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oham\Desktop\SCM 651\"/>
    </mc:Choice>
  </mc:AlternateContent>
  <xr:revisionPtr revIDLastSave="0" documentId="13_ncr:1_{80222E2A-D1F2-4E13-A514-B164C0CF2A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near Regression" sheetId="9" r:id="rId1"/>
    <sheet name="1. Linear" sheetId="1" r:id="rId2"/>
    <sheet name="Sheet1" sheetId="10" r:id="rId3"/>
    <sheet name="2. Exponential" sheetId="3" r:id="rId4"/>
    <sheet name="3. Power" sheetId="4" r:id="rId5"/>
    <sheet name="4. Logarithmic" sheetId="5" r:id="rId6"/>
    <sheet name="5. Optimization #1" sheetId="6" r:id="rId7"/>
    <sheet name="6. Optimization #2" sheetId="7" r:id="rId8"/>
    <sheet name="7. Optimization #3" sheetId="8" r:id="rId9"/>
  </sheets>
  <definedNames>
    <definedName name="_xlchart.v1.0" hidden="1">'2. Exponential'!$A$2:$A$22</definedName>
    <definedName name="_xlchart.v1.1" hidden="1">'2. Exponential'!$B$1</definedName>
    <definedName name="_xlchart.v1.2" hidden="1">'2. Exponential'!$B$2:$B$22</definedName>
    <definedName name="solver_adj" localSheetId="6" hidden="1">'5. Optimization #1'!$A$2</definedName>
    <definedName name="solver_adj" localSheetId="7" hidden="1">'6. Optimization #2'!$A$2</definedName>
    <definedName name="solver_adj" localSheetId="8" hidden="1">'7. Optimization #3'!$A$2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7" hidden="1">'6. Optimization #2'!$D$2</definedName>
    <definedName name="solver_lhs1" localSheetId="8" hidden="1">'7. Optimization #3'!$D$2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6" hidden="1">'5. Optimization #1'!$F$2</definedName>
    <definedName name="solver_opt" localSheetId="7" hidden="1">'6. Optimization #2'!$F$2</definedName>
    <definedName name="solver_opt" localSheetId="8" hidden="1">'7. Optimization #3'!$F$2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7" hidden="1">3</definedName>
    <definedName name="solver_rel1" localSheetId="8" hidden="1">3</definedName>
    <definedName name="solver_rhs1" localSheetId="7" hidden="1">30000</definedName>
    <definedName name="solver_rhs1" localSheetId="8" hidden="1">50000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C2" i="8"/>
  <c r="D2" i="8" s="1"/>
  <c r="C2" i="6"/>
  <c r="D2" i="6" s="1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C2" i="7"/>
  <c r="D2" i="7" s="1"/>
  <c r="C2" i="4"/>
  <c r="D2" i="4" s="1"/>
  <c r="C3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E25" i="1"/>
  <c r="D4" i="1" s="1"/>
  <c r="D18" i="1"/>
  <c r="E18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2" i="4" l="1"/>
  <c r="F2" i="4"/>
  <c r="E2" i="8"/>
  <c r="F2" i="8"/>
  <c r="E2" i="7"/>
  <c r="F2" i="7"/>
  <c r="F2" i="6"/>
  <c r="E2" i="6"/>
  <c r="D10" i="1"/>
  <c r="E10" i="1" s="1"/>
  <c r="D19" i="1"/>
  <c r="I19" i="1" s="1"/>
  <c r="D3" i="1"/>
  <c r="E3" i="1" s="1"/>
  <c r="D11" i="1"/>
  <c r="E11" i="1" s="1"/>
  <c r="I10" i="1"/>
  <c r="D17" i="1"/>
  <c r="J18" i="1" s="1"/>
  <c r="D9" i="1"/>
  <c r="J9" i="1" s="1"/>
  <c r="D16" i="1"/>
  <c r="J17" i="1" s="1"/>
  <c r="D8" i="1"/>
  <c r="J20" i="1"/>
  <c r="D2" i="1"/>
  <c r="I2" i="1" s="1"/>
  <c r="D15" i="1"/>
  <c r="F15" i="1" s="1"/>
  <c r="D7" i="1"/>
  <c r="I7" i="1" s="1"/>
  <c r="D22" i="1"/>
  <c r="D14" i="1"/>
  <c r="J15" i="1" s="1"/>
  <c r="D6" i="1"/>
  <c r="J7" i="1" s="1"/>
  <c r="D21" i="1"/>
  <c r="D13" i="1"/>
  <c r="D5" i="1"/>
  <c r="D20" i="1"/>
  <c r="D12" i="1"/>
  <c r="E19" i="1"/>
  <c r="J12" i="1"/>
  <c r="J8" i="1"/>
  <c r="F11" i="1"/>
  <c r="I11" i="1"/>
  <c r="F19" i="1"/>
  <c r="I22" i="1"/>
  <c r="I18" i="1"/>
  <c r="E15" i="1"/>
  <c r="E7" i="1"/>
  <c r="F18" i="1"/>
  <c r="F10" i="1"/>
  <c r="I9" i="1"/>
  <c r="J14" i="1"/>
  <c r="F7" i="1"/>
  <c r="J19" i="1"/>
  <c r="J11" i="1"/>
  <c r="I15" i="1"/>
  <c r="F2" i="1"/>
  <c r="E4" i="1"/>
  <c r="F4" i="1"/>
  <c r="J4" i="1"/>
  <c r="I4" i="1"/>
  <c r="F3" i="1"/>
  <c r="I3" i="1"/>
  <c r="J3" i="1"/>
  <c r="J10" i="1" l="1"/>
  <c r="E5" i="1"/>
  <c r="F5" i="1"/>
  <c r="I13" i="1"/>
  <c r="E13" i="1"/>
  <c r="J13" i="1"/>
  <c r="F13" i="1"/>
  <c r="F8" i="1"/>
  <c r="I8" i="1"/>
  <c r="E8" i="1"/>
  <c r="J6" i="1"/>
  <c r="F6" i="1"/>
  <c r="E6" i="1"/>
  <c r="I6" i="1"/>
  <c r="F16" i="1"/>
  <c r="E16" i="1"/>
  <c r="I16" i="1"/>
  <c r="F21" i="1"/>
  <c r="E21" i="1"/>
  <c r="I21" i="1"/>
  <c r="J21" i="1"/>
  <c r="F14" i="1"/>
  <c r="E14" i="1"/>
  <c r="I14" i="1"/>
  <c r="F9" i="1"/>
  <c r="E9" i="1"/>
  <c r="E2" i="1"/>
  <c r="J22" i="1"/>
  <c r="J16" i="1"/>
  <c r="F22" i="1"/>
  <c r="E22" i="1"/>
  <c r="I17" i="1"/>
  <c r="E17" i="1"/>
  <c r="F17" i="1"/>
  <c r="I12" i="1"/>
  <c r="F12" i="1"/>
  <c r="E12" i="1"/>
  <c r="I5" i="1"/>
  <c r="J5" i="1"/>
  <c r="E20" i="1"/>
  <c r="I20" i="1"/>
  <c r="F20" i="1"/>
</calcChain>
</file>

<file path=xl/sharedStrings.xml><?xml version="1.0" encoding="utf-8"?>
<sst xmlns="http://schemas.openxmlformats.org/spreadsheetml/2006/main" count="110" uniqueCount="46">
  <si>
    <t>Price</t>
  </si>
  <si>
    <t>% Purchased</t>
  </si>
  <si>
    <t>Predicted %</t>
  </si>
  <si>
    <t>Predicted Sales</t>
  </si>
  <si>
    <t>Revenue</t>
  </si>
  <si>
    <t>Profit</t>
  </si>
  <si>
    <t>Book Cost</t>
  </si>
  <si>
    <t>Selling Price</t>
  </si>
  <si>
    <t>Publisher 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</si>
  <si>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</si>
  <si>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</si>
  <si>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</si>
  <si>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</si>
  <si>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</si>
  <si>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</si>
  <si>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</si>
  <si>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</si>
  <si>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</si>
  <si>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</si>
  <si>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</si>
  <si>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</si>
  <si>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</si>
  <si>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</si>
  <si>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</si>
  <si>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</si>
  <si>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</si>
  <si>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</si>
  <si>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</si>
  <si>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</si>
  <si>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</si>
  <si>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</si>
  <si>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</si>
  <si>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</si>
  <si>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1. -0.0231</t>
  </si>
  <si>
    <t>2. 0.5079</t>
  </si>
  <si>
    <t>3. 0.7056</t>
  </si>
  <si>
    <t>p value &lt; 0.05</t>
  </si>
  <si>
    <t>Hence proved ke theres ar relation between price and purchased%</t>
  </si>
  <si>
    <t>book cost</t>
  </si>
  <si>
    <t>profit/book</t>
  </si>
  <si>
    <t>total profit</t>
  </si>
  <si>
    <t xml:space="preserve"> Drop in sales</t>
  </si>
  <si>
    <t>Number of customers considering buying the book</t>
  </si>
  <si>
    <t>Less than 0.5</t>
  </si>
  <si>
    <t xml:space="preserve">Tells the percentage of change in percent sold explained by the percentage of change in price. 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</si>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</sst>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2" applyFont="1"/>
    <xf numFmtId="9" fontId="0" fillId="0" borderId="0" xfId="3" applyNumberFormat="1" applyFont="1"/>
    <xf numFmtId="164" fontId="0" fillId="0" borderId="0" xfId="1" applyNumberFormat="1" applyFont="1"/>
    <xf numFmtId="3" fontId="0" fillId="0" borderId="0" xfId="0" applyNumberFormat="1"/>
    <xf numFmtId="43" fontId="0" fillId="0" borderId="0" xfId="0" applyNumberFormat="1"/>
    <xf numFmtId="43" fontId="0" fillId="0" borderId="0" xfId="0" applyNumberFormat="1" applyFill="1"/>
    <xf numFmtId="0" fontId="0" fillId="0" borderId="0" xfId="0" applyFill="1"/>
    <xf numFmtId="44" fontId="0" fillId="0" borderId="0" xfId="2" applyFont="1" applyFill="1"/>
    <xf numFmtId="9" fontId="0" fillId="0" borderId="0" xfId="3" applyNumberFormat="1" applyFont="1" applyFill="1"/>
    <xf numFmtId="164" fontId="0" fillId="0" borderId="0" xfId="1" applyNumberFormat="1" applyFont="1" applyFill="1"/>
    <xf numFmtId="3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44" fontId="0" fillId="0" borderId="0" xfId="0" applyNumberFormat="1" applyFill="1"/>
    <xf numFmtId="9" fontId="0" fillId="0" borderId="0" xfId="3" applyFont="1" applyFill="1"/>
    <xf numFmtId="37" fontId="0" fillId="0" borderId="0" xfId="0" applyNumberFormat="1" applyFill="1"/>
    <xf numFmtId="9" fontId="3" fillId="0" borderId="0" xfId="3" applyFont="1"/>
    <xf numFmtId="9" fontId="0" fillId="0" borderId="0" xfId="3" applyFont="1"/>
    <xf numFmtId="1" fontId="0" fillId="0" borderId="0" xfId="3" applyNumberFormat="1" applyFont="1" applyFill="1"/>
    <xf numFmtId="16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708223972003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9781277340332"/>
          <c:y val="0.15319444444444447"/>
          <c:w val="0.8368632983377077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 Linear'!$B$1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64391951006124"/>
                  <c:y val="-0.74997630504520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'1. Linear'!$A$2:$A$22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'1. Linear'!$B$2:$B$22</c:f>
              <c:numCache>
                <c:formatCode>0%</c:formatCode>
                <c:ptCount val="21"/>
                <c:pt idx="0">
                  <c:v>0.64</c:v>
                </c:pt>
                <c:pt idx="1">
                  <c:v>0.51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4.2000000000000003E-2</c:v>
                </c:pt>
                <c:pt idx="19">
                  <c:v>4.1000000000000002E-2</c:v>
                </c:pt>
                <c:pt idx="2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8-415D-BEF5-AF6B1A21E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132831"/>
        <c:axId val="1876135743"/>
      </c:scatterChart>
      <c:valAx>
        <c:axId val="187613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35743"/>
        <c:crosses val="autoZero"/>
        <c:crossBetween val="midCat"/>
      </c:valAx>
      <c:valAx>
        <c:axId val="18761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27E-2"/>
          <c:y val="0.19486111111111112"/>
          <c:w val="0.8723217410323709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 Linear'!$C$1</c:f>
              <c:strCache>
                <c:ptCount val="1"/>
                <c:pt idx="0">
                  <c:v>Predicted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'1. Linear'!$E$22:$E$50</c:f>
              <c:strCache>
                <c:ptCount val="9"/>
                <c:pt idx="0">
                  <c:v>-174,000</c:v>
                </c:pt>
                <c:pt idx="3">
                  <c:v>100000</c:v>
                </c:pt>
                <c:pt idx="6">
                  <c:v>1. -0.0231</c:v>
                </c:pt>
                <c:pt idx="7">
                  <c:v>2. 0.5079</c:v>
                </c:pt>
                <c:pt idx="8">
                  <c:v>3. 0.7056</c:v>
                </c:pt>
              </c:strCache>
            </c:strRef>
          </c:xVal>
          <c:yVal>
            <c:numRef>
              <c:f>'1. Linear'!$C$2:$C$30</c:f>
              <c:numCache>
                <c:formatCode>0%</c:formatCode>
                <c:ptCount val="29"/>
                <c:pt idx="0">
                  <c:v>0.39240000000000003</c:v>
                </c:pt>
                <c:pt idx="1">
                  <c:v>0.36930000000000002</c:v>
                </c:pt>
                <c:pt idx="2">
                  <c:v>0.34620000000000006</c:v>
                </c:pt>
                <c:pt idx="3">
                  <c:v>0.32310000000000005</c:v>
                </c:pt>
                <c:pt idx="4">
                  <c:v>0.30000000000000004</c:v>
                </c:pt>
                <c:pt idx="5">
                  <c:v>0.27690000000000003</c:v>
                </c:pt>
                <c:pt idx="6">
                  <c:v>0.25380000000000003</c:v>
                </c:pt>
                <c:pt idx="7">
                  <c:v>0.23070000000000002</c:v>
                </c:pt>
                <c:pt idx="8">
                  <c:v>0.20760000000000001</c:v>
                </c:pt>
                <c:pt idx="9">
                  <c:v>0.18450000000000005</c:v>
                </c:pt>
                <c:pt idx="10">
                  <c:v>0.16140000000000004</c:v>
                </c:pt>
                <c:pt idx="11">
                  <c:v>0.13830000000000003</c:v>
                </c:pt>
                <c:pt idx="12">
                  <c:v>0.11520000000000002</c:v>
                </c:pt>
                <c:pt idx="13">
                  <c:v>9.2100000000000015E-2</c:v>
                </c:pt>
                <c:pt idx="14">
                  <c:v>6.9000000000000061E-2</c:v>
                </c:pt>
                <c:pt idx="15">
                  <c:v>4.5900000000000052E-2</c:v>
                </c:pt>
                <c:pt idx="16">
                  <c:v>2.2800000000000042E-2</c:v>
                </c:pt>
                <c:pt idx="17">
                  <c:v>-2.9999999999996696E-4</c:v>
                </c:pt>
                <c:pt idx="18">
                  <c:v>-2.3399999999999976E-2</c:v>
                </c:pt>
                <c:pt idx="19">
                  <c:v>-4.6499999999999986E-2</c:v>
                </c:pt>
                <c:pt idx="20">
                  <c:v>-6.9599999999999995E-2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1-47ED-AC7A-D77CE495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161119"/>
        <c:axId val="1876144479"/>
      </c:scatterChart>
      <c:valAx>
        <c:axId val="187616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44479"/>
        <c:crosses val="autoZero"/>
        <c:crossBetween val="midCat"/>
      </c:valAx>
      <c:valAx>
        <c:axId val="18761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6111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Exponential'!$B$1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8864151356080491"/>
                  <c:y val="-0.7168450097583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0.864e</a:t>
                    </a:r>
                    <a:r>
                      <a:rPr lang="en-US" sz="1600" baseline="30000"/>
                      <a:t>-0.14x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0.946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'2. Exponential'!$A$2:$A$22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'2. Exponential'!$B$2:$B$22</c:f>
              <c:numCache>
                <c:formatCode>0%</c:formatCode>
                <c:ptCount val="21"/>
                <c:pt idx="0">
                  <c:v>0.64</c:v>
                </c:pt>
                <c:pt idx="1">
                  <c:v>0.51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4.2000000000000003E-2</c:v>
                </c:pt>
                <c:pt idx="19">
                  <c:v>4.1000000000000002E-2</c:v>
                </c:pt>
                <c:pt idx="2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4-4CAC-A0F0-6939AC95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156543"/>
        <c:axId val="1876148223"/>
      </c:scatterChart>
      <c:valAx>
        <c:axId val="18761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48223"/>
        <c:crosses val="autoZero"/>
        <c:crossBetween val="midCat"/>
      </c:valAx>
      <c:valAx>
        <c:axId val="18761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5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Power'!$B$1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5587025502409213E-2"/>
                  <c:y val="-0.75710891741980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 Power'!$A$2:$A$22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'3. Power'!$B$2:$B$22</c:f>
              <c:numCache>
                <c:formatCode>0%</c:formatCode>
                <c:ptCount val="21"/>
                <c:pt idx="0">
                  <c:v>0.64</c:v>
                </c:pt>
                <c:pt idx="1">
                  <c:v>0.51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4.2000000000000003E-2</c:v>
                </c:pt>
                <c:pt idx="19">
                  <c:v>4.1000000000000002E-2</c:v>
                </c:pt>
                <c:pt idx="2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9-4C0F-86C0-319F30EAF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93055"/>
        <c:axId val="1990497631"/>
      </c:scatterChart>
      <c:valAx>
        <c:axId val="19904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97631"/>
        <c:crosses val="autoZero"/>
        <c:crossBetween val="midCat"/>
      </c:valAx>
      <c:valAx>
        <c:axId val="19904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Logarithmic'!$B$1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468569553805774"/>
                  <c:y val="-0.78254629629629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 Logarithmic'!$A$2:$A$22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'4. Logarithmic'!$B$2:$B$22</c:f>
              <c:numCache>
                <c:formatCode>0%</c:formatCode>
                <c:ptCount val="21"/>
                <c:pt idx="0">
                  <c:v>0.64</c:v>
                </c:pt>
                <c:pt idx="1">
                  <c:v>0.51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4.2000000000000003E-2</c:v>
                </c:pt>
                <c:pt idx="19">
                  <c:v>4.1000000000000002E-2</c:v>
                </c:pt>
                <c:pt idx="2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4-4282-8163-AF10E170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34511"/>
        <c:axId val="1881011439"/>
      </c:scatterChart>
      <c:valAx>
        <c:axId val="18695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11439"/>
        <c:crosses val="autoZero"/>
        <c:crossBetween val="midCat"/>
      </c:valAx>
      <c:valAx>
        <c:axId val="18810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117231</xdr:colOff>
      <xdr:row>4</xdr:row>
      <xdr:rowOff>123093</xdr:rowOff>
    </xdr:from>
    <xdr:to>
      <xdr:col>19</xdr:col>
      <xdr:colOff>105507</xdr:colOff>
      <xdr:row>19</xdr:row>
      <xdr:rowOff>123093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5EC631-3FC5-4432-B89D-C5B535E77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471854</xdr:colOff>
      <xdr:row>22</xdr:row>
      <xdr:rowOff>87924</xdr:rowOff>
    </xdr:from>
    <xdr:to>
      <xdr:col>16</xdr:col>
      <xdr:colOff>26377</xdr:colOff>
      <xdr:row>37</xdr:row>
      <xdr:rowOff>105508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FC8507-D1FE-4393-B5DC-0BA7D6287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19050</xdr:rowOff>
    </xdr:from>
    <xdr:to>
      <xdr:col>16</xdr:col>
      <xdr:colOff>304800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5FAC8-A879-4CAF-9FFB-7204E3B98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4</xdr:row>
      <xdr:rowOff>167640</xdr:rowOff>
    </xdr:from>
    <xdr:to>
      <xdr:col>19</xdr:col>
      <xdr:colOff>419100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337D4-EA7F-44C1-BEC4-CDB555450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4</xdr:row>
      <xdr:rowOff>49530</xdr:rowOff>
    </xdr:from>
    <xdr:to>
      <xdr:col>15</xdr:col>
      <xdr:colOff>594360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B6A86-F7EF-4CF4-83D7-4CA40A8A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0AC1-3B9B-4DE0-952F-EDAB7DB3D26D}">
  <dimension ref="A1:I24"/>
  <sheetViews>
    <sheetView tabSelected="1" workbookViewId="0">
      <selection activeCell="C5" sqref="C5"/>
    </sheetView>
  </sheetViews>
  <sheetFormatPr defaultRowHeight="14.4" x14ac:dyDescent="0.3"/>
  <cols>
    <col min="2" max="2" width="14.6640625" customWidth="1"/>
    <col min="3" max="3" width="19.6640625" customWidth="1"/>
    <col min="4" max="4" width="17.44140625" customWidth="1"/>
    <col min="5" max="5" width="12.21875" customWidth="1"/>
    <col min="6" max="6" width="19.88671875" customWidth="1"/>
  </cols>
  <sheetData>
    <row r="1" spans="1:9" x14ac:dyDescent="0.3">
      <c r="A1" t="s">
        <v>9</v>
      </c>
    </row>
    <row r="2" spans="1:9" ht="15" thickBot="1" x14ac:dyDescent="0.35"/>
    <row r="3" spans="1:9" x14ac:dyDescent="0.3">
      <c r="A3" s="15" t="s">
        <v>10</v>
      </c>
      <c r="B3" s="15"/>
    </row>
    <row r="4" spans="1:9" x14ac:dyDescent="0.3">
      <c r="A4" s="12" t="s">
        <v>11</v>
      </c>
      <c r="B4" s="12">
        <v>0.84000998345626354</v>
      </c>
    </row>
    <row r="5" spans="1:9" x14ac:dyDescent="0.3">
      <c r="A5" s="12" t="s">
        <v>12</v>
      </c>
      <c r="B5" s="12">
        <v>0.70561677230619213</v>
      </c>
      <c r="C5" t="s">
        <v>44</v>
      </c>
    </row>
    <row r="6" spans="1:9" x14ac:dyDescent="0.3">
      <c r="A6" s="12" t="s">
        <v>13</v>
      </c>
      <c r="B6" s="12">
        <v>0.69012291821704441</v>
      </c>
    </row>
    <row r="7" spans="1:9" x14ac:dyDescent="0.3">
      <c r="A7" s="12" t="s">
        <v>14</v>
      </c>
      <c r="B7" s="12">
        <v>9.4808251282671577E-2</v>
      </c>
    </row>
    <row r="8" spans="1:9" ht="15" thickBot="1" x14ac:dyDescent="0.35">
      <c r="A8" s="13" t="s">
        <v>15</v>
      </c>
      <c r="B8" s="13">
        <v>21</v>
      </c>
    </row>
    <row r="10" spans="1:9" ht="15" thickBot="1" x14ac:dyDescent="0.35">
      <c r="A10" t="s">
        <v>16</v>
      </c>
    </row>
    <row r="11" spans="1:9" x14ac:dyDescent="0.3">
      <c r="A11" s="14"/>
      <c r="B11" s="14" t="s">
        <v>21</v>
      </c>
      <c r="C11" s="14" t="s">
        <v>22</v>
      </c>
      <c r="D11" s="14" t="s">
        <v>23</v>
      </c>
      <c r="E11" s="14" t="s">
        <v>24</v>
      </c>
      <c r="F11" s="14" t="s">
        <v>25</v>
      </c>
    </row>
    <row r="12" spans="1:9" x14ac:dyDescent="0.3">
      <c r="A12" s="12" t="s">
        <v>17</v>
      </c>
      <c r="B12" s="12">
        <v>1</v>
      </c>
      <c r="C12" s="12">
        <v>0.4093565142857144</v>
      </c>
      <c r="D12" s="12">
        <v>0.4093565142857144</v>
      </c>
      <c r="E12" s="12">
        <v>45.54172049421976</v>
      </c>
      <c r="F12" s="12">
        <v>1.9009424425172384E-6</v>
      </c>
      <c r="G12" t="s">
        <v>43</v>
      </c>
    </row>
    <row r="13" spans="1:9" x14ac:dyDescent="0.3">
      <c r="A13" s="12" t="s">
        <v>18</v>
      </c>
      <c r="B13" s="12">
        <v>19</v>
      </c>
      <c r="C13" s="12">
        <v>0.17078348571428573</v>
      </c>
      <c r="D13" s="12">
        <v>8.9886045112781959E-3</v>
      </c>
      <c r="E13" s="12"/>
      <c r="F13" s="12"/>
    </row>
    <row r="14" spans="1:9" ht="15" thickBot="1" x14ac:dyDescent="0.35">
      <c r="A14" s="13" t="s">
        <v>19</v>
      </c>
      <c r="B14" s="13">
        <v>20</v>
      </c>
      <c r="C14" s="13">
        <v>0.5801400000000001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26</v>
      </c>
      <c r="C16" s="14" t="s">
        <v>14</v>
      </c>
      <c r="D16" s="14" t="s">
        <v>27</v>
      </c>
      <c r="E16" s="14" t="s">
        <v>28</v>
      </c>
      <c r="F16" s="14" t="s">
        <v>29</v>
      </c>
      <c r="G16" s="14" t="s">
        <v>30</v>
      </c>
      <c r="H16" s="14" t="s">
        <v>31</v>
      </c>
      <c r="I16" s="14" t="s">
        <v>32</v>
      </c>
    </row>
    <row r="17" spans="1:9" x14ac:dyDescent="0.3">
      <c r="A17" s="12" t="s">
        <v>20</v>
      </c>
      <c r="B17" s="12">
        <v>0.5078571428571429</v>
      </c>
      <c r="C17" s="12">
        <v>5.5268155980826295E-2</v>
      </c>
      <c r="D17" s="12">
        <v>9.1889648540712923</v>
      </c>
      <c r="E17" s="12">
        <v>2.0188847209496246E-8</v>
      </c>
      <c r="F17" s="12">
        <v>0.39217956294648298</v>
      </c>
      <c r="G17" s="12">
        <v>0.62353472276780275</v>
      </c>
      <c r="H17" s="12">
        <v>0.39217956294648298</v>
      </c>
      <c r="I17" s="12">
        <v>0.62353472276780275</v>
      </c>
    </row>
    <row r="18" spans="1:9" ht="15" thickBot="1" x14ac:dyDescent="0.35">
      <c r="A18" s="13" t="s">
        <v>0</v>
      </c>
      <c r="B18" s="13">
        <v>-2.3057142857142863E-2</v>
      </c>
      <c r="C18" s="13">
        <v>3.4166522141285236E-3</v>
      </c>
      <c r="D18" s="13">
        <v>-6.7484606018128153</v>
      </c>
      <c r="E18" s="13">
        <v>1.9009424425172245E-6</v>
      </c>
      <c r="F18" s="13">
        <v>-3.0208278126861273E-2</v>
      </c>
      <c r="G18" s="13">
        <v>-1.5906007587424453E-2</v>
      </c>
      <c r="H18" s="13">
        <v>-3.0208278126861273E-2</v>
      </c>
      <c r="I18" s="13">
        <v>-1.5906007587424453E-2</v>
      </c>
    </row>
    <row r="20" spans="1:9" x14ac:dyDescent="0.3">
      <c r="E20" t="s">
        <v>36</v>
      </c>
    </row>
    <row r="24" spans="1:9" x14ac:dyDescent="0.3">
      <c r="E24" t="s">
        <v>37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E1" zoomScale="115" zoomScaleNormal="115" workbookViewId="0">
      <selection activeCell="F2" sqref="F2"/>
    </sheetView>
  </sheetViews>
  <sheetFormatPr defaultColWidth="9.109375" defaultRowHeight="14.4" x14ac:dyDescent="0.3"/>
  <cols>
    <col min="1" max="1" width="11.109375" style="7" bestFit="1" customWidth="1"/>
    <col min="2" max="2" width="12.109375" style="7" bestFit="1" customWidth="1"/>
    <col min="3" max="3" width="11.5546875" style="7" bestFit="1" customWidth="1"/>
    <col min="4" max="4" width="14.6640625" style="7" bestFit="1" customWidth="1"/>
    <col min="5" max="5" width="9.109375" style="7"/>
    <col min="6" max="6" width="12.33203125" style="7" bestFit="1" customWidth="1"/>
    <col min="7" max="8" width="9.109375" style="7"/>
    <col min="9" max="9" width="10" style="7" bestFit="1" customWidth="1"/>
    <col min="10" max="16384" width="9.109375" style="7"/>
  </cols>
  <sheetData>
    <row r="1" spans="1:1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38</v>
      </c>
      <c r="H1" s="7" t="s">
        <v>39</v>
      </c>
      <c r="I1" s="7" t="s">
        <v>40</v>
      </c>
      <c r="J1" s="7" t="s">
        <v>41</v>
      </c>
    </row>
    <row r="2" spans="1:11" x14ac:dyDescent="0.3">
      <c r="A2" s="8">
        <v>5</v>
      </c>
      <c r="B2" s="9">
        <v>0.64</v>
      </c>
      <c r="C2" s="9">
        <f>-0.0231*A2+0.5079</f>
        <v>0.39240000000000003</v>
      </c>
      <c r="D2" s="10">
        <f>($E$25*C2)</f>
        <v>39240</v>
      </c>
      <c r="E2" s="11">
        <f>D2*A2</f>
        <v>196200</v>
      </c>
      <c r="F2" s="18">
        <f>(A2-$B$24)*D2</f>
        <v>19620</v>
      </c>
      <c r="G2" s="7">
        <v>4.5</v>
      </c>
      <c r="H2" s="16">
        <f>A2-G2</f>
        <v>0.5</v>
      </c>
      <c r="I2" s="7">
        <f>D2*H2</f>
        <v>19620</v>
      </c>
      <c r="K2" s="17">
        <f>(A2-G2)/G2</f>
        <v>0.1111111111111111</v>
      </c>
    </row>
    <row r="3" spans="1:11" x14ac:dyDescent="0.3">
      <c r="A3" s="8">
        <v>6</v>
      </c>
      <c r="B3" s="9">
        <v>0.51</v>
      </c>
      <c r="C3" s="9">
        <f>-0.0231*A3+0.5079</f>
        <v>0.36930000000000002</v>
      </c>
      <c r="D3" s="10">
        <f t="shared" ref="D3:D22" si="0">($E$25*C3)</f>
        <v>36930</v>
      </c>
      <c r="E3" s="11">
        <f t="shared" ref="E3:E22" si="1">D3*A3</f>
        <v>221580</v>
      </c>
      <c r="F3" s="18">
        <f>(A3-$B$24)*D3</f>
        <v>55395</v>
      </c>
      <c r="G3" s="7">
        <v>4.5</v>
      </c>
      <c r="H3" s="16">
        <f t="shared" ref="H3:H22" si="2">A3-G3</f>
        <v>1.5</v>
      </c>
      <c r="I3" s="7">
        <f t="shared" ref="I3:I22" si="3">D3*H3</f>
        <v>55395</v>
      </c>
      <c r="J3" s="17">
        <f>(D3-D2)/D2</f>
        <v>-5.8868501529051986E-2</v>
      </c>
      <c r="K3" s="17">
        <f t="shared" ref="K3:K22" si="4">(A3-G3)/G3</f>
        <v>0.33333333333333331</v>
      </c>
    </row>
    <row r="4" spans="1:11" x14ac:dyDescent="0.3">
      <c r="A4" s="8">
        <v>7</v>
      </c>
      <c r="B4" s="9">
        <v>0.4</v>
      </c>
      <c r="C4" s="9">
        <f t="shared" ref="C4:C22" si="5">-0.0231*A4+0.5079</f>
        <v>0.34620000000000006</v>
      </c>
      <c r="D4" s="10">
        <f t="shared" si="0"/>
        <v>34620.000000000007</v>
      </c>
      <c r="E4" s="11">
        <f t="shared" si="1"/>
        <v>242340.00000000006</v>
      </c>
      <c r="F4" s="18">
        <f t="shared" ref="F4:F22" si="6">(A4-$B$24)*D4</f>
        <v>86550.000000000015</v>
      </c>
      <c r="G4" s="7">
        <v>4.5</v>
      </c>
      <c r="H4" s="16">
        <f t="shared" si="2"/>
        <v>2.5</v>
      </c>
      <c r="I4" s="7">
        <f t="shared" si="3"/>
        <v>86550.000000000015</v>
      </c>
      <c r="J4" s="17">
        <f t="shared" ref="J4:J22" si="7">(D4-D3)/D3</f>
        <v>-6.2550771730300367E-2</v>
      </c>
      <c r="K4" s="17">
        <f t="shared" si="4"/>
        <v>0.55555555555555558</v>
      </c>
    </row>
    <row r="5" spans="1:11" x14ac:dyDescent="0.3">
      <c r="A5" s="8">
        <v>8</v>
      </c>
      <c r="B5" s="9">
        <v>0.32</v>
      </c>
      <c r="C5" s="9">
        <f t="shared" si="5"/>
        <v>0.32310000000000005</v>
      </c>
      <c r="D5" s="10">
        <f t="shared" si="0"/>
        <v>32310.000000000004</v>
      </c>
      <c r="E5" s="11">
        <f t="shared" si="1"/>
        <v>258480.00000000003</v>
      </c>
      <c r="F5" s="18">
        <f t="shared" si="6"/>
        <v>113085.00000000001</v>
      </c>
      <c r="G5" s="7">
        <v>4.5</v>
      </c>
      <c r="H5" s="16">
        <f t="shared" si="2"/>
        <v>3.5</v>
      </c>
      <c r="I5" s="7">
        <f t="shared" si="3"/>
        <v>113085.00000000001</v>
      </c>
      <c r="J5" s="17">
        <f t="shared" si="7"/>
        <v>-6.6724436741767854E-2</v>
      </c>
      <c r="K5" s="17">
        <f t="shared" si="4"/>
        <v>0.77777777777777779</v>
      </c>
    </row>
    <row r="6" spans="1:11" x14ac:dyDescent="0.3">
      <c r="A6" s="8">
        <v>9</v>
      </c>
      <c r="B6" s="9">
        <v>0.25</v>
      </c>
      <c r="C6" s="9">
        <f t="shared" si="5"/>
        <v>0.30000000000000004</v>
      </c>
      <c r="D6" s="10">
        <f t="shared" si="0"/>
        <v>30000.000000000004</v>
      </c>
      <c r="E6" s="11">
        <f t="shared" si="1"/>
        <v>270000.00000000006</v>
      </c>
      <c r="F6" s="18">
        <f t="shared" si="6"/>
        <v>135000.00000000003</v>
      </c>
      <c r="G6" s="7">
        <v>4.5</v>
      </c>
      <c r="H6" s="16">
        <f t="shared" si="2"/>
        <v>4.5</v>
      </c>
      <c r="I6" s="7">
        <f t="shared" si="3"/>
        <v>135000.00000000003</v>
      </c>
      <c r="J6" s="17">
        <f t="shared" si="7"/>
        <v>-7.1494893221912714E-2</v>
      </c>
      <c r="K6" s="17">
        <f t="shared" si="4"/>
        <v>1</v>
      </c>
    </row>
    <row r="7" spans="1:11" x14ac:dyDescent="0.3">
      <c r="A7" s="8">
        <v>10</v>
      </c>
      <c r="B7" s="9">
        <v>0.2</v>
      </c>
      <c r="C7" s="9">
        <f t="shared" si="5"/>
        <v>0.27690000000000003</v>
      </c>
      <c r="D7" s="10">
        <f t="shared" si="0"/>
        <v>27690.000000000004</v>
      </c>
      <c r="E7" s="11">
        <f t="shared" si="1"/>
        <v>276900.00000000006</v>
      </c>
      <c r="F7" s="18">
        <f t="shared" si="6"/>
        <v>152295.00000000003</v>
      </c>
      <c r="G7" s="7">
        <v>4.5</v>
      </c>
      <c r="H7" s="16">
        <f t="shared" si="2"/>
        <v>5.5</v>
      </c>
      <c r="I7" s="7">
        <f t="shared" si="3"/>
        <v>152295.00000000003</v>
      </c>
      <c r="J7" s="17">
        <f t="shared" si="7"/>
        <v>-7.6999999999999985E-2</v>
      </c>
      <c r="K7" s="17">
        <f t="shared" si="4"/>
        <v>1.2222222222222223</v>
      </c>
    </row>
    <row r="8" spans="1:11" x14ac:dyDescent="0.3">
      <c r="A8" s="8">
        <v>11</v>
      </c>
      <c r="B8" s="9">
        <v>0.16</v>
      </c>
      <c r="C8" s="9">
        <f t="shared" si="5"/>
        <v>0.25380000000000003</v>
      </c>
      <c r="D8" s="10">
        <f t="shared" si="0"/>
        <v>25380.000000000004</v>
      </c>
      <c r="E8" s="11">
        <f t="shared" si="1"/>
        <v>279180.00000000006</v>
      </c>
      <c r="F8" s="18">
        <f t="shared" si="6"/>
        <v>164970.00000000003</v>
      </c>
      <c r="G8" s="7">
        <v>4.5</v>
      </c>
      <c r="H8" s="16">
        <f t="shared" si="2"/>
        <v>6.5</v>
      </c>
      <c r="I8" s="7">
        <f t="shared" si="3"/>
        <v>164970.00000000003</v>
      </c>
      <c r="J8" s="17">
        <f t="shared" si="7"/>
        <v>-8.3423618634886232E-2</v>
      </c>
      <c r="K8" s="17">
        <f t="shared" si="4"/>
        <v>1.4444444444444444</v>
      </c>
    </row>
    <row r="9" spans="1:11" x14ac:dyDescent="0.3">
      <c r="A9" s="8">
        <v>12</v>
      </c>
      <c r="B9" s="9">
        <v>0.13</v>
      </c>
      <c r="C9" s="9">
        <f t="shared" si="5"/>
        <v>0.23070000000000002</v>
      </c>
      <c r="D9" s="10">
        <f t="shared" si="0"/>
        <v>23070</v>
      </c>
      <c r="E9" s="11">
        <f t="shared" si="1"/>
        <v>276840</v>
      </c>
      <c r="F9" s="18">
        <f t="shared" si="6"/>
        <v>173025</v>
      </c>
      <c r="G9" s="7">
        <v>4.5</v>
      </c>
      <c r="H9" s="16">
        <f t="shared" si="2"/>
        <v>7.5</v>
      </c>
      <c r="I9" s="7">
        <f t="shared" si="3"/>
        <v>173025</v>
      </c>
      <c r="J9" s="17">
        <f t="shared" si="7"/>
        <v>-9.1016548463357105E-2</v>
      </c>
      <c r="K9" s="17">
        <f t="shared" si="4"/>
        <v>1.6666666666666667</v>
      </c>
    </row>
    <row r="10" spans="1:11" x14ac:dyDescent="0.3">
      <c r="A10" s="8">
        <v>13</v>
      </c>
      <c r="B10" s="9">
        <v>0.11</v>
      </c>
      <c r="C10" s="9">
        <f t="shared" si="5"/>
        <v>0.20760000000000001</v>
      </c>
      <c r="D10" s="10">
        <f t="shared" si="0"/>
        <v>20760</v>
      </c>
      <c r="E10" s="11">
        <f t="shared" si="1"/>
        <v>269880</v>
      </c>
      <c r="F10" s="18">
        <f t="shared" si="6"/>
        <v>176460</v>
      </c>
      <c r="G10" s="7">
        <v>4.5</v>
      </c>
      <c r="H10" s="16">
        <f t="shared" si="2"/>
        <v>8.5</v>
      </c>
      <c r="I10" s="7">
        <f t="shared" si="3"/>
        <v>176460</v>
      </c>
      <c r="J10" s="17">
        <f t="shared" si="7"/>
        <v>-0.10013003901170352</v>
      </c>
      <c r="K10" s="17">
        <f t="shared" si="4"/>
        <v>1.8888888888888888</v>
      </c>
    </row>
    <row r="11" spans="1:11" x14ac:dyDescent="0.3">
      <c r="A11" s="8">
        <v>14</v>
      </c>
      <c r="B11" s="9">
        <v>9.5000000000000001E-2</v>
      </c>
      <c r="C11" s="9">
        <f t="shared" si="5"/>
        <v>0.18450000000000005</v>
      </c>
      <c r="D11" s="10">
        <f t="shared" si="0"/>
        <v>18450.000000000004</v>
      </c>
      <c r="E11" s="11">
        <f t="shared" si="1"/>
        <v>258300.00000000006</v>
      </c>
      <c r="F11" s="18">
        <f t="shared" si="6"/>
        <v>175275.00000000003</v>
      </c>
      <c r="G11" s="7">
        <v>4.5</v>
      </c>
      <c r="H11" s="16">
        <f t="shared" si="2"/>
        <v>9.5</v>
      </c>
      <c r="I11" s="7">
        <f t="shared" si="3"/>
        <v>175275.00000000003</v>
      </c>
      <c r="J11" s="17">
        <f t="shared" si="7"/>
        <v>-0.11127167630057785</v>
      </c>
      <c r="K11" s="17">
        <f t="shared" si="4"/>
        <v>2.1111111111111112</v>
      </c>
    </row>
    <row r="12" spans="1:11" x14ac:dyDescent="0.3">
      <c r="A12" s="8">
        <v>15</v>
      </c>
      <c r="B12" s="9">
        <v>0.08</v>
      </c>
      <c r="C12" s="9">
        <f t="shared" si="5"/>
        <v>0.16140000000000004</v>
      </c>
      <c r="D12" s="10">
        <f t="shared" si="0"/>
        <v>16140.000000000004</v>
      </c>
      <c r="E12" s="11">
        <f t="shared" si="1"/>
        <v>242100.00000000006</v>
      </c>
      <c r="F12" s="18">
        <f t="shared" si="6"/>
        <v>169470.00000000003</v>
      </c>
      <c r="G12" s="7">
        <v>4.5</v>
      </c>
      <c r="H12" s="16">
        <f t="shared" si="2"/>
        <v>10.5</v>
      </c>
      <c r="I12" s="7">
        <f t="shared" si="3"/>
        <v>169470.00000000003</v>
      </c>
      <c r="J12" s="17">
        <f t="shared" si="7"/>
        <v>-0.12520325203252031</v>
      </c>
      <c r="K12" s="17">
        <f t="shared" si="4"/>
        <v>2.3333333333333335</v>
      </c>
    </row>
    <row r="13" spans="1:11" x14ac:dyDescent="0.3">
      <c r="A13" s="8">
        <v>16</v>
      </c>
      <c r="B13" s="9">
        <v>7.0000000000000007E-2</v>
      </c>
      <c r="C13" s="9">
        <f t="shared" si="5"/>
        <v>0.13830000000000003</v>
      </c>
      <c r="D13" s="10">
        <f t="shared" si="0"/>
        <v>13830.000000000004</v>
      </c>
      <c r="E13" s="11">
        <f t="shared" si="1"/>
        <v>221280.00000000006</v>
      </c>
      <c r="F13" s="18">
        <f t="shared" si="6"/>
        <v>159045.00000000003</v>
      </c>
      <c r="G13" s="7">
        <v>4.5</v>
      </c>
      <c r="H13" s="16">
        <f t="shared" si="2"/>
        <v>11.5</v>
      </c>
      <c r="I13" s="7">
        <f t="shared" si="3"/>
        <v>159045.00000000003</v>
      </c>
      <c r="J13" s="17">
        <f t="shared" si="7"/>
        <v>-0.14312267657992561</v>
      </c>
      <c r="K13" s="17">
        <f t="shared" si="4"/>
        <v>2.5555555555555554</v>
      </c>
    </row>
    <row r="14" spans="1:11" x14ac:dyDescent="0.3">
      <c r="A14" s="8">
        <v>17</v>
      </c>
      <c r="B14" s="9">
        <v>6.3E-2</v>
      </c>
      <c r="C14" s="9">
        <f t="shared" si="5"/>
        <v>0.11520000000000002</v>
      </c>
      <c r="D14" s="10">
        <f t="shared" si="0"/>
        <v>11520.000000000002</v>
      </c>
      <c r="E14" s="11">
        <f t="shared" si="1"/>
        <v>195840.00000000003</v>
      </c>
      <c r="F14" s="18">
        <f t="shared" si="6"/>
        <v>144000.00000000003</v>
      </c>
      <c r="G14" s="7">
        <v>4.5</v>
      </c>
      <c r="H14" s="16">
        <f t="shared" si="2"/>
        <v>12.5</v>
      </c>
      <c r="I14" s="7">
        <f t="shared" si="3"/>
        <v>144000.00000000003</v>
      </c>
      <c r="J14" s="17">
        <f t="shared" si="7"/>
        <v>-0.16702819956616061</v>
      </c>
      <c r="K14" s="17">
        <f t="shared" si="4"/>
        <v>2.7777777777777777</v>
      </c>
    </row>
    <row r="15" spans="1:11" x14ac:dyDescent="0.3">
      <c r="A15" s="8">
        <v>18</v>
      </c>
      <c r="B15" s="9">
        <v>5.8000000000000003E-2</v>
      </c>
      <c r="C15" s="9">
        <f t="shared" si="5"/>
        <v>9.2100000000000015E-2</v>
      </c>
      <c r="D15" s="10">
        <f t="shared" si="0"/>
        <v>9210.0000000000018</v>
      </c>
      <c r="E15" s="11">
        <f t="shared" si="1"/>
        <v>165780.00000000003</v>
      </c>
      <c r="F15" s="18">
        <f t="shared" si="6"/>
        <v>124335.00000000003</v>
      </c>
      <c r="G15" s="7">
        <v>4.5</v>
      </c>
      <c r="H15" s="16">
        <f t="shared" si="2"/>
        <v>13.5</v>
      </c>
      <c r="I15" s="7">
        <f t="shared" si="3"/>
        <v>124335.00000000003</v>
      </c>
      <c r="J15" s="17">
        <f t="shared" si="7"/>
        <v>-0.20052083333333331</v>
      </c>
      <c r="K15" s="17">
        <f t="shared" si="4"/>
        <v>3</v>
      </c>
    </row>
    <row r="16" spans="1:11" x14ac:dyDescent="0.3">
      <c r="A16" s="8">
        <v>19</v>
      </c>
      <c r="B16" s="9">
        <v>5.2999999999999999E-2</v>
      </c>
      <c r="C16" s="9">
        <f t="shared" si="5"/>
        <v>6.9000000000000061E-2</v>
      </c>
      <c r="D16" s="10">
        <f t="shared" si="0"/>
        <v>6900.0000000000064</v>
      </c>
      <c r="E16" s="11">
        <f t="shared" si="1"/>
        <v>131100.00000000012</v>
      </c>
      <c r="F16" s="18">
        <f t="shared" si="6"/>
        <v>100050.00000000009</v>
      </c>
      <c r="G16" s="7">
        <v>4.5</v>
      </c>
      <c r="H16" s="16">
        <f t="shared" si="2"/>
        <v>14.5</v>
      </c>
      <c r="I16" s="7">
        <f t="shared" si="3"/>
        <v>100050.00000000009</v>
      </c>
      <c r="J16" s="17">
        <f t="shared" si="7"/>
        <v>-0.25081433224755645</v>
      </c>
      <c r="K16" s="17">
        <f t="shared" si="4"/>
        <v>3.2222222222222223</v>
      </c>
    </row>
    <row r="17" spans="1:11" x14ac:dyDescent="0.3">
      <c r="A17" s="8">
        <v>20</v>
      </c>
      <c r="B17" s="9">
        <v>0.05</v>
      </c>
      <c r="C17" s="9">
        <f t="shared" si="5"/>
        <v>4.5900000000000052E-2</v>
      </c>
      <c r="D17" s="10">
        <f t="shared" si="0"/>
        <v>4590.0000000000055</v>
      </c>
      <c r="E17" s="11">
        <f t="shared" si="1"/>
        <v>91800.000000000116</v>
      </c>
      <c r="F17" s="18">
        <f t="shared" si="6"/>
        <v>71145.000000000087</v>
      </c>
      <c r="G17" s="7">
        <v>4.5</v>
      </c>
      <c r="H17" s="16">
        <f t="shared" si="2"/>
        <v>15.5</v>
      </c>
      <c r="I17" s="7">
        <f t="shared" si="3"/>
        <v>71145.000000000087</v>
      </c>
      <c r="J17" s="17">
        <f t="shared" si="7"/>
        <v>-0.33478260869565202</v>
      </c>
      <c r="K17" s="17">
        <f t="shared" si="4"/>
        <v>3.4444444444444446</v>
      </c>
    </row>
    <row r="18" spans="1:11" x14ac:dyDescent="0.3">
      <c r="A18" s="8">
        <v>21</v>
      </c>
      <c r="B18" s="9">
        <v>4.5999999999999999E-2</v>
      </c>
      <c r="C18" s="9">
        <f t="shared" si="5"/>
        <v>2.2800000000000042E-2</v>
      </c>
      <c r="D18" s="10">
        <f t="shared" si="0"/>
        <v>2280.0000000000041</v>
      </c>
      <c r="E18" s="11">
        <f t="shared" si="1"/>
        <v>47880.000000000087</v>
      </c>
      <c r="F18" s="18">
        <f t="shared" si="6"/>
        <v>37620.000000000065</v>
      </c>
      <c r="G18" s="7">
        <v>4.5</v>
      </c>
      <c r="H18" s="16">
        <f t="shared" si="2"/>
        <v>16.5</v>
      </c>
      <c r="I18" s="7">
        <f t="shared" si="3"/>
        <v>37620.000000000065</v>
      </c>
      <c r="J18" s="17">
        <f t="shared" si="7"/>
        <v>-0.50326797385620881</v>
      </c>
      <c r="K18" s="17">
        <f t="shared" si="4"/>
        <v>3.6666666666666665</v>
      </c>
    </row>
    <row r="19" spans="1:11" x14ac:dyDescent="0.3">
      <c r="A19" s="8">
        <v>22</v>
      </c>
      <c r="B19" s="9">
        <v>4.3999999999999997E-2</v>
      </c>
      <c r="C19" s="9">
        <f t="shared" si="5"/>
        <v>-2.9999999999996696E-4</v>
      </c>
      <c r="D19" s="10">
        <f t="shared" si="0"/>
        <v>-29.999999999996696</v>
      </c>
      <c r="E19" s="11">
        <f t="shared" si="1"/>
        <v>-659.99999999992735</v>
      </c>
      <c r="F19" s="18">
        <f t="shared" si="6"/>
        <v>-524.99999999994213</v>
      </c>
      <c r="G19" s="7">
        <v>4.5</v>
      </c>
      <c r="H19" s="16">
        <f t="shared" si="2"/>
        <v>17.5</v>
      </c>
      <c r="I19" s="7">
        <f t="shared" si="3"/>
        <v>-524.99999999994213</v>
      </c>
      <c r="J19" s="17">
        <f t="shared" si="7"/>
        <v>-1.0131578947368407</v>
      </c>
      <c r="K19" s="17">
        <f t="shared" si="4"/>
        <v>3.8888888888888888</v>
      </c>
    </row>
    <row r="20" spans="1:11" x14ac:dyDescent="0.3">
      <c r="A20" s="8">
        <v>23</v>
      </c>
      <c r="B20" s="9">
        <v>4.2000000000000003E-2</v>
      </c>
      <c r="C20" s="9">
        <f t="shared" si="5"/>
        <v>-2.3399999999999976E-2</v>
      </c>
      <c r="D20" s="10">
        <f t="shared" si="0"/>
        <v>-2339.9999999999977</v>
      </c>
      <c r="E20" s="11">
        <f t="shared" si="1"/>
        <v>-53819.999999999949</v>
      </c>
      <c r="F20" s="18">
        <f t="shared" si="6"/>
        <v>-43289.999999999956</v>
      </c>
      <c r="G20" s="7">
        <v>4.5</v>
      </c>
      <c r="H20" s="16">
        <f t="shared" si="2"/>
        <v>18.5</v>
      </c>
      <c r="I20" s="7">
        <f t="shared" si="3"/>
        <v>-43289.999999999956</v>
      </c>
      <c r="J20" s="17">
        <f t="shared" si="7"/>
        <v>77.000000000008512</v>
      </c>
      <c r="K20" s="17">
        <f t="shared" si="4"/>
        <v>4.1111111111111107</v>
      </c>
    </row>
    <row r="21" spans="1:11" x14ac:dyDescent="0.3">
      <c r="A21" s="8">
        <v>24</v>
      </c>
      <c r="B21" s="9">
        <v>4.1000000000000002E-2</v>
      </c>
      <c r="C21" s="9">
        <f t="shared" si="5"/>
        <v>-4.6499999999999986E-2</v>
      </c>
      <c r="D21" s="10">
        <f t="shared" si="0"/>
        <v>-4649.9999999999982</v>
      </c>
      <c r="E21" s="11">
        <f t="shared" si="1"/>
        <v>-111599.99999999996</v>
      </c>
      <c r="F21" s="18">
        <f t="shared" si="6"/>
        <v>-90674.999999999971</v>
      </c>
      <c r="G21" s="7">
        <v>4.5</v>
      </c>
      <c r="H21" s="16">
        <f t="shared" si="2"/>
        <v>19.5</v>
      </c>
      <c r="I21" s="7">
        <f t="shared" si="3"/>
        <v>-90674.999999999971</v>
      </c>
      <c r="J21" s="17">
        <f t="shared" si="7"/>
        <v>0.98717948717948834</v>
      </c>
      <c r="K21" s="17">
        <f t="shared" si="4"/>
        <v>4.333333333333333</v>
      </c>
    </row>
    <row r="22" spans="1:11" x14ac:dyDescent="0.3">
      <c r="A22" s="8">
        <v>25</v>
      </c>
      <c r="B22" s="9">
        <v>0.04</v>
      </c>
      <c r="C22" s="9">
        <f t="shared" si="5"/>
        <v>-6.9599999999999995E-2</v>
      </c>
      <c r="D22" s="10">
        <f t="shared" si="0"/>
        <v>-6959.9999999999991</v>
      </c>
      <c r="E22" s="11">
        <f t="shared" si="1"/>
        <v>-173999.99999999997</v>
      </c>
      <c r="F22" s="18">
        <f t="shared" si="6"/>
        <v>-142679.99999999997</v>
      </c>
      <c r="G22" s="7">
        <v>4.5</v>
      </c>
      <c r="H22" s="16">
        <f t="shared" si="2"/>
        <v>20.5</v>
      </c>
      <c r="I22" s="7">
        <f t="shared" si="3"/>
        <v>-142679.99999999997</v>
      </c>
      <c r="J22" s="17">
        <f t="shared" si="7"/>
        <v>0.49677419354838748</v>
      </c>
      <c r="K22" s="17">
        <f t="shared" si="4"/>
        <v>4.5555555555555554</v>
      </c>
    </row>
    <row r="24" spans="1:11" x14ac:dyDescent="0.3">
      <c r="A24" s="8" t="s">
        <v>6</v>
      </c>
      <c r="B24" s="8">
        <v>4.5</v>
      </c>
      <c r="F24" s="16"/>
    </row>
    <row r="25" spans="1:11" x14ac:dyDescent="0.3">
      <c r="A25" s="7" t="s">
        <v>42</v>
      </c>
      <c r="E25" s="7">
        <f>100000</f>
        <v>100000</v>
      </c>
    </row>
    <row r="28" spans="1:11" x14ac:dyDescent="0.3">
      <c r="E28" s="11" t="s">
        <v>33</v>
      </c>
    </row>
    <row r="29" spans="1:11" x14ac:dyDescent="0.3">
      <c r="E29" s="7" t="s">
        <v>34</v>
      </c>
    </row>
    <row r="30" spans="1:11" x14ac:dyDescent="0.3">
      <c r="E30" s="7" t="s">
        <v>35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9176-35A8-426F-A284-7FAE5CFC05F8}">
  <dimension ref="A1:I18"/>
  <sheetViews>
    <sheetView workbookViewId="0">
      <selection activeCell="B17" sqref="B17"/>
    </sheetView>
  </sheetViews>
  <sheetFormatPr defaultRowHeight="14.4" x14ac:dyDescent="0.3"/>
  <sheetData>
    <row r="1" spans="1:9" x14ac:dyDescent="0.3">
      <c r="A1" t="s">
        <v>9</v>
      </c>
    </row>
    <row r="2" spans="1:9" ht="15" thickBot="1" x14ac:dyDescent="0.35"/>
    <row r="3" spans="1:9" x14ac:dyDescent="0.3">
      <c r="A3" s="15" t="s">
        <v>10</v>
      </c>
      <c r="B3" s="15"/>
    </row>
    <row r="4" spans="1:9" x14ac:dyDescent="0.3">
      <c r="A4" s="12" t="s">
        <v>11</v>
      </c>
      <c r="B4" s="12">
        <v>0.84000998345626354</v>
      </c>
    </row>
    <row r="5" spans="1:9" x14ac:dyDescent="0.3">
      <c r="A5" s="12" t="s">
        <v>12</v>
      </c>
      <c r="B5" s="12">
        <v>0.70561677230619213</v>
      </c>
    </row>
    <row r="6" spans="1:9" x14ac:dyDescent="0.3">
      <c r="A6" s="12" t="s">
        <v>13</v>
      </c>
      <c r="B6" s="12">
        <v>0.69012291821704441</v>
      </c>
    </row>
    <row r="7" spans="1:9" x14ac:dyDescent="0.3">
      <c r="A7" s="12" t="s">
        <v>14</v>
      </c>
      <c r="B7" s="12">
        <v>9.4808251282671577E-2</v>
      </c>
    </row>
    <row r="8" spans="1:9" ht="15" thickBot="1" x14ac:dyDescent="0.35">
      <c r="A8" s="13" t="s">
        <v>15</v>
      </c>
      <c r="B8" s="13">
        <v>21</v>
      </c>
    </row>
    <row r="10" spans="1:9" ht="15" thickBot="1" x14ac:dyDescent="0.35">
      <c r="A10" t="s">
        <v>16</v>
      </c>
    </row>
    <row r="11" spans="1:9" x14ac:dyDescent="0.3">
      <c r="A11" s="14"/>
      <c r="B11" s="14" t="s">
        <v>21</v>
      </c>
      <c r="C11" s="14" t="s">
        <v>22</v>
      </c>
      <c r="D11" s="14" t="s">
        <v>23</v>
      </c>
      <c r="E11" s="14" t="s">
        <v>24</v>
      </c>
      <c r="F11" s="14" t="s">
        <v>25</v>
      </c>
    </row>
    <row r="12" spans="1:9" x14ac:dyDescent="0.3">
      <c r="A12" s="12" t="s">
        <v>17</v>
      </c>
      <c r="B12" s="12">
        <v>1</v>
      </c>
      <c r="C12" s="12">
        <v>0.4093565142857144</v>
      </c>
      <c r="D12" s="12">
        <v>0.4093565142857144</v>
      </c>
      <c r="E12" s="12">
        <v>45.54172049421976</v>
      </c>
      <c r="F12" s="12">
        <v>1.9009424425172384E-6</v>
      </c>
    </row>
    <row r="13" spans="1:9" x14ac:dyDescent="0.3">
      <c r="A13" s="12" t="s">
        <v>18</v>
      </c>
      <c r="B13" s="12">
        <v>19</v>
      </c>
      <c r="C13" s="12">
        <v>0.17078348571428573</v>
      </c>
      <c r="D13" s="12">
        <v>8.9886045112781959E-3</v>
      </c>
      <c r="E13" s="12"/>
      <c r="F13" s="12"/>
    </row>
    <row r="14" spans="1:9" ht="15" thickBot="1" x14ac:dyDescent="0.35">
      <c r="A14" s="13" t="s">
        <v>19</v>
      </c>
      <c r="B14" s="13">
        <v>20</v>
      </c>
      <c r="C14" s="13">
        <v>0.5801400000000001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26</v>
      </c>
      <c r="C16" s="14" t="s">
        <v>14</v>
      </c>
      <c r="D16" s="14" t="s">
        <v>27</v>
      </c>
      <c r="E16" s="14" t="s">
        <v>28</v>
      </c>
      <c r="F16" s="14" t="s">
        <v>29</v>
      </c>
      <c r="G16" s="14" t="s">
        <v>30</v>
      </c>
      <c r="H16" s="14" t="s">
        <v>31</v>
      </c>
      <c r="I16" s="14" t="s">
        <v>32</v>
      </c>
    </row>
    <row r="17" spans="1:9" x14ac:dyDescent="0.3">
      <c r="A17" s="12" t="s">
        <v>20</v>
      </c>
      <c r="B17" s="12">
        <v>0.5078571428571429</v>
      </c>
      <c r="C17" s="12">
        <v>5.5268155980826295E-2</v>
      </c>
      <c r="D17" s="12">
        <v>9.1889648540712923</v>
      </c>
      <c r="E17" s="12">
        <v>2.0188847209496246E-8</v>
      </c>
      <c r="F17" s="12">
        <v>0.39217956294648298</v>
      </c>
      <c r="G17" s="12">
        <v>0.62353472276780275</v>
      </c>
      <c r="H17" s="12">
        <v>0.39217956294648298</v>
      </c>
      <c r="I17" s="12">
        <v>0.62353472276780275</v>
      </c>
    </row>
    <row r="18" spans="1:9" ht="15" thickBot="1" x14ac:dyDescent="0.35">
      <c r="A18" s="13" t="s">
        <v>45</v>
      </c>
      <c r="B18" s="13">
        <v>-2.3057142857142863E-2</v>
      </c>
      <c r="C18" s="13">
        <v>3.4166522141285236E-3</v>
      </c>
      <c r="D18" s="13">
        <v>-6.7484606018128153</v>
      </c>
      <c r="E18" s="13">
        <v>1.9009424425172245E-6</v>
      </c>
      <c r="F18" s="13">
        <v>-3.0208278126861273E-2</v>
      </c>
      <c r="G18" s="13">
        <v>-1.5906007587424453E-2</v>
      </c>
      <c r="H18" s="13">
        <v>-3.0208278126861273E-2</v>
      </c>
      <c r="I18" s="13">
        <v>-1.5906007587424453E-2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P20" sqref="P20"/>
    </sheetView>
  </sheetViews>
  <sheetFormatPr defaultRowHeight="14.4" x14ac:dyDescent="0.3"/>
  <cols>
    <col min="1" max="1" width="11.109375" bestFit="1" customWidth="1"/>
    <col min="2" max="2" width="12.109375" bestFit="1" customWidth="1"/>
    <col min="3" max="3" width="11.5546875" bestFit="1" customWidth="1"/>
    <col min="4" max="4" width="14.6640625" bestFit="1" customWidth="1"/>
    <col min="5" max="5" width="8.88671875" bestFit="1" customWidth="1"/>
    <col min="6" max="6" width="11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ht="15.6" x14ac:dyDescent="0.3">
      <c r="A2" s="1">
        <v>5</v>
      </c>
      <c r="B2" s="2">
        <v>0.64</v>
      </c>
      <c r="C2" s="19">
        <f>0.864*EXP(-0.14*A2)</f>
        <v>0.42904970247577778</v>
      </c>
      <c r="D2" s="10">
        <f>$B$26*C2</f>
        <v>42904.970247577781</v>
      </c>
      <c r="E2" s="11">
        <f>D2*A2</f>
        <v>214524.85123788891</v>
      </c>
      <c r="F2" s="6">
        <f>(A2-$B$24)*D2</f>
        <v>21452.485123788891</v>
      </c>
      <c r="G2">
        <f>0.864</f>
        <v>0.86399999999999999</v>
      </c>
    </row>
    <row r="3" spans="1:7" ht="15.6" x14ac:dyDescent="0.3">
      <c r="A3" s="1">
        <v>6</v>
      </c>
      <c r="B3" s="2">
        <v>0.51</v>
      </c>
      <c r="C3" s="19">
        <f t="shared" ref="C3:C22" si="0">0.864*EXP(-0.14*A3)</f>
        <v>0.37299789224272484</v>
      </c>
      <c r="D3" s="10">
        <f t="shared" ref="D3:D22" si="1">$B$26*C3</f>
        <v>37299.789224272485</v>
      </c>
      <c r="E3" s="11">
        <f t="shared" ref="E3:E22" si="2">D3*A3</f>
        <v>223798.73534563492</v>
      </c>
      <c r="F3" s="6">
        <f t="shared" ref="F3:F22" si="3">(A3-$B$24)*D3</f>
        <v>55949.683836408731</v>
      </c>
    </row>
    <row r="4" spans="1:7" ht="15.6" x14ac:dyDescent="0.3">
      <c r="A4" s="1">
        <v>7</v>
      </c>
      <c r="B4" s="2">
        <v>0.4</v>
      </c>
      <c r="C4" s="19">
        <f t="shared" si="0"/>
        <v>0.32426878940760917</v>
      </c>
      <c r="D4" s="10">
        <f t="shared" si="1"/>
        <v>32426.878940760918</v>
      </c>
      <c r="E4" s="11">
        <f t="shared" si="2"/>
        <v>226988.15258532643</v>
      </c>
      <c r="F4" s="6">
        <f t="shared" si="3"/>
        <v>81067.197351902301</v>
      </c>
    </row>
    <row r="5" spans="1:7" ht="15.6" x14ac:dyDescent="0.3">
      <c r="A5" s="1">
        <v>8</v>
      </c>
      <c r="B5" s="2">
        <v>0.32</v>
      </c>
      <c r="C5" s="19">
        <f t="shared" si="0"/>
        <v>0.28190574255430612</v>
      </c>
      <c r="D5" s="10">
        <f t="shared" si="1"/>
        <v>28190.574255430613</v>
      </c>
      <c r="E5" s="11">
        <f t="shared" si="2"/>
        <v>225524.5940434449</v>
      </c>
      <c r="F5" s="6">
        <f t="shared" si="3"/>
        <v>98667.009894007148</v>
      </c>
    </row>
    <row r="6" spans="1:7" ht="15.6" x14ac:dyDescent="0.3">
      <c r="A6" s="1">
        <v>9</v>
      </c>
      <c r="B6" s="2">
        <v>0.25</v>
      </c>
      <c r="C6" s="19">
        <f t="shared" si="0"/>
        <v>0.24507707889580152</v>
      </c>
      <c r="D6" s="10">
        <f t="shared" si="1"/>
        <v>24507.707889580153</v>
      </c>
      <c r="E6" s="11">
        <f t="shared" si="2"/>
        <v>220569.37100622139</v>
      </c>
      <c r="F6" s="6">
        <f t="shared" si="3"/>
        <v>110284.6855031107</v>
      </c>
    </row>
    <row r="7" spans="1:7" ht="15.6" x14ac:dyDescent="0.3">
      <c r="A7" s="1">
        <v>10</v>
      </c>
      <c r="B7" s="2">
        <v>0.2</v>
      </c>
      <c r="C7" s="19">
        <f t="shared" si="0"/>
        <v>0.21305977684554794</v>
      </c>
      <c r="D7" s="10">
        <f t="shared" si="1"/>
        <v>21305.977684554793</v>
      </c>
      <c r="E7" s="11">
        <f t="shared" si="2"/>
        <v>213059.77684554792</v>
      </c>
      <c r="F7" s="6">
        <f t="shared" si="3"/>
        <v>117182.87726505136</v>
      </c>
    </row>
    <row r="8" spans="1:7" ht="15.6" x14ac:dyDescent="0.3">
      <c r="A8" s="1">
        <v>11</v>
      </c>
      <c r="B8" s="2">
        <v>0.16</v>
      </c>
      <c r="C8" s="19">
        <f t="shared" si="0"/>
        <v>0.18522527163290894</v>
      </c>
      <c r="D8" s="10">
        <f t="shared" si="1"/>
        <v>18522.527163290895</v>
      </c>
      <c r="E8" s="11">
        <f t="shared" si="2"/>
        <v>203747.79879619984</v>
      </c>
      <c r="F8" s="6">
        <f t="shared" si="3"/>
        <v>120396.42656139082</v>
      </c>
    </row>
    <row r="9" spans="1:7" ht="15.6" x14ac:dyDescent="0.3">
      <c r="A9" s="1">
        <v>12</v>
      </c>
      <c r="B9" s="2">
        <v>0.13</v>
      </c>
      <c r="C9" s="19">
        <f t="shared" si="0"/>
        <v>0.16102711529805019</v>
      </c>
      <c r="D9" s="10">
        <f t="shared" si="1"/>
        <v>16102.711529805019</v>
      </c>
      <c r="E9" s="11">
        <f t="shared" si="2"/>
        <v>193232.53835766023</v>
      </c>
      <c r="F9" s="6">
        <f t="shared" si="3"/>
        <v>120770.33647353764</v>
      </c>
    </row>
    <row r="10" spans="1:7" ht="15.6" x14ac:dyDescent="0.3">
      <c r="A10" s="1">
        <v>13</v>
      </c>
      <c r="B10" s="2">
        <v>0.11</v>
      </c>
      <c r="C10" s="19">
        <f t="shared" si="0"/>
        <v>0.13999024880687294</v>
      </c>
      <c r="D10" s="10">
        <f t="shared" si="1"/>
        <v>13999.024880687293</v>
      </c>
      <c r="E10" s="11">
        <f t="shared" si="2"/>
        <v>181987.32344893483</v>
      </c>
      <c r="F10" s="6">
        <f t="shared" si="3"/>
        <v>118991.711485842</v>
      </c>
    </row>
    <row r="11" spans="1:7" ht="15.6" x14ac:dyDescent="0.3">
      <c r="A11" s="1">
        <v>14</v>
      </c>
      <c r="B11" s="2">
        <v>9.5000000000000001E-2</v>
      </c>
      <c r="C11" s="19">
        <f t="shared" si="0"/>
        <v>0.12170167567578286</v>
      </c>
      <c r="D11" s="10">
        <f t="shared" si="1"/>
        <v>12170.167567578286</v>
      </c>
      <c r="E11" s="11">
        <f t="shared" si="2"/>
        <v>170382.345946096</v>
      </c>
      <c r="F11" s="6">
        <f t="shared" si="3"/>
        <v>115616.59189199372</v>
      </c>
    </row>
    <row r="12" spans="1:7" ht="15.6" x14ac:dyDescent="0.3">
      <c r="A12" s="1">
        <v>15</v>
      </c>
      <c r="B12" s="2">
        <v>0.08</v>
      </c>
      <c r="C12" s="19">
        <f t="shared" si="0"/>
        <v>0.10580235401057636</v>
      </c>
      <c r="D12" s="10">
        <f t="shared" si="1"/>
        <v>10580.235401057636</v>
      </c>
      <c r="E12" s="11">
        <f t="shared" si="2"/>
        <v>158703.53101586454</v>
      </c>
      <c r="F12" s="6">
        <f t="shared" si="3"/>
        <v>111092.47171110519</v>
      </c>
    </row>
    <row r="13" spans="1:7" ht="15.6" x14ac:dyDescent="0.3">
      <c r="A13" s="1">
        <v>16</v>
      </c>
      <c r="B13" s="2">
        <v>7.0000000000000007E-2</v>
      </c>
      <c r="C13" s="19">
        <f t="shared" si="0"/>
        <v>9.1980147783674429E-2</v>
      </c>
      <c r="D13" s="10">
        <f t="shared" si="1"/>
        <v>9198.0147783674438</v>
      </c>
      <c r="E13" s="11">
        <f t="shared" si="2"/>
        <v>147168.2364538791</v>
      </c>
      <c r="F13" s="6">
        <f t="shared" si="3"/>
        <v>105777.1699512256</v>
      </c>
    </row>
    <row r="14" spans="1:7" ht="15.6" x14ac:dyDescent="0.3">
      <c r="A14" s="1">
        <v>17</v>
      </c>
      <c r="B14" s="2">
        <v>6.3E-2</v>
      </c>
      <c r="C14" s="19">
        <f t="shared" si="0"/>
        <v>7.996369896893657E-2</v>
      </c>
      <c r="D14" s="10">
        <f t="shared" si="1"/>
        <v>7996.3698968936569</v>
      </c>
      <c r="E14" s="11">
        <f t="shared" si="2"/>
        <v>135938.28824719216</v>
      </c>
      <c r="F14" s="6">
        <f t="shared" si="3"/>
        <v>99954.623711170716</v>
      </c>
    </row>
    <row r="15" spans="1:7" ht="15.6" x14ac:dyDescent="0.3">
      <c r="A15" s="1">
        <v>18</v>
      </c>
      <c r="B15" s="2">
        <v>5.8000000000000003E-2</v>
      </c>
      <c r="C15" s="19">
        <f t="shared" si="0"/>
        <v>6.9517100231595991E-2</v>
      </c>
      <c r="D15" s="10">
        <f t="shared" si="1"/>
        <v>6951.7100231595987</v>
      </c>
      <c r="E15" s="11">
        <f t="shared" si="2"/>
        <v>125130.78041687277</v>
      </c>
      <c r="F15" s="6">
        <f t="shared" si="3"/>
        <v>93848.085312654584</v>
      </c>
    </row>
    <row r="16" spans="1:7" ht="15.6" x14ac:dyDescent="0.3">
      <c r="A16" s="1">
        <v>19</v>
      </c>
      <c r="B16" s="2">
        <v>5.2999999999999999E-2</v>
      </c>
      <c r="C16" s="19">
        <f t="shared" si="0"/>
        <v>6.0435263587382229E-2</v>
      </c>
      <c r="D16" s="10">
        <f t="shared" si="1"/>
        <v>6043.5263587382233</v>
      </c>
      <c r="E16" s="11">
        <f t="shared" si="2"/>
        <v>114827.00081602624</v>
      </c>
      <c r="F16" s="6">
        <f t="shared" si="3"/>
        <v>87631.13220170424</v>
      </c>
    </row>
    <row r="17" spans="1:6" ht="15.6" x14ac:dyDescent="0.3">
      <c r="A17" s="1">
        <v>20</v>
      </c>
      <c r="B17" s="2">
        <v>0.05</v>
      </c>
      <c r="C17" s="19">
        <f t="shared" si="0"/>
        <v>5.2539894108188309E-2</v>
      </c>
      <c r="D17" s="10">
        <f t="shared" si="1"/>
        <v>5253.9894108188309</v>
      </c>
      <c r="E17" s="11">
        <f t="shared" si="2"/>
        <v>105079.78821637662</v>
      </c>
      <c r="F17" s="6">
        <f t="shared" si="3"/>
        <v>81436.835867691872</v>
      </c>
    </row>
    <row r="18" spans="1:6" ht="15.6" x14ac:dyDescent="0.3">
      <c r="A18" s="1">
        <v>21</v>
      </c>
      <c r="B18" s="2">
        <v>4.5999999999999999E-2</v>
      </c>
      <c r="C18" s="19">
        <f t="shared" si="0"/>
        <v>4.5675989629934695E-2</v>
      </c>
      <c r="D18" s="10">
        <f t="shared" si="1"/>
        <v>4567.5989629934693</v>
      </c>
      <c r="E18" s="11">
        <f t="shared" si="2"/>
        <v>95919.578222862852</v>
      </c>
      <c r="F18" s="6">
        <f t="shared" si="3"/>
        <v>75365.382889392247</v>
      </c>
    </row>
    <row r="19" spans="1:6" ht="15.6" x14ac:dyDescent="0.3">
      <c r="A19" s="1">
        <v>22</v>
      </c>
      <c r="B19" s="2">
        <v>4.3999999999999997E-2</v>
      </c>
      <c r="C19" s="19">
        <f t="shared" si="0"/>
        <v>3.9708797744774191E-2</v>
      </c>
      <c r="D19" s="10">
        <f t="shared" si="1"/>
        <v>3970.8797744774192</v>
      </c>
      <c r="E19" s="11">
        <f t="shared" si="2"/>
        <v>87359.355038503229</v>
      </c>
      <c r="F19" s="6">
        <f t="shared" si="3"/>
        <v>69490.396053354838</v>
      </c>
    </row>
    <row r="20" spans="1:6" ht="15.6" x14ac:dyDescent="0.3">
      <c r="A20" s="1">
        <v>23</v>
      </c>
      <c r="B20" s="2">
        <v>4.2000000000000003E-2</v>
      </c>
      <c r="C20" s="19">
        <f t="shared" si="0"/>
        <v>3.4521170337204969E-2</v>
      </c>
      <c r="D20" s="10">
        <f t="shared" si="1"/>
        <v>3452.1170337204967</v>
      </c>
      <c r="E20" s="11">
        <f t="shared" si="2"/>
        <v>79398.691775571424</v>
      </c>
      <c r="F20" s="6">
        <f t="shared" si="3"/>
        <v>63864.165123829189</v>
      </c>
    </row>
    <row r="21" spans="1:6" ht="15.6" x14ac:dyDescent="0.3">
      <c r="A21" s="1">
        <v>24</v>
      </c>
      <c r="B21" s="2">
        <v>4.1000000000000002E-2</v>
      </c>
      <c r="C21" s="19">
        <f t="shared" si="0"/>
        <v>3.0011263728254106E-2</v>
      </c>
      <c r="D21" s="10">
        <f t="shared" si="1"/>
        <v>3001.1263728254107</v>
      </c>
      <c r="E21" s="11">
        <f t="shared" si="2"/>
        <v>72027.032947809857</v>
      </c>
      <c r="F21" s="6">
        <f t="shared" si="3"/>
        <v>58521.964270095508</v>
      </c>
    </row>
    <row r="22" spans="1:6" ht="15.6" x14ac:dyDescent="0.3">
      <c r="A22" s="1">
        <v>25</v>
      </c>
      <c r="B22" s="2">
        <v>0.04</v>
      </c>
      <c r="C22" s="19">
        <f t="shared" si="0"/>
        <v>2.6090539276883172E-2</v>
      </c>
      <c r="D22" s="10">
        <f t="shared" si="1"/>
        <v>2609.0539276883173</v>
      </c>
      <c r="E22" s="11">
        <f t="shared" si="2"/>
        <v>65226.348192207937</v>
      </c>
      <c r="F22" s="6">
        <f t="shared" si="3"/>
        <v>53485.605517610507</v>
      </c>
    </row>
    <row r="23" spans="1:6" x14ac:dyDescent="0.3">
      <c r="E23" s="4"/>
      <c r="F23" s="5"/>
    </row>
    <row r="24" spans="1:6" x14ac:dyDescent="0.3">
      <c r="A24" s="1" t="s">
        <v>6</v>
      </c>
      <c r="B24" s="1">
        <v>4.5</v>
      </c>
    </row>
    <row r="26" spans="1:6" x14ac:dyDescent="0.3">
      <c r="B26">
        <v>100000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2.109375" bestFit="1" customWidth="1"/>
    <col min="3" max="3" width="11.5546875" bestFit="1" customWidth="1"/>
    <col min="4" max="4" width="14.6640625" bestFit="1" customWidth="1"/>
    <col min="5" max="5" width="8.88671875" bestFit="1" customWidth="1"/>
    <col min="6" max="6" width="11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s="1">
        <v>5</v>
      </c>
      <c r="B2" s="2">
        <v>0.64</v>
      </c>
      <c r="C2" s="9">
        <f t="shared" ref="C2:C22" si="0">14.344*A2^-1.88</f>
        <v>0.69599587939600849</v>
      </c>
      <c r="D2" s="10">
        <f>C2*$B$26</f>
        <v>69599.587939600853</v>
      </c>
      <c r="E2" s="11">
        <f>D2*A2</f>
        <v>347997.93969800428</v>
      </c>
      <c r="F2" s="18">
        <f>(A2-$B$24)*D2</f>
        <v>34799.793969800427</v>
      </c>
      <c r="G2">
        <v>34800</v>
      </c>
      <c r="H2">
        <v>69600</v>
      </c>
      <c r="I2">
        <v>40000</v>
      </c>
    </row>
    <row r="3" spans="1:9" x14ac:dyDescent="0.3">
      <c r="A3" s="1">
        <v>6</v>
      </c>
      <c r="B3" s="2">
        <v>0.51</v>
      </c>
      <c r="C3" s="9">
        <f t="shared" si="0"/>
        <v>0.49402158627007459</v>
      </c>
      <c r="D3" s="10">
        <f t="shared" ref="D3:D22" si="1">C3*$B$26</f>
        <v>49402.158627007462</v>
      </c>
      <c r="E3" s="11">
        <f t="shared" ref="E3:E22" si="2">D3*A3</f>
        <v>296412.9517620448</v>
      </c>
      <c r="F3" s="18">
        <f t="shared" ref="F3:F22" si="3">(A3-$B$24)*D3</f>
        <v>74103.237940511201</v>
      </c>
    </row>
    <row r="4" spans="1:9" x14ac:dyDescent="0.3">
      <c r="A4" s="1">
        <v>7</v>
      </c>
      <c r="B4" s="2">
        <v>0.4</v>
      </c>
      <c r="C4" s="9">
        <f t="shared" si="0"/>
        <v>0.36973108165955582</v>
      </c>
      <c r="D4" s="10">
        <f t="shared" si="1"/>
        <v>36973.108165955578</v>
      </c>
      <c r="E4" s="11">
        <f t="shared" si="2"/>
        <v>258811.75716168905</v>
      </c>
      <c r="F4" s="18">
        <f t="shared" si="3"/>
        <v>92432.770414888946</v>
      </c>
    </row>
    <row r="5" spans="1:9" x14ac:dyDescent="0.3">
      <c r="A5" s="1">
        <v>8</v>
      </c>
      <c r="B5" s="2">
        <v>0.32</v>
      </c>
      <c r="C5" s="9">
        <f t="shared" si="0"/>
        <v>0.28764782929128613</v>
      </c>
      <c r="D5" s="10">
        <f t="shared" si="1"/>
        <v>28764.782929128614</v>
      </c>
      <c r="E5" s="11">
        <f t="shared" si="2"/>
        <v>230118.26343302891</v>
      </c>
      <c r="F5" s="18">
        <f t="shared" si="3"/>
        <v>100676.74025195015</v>
      </c>
    </row>
    <row r="6" spans="1:9" x14ac:dyDescent="0.3">
      <c r="A6" s="1">
        <v>9</v>
      </c>
      <c r="B6" s="2">
        <v>0.25</v>
      </c>
      <c r="C6" s="9">
        <f t="shared" si="0"/>
        <v>0.23051243522406922</v>
      </c>
      <c r="D6" s="10">
        <f t="shared" si="1"/>
        <v>23051.243522406923</v>
      </c>
      <c r="E6" s="11">
        <f t="shared" si="2"/>
        <v>207461.19170166232</v>
      </c>
      <c r="F6" s="18">
        <f t="shared" si="3"/>
        <v>103730.59585083116</v>
      </c>
    </row>
    <row r="7" spans="1:9" x14ac:dyDescent="0.3">
      <c r="A7" s="1">
        <v>10</v>
      </c>
      <c r="B7" s="2">
        <v>0.2</v>
      </c>
      <c r="C7" s="9">
        <f t="shared" si="0"/>
        <v>0.18909074657853109</v>
      </c>
      <c r="D7" s="10">
        <f t="shared" si="1"/>
        <v>18909.074657853107</v>
      </c>
      <c r="E7" s="11">
        <f t="shared" si="2"/>
        <v>189090.74657853108</v>
      </c>
      <c r="F7" s="18">
        <f t="shared" si="3"/>
        <v>103999.91061819209</v>
      </c>
    </row>
    <row r="8" spans="1:9" x14ac:dyDescent="0.3">
      <c r="A8" s="1">
        <v>11</v>
      </c>
      <c r="B8" s="2">
        <v>0.16</v>
      </c>
      <c r="C8" s="9">
        <f t="shared" si="0"/>
        <v>0.15807093728433333</v>
      </c>
      <c r="D8" s="10">
        <f t="shared" si="1"/>
        <v>15807.093728433332</v>
      </c>
      <c r="E8" s="11">
        <f t="shared" si="2"/>
        <v>173878.03101276665</v>
      </c>
      <c r="F8" s="18">
        <f t="shared" si="3"/>
        <v>102746.10923481666</v>
      </c>
    </row>
    <row r="9" spans="1:9" x14ac:dyDescent="0.3">
      <c r="A9" s="1">
        <v>12</v>
      </c>
      <c r="B9" s="2">
        <v>0.13</v>
      </c>
      <c r="C9" s="9">
        <f t="shared" si="0"/>
        <v>0.13421762016002861</v>
      </c>
      <c r="D9" s="10">
        <f t="shared" si="1"/>
        <v>13421.762016002862</v>
      </c>
      <c r="E9" s="11">
        <f t="shared" si="2"/>
        <v>161061.14419203435</v>
      </c>
      <c r="F9" s="18">
        <f t="shared" si="3"/>
        <v>100663.21512002146</v>
      </c>
    </row>
    <row r="10" spans="1:9" x14ac:dyDescent="0.3">
      <c r="A10" s="1">
        <v>13</v>
      </c>
      <c r="B10" s="2">
        <v>0.11</v>
      </c>
      <c r="C10" s="9">
        <f t="shared" si="0"/>
        <v>0.1154667053753847</v>
      </c>
      <c r="D10" s="10">
        <f t="shared" si="1"/>
        <v>11546.67053753847</v>
      </c>
      <c r="E10" s="11">
        <f t="shared" si="2"/>
        <v>150106.71698800012</v>
      </c>
      <c r="F10" s="18">
        <f t="shared" si="3"/>
        <v>98146.699569076998</v>
      </c>
    </row>
    <row r="11" spans="1:9" x14ac:dyDescent="0.3">
      <c r="A11" s="1">
        <v>14</v>
      </c>
      <c r="B11" s="2">
        <v>9.5000000000000001E-2</v>
      </c>
      <c r="C11" s="9">
        <f t="shared" si="0"/>
        <v>0.10044991404972707</v>
      </c>
      <c r="D11" s="10">
        <f t="shared" si="1"/>
        <v>10044.991404972707</v>
      </c>
      <c r="E11" s="11">
        <f t="shared" si="2"/>
        <v>140629.87966961789</v>
      </c>
      <c r="F11" s="18">
        <f t="shared" si="3"/>
        <v>95427.418347240717</v>
      </c>
    </row>
    <row r="12" spans="1:9" x14ac:dyDescent="0.3">
      <c r="A12" s="1">
        <v>15</v>
      </c>
      <c r="B12" s="2">
        <v>0.08</v>
      </c>
      <c r="C12" s="9">
        <f t="shared" si="0"/>
        <v>8.8230493734591089E-2</v>
      </c>
      <c r="D12" s="10">
        <f t="shared" si="1"/>
        <v>8823.0493734591091</v>
      </c>
      <c r="E12" s="11">
        <f t="shared" si="2"/>
        <v>132345.74060188665</v>
      </c>
      <c r="F12" s="18">
        <f t="shared" si="3"/>
        <v>92642.018421320652</v>
      </c>
    </row>
    <row r="13" spans="1:9" x14ac:dyDescent="0.3">
      <c r="A13" s="1">
        <v>16</v>
      </c>
      <c r="B13" s="2">
        <v>7.0000000000000007E-2</v>
      </c>
      <c r="C13" s="9">
        <f t="shared" si="0"/>
        <v>7.8149231055196194E-2</v>
      </c>
      <c r="D13" s="10">
        <f t="shared" si="1"/>
        <v>7814.9231055196196</v>
      </c>
      <c r="E13" s="11">
        <f t="shared" si="2"/>
        <v>125038.76968831391</v>
      </c>
      <c r="F13" s="18">
        <f t="shared" si="3"/>
        <v>89871.615713475621</v>
      </c>
    </row>
    <row r="14" spans="1:9" x14ac:dyDescent="0.3">
      <c r="A14" s="1">
        <v>17</v>
      </c>
      <c r="B14" s="2">
        <v>6.3E-2</v>
      </c>
      <c r="C14" s="9">
        <f t="shared" si="0"/>
        <v>6.9731065986442284E-2</v>
      </c>
      <c r="D14" s="10">
        <f t="shared" si="1"/>
        <v>6973.1065986442281</v>
      </c>
      <c r="E14" s="11">
        <f t="shared" si="2"/>
        <v>118542.81217695188</v>
      </c>
      <c r="F14" s="18">
        <f t="shared" si="3"/>
        <v>87163.832483052858</v>
      </c>
    </row>
    <row r="15" spans="1:9" x14ac:dyDescent="0.3">
      <c r="A15" s="1">
        <v>18</v>
      </c>
      <c r="B15" s="2">
        <v>5.8000000000000003E-2</v>
      </c>
      <c r="C15" s="9">
        <f t="shared" si="0"/>
        <v>6.2626474900944001E-2</v>
      </c>
      <c r="D15" s="10">
        <f t="shared" si="1"/>
        <v>6262.6474900944004</v>
      </c>
      <c r="E15" s="11">
        <f t="shared" si="2"/>
        <v>112727.65482169921</v>
      </c>
      <c r="F15" s="18">
        <f t="shared" si="3"/>
        <v>84545.74111627441</v>
      </c>
    </row>
    <row r="16" spans="1:9" x14ac:dyDescent="0.3">
      <c r="A16" s="1">
        <v>19</v>
      </c>
      <c r="B16" s="2">
        <v>5.2999999999999999E-2</v>
      </c>
      <c r="C16" s="9">
        <f t="shared" si="0"/>
        <v>5.6573559784735862E-2</v>
      </c>
      <c r="D16" s="10">
        <f t="shared" si="1"/>
        <v>5657.3559784735862</v>
      </c>
      <c r="E16" s="11">
        <f t="shared" si="2"/>
        <v>107489.76359099813</v>
      </c>
      <c r="F16" s="18">
        <f t="shared" si="3"/>
        <v>82031.661687867003</v>
      </c>
    </row>
    <row r="17" spans="1:6" x14ac:dyDescent="0.3">
      <c r="A17" s="1">
        <v>20</v>
      </c>
      <c r="B17" s="2">
        <v>0.05</v>
      </c>
      <c r="C17" s="9">
        <f t="shared" si="0"/>
        <v>5.1372876621992428E-2</v>
      </c>
      <c r="D17" s="10">
        <f t="shared" si="1"/>
        <v>5137.2876621992427</v>
      </c>
      <c r="E17" s="11">
        <f t="shared" si="2"/>
        <v>102745.75324398486</v>
      </c>
      <c r="F17" s="18">
        <f t="shared" si="3"/>
        <v>79627.958764088267</v>
      </c>
    </row>
    <row r="18" spans="1:6" x14ac:dyDescent="0.3">
      <c r="A18" s="1">
        <v>21</v>
      </c>
      <c r="B18" s="2">
        <v>4.5999999999999999E-2</v>
      </c>
      <c r="C18" s="9">
        <f t="shared" si="0"/>
        <v>4.6870329048724083E-2</v>
      </c>
      <c r="D18" s="10">
        <f t="shared" si="1"/>
        <v>4687.0329048724079</v>
      </c>
      <c r="E18" s="11">
        <f t="shared" si="2"/>
        <v>98427.691002320571</v>
      </c>
      <c r="F18" s="18">
        <f t="shared" si="3"/>
        <v>77336.042930394731</v>
      </c>
    </row>
    <row r="19" spans="1:6" x14ac:dyDescent="0.3">
      <c r="A19" s="1">
        <v>22</v>
      </c>
      <c r="B19" s="2">
        <v>4.3999999999999997E-2</v>
      </c>
      <c r="C19" s="9">
        <f t="shared" si="0"/>
        <v>4.2945299574763757E-2</v>
      </c>
      <c r="D19" s="10">
        <f t="shared" si="1"/>
        <v>4294.5299574763758</v>
      </c>
      <c r="E19" s="11">
        <f t="shared" si="2"/>
        <v>94479.659064480264</v>
      </c>
      <c r="F19" s="18">
        <f t="shared" si="3"/>
        <v>75154.274255836572</v>
      </c>
    </row>
    <row r="20" spans="1:6" x14ac:dyDescent="0.3">
      <c r="A20" s="1">
        <v>23</v>
      </c>
      <c r="B20" s="2">
        <v>4.2000000000000003E-2</v>
      </c>
      <c r="C20" s="9">
        <f t="shared" si="0"/>
        <v>3.9502260153187564E-2</v>
      </c>
      <c r="D20" s="10">
        <f t="shared" si="1"/>
        <v>3950.2260153187563</v>
      </c>
      <c r="E20" s="11">
        <f t="shared" si="2"/>
        <v>90855.198352331397</v>
      </c>
      <c r="F20" s="18">
        <f t="shared" si="3"/>
        <v>73079.181283396989</v>
      </c>
    </row>
    <row r="21" spans="1:6" x14ac:dyDescent="0.3">
      <c r="A21" s="1">
        <v>24</v>
      </c>
      <c r="B21" s="2">
        <v>4.1000000000000002E-2</v>
      </c>
      <c r="C21" s="9">
        <f t="shared" si="0"/>
        <v>3.6464741748295851E-2</v>
      </c>
      <c r="D21" s="10">
        <f t="shared" si="1"/>
        <v>3646.4741748295851</v>
      </c>
      <c r="E21" s="11">
        <f t="shared" si="2"/>
        <v>87515.380195910038</v>
      </c>
      <c r="F21" s="18">
        <f t="shared" si="3"/>
        <v>71106.246409176907</v>
      </c>
    </row>
    <row r="22" spans="1:6" x14ac:dyDescent="0.3">
      <c r="A22" s="1">
        <v>25</v>
      </c>
      <c r="B22" s="2">
        <v>0.04</v>
      </c>
      <c r="C22" s="9">
        <f t="shared" si="0"/>
        <v>3.3770933082558803E-2</v>
      </c>
      <c r="D22" s="10">
        <f t="shared" si="1"/>
        <v>3377.0933082558804</v>
      </c>
      <c r="E22" s="11">
        <f t="shared" si="2"/>
        <v>84427.332706397006</v>
      </c>
      <c r="F22" s="18">
        <f t="shared" si="3"/>
        <v>69230.412819245554</v>
      </c>
    </row>
    <row r="23" spans="1:6" x14ac:dyDescent="0.3">
      <c r="E23" s="4"/>
      <c r="F23" s="5"/>
    </row>
    <row r="24" spans="1:6" x14ac:dyDescent="0.3">
      <c r="A24" s="1" t="s">
        <v>6</v>
      </c>
      <c r="B24" s="1">
        <v>4.5</v>
      </c>
    </row>
    <row r="26" spans="1:6" x14ac:dyDescent="0.3">
      <c r="B26">
        <v>100000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B28" sqref="B28"/>
    </sheetView>
  </sheetViews>
  <sheetFormatPr defaultRowHeight="14.4" x14ac:dyDescent="0.3"/>
  <cols>
    <col min="1" max="1" width="11.109375" bestFit="1" customWidth="1"/>
    <col min="2" max="2" width="12.109375" bestFit="1" customWidth="1"/>
    <col min="3" max="3" width="11.5546875" bestFit="1" customWidth="1"/>
    <col min="4" max="4" width="14.6640625" bestFit="1" customWidth="1"/>
    <col min="5" max="5" width="8.88671875" bestFit="1" customWidth="1"/>
    <col min="6" max="6" width="12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</v>
      </c>
      <c r="B2" s="2">
        <v>0.64</v>
      </c>
      <c r="C2" s="9">
        <f>-0.334*LN(A2)+1.034</f>
        <v>0.49644773724701052</v>
      </c>
      <c r="D2" s="10">
        <f>C2*$B$26</f>
        <v>49644.773724701052</v>
      </c>
      <c r="E2" s="11">
        <f>D2*A2</f>
        <v>248223.86862350526</v>
      </c>
      <c r="F2" s="6">
        <f>(A2-$B$24)*D2</f>
        <v>24822.386862350526</v>
      </c>
    </row>
    <row r="3" spans="1:6" x14ac:dyDescent="0.3">
      <c r="A3" s="1">
        <v>6</v>
      </c>
      <c r="B3" s="2">
        <v>0.51</v>
      </c>
      <c r="C3" s="9">
        <f t="shared" ref="C3:C22" si="0">-0.334*LN(A3)+1.034</f>
        <v>0.4355523372778296</v>
      </c>
      <c r="D3" s="10">
        <f t="shared" ref="D3:D22" si="1">C3*$B$26</f>
        <v>43555.233727782957</v>
      </c>
      <c r="E3" s="11">
        <f t="shared" ref="E3:E22" si="2">D3*A3</f>
        <v>261331.40236669773</v>
      </c>
      <c r="F3" s="6">
        <f t="shared" ref="F3:F22" si="3">(A3-$B$24)*D3</f>
        <v>65332.850591674433</v>
      </c>
    </row>
    <row r="4" spans="1:6" x14ac:dyDescent="0.3">
      <c r="A4" s="1">
        <v>7</v>
      </c>
      <c r="B4" s="2">
        <v>0.4</v>
      </c>
      <c r="C4" s="9">
        <f t="shared" si="0"/>
        <v>0.38406601021552533</v>
      </c>
      <c r="D4" s="10">
        <f t="shared" si="1"/>
        <v>38406.601021552531</v>
      </c>
      <c r="E4" s="11">
        <f t="shared" si="2"/>
        <v>268846.20715086773</v>
      </c>
      <c r="F4" s="6">
        <f t="shared" si="3"/>
        <v>96016.502553881321</v>
      </c>
    </row>
    <row r="5" spans="1:6" x14ac:dyDescent="0.3">
      <c r="A5" s="1">
        <v>8</v>
      </c>
      <c r="B5" s="2">
        <v>0.32</v>
      </c>
      <c r="C5" s="9">
        <f t="shared" si="0"/>
        <v>0.33946652507893482</v>
      </c>
      <c r="D5" s="10">
        <f t="shared" si="1"/>
        <v>33946.652507893479</v>
      </c>
      <c r="E5" s="11">
        <f t="shared" si="2"/>
        <v>271573.22006314783</v>
      </c>
      <c r="F5" s="6">
        <f t="shared" si="3"/>
        <v>118813.28377762718</v>
      </c>
    </row>
    <row r="6" spans="1:6" x14ac:dyDescent="0.3">
      <c r="A6" s="1">
        <v>9</v>
      </c>
      <c r="B6" s="2">
        <v>0.25</v>
      </c>
      <c r="C6" s="9">
        <f t="shared" si="0"/>
        <v>0.30012699116970265</v>
      </c>
      <c r="D6" s="10">
        <f t="shared" si="1"/>
        <v>30012.699116970263</v>
      </c>
      <c r="E6" s="11">
        <f t="shared" si="2"/>
        <v>270114.29205273237</v>
      </c>
      <c r="F6" s="6">
        <f t="shared" si="3"/>
        <v>135057.14602636619</v>
      </c>
    </row>
    <row r="7" spans="1:6" x14ac:dyDescent="0.3">
      <c r="A7" s="1">
        <v>10</v>
      </c>
      <c r="B7" s="2">
        <v>0.2</v>
      </c>
      <c r="C7" s="9">
        <f t="shared" si="0"/>
        <v>0.26493657893998868</v>
      </c>
      <c r="D7" s="10">
        <f t="shared" si="1"/>
        <v>26493.657893998869</v>
      </c>
      <c r="E7" s="11">
        <f t="shared" si="2"/>
        <v>264936.57893998869</v>
      </c>
      <c r="F7" s="6">
        <f t="shared" si="3"/>
        <v>145715.11841699376</v>
      </c>
    </row>
    <row r="8" spans="1:6" x14ac:dyDescent="0.3">
      <c r="A8" s="1">
        <v>11</v>
      </c>
      <c r="B8" s="2">
        <v>0.16</v>
      </c>
      <c r="C8" s="9">
        <f t="shared" si="0"/>
        <v>0.23310297888534415</v>
      </c>
      <c r="D8" s="10">
        <f t="shared" si="1"/>
        <v>23310.297888534416</v>
      </c>
      <c r="E8" s="11">
        <f t="shared" si="2"/>
        <v>256413.27677387858</v>
      </c>
      <c r="F8" s="6">
        <f t="shared" si="3"/>
        <v>151516.93627547371</v>
      </c>
    </row>
    <row r="9" spans="1:6" x14ac:dyDescent="0.3">
      <c r="A9" s="1">
        <v>12</v>
      </c>
      <c r="B9" s="2">
        <v>0.13</v>
      </c>
      <c r="C9" s="9">
        <f t="shared" si="0"/>
        <v>0.20404117897080787</v>
      </c>
      <c r="D9" s="10">
        <f t="shared" si="1"/>
        <v>20404.117897080785</v>
      </c>
      <c r="E9" s="11">
        <f t="shared" si="2"/>
        <v>244849.41476496944</v>
      </c>
      <c r="F9" s="6">
        <f t="shared" si="3"/>
        <v>153030.88422810589</v>
      </c>
    </row>
    <row r="10" spans="1:6" x14ac:dyDescent="0.3">
      <c r="A10" s="1">
        <v>13</v>
      </c>
      <c r="B10" s="2">
        <v>0.11</v>
      </c>
      <c r="C10" s="9">
        <f t="shared" si="0"/>
        <v>0.17730691460784676</v>
      </c>
      <c r="D10" s="10">
        <f t="shared" si="1"/>
        <v>17730.691460784674</v>
      </c>
      <c r="E10" s="11">
        <f t="shared" si="2"/>
        <v>230498.98899020077</v>
      </c>
      <c r="F10" s="6">
        <f t="shared" si="3"/>
        <v>150710.87741666974</v>
      </c>
    </row>
    <row r="11" spans="1:6" x14ac:dyDescent="0.3">
      <c r="A11" s="1">
        <v>14</v>
      </c>
      <c r="B11" s="2">
        <v>9.5000000000000001E-2</v>
      </c>
      <c r="C11" s="9">
        <f t="shared" si="0"/>
        <v>0.15255485190850371</v>
      </c>
      <c r="D11" s="10">
        <f t="shared" si="1"/>
        <v>15255.485190850372</v>
      </c>
      <c r="E11" s="11">
        <f t="shared" si="2"/>
        <v>213576.79267190519</v>
      </c>
      <c r="F11" s="6">
        <f t="shared" si="3"/>
        <v>144927.10931307852</v>
      </c>
    </row>
    <row r="12" spans="1:6" x14ac:dyDescent="0.3">
      <c r="A12" s="1">
        <v>15</v>
      </c>
      <c r="B12" s="2">
        <v>0.08</v>
      </c>
      <c r="C12" s="9">
        <f t="shared" si="0"/>
        <v>0.12951123283186183</v>
      </c>
      <c r="D12" s="10">
        <f t="shared" si="1"/>
        <v>12951.123283186183</v>
      </c>
      <c r="E12" s="11">
        <f t="shared" si="2"/>
        <v>194266.84924779276</v>
      </c>
      <c r="F12" s="6">
        <f t="shared" si="3"/>
        <v>135986.79447345494</v>
      </c>
    </row>
    <row r="13" spans="1:6" x14ac:dyDescent="0.3">
      <c r="A13" s="1">
        <v>16</v>
      </c>
      <c r="B13" s="2">
        <v>7.0000000000000007E-2</v>
      </c>
      <c r="C13" s="9">
        <f t="shared" si="0"/>
        <v>0.10795536677191309</v>
      </c>
      <c r="D13" s="10">
        <f t="shared" si="1"/>
        <v>10795.536677191309</v>
      </c>
      <c r="E13" s="11">
        <f t="shared" si="2"/>
        <v>172728.58683506094</v>
      </c>
      <c r="F13" s="6">
        <f t="shared" si="3"/>
        <v>124148.67178770005</v>
      </c>
    </row>
    <row r="14" spans="1:6" x14ac:dyDescent="0.3">
      <c r="A14" s="1">
        <v>17</v>
      </c>
      <c r="B14" s="2">
        <v>6.3E-2</v>
      </c>
      <c r="C14" s="9">
        <f t="shared" si="0"/>
        <v>8.7706743085223748E-2</v>
      </c>
      <c r="D14" s="10">
        <f t="shared" si="1"/>
        <v>8770.6743085223752</v>
      </c>
      <c r="E14" s="11">
        <f t="shared" si="2"/>
        <v>149101.46324488037</v>
      </c>
      <c r="F14" s="6">
        <f t="shared" si="3"/>
        <v>109633.42885652969</v>
      </c>
    </row>
    <row r="15" spans="1:6" x14ac:dyDescent="0.3">
      <c r="A15" s="1">
        <v>18</v>
      </c>
      <c r="B15" s="2">
        <v>5.8000000000000003E-2</v>
      </c>
      <c r="C15" s="9">
        <f t="shared" si="0"/>
        <v>6.8615832862681025E-2</v>
      </c>
      <c r="D15" s="10">
        <f t="shared" si="1"/>
        <v>6861.5832862681027</v>
      </c>
      <c r="E15" s="11">
        <f t="shared" si="2"/>
        <v>123508.49915282585</v>
      </c>
      <c r="F15" s="6">
        <f t="shared" si="3"/>
        <v>92631.374364619391</v>
      </c>
    </row>
    <row r="16" spans="1:6" x14ac:dyDescent="0.3">
      <c r="A16" s="1">
        <v>19</v>
      </c>
      <c r="B16" s="2">
        <v>5.2999999999999999E-2</v>
      </c>
      <c r="C16" s="9">
        <f t="shared" si="0"/>
        <v>5.0557380958408893E-2</v>
      </c>
      <c r="D16" s="10">
        <f t="shared" si="1"/>
        <v>5055.7380958408894</v>
      </c>
      <c r="E16" s="11">
        <f t="shared" si="2"/>
        <v>96059.023820976901</v>
      </c>
      <c r="F16" s="6">
        <f t="shared" si="3"/>
        <v>73308.202389692902</v>
      </c>
    </row>
    <row r="17" spans="1:6" x14ac:dyDescent="0.3">
      <c r="A17" s="1">
        <v>20</v>
      </c>
      <c r="B17" s="2">
        <v>0.05</v>
      </c>
      <c r="C17" s="9">
        <f t="shared" si="0"/>
        <v>3.342542063296694E-2</v>
      </c>
      <c r="D17" s="10">
        <f t="shared" si="1"/>
        <v>3342.5420632966939</v>
      </c>
      <c r="E17" s="11">
        <f t="shared" si="2"/>
        <v>66850.841265933879</v>
      </c>
      <c r="F17" s="6">
        <f t="shared" si="3"/>
        <v>51809.401981098752</v>
      </c>
    </row>
    <row r="18" spans="1:6" x14ac:dyDescent="0.3">
      <c r="A18" s="1">
        <v>21</v>
      </c>
      <c r="B18" s="2">
        <v>4.5999999999999999E-2</v>
      </c>
      <c r="C18" s="9">
        <f t="shared" si="0"/>
        <v>1.7129505800376643E-2</v>
      </c>
      <c r="D18" s="10">
        <f t="shared" si="1"/>
        <v>1712.9505800376644</v>
      </c>
      <c r="E18" s="11">
        <f t="shared" si="2"/>
        <v>35971.96218079095</v>
      </c>
      <c r="F18" s="6">
        <f t="shared" si="3"/>
        <v>28263.684570621463</v>
      </c>
    </row>
    <row r="19" spans="1:6" x14ac:dyDescent="0.3">
      <c r="A19" s="1">
        <v>22</v>
      </c>
      <c r="B19" s="2">
        <v>4.3999999999999997E-2</v>
      </c>
      <c r="C19" s="9">
        <f t="shared" si="0"/>
        <v>1.5918205783223005E-3</v>
      </c>
      <c r="D19" s="10">
        <f t="shared" si="1"/>
        <v>159.18205783223004</v>
      </c>
      <c r="E19" s="11">
        <f t="shared" si="2"/>
        <v>3502.0052723090612</v>
      </c>
      <c r="F19" s="6">
        <f t="shared" si="3"/>
        <v>2785.6860120640258</v>
      </c>
    </row>
    <row r="20" spans="1:6" x14ac:dyDescent="0.3">
      <c r="A20" s="1">
        <v>23</v>
      </c>
      <c r="B20" s="2">
        <v>4.2000000000000003E-2</v>
      </c>
      <c r="C20" s="9">
        <f t="shared" si="0"/>
        <v>-1.3255068120336055E-2</v>
      </c>
      <c r="D20" s="10">
        <f t="shared" si="1"/>
        <v>-1325.5068120336055</v>
      </c>
      <c r="E20" s="11">
        <f t="shared" si="2"/>
        <v>-30486.656676772924</v>
      </c>
      <c r="F20" s="6">
        <f t="shared" si="3"/>
        <v>-24521.876022621702</v>
      </c>
    </row>
    <row r="21" spans="1:6" x14ac:dyDescent="0.3">
      <c r="A21" s="1">
        <v>24</v>
      </c>
      <c r="B21" s="2">
        <v>4.1000000000000002E-2</v>
      </c>
      <c r="C21" s="9">
        <f t="shared" si="0"/>
        <v>-2.7469979336213868E-2</v>
      </c>
      <c r="D21" s="10">
        <f t="shared" si="1"/>
        <v>-2746.9979336213869</v>
      </c>
      <c r="E21" s="11">
        <f t="shared" si="2"/>
        <v>-65927.950406913282</v>
      </c>
      <c r="F21" s="6">
        <f t="shared" si="3"/>
        <v>-53566.459705617046</v>
      </c>
    </row>
    <row r="22" spans="1:6" x14ac:dyDescent="0.3">
      <c r="A22" s="1">
        <v>25</v>
      </c>
      <c r="B22" s="2">
        <v>0.04</v>
      </c>
      <c r="C22" s="9">
        <f t="shared" si="0"/>
        <v>-4.1104525505978984E-2</v>
      </c>
      <c r="D22" s="10">
        <f t="shared" si="1"/>
        <v>-4110.4525505978982</v>
      </c>
      <c r="E22" s="11">
        <f t="shared" si="2"/>
        <v>-102761.31376494745</v>
      </c>
      <c r="F22" s="6">
        <f t="shared" si="3"/>
        <v>-84264.277287256918</v>
      </c>
    </row>
    <row r="23" spans="1:6" x14ac:dyDescent="0.3">
      <c r="C23" s="7"/>
      <c r="D23" s="7"/>
      <c r="E23" s="11"/>
      <c r="F23" s="6"/>
    </row>
    <row r="24" spans="1:6" x14ac:dyDescent="0.3">
      <c r="A24" s="1" t="s">
        <v>6</v>
      </c>
      <c r="B24" s="1">
        <v>4.5</v>
      </c>
    </row>
    <row r="26" spans="1:6" x14ac:dyDescent="0.3">
      <c r="B26">
        <v>100000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workbookViewId="0">
      <selection activeCell="A2" sqref="A2"/>
    </sheetView>
  </sheetViews>
  <sheetFormatPr defaultRowHeight="14.4" x14ac:dyDescent="0.3"/>
  <cols>
    <col min="1" max="1" width="11.88671875" bestFit="1" customWidth="1"/>
    <col min="2" max="2" width="13.88671875" bestFit="1" customWidth="1"/>
    <col min="3" max="3" width="11.5546875" bestFit="1" customWidth="1"/>
    <col min="4" max="4" width="14.6640625" bestFit="1" customWidth="1"/>
    <col min="5" max="5" width="8.88671875" bestFit="1" customWidth="1"/>
    <col min="6" max="6" width="12.109375" bestFit="1" customWidth="1"/>
  </cols>
  <sheetData>
    <row r="1" spans="1:6" x14ac:dyDescent="0.3">
      <c r="A1" t="s">
        <v>7</v>
      </c>
      <c r="B1" t="s">
        <v>8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9.6136362536575533</v>
      </c>
      <c r="B2" s="1">
        <v>4.5</v>
      </c>
      <c r="C2" s="9">
        <f t="shared" ref="C2" si="0">14.344*A2^-1.88</f>
        <v>0.20362984328414011</v>
      </c>
      <c r="D2" s="21">
        <f>$C$27*C2</f>
        <v>20362.984328414012</v>
      </c>
      <c r="E2" s="4">
        <f>D2*A2</f>
        <v>195762.32437230155</v>
      </c>
      <c r="F2" s="22">
        <f>(A2-B2)*D2</f>
        <v>104128.89489443849</v>
      </c>
    </row>
    <row r="3" spans="1:6" x14ac:dyDescent="0.3">
      <c r="D3" s="20"/>
    </row>
    <row r="27" spans="3:3" x14ac:dyDescent="0.3">
      <c r="C27">
        <v>100000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"/>
  <sheetViews>
    <sheetView workbookViewId="0">
      <selection activeCell="D2" sqref="D2"/>
    </sheetView>
  </sheetViews>
  <sheetFormatPr defaultRowHeight="14.4" x14ac:dyDescent="0.3"/>
  <cols>
    <col min="1" max="1" width="11.88671875" bestFit="1" customWidth="1"/>
    <col min="2" max="2" width="13.88671875" bestFit="1" customWidth="1"/>
    <col min="3" max="3" width="11.5546875" bestFit="1" customWidth="1"/>
    <col min="4" max="4" width="14.6640625" bestFit="1" customWidth="1"/>
    <col min="5" max="5" width="8.88671875" bestFit="1" customWidth="1"/>
    <col min="6" max="6" width="11.5546875" bestFit="1" customWidth="1"/>
  </cols>
  <sheetData>
    <row r="1" spans="1:6" x14ac:dyDescent="0.3">
      <c r="A1" t="s">
        <v>7</v>
      </c>
      <c r="B1" t="s">
        <v>8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7.8230690844149358</v>
      </c>
      <c r="B2" s="1">
        <v>4.25</v>
      </c>
      <c r="C2" s="9">
        <f t="shared" ref="C2" si="0">14.344*A2^-1.88</f>
        <v>0.29999996599807183</v>
      </c>
      <c r="D2" s="3">
        <f>$C$26*C2</f>
        <v>29999.996599807182</v>
      </c>
      <c r="E2" s="4">
        <f>D2*A2</f>
        <v>234692.04593250476</v>
      </c>
      <c r="F2" s="5">
        <f>(A2-B2)*D2</f>
        <v>107192.06038332423</v>
      </c>
    </row>
    <row r="26" spans="3:3" x14ac:dyDescent="0.3">
      <c r="C26">
        <v>100000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"/>
  <sheetViews>
    <sheetView workbookViewId="0">
      <selection activeCell="D2" sqref="D2"/>
    </sheetView>
  </sheetViews>
  <sheetFormatPr defaultRowHeight="14.4" x14ac:dyDescent="0.3"/>
  <cols>
    <col min="1" max="1" width="11.88671875" bestFit="1" customWidth="1"/>
    <col min="2" max="2" width="13.88671875" bestFit="1" customWidth="1"/>
    <col min="3" max="3" width="11.5546875" bestFit="1" customWidth="1"/>
    <col min="4" max="4" width="14.6640625" bestFit="1" customWidth="1"/>
    <col min="5" max="5" width="8.88671875" bestFit="1" customWidth="1"/>
    <col min="6" max="6" width="11.5546875" bestFit="1" customWidth="1"/>
  </cols>
  <sheetData>
    <row r="1" spans="1:6" x14ac:dyDescent="0.3">
      <c r="A1" t="s">
        <v>7</v>
      </c>
      <c r="B1" t="s">
        <v>8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5.9617351328552504</v>
      </c>
      <c r="B2" s="1">
        <v>4</v>
      </c>
      <c r="C2" s="9">
        <f t="shared" ref="C2" si="0">14.344*A2^-1.88</f>
        <v>0.49999958415347995</v>
      </c>
      <c r="D2" s="3">
        <f>B20*C2</f>
        <v>49999.958415347995</v>
      </c>
      <c r="E2" s="4">
        <f>D2*A2</f>
        <v>298086.50872608169</v>
      </c>
      <c r="F2" s="5">
        <f>(A2-B2)*D2</f>
        <v>98086.675064689698</v>
      </c>
    </row>
    <row r="20" spans="2:2" x14ac:dyDescent="0.3">
      <c r="B20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Linear Regression</vt:lpstr>
      <vt:lpstr>1. Linear</vt:lpstr>
      <vt:lpstr>Sheet1</vt:lpstr>
      <vt:lpstr>2. Exponential</vt:lpstr>
      <vt:lpstr>3. Power</vt:lpstr>
      <vt:lpstr>4. Logarithmic</vt:lpstr>
      <vt:lpstr>5. Optimization #1</vt:lpstr>
      <vt:lpstr>6. Optimization #2</vt:lpstr>
      <vt:lpstr>7. Optimization #3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Soham Nanavati</cp:lastModifiedBy>
  <dcterms:created xsi:type="dcterms:W3CDTF">2014-02-20T19:33:25Z</dcterms:created>
  <dcterms:modified xsi:type="dcterms:W3CDTF">2022-05-09T18:35:38Z</dcterms:modified>
</cp:coreProperties>
</file>