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huazhu/Desktop/"/>
    </mc:Choice>
  </mc:AlternateContent>
  <xr:revisionPtr revIDLastSave="0" documentId="13_ncr:1_{A931E04D-11B9-4E45-BBC0-E0C7A51FA1BE}" xr6:coauthVersionLast="47" xr6:coauthVersionMax="47" xr10:uidLastSave="{00000000-0000-0000-0000-000000000000}"/>
  <bookViews>
    <workbookView xWindow="0" yWindow="500" windowWidth="19420" windowHeight="10420" tabRatio="889" xr2:uid="{00000000-000D-0000-FFFF-FFFF00000000}"/>
  </bookViews>
  <sheets>
    <sheet name="Indata" sheetId="1" r:id="rId1"/>
    <sheet name="Solvent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32" i="1"/>
  <c r="Q32" i="1" s="1"/>
  <c r="R30" i="1"/>
  <c r="Q35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" i="1"/>
  <c r="F302" i="1"/>
  <c r="F242" i="1"/>
  <c r="AC242" i="1"/>
  <c r="AD242" i="1"/>
  <c r="AE242" i="1"/>
  <c r="AF242" i="1"/>
  <c r="AG242" i="1"/>
  <c r="AH242" i="1"/>
  <c r="AN242" i="1"/>
  <c r="AO242" i="1" s="1"/>
  <c r="AS242" i="1"/>
  <c r="AT242" i="1"/>
  <c r="F243" i="1"/>
  <c r="AC243" i="1"/>
  <c r="AD243" i="1"/>
  <c r="AE243" i="1"/>
  <c r="AF243" i="1"/>
  <c r="AG243" i="1"/>
  <c r="AH243" i="1"/>
  <c r="AN243" i="1"/>
  <c r="AO243" i="1" s="1"/>
  <c r="AS243" i="1"/>
  <c r="AT243" i="1"/>
  <c r="F244" i="1"/>
  <c r="AC244" i="1"/>
  <c r="AD244" i="1"/>
  <c r="AE244" i="1"/>
  <c r="AF244" i="1"/>
  <c r="AG244" i="1"/>
  <c r="AH244" i="1"/>
  <c r="AN244" i="1"/>
  <c r="AO244" i="1" s="1"/>
  <c r="AS244" i="1"/>
  <c r="AT244" i="1"/>
  <c r="F245" i="1"/>
  <c r="AC245" i="1"/>
  <c r="AD245" i="1"/>
  <c r="AE245" i="1"/>
  <c r="AF245" i="1"/>
  <c r="AG245" i="1"/>
  <c r="AH245" i="1"/>
  <c r="AN245" i="1"/>
  <c r="AS245" i="1"/>
  <c r="AT245" i="1"/>
  <c r="F246" i="1"/>
  <c r="AC246" i="1"/>
  <c r="AD246" i="1"/>
  <c r="AE246" i="1"/>
  <c r="AF246" i="1"/>
  <c r="AG246" i="1"/>
  <c r="AH246" i="1"/>
  <c r="AN246" i="1"/>
  <c r="AO246" i="1" s="1"/>
  <c r="AS246" i="1"/>
  <c r="AT246" i="1"/>
  <c r="F247" i="1"/>
  <c r="AC247" i="1"/>
  <c r="AD247" i="1"/>
  <c r="AE247" i="1"/>
  <c r="AF247" i="1"/>
  <c r="AG247" i="1"/>
  <c r="AH247" i="1"/>
  <c r="AN247" i="1"/>
  <c r="AO247" i="1" s="1"/>
  <c r="AS247" i="1"/>
  <c r="AT247" i="1"/>
  <c r="F248" i="1"/>
  <c r="AC248" i="1"/>
  <c r="AD248" i="1"/>
  <c r="AE248" i="1"/>
  <c r="AF248" i="1"/>
  <c r="AG248" i="1"/>
  <c r="AH248" i="1"/>
  <c r="AN248" i="1"/>
  <c r="AO248" i="1" s="1"/>
  <c r="AS248" i="1"/>
  <c r="AT248" i="1"/>
  <c r="F249" i="1"/>
  <c r="AC249" i="1"/>
  <c r="AD249" i="1"/>
  <c r="AE249" i="1"/>
  <c r="AF249" i="1"/>
  <c r="AG249" i="1"/>
  <c r="AH249" i="1"/>
  <c r="AN249" i="1"/>
  <c r="AS249" i="1"/>
  <c r="AT249" i="1"/>
  <c r="F250" i="1"/>
  <c r="AC250" i="1"/>
  <c r="AD250" i="1"/>
  <c r="AE250" i="1"/>
  <c r="AF250" i="1"/>
  <c r="AG250" i="1"/>
  <c r="AH250" i="1"/>
  <c r="AN250" i="1"/>
  <c r="AO250" i="1" s="1"/>
  <c r="AS250" i="1"/>
  <c r="AT250" i="1"/>
  <c r="F251" i="1"/>
  <c r="AC251" i="1"/>
  <c r="AD251" i="1"/>
  <c r="AE251" i="1"/>
  <c r="AF251" i="1"/>
  <c r="AG251" i="1"/>
  <c r="AH251" i="1"/>
  <c r="AN251" i="1"/>
  <c r="AO251" i="1" s="1"/>
  <c r="AS251" i="1"/>
  <c r="AT251" i="1"/>
  <c r="F252" i="1"/>
  <c r="AC252" i="1"/>
  <c r="AD252" i="1"/>
  <c r="AE252" i="1"/>
  <c r="AF252" i="1"/>
  <c r="AG252" i="1"/>
  <c r="AH252" i="1"/>
  <c r="AN252" i="1"/>
  <c r="AO252" i="1" s="1"/>
  <c r="AS252" i="1"/>
  <c r="AT252" i="1"/>
  <c r="F253" i="1"/>
  <c r="AC253" i="1"/>
  <c r="AD253" i="1"/>
  <c r="AE253" i="1"/>
  <c r="AF253" i="1"/>
  <c r="AG253" i="1"/>
  <c r="AH253" i="1"/>
  <c r="AN253" i="1"/>
  <c r="AS253" i="1"/>
  <c r="AT253" i="1"/>
  <c r="F254" i="1"/>
  <c r="AC254" i="1"/>
  <c r="AD254" i="1"/>
  <c r="AE254" i="1"/>
  <c r="AF254" i="1"/>
  <c r="AG254" i="1"/>
  <c r="AH254" i="1"/>
  <c r="AN254" i="1"/>
  <c r="AO254" i="1" s="1"/>
  <c r="AS254" i="1"/>
  <c r="AT254" i="1"/>
  <c r="F255" i="1"/>
  <c r="AC255" i="1"/>
  <c r="AD255" i="1"/>
  <c r="AE255" i="1"/>
  <c r="AF255" i="1"/>
  <c r="AG255" i="1"/>
  <c r="AH255" i="1"/>
  <c r="AN255" i="1"/>
  <c r="AO255" i="1" s="1"/>
  <c r="AS255" i="1"/>
  <c r="AT255" i="1"/>
  <c r="F256" i="1"/>
  <c r="AC256" i="1"/>
  <c r="AD256" i="1"/>
  <c r="AE256" i="1"/>
  <c r="AF256" i="1"/>
  <c r="AG256" i="1"/>
  <c r="AH256" i="1"/>
  <c r="AN256" i="1"/>
  <c r="AO256" i="1" s="1"/>
  <c r="AS256" i="1"/>
  <c r="AT256" i="1"/>
  <c r="F257" i="1"/>
  <c r="AC257" i="1"/>
  <c r="AD257" i="1"/>
  <c r="AE257" i="1"/>
  <c r="AF257" i="1"/>
  <c r="AG257" i="1"/>
  <c r="AH257" i="1"/>
  <c r="AN257" i="1"/>
  <c r="AS257" i="1"/>
  <c r="AT257" i="1"/>
  <c r="F258" i="1"/>
  <c r="AC258" i="1"/>
  <c r="AD258" i="1"/>
  <c r="AE258" i="1"/>
  <c r="AF258" i="1"/>
  <c r="AG258" i="1"/>
  <c r="AH258" i="1"/>
  <c r="AN258" i="1"/>
  <c r="AO258" i="1" s="1"/>
  <c r="AS258" i="1"/>
  <c r="AT258" i="1"/>
  <c r="F259" i="1"/>
  <c r="AC259" i="1"/>
  <c r="AD259" i="1"/>
  <c r="AE259" i="1"/>
  <c r="AF259" i="1"/>
  <c r="AG259" i="1"/>
  <c r="AH259" i="1"/>
  <c r="AN259" i="1"/>
  <c r="AO259" i="1" s="1"/>
  <c r="AS259" i="1"/>
  <c r="AT259" i="1"/>
  <c r="F260" i="1"/>
  <c r="AC260" i="1"/>
  <c r="AD260" i="1"/>
  <c r="AE260" i="1"/>
  <c r="AF260" i="1"/>
  <c r="AG260" i="1"/>
  <c r="AH260" i="1"/>
  <c r="AN260" i="1"/>
  <c r="AO260" i="1" s="1"/>
  <c r="AS260" i="1"/>
  <c r="AT260" i="1"/>
  <c r="F261" i="1"/>
  <c r="AC261" i="1"/>
  <c r="AD261" i="1"/>
  <c r="AE261" i="1"/>
  <c r="AF261" i="1"/>
  <c r="AG261" i="1"/>
  <c r="AH261" i="1"/>
  <c r="AN261" i="1"/>
  <c r="AS261" i="1"/>
  <c r="AT261" i="1"/>
  <c r="F262" i="1"/>
  <c r="AC262" i="1"/>
  <c r="AD262" i="1"/>
  <c r="AE262" i="1"/>
  <c r="AF262" i="1"/>
  <c r="AG262" i="1"/>
  <c r="AH262" i="1"/>
  <c r="AN262" i="1"/>
  <c r="AO262" i="1" s="1"/>
  <c r="AS262" i="1"/>
  <c r="AT262" i="1"/>
  <c r="F263" i="1"/>
  <c r="AC263" i="1"/>
  <c r="AD263" i="1"/>
  <c r="AE263" i="1"/>
  <c r="AF263" i="1"/>
  <c r="AG263" i="1"/>
  <c r="AH263" i="1"/>
  <c r="AN263" i="1"/>
  <c r="AO263" i="1" s="1"/>
  <c r="AS263" i="1"/>
  <c r="AT263" i="1"/>
  <c r="F264" i="1"/>
  <c r="AC264" i="1"/>
  <c r="AD264" i="1"/>
  <c r="AE264" i="1"/>
  <c r="AF264" i="1"/>
  <c r="AG264" i="1"/>
  <c r="AH264" i="1"/>
  <c r="AN264" i="1"/>
  <c r="AO264" i="1" s="1"/>
  <c r="AS264" i="1"/>
  <c r="AT264" i="1"/>
  <c r="F265" i="1"/>
  <c r="AC265" i="1"/>
  <c r="AD265" i="1"/>
  <c r="AE265" i="1"/>
  <c r="AF265" i="1"/>
  <c r="AG265" i="1"/>
  <c r="AH265" i="1"/>
  <c r="AN265" i="1"/>
  <c r="AO265" i="1" s="1"/>
  <c r="AS265" i="1"/>
  <c r="AT265" i="1"/>
  <c r="F266" i="1"/>
  <c r="AC266" i="1"/>
  <c r="AD266" i="1"/>
  <c r="AE266" i="1"/>
  <c r="AF266" i="1"/>
  <c r="AG266" i="1"/>
  <c r="AH266" i="1"/>
  <c r="AN266" i="1"/>
  <c r="AO266" i="1" s="1"/>
  <c r="AS266" i="1"/>
  <c r="AT266" i="1"/>
  <c r="F267" i="1"/>
  <c r="AC267" i="1"/>
  <c r="AD267" i="1"/>
  <c r="AE267" i="1"/>
  <c r="AF267" i="1"/>
  <c r="AG267" i="1"/>
  <c r="AH267" i="1"/>
  <c r="AN267" i="1"/>
  <c r="AO267" i="1" s="1"/>
  <c r="AS267" i="1"/>
  <c r="AT267" i="1"/>
  <c r="F268" i="1"/>
  <c r="AC268" i="1"/>
  <c r="AD268" i="1"/>
  <c r="AE268" i="1"/>
  <c r="AF268" i="1"/>
  <c r="AG268" i="1"/>
  <c r="AH268" i="1"/>
  <c r="AN268" i="1"/>
  <c r="AO268" i="1" s="1"/>
  <c r="AS268" i="1"/>
  <c r="AT268" i="1"/>
  <c r="F269" i="1"/>
  <c r="AC269" i="1"/>
  <c r="AD269" i="1"/>
  <c r="AE269" i="1"/>
  <c r="AF269" i="1"/>
  <c r="AG269" i="1"/>
  <c r="AH269" i="1"/>
  <c r="AN269" i="1"/>
  <c r="AO269" i="1" s="1"/>
  <c r="AS269" i="1"/>
  <c r="AT269" i="1"/>
  <c r="F270" i="1"/>
  <c r="AC270" i="1"/>
  <c r="AD270" i="1"/>
  <c r="AE270" i="1"/>
  <c r="AF270" i="1"/>
  <c r="AG270" i="1"/>
  <c r="AH270" i="1"/>
  <c r="AN270" i="1"/>
  <c r="AO270" i="1" s="1"/>
  <c r="AS270" i="1"/>
  <c r="AT270" i="1"/>
  <c r="F271" i="1"/>
  <c r="AC271" i="1"/>
  <c r="AD271" i="1"/>
  <c r="AE271" i="1"/>
  <c r="AF271" i="1"/>
  <c r="AG271" i="1"/>
  <c r="AH271" i="1"/>
  <c r="AN271" i="1"/>
  <c r="AO271" i="1" s="1"/>
  <c r="AS271" i="1"/>
  <c r="AT271" i="1"/>
  <c r="F272" i="1"/>
  <c r="AC272" i="1"/>
  <c r="AD272" i="1"/>
  <c r="AE272" i="1"/>
  <c r="AF272" i="1"/>
  <c r="AG272" i="1"/>
  <c r="AH272" i="1"/>
  <c r="AN272" i="1"/>
  <c r="AO272" i="1" s="1"/>
  <c r="AS272" i="1"/>
  <c r="AT272" i="1"/>
  <c r="F273" i="1"/>
  <c r="AC273" i="1"/>
  <c r="AD273" i="1"/>
  <c r="AE273" i="1"/>
  <c r="AF273" i="1"/>
  <c r="AG273" i="1"/>
  <c r="AH273" i="1"/>
  <c r="AN273" i="1"/>
  <c r="AS273" i="1"/>
  <c r="AT273" i="1"/>
  <c r="F274" i="1"/>
  <c r="AC274" i="1"/>
  <c r="AD274" i="1"/>
  <c r="AE274" i="1"/>
  <c r="AF274" i="1"/>
  <c r="AG274" i="1"/>
  <c r="AH274" i="1"/>
  <c r="AN274" i="1"/>
  <c r="AO274" i="1" s="1"/>
  <c r="AS274" i="1"/>
  <c r="AT274" i="1"/>
  <c r="F275" i="1"/>
  <c r="AC275" i="1"/>
  <c r="AD275" i="1"/>
  <c r="AE275" i="1"/>
  <c r="AF275" i="1"/>
  <c r="AG275" i="1"/>
  <c r="AH275" i="1"/>
  <c r="AN275" i="1"/>
  <c r="AO275" i="1" s="1"/>
  <c r="AS275" i="1"/>
  <c r="AT275" i="1"/>
  <c r="F276" i="1"/>
  <c r="AC276" i="1"/>
  <c r="AD276" i="1"/>
  <c r="AE276" i="1"/>
  <c r="AF276" i="1"/>
  <c r="AG276" i="1"/>
  <c r="AH276" i="1"/>
  <c r="AN276" i="1"/>
  <c r="AS276" i="1"/>
  <c r="AT276" i="1"/>
  <c r="F277" i="1"/>
  <c r="AC277" i="1"/>
  <c r="AD277" i="1"/>
  <c r="AE277" i="1"/>
  <c r="AF277" i="1"/>
  <c r="AG277" i="1"/>
  <c r="AH277" i="1"/>
  <c r="AN277" i="1"/>
  <c r="AO277" i="1" s="1"/>
  <c r="AS277" i="1"/>
  <c r="AT277" i="1"/>
  <c r="F278" i="1"/>
  <c r="AC278" i="1"/>
  <c r="AD278" i="1"/>
  <c r="AE278" i="1"/>
  <c r="AF278" i="1"/>
  <c r="AG278" i="1"/>
  <c r="AH278" i="1"/>
  <c r="AN278" i="1"/>
  <c r="AS278" i="1"/>
  <c r="AT278" i="1"/>
  <c r="F279" i="1"/>
  <c r="AC279" i="1"/>
  <c r="AD279" i="1"/>
  <c r="AE279" i="1"/>
  <c r="AF279" i="1"/>
  <c r="AG279" i="1"/>
  <c r="AH279" i="1"/>
  <c r="AN279" i="1"/>
  <c r="AO279" i="1" s="1"/>
  <c r="AS279" i="1"/>
  <c r="AT279" i="1"/>
  <c r="F280" i="1"/>
  <c r="AC280" i="1"/>
  <c r="AD280" i="1"/>
  <c r="AE280" i="1"/>
  <c r="AF280" i="1"/>
  <c r="AG280" i="1"/>
  <c r="AH280" i="1"/>
  <c r="AN280" i="1"/>
  <c r="AS280" i="1"/>
  <c r="AT280" i="1"/>
  <c r="F281" i="1"/>
  <c r="AC281" i="1"/>
  <c r="AD281" i="1"/>
  <c r="AE281" i="1"/>
  <c r="AF281" i="1"/>
  <c r="AG281" i="1"/>
  <c r="AH281" i="1"/>
  <c r="AN281" i="1"/>
  <c r="AO281" i="1" s="1"/>
  <c r="AS281" i="1"/>
  <c r="AT281" i="1"/>
  <c r="F282" i="1"/>
  <c r="AC282" i="1"/>
  <c r="AD282" i="1"/>
  <c r="AE282" i="1"/>
  <c r="AF282" i="1"/>
  <c r="AG282" i="1"/>
  <c r="AH282" i="1"/>
  <c r="AN282" i="1"/>
  <c r="AS282" i="1"/>
  <c r="AT282" i="1"/>
  <c r="F283" i="1"/>
  <c r="AC283" i="1"/>
  <c r="AD283" i="1"/>
  <c r="AE283" i="1"/>
  <c r="AF283" i="1"/>
  <c r="AG283" i="1"/>
  <c r="AH283" i="1"/>
  <c r="AN283" i="1"/>
  <c r="AO283" i="1" s="1"/>
  <c r="AS283" i="1"/>
  <c r="AT283" i="1"/>
  <c r="F284" i="1"/>
  <c r="AC284" i="1"/>
  <c r="AD284" i="1"/>
  <c r="AE284" i="1"/>
  <c r="AF284" i="1"/>
  <c r="AG284" i="1"/>
  <c r="AH284" i="1"/>
  <c r="AN284" i="1"/>
  <c r="AS284" i="1"/>
  <c r="AT284" i="1"/>
  <c r="F285" i="1"/>
  <c r="AC285" i="1"/>
  <c r="AD285" i="1"/>
  <c r="AE285" i="1"/>
  <c r="AF285" i="1"/>
  <c r="AG285" i="1"/>
  <c r="AH285" i="1"/>
  <c r="AN285" i="1"/>
  <c r="AO285" i="1" s="1"/>
  <c r="AS285" i="1"/>
  <c r="AT285" i="1"/>
  <c r="F286" i="1"/>
  <c r="AC286" i="1"/>
  <c r="AD286" i="1"/>
  <c r="AE286" i="1"/>
  <c r="AF286" i="1"/>
  <c r="AG286" i="1"/>
  <c r="AH286" i="1"/>
  <c r="AN286" i="1"/>
  <c r="AS286" i="1"/>
  <c r="AT286" i="1"/>
  <c r="F287" i="1"/>
  <c r="AC287" i="1"/>
  <c r="AD287" i="1"/>
  <c r="AE287" i="1"/>
  <c r="AF287" i="1"/>
  <c r="AG287" i="1"/>
  <c r="AH287" i="1"/>
  <c r="AN287" i="1"/>
  <c r="AO287" i="1" s="1"/>
  <c r="AS287" i="1"/>
  <c r="AT287" i="1"/>
  <c r="F288" i="1"/>
  <c r="AC288" i="1"/>
  <c r="AD288" i="1"/>
  <c r="AE288" i="1"/>
  <c r="AF288" i="1"/>
  <c r="AG288" i="1"/>
  <c r="AH288" i="1"/>
  <c r="AN288" i="1"/>
  <c r="AS288" i="1"/>
  <c r="AT288" i="1"/>
  <c r="F289" i="1"/>
  <c r="AC289" i="1"/>
  <c r="AD289" i="1"/>
  <c r="AE289" i="1"/>
  <c r="AF289" i="1"/>
  <c r="AG289" i="1"/>
  <c r="AH289" i="1"/>
  <c r="AN289" i="1"/>
  <c r="AO289" i="1" s="1"/>
  <c r="AS289" i="1"/>
  <c r="AT289" i="1"/>
  <c r="F290" i="1"/>
  <c r="AC290" i="1"/>
  <c r="AD290" i="1"/>
  <c r="AE290" i="1"/>
  <c r="AF290" i="1"/>
  <c r="AG290" i="1"/>
  <c r="AH290" i="1"/>
  <c r="AN290" i="1"/>
  <c r="AS290" i="1"/>
  <c r="AT290" i="1"/>
  <c r="F291" i="1"/>
  <c r="AC291" i="1"/>
  <c r="AD291" i="1"/>
  <c r="AE291" i="1"/>
  <c r="AF291" i="1"/>
  <c r="AG291" i="1"/>
  <c r="AH291" i="1"/>
  <c r="AN291" i="1"/>
  <c r="AO291" i="1" s="1"/>
  <c r="AS291" i="1"/>
  <c r="AT291" i="1"/>
  <c r="F292" i="1"/>
  <c r="AC292" i="1"/>
  <c r="AD292" i="1"/>
  <c r="AE292" i="1"/>
  <c r="AF292" i="1"/>
  <c r="AG292" i="1"/>
  <c r="AH292" i="1"/>
  <c r="AN292" i="1"/>
  <c r="AS292" i="1"/>
  <c r="AT292" i="1"/>
  <c r="F293" i="1"/>
  <c r="AC293" i="1"/>
  <c r="AD293" i="1"/>
  <c r="AE293" i="1"/>
  <c r="AF293" i="1"/>
  <c r="AG293" i="1"/>
  <c r="AH293" i="1"/>
  <c r="AN293" i="1"/>
  <c r="AO293" i="1" s="1"/>
  <c r="AS293" i="1"/>
  <c r="AT293" i="1"/>
  <c r="F294" i="1"/>
  <c r="AC294" i="1"/>
  <c r="AD294" i="1"/>
  <c r="AE294" i="1"/>
  <c r="AF294" i="1"/>
  <c r="AG294" i="1"/>
  <c r="AH294" i="1"/>
  <c r="AN294" i="1"/>
  <c r="AS294" i="1"/>
  <c r="AT294" i="1"/>
  <c r="F295" i="1"/>
  <c r="AC295" i="1"/>
  <c r="AD295" i="1"/>
  <c r="AE295" i="1"/>
  <c r="AF295" i="1"/>
  <c r="AG295" i="1"/>
  <c r="AH295" i="1"/>
  <c r="AN295" i="1"/>
  <c r="AO295" i="1" s="1"/>
  <c r="AS295" i="1"/>
  <c r="AT295" i="1"/>
  <c r="F296" i="1"/>
  <c r="AC296" i="1"/>
  <c r="AD296" i="1"/>
  <c r="AE296" i="1"/>
  <c r="AF296" i="1"/>
  <c r="AG296" i="1"/>
  <c r="AH296" i="1"/>
  <c r="AN296" i="1"/>
  <c r="AS296" i="1"/>
  <c r="AT296" i="1"/>
  <c r="F297" i="1"/>
  <c r="AC297" i="1"/>
  <c r="AD297" i="1"/>
  <c r="AE297" i="1"/>
  <c r="AF297" i="1"/>
  <c r="AG297" i="1"/>
  <c r="AH297" i="1"/>
  <c r="AN297" i="1"/>
  <c r="AO297" i="1" s="1"/>
  <c r="AS297" i="1"/>
  <c r="AT297" i="1"/>
  <c r="F298" i="1"/>
  <c r="AC298" i="1"/>
  <c r="AD298" i="1"/>
  <c r="AE298" i="1"/>
  <c r="AF298" i="1"/>
  <c r="AG298" i="1"/>
  <c r="AH298" i="1"/>
  <c r="AN298" i="1"/>
  <c r="AO298" i="1" s="1"/>
  <c r="AS298" i="1"/>
  <c r="AT298" i="1"/>
  <c r="F299" i="1"/>
  <c r="AC299" i="1"/>
  <c r="AD299" i="1"/>
  <c r="AE299" i="1"/>
  <c r="AF299" i="1"/>
  <c r="AG299" i="1"/>
  <c r="AH299" i="1"/>
  <c r="AN299" i="1"/>
  <c r="AO299" i="1" s="1"/>
  <c r="AS299" i="1"/>
  <c r="AT299" i="1"/>
  <c r="F300" i="1"/>
  <c r="AC300" i="1"/>
  <c r="AD300" i="1"/>
  <c r="AE300" i="1"/>
  <c r="AF300" i="1"/>
  <c r="AG300" i="1"/>
  <c r="AH300" i="1"/>
  <c r="AN300" i="1"/>
  <c r="AO300" i="1" s="1"/>
  <c r="AS300" i="1"/>
  <c r="AT300" i="1"/>
  <c r="F301" i="1"/>
  <c r="AC301" i="1"/>
  <c r="AD301" i="1"/>
  <c r="AE301" i="1"/>
  <c r="AF301" i="1"/>
  <c r="AG301" i="1"/>
  <c r="AH301" i="1"/>
  <c r="AN301" i="1"/>
  <c r="AS301" i="1"/>
  <c r="AT301" i="1"/>
  <c r="AC302" i="1"/>
  <c r="AD302" i="1"/>
  <c r="AE302" i="1"/>
  <c r="AF302" i="1"/>
  <c r="AG302" i="1"/>
  <c r="AH302" i="1"/>
  <c r="AN302" i="1"/>
  <c r="AO302" i="1" s="1"/>
  <c r="AS302" i="1"/>
  <c r="AT302" i="1"/>
  <c r="F303" i="1"/>
  <c r="AC303" i="1"/>
  <c r="AD303" i="1"/>
  <c r="AE303" i="1"/>
  <c r="AF303" i="1"/>
  <c r="AG303" i="1"/>
  <c r="AH303" i="1"/>
  <c r="AN303" i="1"/>
  <c r="AO303" i="1" s="1"/>
  <c r="AS303" i="1"/>
  <c r="AT303" i="1"/>
  <c r="F304" i="1"/>
  <c r="AC304" i="1"/>
  <c r="AD304" i="1"/>
  <c r="AE304" i="1"/>
  <c r="AF304" i="1"/>
  <c r="AG304" i="1"/>
  <c r="AH304" i="1"/>
  <c r="AN304" i="1"/>
  <c r="AO304" i="1" s="1"/>
  <c r="AS304" i="1"/>
  <c r="AT304" i="1"/>
  <c r="F305" i="1"/>
  <c r="AC305" i="1"/>
  <c r="AD305" i="1"/>
  <c r="AE305" i="1"/>
  <c r="AF305" i="1"/>
  <c r="AG305" i="1"/>
  <c r="AH305" i="1"/>
  <c r="AN305" i="1"/>
  <c r="AS305" i="1"/>
  <c r="AT305" i="1"/>
  <c r="F306" i="1"/>
  <c r="AC306" i="1"/>
  <c r="AD306" i="1"/>
  <c r="AE306" i="1"/>
  <c r="AF306" i="1"/>
  <c r="AG306" i="1"/>
  <c r="AH306" i="1"/>
  <c r="AN306" i="1"/>
  <c r="AO306" i="1" s="1"/>
  <c r="AS306" i="1"/>
  <c r="AT306" i="1"/>
  <c r="F307" i="1"/>
  <c r="AC307" i="1"/>
  <c r="AD307" i="1"/>
  <c r="AE307" i="1"/>
  <c r="AF307" i="1"/>
  <c r="AG307" i="1"/>
  <c r="AH307" i="1"/>
  <c r="AN307" i="1"/>
  <c r="AO307" i="1" s="1"/>
  <c r="AS307" i="1"/>
  <c r="AT307" i="1"/>
  <c r="F308" i="1"/>
  <c r="AC308" i="1"/>
  <c r="AD308" i="1"/>
  <c r="AE308" i="1"/>
  <c r="AF308" i="1"/>
  <c r="AG308" i="1"/>
  <c r="AH308" i="1"/>
  <c r="AN308" i="1"/>
  <c r="AO308" i="1" s="1"/>
  <c r="AS308" i="1"/>
  <c r="AT308" i="1"/>
  <c r="F36" i="1"/>
  <c r="Q36" i="1" s="1"/>
  <c r="AC36" i="1"/>
  <c r="AD36" i="1"/>
  <c r="AE36" i="1"/>
  <c r="AF36" i="1"/>
  <c r="AG36" i="1"/>
  <c r="AH36" i="1"/>
  <c r="AN36" i="1"/>
  <c r="AO36" i="1" s="1"/>
  <c r="AS36" i="1"/>
  <c r="AT36" i="1"/>
  <c r="F37" i="1"/>
  <c r="Q37" i="1" s="1"/>
  <c r="AC37" i="1"/>
  <c r="AD37" i="1"/>
  <c r="AE37" i="1"/>
  <c r="AF37" i="1"/>
  <c r="AG37" i="1"/>
  <c r="AH37" i="1"/>
  <c r="AN37" i="1"/>
  <c r="AO37" i="1" s="1"/>
  <c r="AS37" i="1"/>
  <c r="AT37" i="1"/>
  <c r="F38" i="1"/>
  <c r="Q38" i="1" s="1"/>
  <c r="AC38" i="1"/>
  <c r="AD38" i="1"/>
  <c r="AE38" i="1"/>
  <c r="AF38" i="1"/>
  <c r="AG38" i="1"/>
  <c r="AH38" i="1"/>
  <c r="AN38" i="1"/>
  <c r="AO38" i="1" s="1"/>
  <c r="AS38" i="1"/>
  <c r="AT38" i="1"/>
  <c r="F39" i="1"/>
  <c r="Q39" i="1" s="1"/>
  <c r="AC39" i="1"/>
  <c r="AD39" i="1"/>
  <c r="AE39" i="1"/>
  <c r="AF39" i="1"/>
  <c r="AG39" i="1"/>
  <c r="AH39" i="1"/>
  <c r="AN39" i="1"/>
  <c r="AS39" i="1"/>
  <c r="AT39" i="1"/>
  <c r="F40" i="1"/>
  <c r="Q40" i="1" s="1"/>
  <c r="AC40" i="1"/>
  <c r="AD40" i="1"/>
  <c r="AE40" i="1"/>
  <c r="AF40" i="1"/>
  <c r="AG40" i="1"/>
  <c r="AH40" i="1"/>
  <c r="AN40" i="1"/>
  <c r="AO40" i="1" s="1"/>
  <c r="AS40" i="1"/>
  <c r="AT40" i="1"/>
  <c r="F41" i="1"/>
  <c r="AC41" i="1"/>
  <c r="AD41" i="1"/>
  <c r="AE41" i="1"/>
  <c r="AF41" i="1"/>
  <c r="AG41" i="1"/>
  <c r="AH41" i="1"/>
  <c r="AN41" i="1"/>
  <c r="AO41" i="1" s="1"/>
  <c r="AS41" i="1"/>
  <c r="AT41" i="1"/>
  <c r="F42" i="1"/>
  <c r="AC42" i="1"/>
  <c r="AD42" i="1"/>
  <c r="AE42" i="1"/>
  <c r="AF42" i="1"/>
  <c r="AG42" i="1"/>
  <c r="AH42" i="1"/>
  <c r="AN42" i="1"/>
  <c r="AO42" i="1" s="1"/>
  <c r="AS42" i="1"/>
  <c r="AT42" i="1"/>
  <c r="F43" i="1"/>
  <c r="AC43" i="1"/>
  <c r="AD43" i="1"/>
  <c r="AE43" i="1"/>
  <c r="AF43" i="1"/>
  <c r="AG43" i="1"/>
  <c r="AH43" i="1"/>
  <c r="AN43" i="1"/>
  <c r="AS43" i="1"/>
  <c r="AT43" i="1"/>
  <c r="F44" i="1"/>
  <c r="AC44" i="1"/>
  <c r="AD44" i="1"/>
  <c r="AE44" i="1"/>
  <c r="AF44" i="1"/>
  <c r="AG44" i="1"/>
  <c r="AH44" i="1"/>
  <c r="AN44" i="1"/>
  <c r="AO44" i="1" s="1"/>
  <c r="AS44" i="1"/>
  <c r="AT44" i="1"/>
  <c r="F45" i="1"/>
  <c r="AC45" i="1"/>
  <c r="AD45" i="1"/>
  <c r="AE45" i="1"/>
  <c r="AF45" i="1"/>
  <c r="AG45" i="1"/>
  <c r="AH45" i="1"/>
  <c r="AN45" i="1"/>
  <c r="AO45" i="1" s="1"/>
  <c r="AS45" i="1"/>
  <c r="AT45" i="1"/>
  <c r="F46" i="1"/>
  <c r="AC46" i="1"/>
  <c r="AD46" i="1"/>
  <c r="AE46" i="1"/>
  <c r="AF46" i="1"/>
  <c r="AG46" i="1"/>
  <c r="AH46" i="1"/>
  <c r="AN46" i="1"/>
  <c r="AO46" i="1" s="1"/>
  <c r="AS46" i="1"/>
  <c r="AT46" i="1"/>
  <c r="F47" i="1"/>
  <c r="AC47" i="1"/>
  <c r="AD47" i="1"/>
  <c r="AE47" i="1"/>
  <c r="AF47" i="1"/>
  <c r="AG47" i="1"/>
  <c r="AH47" i="1"/>
  <c r="AN47" i="1"/>
  <c r="AS47" i="1"/>
  <c r="AT47" i="1"/>
  <c r="F48" i="1"/>
  <c r="AC48" i="1"/>
  <c r="AD48" i="1"/>
  <c r="AE48" i="1"/>
  <c r="AF48" i="1"/>
  <c r="AG48" i="1"/>
  <c r="AH48" i="1"/>
  <c r="AN48" i="1"/>
  <c r="AO48" i="1" s="1"/>
  <c r="AS48" i="1"/>
  <c r="AT48" i="1"/>
  <c r="F49" i="1"/>
  <c r="AC49" i="1"/>
  <c r="AD49" i="1"/>
  <c r="AE49" i="1"/>
  <c r="AF49" i="1"/>
  <c r="AG49" i="1"/>
  <c r="AH49" i="1"/>
  <c r="AN49" i="1"/>
  <c r="AO49" i="1" s="1"/>
  <c r="AS49" i="1"/>
  <c r="AT49" i="1"/>
  <c r="F50" i="1"/>
  <c r="AC50" i="1"/>
  <c r="AD50" i="1"/>
  <c r="AE50" i="1"/>
  <c r="AF50" i="1"/>
  <c r="AG50" i="1"/>
  <c r="AH50" i="1"/>
  <c r="AN50" i="1"/>
  <c r="AO50" i="1" s="1"/>
  <c r="AS50" i="1"/>
  <c r="AT50" i="1"/>
  <c r="F51" i="1"/>
  <c r="AC51" i="1"/>
  <c r="AD51" i="1"/>
  <c r="AE51" i="1"/>
  <c r="AF51" i="1"/>
  <c r="AG51" i="1"/>
  <c r="AH51" i="1"/>
  <c r="AN51" i="1"/>
  <c r="AS51" i="1"/>
  <c r="AT51" i="1"/>
  <c r="F52" i="1"/>
  <c r="AC52" i="1"/>
  <c r="AD52" i="1"/>
  <c r="AE52" i="1"/>
  <c r="AF52" i="1"/>
  <c r="AG52" i="1"/>
  <c r="AH52" i="1"/>
  <c r="AN52" i="1"/>
  <c r="AO52" i="1" s="1"/>
  <c r="AS52" i="1"/>
  <c r="AT52" i="1"/>
  <c r="F53" i="1"/>
  <c r="AC53" i="1"/>
  <c r="AD53" i="1"/>
  <c r="AE53" i="1"/>
  <c r="AF53" i="1"/>
  <c r="AG53" i="1"/>
  <c r="AH53" i="1"/>
  <c r="AN53" i="1"/>
  <c r="AO53" i="1" s="1"/>
  <c r="AS53" i="1"/>
  <c r="AT53" i="1"/>
  <c r="F54" i="1"/>
  <c r="AC54" i="1"/>
  <c r="AD54" i="1"/>
  <c r="AE54" i="1"/>
  <c r="AF54" i="1"/>
  <c r="AG54" i="1"/>
  <c r="AH54" i="1"/>
  <c r="AN54" i="1"/>
  <c r="AO54" i="1" s="1"/>
  <c r="AS54" i="1"/>
  <c r="AT54" i="1"/>
  <c r="F55" i="1"/>
  <c r="AC55" i="1"/>
  <c r="AD55" i="1"/>
  <c r="AE55" i="1"/>
  <c r="AF55" i="1"/>
  <c r="AG55" i="1"/>
  <c r="AH55" i="1"/>
  <c r="AN55" i="1"/>
  <c r="AS55" i="1"/>
  <c r="AT55" i="1"/>
  <c r="F56" i="1"/>
  <c r="AC56" i="1"/>
  <c r="AD56" i="1"/>
  <c r="AE56" i="1"/>
  <c r="AF56" i="1"/>
  <c r="AG56" i="1"/>
  <c r="AH56" i="1"/>
  <c r="AN56" i="1"/>
  <c r="AO56" i="1" s="1"/>
  <c r="AS56" i="1"/>
  <c r="AT56" i="1"/>
  <c r="F57" i="1"/>
  <c r="AC57" i="1"/>
  <c r="AD57" i="1"/>
  <c r="AE57" i="1"/>
  <c r="AF57" i="1"/>
  <c r="AG57" i="1"/>
  <c r="AH57" i="1"/>
  <c r="AN57" i="1"/>
  <c r="AO57" i="1" s="1"/>
  <c r="AS57" i="1"/>
  <c r="AT57" i="1"/>
  <c r="F58" i="1"/>
  <c r="AC58" i="1"/>
  <c r="AD58" i="1"/>
  <c r="AE58" i="1"/>
  <c r="AF58" i="1"/>
  <c r="AG58" i="1"/>
  <c r="AH58" i="1"/>
  <c r="AN58" i="1"/>
  <c r="AO58" i="1" s="1"/>
  <c r="AS58" i="1"/>
  <c r="AT58" i="1"/>
  <c r="F59" i="1"/>
  <c r="AC59" i="1"/>
  <c r="AD59" i="1"/>
  <c r="AE59" i="1"/>
  <c r="AF59" i="1"/>
  <c r="AG59" i="1"/>
  <c r="AH59" i="1"/>
  <c r="AN59" i="1"/>
  <c r="AO59" i="1" s="1"/>
  <c r="AS59" i="1"/>
  <c r="AT59" i="1"/>
  <c r="F60" i="1"/>
  <c r="AC60" i="1"/>
  <c r="AD60" i="1"/>
  <c r="AE60" i="1"/>
  <c r="AF60" i="1"/>
  <c r="AG60" i="1"/>
  <c r="AH60" i="1"/>
  <c r="AN60" i="1"/>
  <c r="AO60" i="1" s="1"/>
  <c r="AS60" i="1"/>
  <c r="AT60" i="1"/>
  <c r="F61" i="1"/>
  <c r="AC61" i="1"/>
  <c r="AD61" i="1"/>
  <c r="AE61" i="1"/>
  <c r="AF61" i="1"/>
  <c r="AG61" i="1"/>
  <c r="AH61" i="1"/>
  <c r="AN61" i="1"/>
  <c r="AO61" i="1" s="1"/>
  <c r="AS61" i="1"/>
  <c r="AT61" i="1"/>
  <c r="F62" i="1"/>
  <c r="AC62" i="1"/>
  <c r="AD62" i="1"/>
  <c r="AE62" i="1"/>
  <c r="AF62" i="1"/>
  <c r="AG62" i="1"/>
  <c r="AH62" i="1"/>
  <c r="AN62" i="1"/>
  <c r="AO62" i="1" s="1"/>
  <c r="AS62" i="1"/>
  <c r="AT62" i="1"/>
  <c r="F63" i="1"/>
  <c r="AC63" i="1"/>
  <c r="AD63" i="1"/>
  <c r="AE63" i="1"/>
  <c r="AF63" i="1"/>
  <c r="AG63" i="1"/>
  <c r="AH63" i="1"/>
  <c r="AN63" i="1"/>
  <c r="AO63" i="1" s="1"/>
  <c r="AS63" i="1"/>
  <c r="AT63" i="1"/>
  <c r="F64" i="1"/>
  <c r="AC64" i="1"/>
  <c r="AD64" i="1"/>
  <c r="AE64" i="1"/>
  <c r="AF64" i="1"/>
  <c r="AG64" i="1"/>
  <c r="AH64" i="1"/>
  <c r="AN64" i="1"/>
  <c r="AO64" i="1" s="1"/>
  <c r="AS64" i="1"/>
  <c r="AT64" i="1"/>
  <c r="F65" i="1"/>
  <c r="AC65" i="1"/>
  <c r="AD65" i="1"/>
  <c r="AE65" i="1"/>
  <c r="AF65" i="1"/>
  <c r="AG65" i="1"/>
  <c r="AH65" i="1"/>
  <c r="AN65" i="1"/>
  <c r="AO65" i="1" s="1"/>
  <c r="AS65" i="1"/>
  <c r="AT65" i="1"/>
  <c r="F66" i="1"/>
  <c r="AC66" i="1"/>
  <c r="AD66" i="1"/>
  <c r="AE66" i="1"/>
  <c r="AF66" i="1"/>
  <c r="AG66" i="1"/>
  <c r="AH66" i="1"/>
  <c r="AN66" i="1"/>
  <c r="AO66" i="1" s="1"/>
  <c r="AS66" i="1"/>
  <c r="AT66" i="1"/>
  <c r="F67" i="1"/>
  <c r="AC67" i="1"/>
  <c r="AD67" i="1"/>
  <c r="AE67" i="1"/>
  <c r="AF67" i="1"/>
  <c r="AG67" i="1"/>
  <c r="AH67" i="1"/>
  <c r="AN67" i="1"/>
  <c r="AS67" i="1"/>
  <c r="AT67" i="1"/>
  <c r="F68" i="1"/>
  <c r="AC68" i="1"/>
  <c r="AD68" i="1"/>
  <c r="AE68" i="1"/>
  <c r="AF68" i="1"/>
  <c r="AG68" i="1"/>
  <c r="AH68" i="1"/>
  <c r="AN68" i="1"/>
  <c r="AO68" i="1" s="1"/>
  <c r="AS68" i="1"/>
  <c r="AT68" i="1"/>
  <c r="F69" i="1"/>
  <c r="AC69" i="1"/>
  <c r="AD69" i="1"/>
  <c r="AE69" i="1"/>
  <c r="AF69" i="1"/>
  <c r="AG69" i="1"/>
  <c r="AH69" i="1"/>
  <c r="AN69" i="1"/>
  <c r="AO69" i="1" s="1"/>
  <c r="AS69" i="1"/>
  <c r="AT69" i="1"/>
  <c r="F70" i="1"/>
  <c r="AC70" i="1"/>
  <c r="AD70" i="1"/>
  <c r="AE70" i="1"/>
  <c r="AF70" i="1"/>
  <c r="AG70" i="1"/>
  <c r="AH70" i="1"/>
  <c r="AN70" i="1"/>
  <c r="AS70" i="1"/>
  <c r="AT70" i="1"/>
  <c r="F71" i="1"/>
  <c r="AC71" i="1"/>
  <c r="AD71" i="1"/>
  <c r="AE71" i="1"/>
  <c r="AF71" i="1"/>
  <c r="AG71" i="1"/>
  <c r="AH71" i="1"/>
  <c r="AN71" i="1"/>
  <c r="AO71" i="1" s="1"/>
  <c r="AS71" i="1"/>
  <c r="AT71" i="1"/>
  <c r="F72" i="1"/>
  <c r="AC72" i="1"/>
  <c r="AD72" i="1"/>
  <c r="AE72" i="1"/>
  <c r="AF72" i="1"/>
  <c r="AG72" i="1"/>
  <c r="AH72" i="1"/>
  <c r="AN72" i="1"/>
  <c r="AS72" i="1"/>
  <c r="AT72" i="1"/>
  <c r="F73" i="1"/>
  <c r="AC73" i="1"/>
  <c r="AD73" i="1"/>
  <c r="AE73" i="1"/>
  <c r="AF73" i="1"/>
  <c r="AG73" i="1"/>
  <c r="AH73" i="1"/>
  <c r="AN73" i="1"/>
  <c r="AO73" i="1" s="1"/>
  <c r="AS73" i="1"/>
  <c r="AT73" i="1"/>
  <c r="F74" i="1"/>
  <c r="AC74" i="1"/>
  <c r="AD74" i="1"/>
  <c r="AE74" i="1"/>
  <c r="AF74" i="1"/>
  <c r="AG74" i="1"/>
  <c r="AH74" i="1"/>
  <c r="AN74" i="1"/>
  <c r="AS74" i="1"/>
  <c r="AT74" i="1"/>
  <c r="F75" i="1"/>
  <c r="AC75" i="1"/>
  <c r="AD75" i="1"/>
  <c r="AE75" i="1"/>
  <c r="AF75" i="1"/>
  <c r="AG75" i="1"/>
  <c r="AH75" i="1"/>
  <c r="AN75" i="1"/>
  <c r="AO75" i="1" s="1"/>
  <c r="AS75" i="1"/>
  <c r="AT75" i="1"/>
  <c r="F76" i="1"/>
  <c r="AC76" i="1"/>
  <c r="AD76" i="1"/>
  <c r="AE76" i="1"/>
  <c r="AF76" i="1"/>
  <c r="AG76" i="1"/>
  <c r="AH76" i="1"/>
  <c r="AN76" i="1"/>
  <c r="AS76" i="1"/>
  <c r="AT76" i="1"/>
  <c r="F77" i="1"/>
  <c r="AC77" i="1"/>
  <c r="AD77" i="1"/>
  <c r="AE77" i="1"/>
  <c r="AF77" i="1"/>
  <c r="AG77" i="1"/>
  <c r="AH77" i="1"/>
  <c r="AN77" i="1"/>
  <c r="AO77" i="1" s="1"/>
  <c r="AS77" i="1"/>
  <c r="AT77" i="1"/>
  <c r="F78" i="1"/>
  <c r="AC78" i="1"/>
  <c r="AD78" i="1"/>
  <c r="AE78" i="1"/>
  <c r="AF78" i="1"/>
  <c r="AG78" i="1"/>
  <c r="AH78" i="1"/>
  <c r="AN78" i="1"/>
  <c r="AO78" i="1" s="1"/>
  <c r="AS78" i="1"/>
  <c r="AT78" i="1"/>
  <c r="F79" i="1"/>
  <c r="AC79" i="1"/>
  <c r="AD79" i="1"/>
  <c r="AE79" i="1"/>
  <c r="AF79" i="1"/>
  <c r="AG79" i="1"/>
  <c r="AH79" i="1"/>
  <c r="AN79" i="1"/>
  <c r="AO79" i="1" s="1"/>
  <c r="AS79" i="1"/>
  <c r="AT79" i="1"/>
  <c r="F80" i="1"/>
  <c r="AC80" i="1"/>
  <c r="AD80" i="1"/>
  <c r="AE80" i="1"/>
  <c r="AF80" i="1"/>
  <c r="AG80" i="1"/>
  <c r="AH80" i="1"/>
  <c r="AN80" i="1"/>
  <c r="AO80" i="1" s="1"/>
  <c r="AS80" i="1"/>
  <c r="AT80" i="1"/>
  <c r="F81" i="1"/>
  <c r="AC81" i="1"/>
  <c r="AD81" i="1"/>
  <c r="AE81" i="1"/>
  <c r="AF81" i="1"/>
  <c r="AG81" i="1"/>
  <c r="AH81" i="1"/>
  <c r="AN81" i="1"/>
  <c r="AO81" i="1" s="1"/>
  <c r="AS81" i="1"/>
  <c r="AT81" i="1"/>
  <c r="F82" i="1"/>
  <c r="AC82" i="1"/>
  <c r="AD82" i="1"/>
  <c r="AE82" i="1"/>
  <c r="AF82" i="1"/>
  <c r="AG82" i="1"/>
  <c r="AH82" i="1"/>
  <c r="AN82" i="1"/>
  <c r="AO82" i="1" s="1"/>
  <c r="AS82" i="1"/>
  <c r="AT82" i="1"/>
  <c r="F83" i="1"/>
  <c r="AC83" i="1"/>
  <c r="AD83" i="1"/>
  <c r="AE83" i="1"/>
  <c r="AF83" i="1"/>
  <c r="AG83" i="1"/>
  <c r="AH83" i="1"/>
  <c r="AN83" i="1"/>
  <c r="AS83" i="1"/>
  <c r="AT83" i="1"/>
  <c r="F84" i="1"/>
  <c r="AC84" i="1"/>
  <c r="AD84" i="1"/>
  <c r="AE84" i="1"/>
  <c r="AF84" i="1"/>
  <c r="AG84" i="1"/>
  <c r="AH84" i="1"/>
  <c r="AN84" i="1"/>
  <c r="AO84" i="1" s="1"/>
  <c r="AS84" i="1"/>
  <c r="AT84" i="1"/>
  <c r="F85" i="1"/>
  <c r="AC85" i="1"/>
  <c r="AD85" i="1"/>
  <c r="AE85" i="1"/>
  <c r="AF85" i="1"/>
  <c r="AG85" i="1"/>
  <c r="AH85" i="1"/>
  <c r="AN85" i="1"/>
  <c r="AO85" i="1" s="1"/>
  <c r="AS85" i="1"/>
  <c r="AT85" i="1"/>
  <c r="F86" i="1"/>
  <c r="AC86" i="1"/>
  <c r="AD86" i="1"/>
  <c r="AE86" i="1"/>
  <c r="AF86" i="1"/>
  <c r="AG86" i="1"/>
  <c r="AH86" i="1"/>
  <c r="AN86" i="1"/>
  <c r="AO86" i="1" s="1"/>
  <c r="AS86" i="1"/>
  <c r="AT86" i="1"/>
  <c r="F87" i="1"/>
  <c r="AC87" i="1"/>
  <c r="AD87" i="1"/>
  <c r="AE87" i="1"/>
  <c r="AF87" i="1"/>
  <c r="AG87" i="1"/>
  <c r="AH87" i="1"/>
  <c r="AN87" i="1"/>
  <c r="AO87" i="1" s="1"/>
  <c r="AS87" i="1"/>
  <c r="AT87" i="1"/>
  <c r="F88" i="1"/>
  <c r="AC88" i="1"/>
  <c r="AD88" i="1"/>
  <c r="AE88" i="1"/>
  <c r="AF88" i="1"/>
  <c r="AG88" i="1"/>
  <c r="AH88" i="1"/>
  <c r="AN88" i="1"/>
  <c r="AO88" i="1" s="1"/>
  <c r="AS88" i="1"/>
  <c r="AT88" i="1"/>
  <c r="F89" i="1"/>
  <c r="AC89" i="1"/>
  <c r="AD89" i="1"/>
  <c r="AE89" i="1"/>
  <c r="AF89" i="1"/>
  <c r="AG89" i="1"/>
  <c r="AH89" i="1"/>
  <c r="AN89" i="1"/>
  <c r="AO89" i="1" s="1"/>
  <c r="AS89" i="1"/>
  <c r="AT89" i="1"/>
  <c r="F90" i="1"/>
  <c r="AC90" i="1"/>
  <c r="AD90" i="1"/>
  <c r="AE90" i="1"/>
  <c r="AF90" i="1"/>
  <c r="AG90" i="1"/>
  <c r="AH90" i="1"/>
  <c r="AN90" i="1"/>
  <c r="AO90" i="1" s="1"/>
  <c r="AS90" i="1"/>
  <c r="AT90" i="1"/>
  <c r="F91" i="1"/>
  <c r="AC91" i="1"/>
  <c r="AD91" i="1"/>
  <c r="AE91" i="1"/>
  <c r="AF91" i="1"/>
  <c r="AG91" i="1"/>
  <c r="AH91" i="1"/>
  <c r="AN91" i="1"/>
  <c r="AS91" i="1"/>
  <c r="AT91" i="1"/>
  <c r="F92" i="1"/>
  <c r="AC92" i="1"/>
  <c r="AD92" i="1"/>
  <c r="AE92" i="1"/>
  <c r="AF92" i="1"/>
  <c r="AG92" i="1"/>
  <c r="AH92" i="1"/>
  <c r="AN92" i="1"/>
  <c r="AO92" i="1" s="1"/>
  <c r="AS92" i="1"/>
  <c r="AT92" i="1"/>
  <c r="F93" i="1"/>
  <c r="AC93" i="1"/>
  <c r="AD93" i="1"/>
  <c r="AE93" i="1"/>
  <c r="AF93" i="1"/>
  <c r="AG93" i="1"/>
  <c r="AH93" i="1"/>
  <c r="AN93" i="1"/>
  <c r="AO93" i="1" s="1"/>
  <c r="AS93" i="1"/>
  <c r="AT93" i="1"/>
  <c r="F94" i="1"/>
  <c r="AC94" i="1"/>
  <c r="AD94" i="1"/>
  <c r="AE94" i="1"/>
  <c r="AF94" i="1"/>
  <c r="AG94" i="1"/>
  <c r="AH94" i="1"/>
  <c r="AN94" i="1"/>
  <c r="AO94" i="1" s="1"/>
  <c r="AS94" i="1"/>
  <c r="AT94" i="1"/>
  <c r="F95" i="1"/>
  <c r="AC95" i="1"/>
  <c r="AD95" i="1"/>
  <c r="AE95" i="1"/>
  <c r="AF95" i="1"/>
  <c r="AG95" i="1"/>
  <c r="AH95" i="1"/>
  <c r="AN95" i="1"/>
  <c r="AO95" i="1" s="1"/>
  <c r="AS95" i="1"/>
  <c r="AT95" i="1"/>
  <c r="F96" i="1"/>
  <c r="AC96" i="1"/>
  <c r="AD96" i="1"/>
  <c r="AE96" i="1"/>
  <c r="AF96" i="1"/>
  <c r="AG96" i="1"/>
  <c r="AH96" i="1"/>
  <c r="AN96" i="1"/>
  <c r="AO96" i="1" s="1"/>
  <c r="AS96" i="1"/>
  <c r="AT96" i="1"/>
  <c r="F97" i="1"/>
  <c r="AC97" i="1"/>
  <c r="AD97" i="1"/>
  <c r="AE97" i="1"/>
  <c r="AF97" i="1"/>
  <c r="AG97" i="1"/>
  <c r="AH97" i="1"/>
  <c r="AN97" i="1"/>
  <c r="AO97" i="1" s="1"/>
  <c r="AS97" i="1"/>
  <c r="AT97" i="1"/>
  <c r="F98" i="1"/>
  <c r="AC98" i="1"/>
  <c r="AD98" i="1"/>
  <c r="AE98" i="1"/>
  <c r="AF98" i="1"/>
  <c r="AG98" i="1"/>
  <c r="AH98" i="1"/>
  <c r="AN98" i="1"/>
  <c r="AS98" i="1"/>
  <c r="AT98" i="1"/>
  <c r="F99" i="1"/>
  <c r="AC99" i="1"/>
  <c r="AD99" i="1"/>
  <c r="AE99" i="1"/>
  <c r="AF99" i="1"/>
  <c r="AG99" i="1"/>
  <c r="AH99" i="1"/>
  <c r="AN99" i="1"/>
  <c r="AO99" i="1" s="1"/>
  <c r="AS99" i="1"/>
  <c r="AT99" i="1"/>
  <c r="F100" i="1"/>
  <c r="AC100" i="1"/>
  <c r="AD100" i="1"/>
  <c r="AE100" i="1"/>
  <c r="AF100" i="1"/>
  <c r="AG100" i="1"/>
  <c r="AH100" i="1"/>
  <c r="AN100" i="1"/>
  <c r="AO100" i="1" s="1"/>
  <c r="AS100" i="1"/>
  <c r="AT100" i="1"/>
  <c r="F101" i="1"/>
  <c r="AC101" i="1"/>
  <c r="AD101" i="1"/>
  <c r="AE101" i="1"/>
  <c r="AF101" i="1"/>
  <c r="AG101" i="1"/>
  <c r="AH101" i="1"/>
  <c r="AN101" i="1"/>
  <c r="AO101" i="1" s="1"/>
  <c r="AS101" i="1"/>
  <c r="AT101" i="1"/>
  <c r="F102" i="1"/>
  <c r="AC102" i="1"/>
  <c r="AD102" i="1"/>
  <c r="AE102" i="1"/>
  <c r="AF102" i="1"/>
  <c r="AG102" i="1"/>
  <c r="AH102" i="1"/>
  <c r="AN102" i="1"/>
  <c r="AS102" i="1"/>
  <c r="AT102" i="1"/>
  <c r="F103" i="1"/>
  <c r="AC103" i="1"/>
  <c r="AD103" i="1"/>
  <c r="AE103" i="1"/>
  <c r="AF103" i="1"/>
  <c r="AG103" i="1"/>
  <c r="AH103" i="1"/>
  <c r="AN103" i="1"/>
  <c r="AO103" i="1" s="1"/>
  <c r="AS103" i="1"/>
  <c r="AT103" i="1"/>
  <c r="F104" i="1"/>
  <c r="AC104" i="1"/>
  <c r="AD104" i="1"/>
  <c r="AE104" i="1"/>
  <c r="AF104" i="1"/>
  <c r="AG104" i="1"/>
  <c r="AH104" i="1"/>
  <c r="AN104" i="1"/>
  <c r="AO104" i="1" s="1"/>
  <c r="AS104" i="1"/>
  <c r="AT104" i="1"/>
  <c r="F105" i="1"/>
  <c r="AC105" i="1"/>
  <c r="AD105" i="1"/>
  <c r="AE105" i="1"/>
  <c r="AF105" i="1"/>
  <c r="AG105" i="1"/>
  <c r="AH105" i="1"/>
  <c r="AN105" i="1"/>
  <c r="AO105" i="1" s="1"/>
  <c r="AS105" i="1"/>
  <c r="AT105" i="1"/>
  <c r="F106" i="1"/>
  <c r="AC106" i="1"/>
  <c r="AD106" i="1"/>
  <c r="AE106" i="1"/>
  <c r="AF106" i="1"/>
  <c r="AG106" i="1"/>
  <c r="AH106" i="1"/>
  <c r="AN106" i="1"/>
  <c r="AS106" i="1"/>
  <c r="AT106" i="1"/>
  <c r="F107" i="1"/>
  <c r="AC107" i="1"/>
  <c r="AD107" i="1"/>
  <c r="AE107" i="1"/>
  <c r="AF107" i="1"/>
  <c r="AG107" i="1"/>
  <c r="AH107" i="1"/>
  <c r="AN107" i="1"/>
  <c r="AO107" i="1" s="1"/>
  <c r="AS107" i="1"/>
  <c r="AT107" i="1"/>
  <c r="F108" i="1"/>
  <c r="AC108" i="1"/>
  <c r="AD108" i="1"/>
  <c r="AE108" i="1"/>
  <c r="AF108" i="1"/>
  <c r="AG108" i="1"/>
  <c r="AH108" i="1"/>
  <c r="AN108" i="1"/>
  <c r="AO108" i="1" s="1"/>
  <c r="AS108" i="1"/>
  <c r="AT108" i="1"/>
  <c r="F109" i="1"/>
  <c r="AC109" i="1"/>
  <c r="AD109" i="1"/>
  <c r="AE109" i="1"/>
  <c r="AF109" i="1"/>
  <c r="AG109" i="1"/>
  <c r="AH109" i="1"/>
  <c r="AN109" i="1"/>
  <c r="AO109" i="1" s="1"/>
  <c r="AS109" i="1"/>
  <c r="AT109" i="1"/>
  <c r="F110" i="1"/>
  <c r="AC110" i="1"/>
  <c r="AD110" i="1"/>
  <c r="AE110" i="1"/>
  <c r="AF110" i="1"/>
  <c r="AG110" i="1"/>
  <c r="AH110" i="1"/>
  <c r="AN110" i="1"/>
  <c r="AS110" i="1"/>
  <c r="AT110" i="1"/>
  <c r="F111" i="1"/>
  <c r="AC111" i="1"/>
  <c r="AD111" i="1"/>
  <c r="AE111" i="1"/>
  <c r="AF111" i="1"/>
  <c r="AG111" i="1"/>
  <c r="AH111" i="1"/>
  <c r="AN111" i="1"/>
  <c r="AO111" i="1" s="1"/>
  <c r="AS111" i="1"/>
  <c r="AT111" i="1"/>
  <c r="F112" i="1"/>
  <c r="AC112" i="1"/>
  <c r="AD112" i="1"/>
  <c r="AE112" i="1"/>
  <c r="AF112" i="1"/>
  <c r="AG112" i="1"/>
  <c r="AH112" i="1"/>
  <c r="AN112" i="1"/>
  <c r="AO112" i="1" s="1"/>
  <c r="AS112" i="1"/>
  <c r="AT112" i="1"/>
  <c r="F113" i="1"/>
  <c r="AC113" i="1"/>
  <c r="AD113" i="1"/>
  <c r="AE113" i="1"/>
  <c r="AF113" i="1"/>
  <c r="AG113" i="1"/>
  <c r="AH113" i="1"/>
  <c r="AN113" i="1"/>
  <c r="AO113" i="1" s="1"/>
  <c r="AS113" i="1"/>
  <c r="AT113" i="1"/>
  <c r="F114" i="1"/>
  <c r="AC114" i="1"/>
  <c r="AD114" i="1"/>
  <c r="AE114" i="1"/>
  <c r="AF114" i="1"/>
  <c r="AG114" i="1"/>
  <c r="AH114" i="1"/>
  <c r="AN114" i="1"/>
  <c r="AO114" i="1" s="1"/>
  <c r="AS114" i="1"/>
  <c r="AT114" i="1"/>
  <c r="F115" i="1"/>
  <c r="AC115" i="1"/>
  <c r="AD115" i="1"/>
  <c r="AE115" i="1"/>
  <c r="AF115" i="1"/>
  <c r="AG115" i="1"/>
  <c r="AH115" i="1"/>
  <c r="AN115" i="1"/>
  <c r="AO115" i="1" s="1"/>
  <c r="AS115" i="1"/>
  <c r="AT115" i="1"/>
  <c r="F116" i="1"/>
  <c r="AC116" i="1"/>
  <c r="AD116" i="1"/>
  <c r="AE116" i="1"/>
  <c r="AF116" i="1"/>
  <c r="AG116" i="1"/>
  <c r="AH116" i="1"/>
  <c r="AN116" i="1"/>
  <c r="AO116" i="1" s="1"/>
  <c r="AS116" i="1"/>
  <c r="AT116" i="1"/>
  <c r="F117" i="1"/>
  <c r="AC117" i="1"/>
  <c r="AD117" i="1"/>
  <c r="AE117" i="1"/>
  <c r="AF117" i="1"/>
  <c r="AG117" i="1"/>
  <c r="AH117" i="1"/>
  <c r="AN117" i="1"/>
  <c r="AO117" i="1" s="1"/>
  <c r="AS117" i="1"/>
  <c r="AT117" i="1"/>
  <c r="F118" i="1"/>
  <c r="AC118" i="1"/>
  <c r="AD118" i="1"/>
  <c r="AE118" i="1"/>
  <c r="AF118" i="1"/>
  <c r="AG118" i="1"/>
  <c r="AH118" i="1"/>
  <c r="AN118" i="1"/>
  <c r="AO118" i="1" s="1"/>
  <c r="AS118" i="1"/>
  <c r="AT118" i="1"/>
  <c r="F119" i="1"/>
  <c r="AC119" i="1"/>
  <c r="AD119" i="1"/>
  <c r="AE119" i="1"/>
  <c r="AF119" i="1"/>
  <c r="AG119" i="1"/>
  <c r="AH119" i="1"/>
  <c r="AN119" i="1"/>
  <c r="AO119" i="1" s="1"/>
  <c r="AS119" i="1"/>
  <c r="AT119" i="1"/>
  <c r="F120" i="1"/>
  <c r="AC120" i="1"/>
  <c r="AD120" i="1"/>
  <c r="AE120" i="1"/>
  <c r="AF120" i="1"/>
  <c r="AG120" i="1"/>
  <c r="AH120" i="1"/>
  <c r="AN120" i="1"/>
  <c r="AO120" i="1" s="1"/>
  <c r="AS120" i="1"/>
  <c r="AT120" i="1"/>
  <c r="F121" i="1"/>
  <c r="AC121" i="1"/>
  <c r="AD121" i="1"/>
  <c r="AE121" i="1"/>
  <c r="AF121" i="1"/>
  <c r="AG121" i="1"/>
  <c r="AH121" i="1"/>
  <c r="AN121" i="1"/>
  <c r="AO121" i="1" s="1"/>
  <c r="AS121" i="1"/>
  <c r="AT121" i="1"/>
  <c r="F122" i="1"/>
  <c r="AC122" i="1"/>
  <c r="AD122" i="1"/>
  <c r="AE122" i="1"/>
  <c r="AF122" i="1"/>
  <c r="AG122" i="1"/>
  <c r="AH122" i="1"/>
  <c r="AN122" i="1"/>
  <c r="AS122" i="1"/>
  <c r="AT122" i="1"/>
  <c r="F123" i="1"/>
  <c r="AC123" i="1"/>
  <c r="AD123" i="1"/>
  <c r="AE123" i="1"/>
  <c r="AF123" i="1"/>
  <c r="AG123" i="1"/>
  <c r="AH123" i="1"/>
  <c r="AN123" i="1"/>
  <c r="AO123" i="1" s="1"/>
  <c r="AS123" i="1"/>
  <c r="AT123" i="1"/>
  <c r="F124" i="1"/>
  <c r="AC124" i="1"/>
  <c r="AD124" i="1"/>
  <c r="AE124" i="1"/>
  <c r="AF124" i="1"/>
  <c r="AG124" i="1"/>
  <c r="AH124" i="1"/>
  <c r="AN124" i="1"/>
  <c r="AO124" i="1" s="1"/>
  <c r="AS124" i="1"/>
  <c r="AT124" i="1"/>
  <c r="F125" i="1"/>
  <c r="AC125" i="1"/>
  <c r="AD125" i="1"/>
  <c r="AE125" i="1"/>
  <c r="AF125" i="1"/>
  <c r="AG125" i="1"/>
  <c r="AH125" i="1"/>
  <c r="AN125" i="1"/>
  <c r="AS125" i="1"/>
  <c r="AT125" i="1"/>
  <c r="F126" i="1"/>
  <c r="AC126" i="1"/>
  <c r="AD126" i="1"/>
  <c r="AE126" i="1"/>
  <c r="AF126" i="1"/>
  <c r="AG126" i="1"/>
  <c r="AH126" i="1"/>
  <c r="AN126" i="1"/>
  <c r="AS126" i="1"/>
  <c r="AT126" i="1"/>
  <c r="F127" i="1"/>
  <c r="AC127" i="1"/>
  <c r="AD127" i="1"/>
  <c r="AE127" i="1"/>
  <c r="AF127" i="1"/>
  <c r="AG127" i="1"/>
  <c r="AH127" i="1"/>
  <c r="AN127" i="1"/>
  <c r="AO127" i="1" s="1"/>
  <c r="AS127" i="1"/>
  <c r="AT127" i="1"/>
  <c r="F128" i="1"/>
  <c r="AC128" i="1"/>
  <c r="AD128" i="1"/>
  <c r="AE128" i="1"/>
  <c r="AF128" i="1"/>
  <c r="AG128" i="1"/>
  <c r="AH128" i="1"/>
  <c r="AN128" i="1"/>
  <c r="AO128" i="1" s="1"/>
  <c r="AS128" i="1"/>
  <c r="AT128" i="1"/>
  <c r="F129" i="1"/>
  <c r="AC129" i="1"/>
  <c r="AD129" i="1"/>
  <c r="AE129" i="1"/>
  <c r="AF129" i="1"/>
  <c r="AG129" i="1"/>
  <c r="AH129" i="1"/>
  <c r="AN129" i="1"/>
  <c r="AO129" i="1" s="1"/>
  <c r="AS129" i="1"/>
  <c r="AT129" i="1"/>
  <c r="F130" i="1"/>
  <c r="AC130" i="1"/>
  <c r="AD130" i="1"/>
  <c r="AE130" i="1"/>
  <c r="AF130" i="1"/>
  <c r="AG130" i="1"/>
  <c r="AH130" i="1"/>
  <c r="AN130" i="1"/>
  <c r="AS130" i="1"/>
  <c r="AT130" i="1"/>
  <c r="F131" i="1"/>
  <c r="AC131" i="1"/>
  <c r="AD131" i="1"/>
  <c r="AE131" i="1"/>
  <c r="AF131" i="1"/>
  <c r="AG131" i="1"/>
  <c r="AH131" i="1"/>
  <c r="AN131" i="1"/>
  <c r="AO131" i="1" s="1"/>
  <c r="AS131" i="1"/>
  <c r="AT131" i="1"/>
  <c r="F132" i="1"/>
  <c r="AC132" i="1"/>
  <c r="AD132" i="1"/>
  <c r="AE132" i="1"/>
  <c r="AF132" i="1"/>
  <c r="AG132" i="1"/>
  <c r="AH132" i="1"/>
  <c r="AN132" i="1"/>
  <c r="AO132" i="1" s="1"/>
  <c r="AS132" i="1"/>
  <c r="AT132" i="1"/>
  <c r="F133" i="1"/>
  <c r="AC133" i="1"/>
  <c r="AD133" i="1"/>
  <c r="AE133" i="1"/>
  <c r="AF133" i="1"/>
  <c r="AG133" i="1"/>
  <c r="AH133" i="1"/>
  <c r="AN133" i="1"/>
  <c r="AO133" i="1" s="1"/>
  <c r="AS133" i="1"/>
  <c r="AT133" i="1"/>
  <c r="F134" i="1"/>
  <c r="AC134" i="1"/>
  <c r="AD134" i="1"/>
  <c r="AE134" i="1"/>
  <c r="AF134" i="1"/>
  <c r="AG134" i="1"/>
  <c r="AH134" i="1"/>
  <c r="AN134" i="1"/>
  <c r="AS134" i="1"/>
  <c r="AT134" i="1"/>
  <c r="F135" i="1"/>
  <c r="AC135" i="1"/>
  <c r="AD135" i="1"/>
  <c r="AE135" i="1"/>
  <c r="AF135" i="1"/>
  <c r="AG135" i="1"/>
  <c r="AH135" i="1"/>
  <c r="AN135" i="1"/>
  <c r="AO135" i="1" s="1"/>
  <c r="AS135" i="1"/>
  <c r="AT135" i="1"/>
  <c r="F136" i="1"/>
  <c r="AC136" i="1"/>
  <c r="AD136" i="1"/>
  <c r="AE136" i="1"/>
  <c r="AF136" i="1"/>
  <c r="AG136" i="1"/>
  <c r="AH136" i="1"/>
  <c r="AN136" i="1"/>
  <c r="AO136" i="1" s="1"/>
  <c r="AS136" i="1"/>
  <c r="AT136" i="1"/>
  <c r="F137" i="1"/>
  <c r="AC137" i="1"/>
  <c r="AD137" i="1"/>
  <c r="AE137" i="1"/>
  <c r="AF137" i="1"/>
  <c r="AG137" i="1"/>
  <c r="AH137" i="1"/>
  <c r="AN137" i="1"/>
  <c r="AO137" i="1" s="1"/>
  <c r="AS137" i="1"/>
  <c r="AT137" i="1"/>
  <c r="F138" i="1"/>
  <c r="AC138" i="1"/>
  <c r="AD138" i="1"/>
  <c r="AE138" i="1"/>
  <c r="AF138" i="1"/>
  <c r="AG138" i="1"/>
  <c r="AH138" i="1"/>
  <c r="AN138" i="1"/>
  <c r="AS138" i="1"/>
  <c r="AT138" i="1"/>
  <c r="F139" i="1"/>
  <c r="AC139" i="1"/>
  <c r="AD139" i="1"/>
  <c r="AE139" i="1"/>
  <c r="AF139" i="1"/>
  <c r="AG139" i="1"/>
  <c r="AH139" i="1"/>
  <c r="AN139" i="1"/>
  <c r="AO139" i="1" s="1"/>
  <c r="AS139" i="1"/>
  <c r="AT139" i="1"/>
  <c r="F140" i="1"/>
  <c r="AC140" i="1"/>
  <c r="AD140" i="1"/>
  <c r="AE140" i="1"/>
  <c r="AF140" i="1"/>
  <c r="AG140" i="1"/>
  <c r="AH140" i="1"/>
  <c r="AN140" i="1"/>
  <c r="AO140" i="1" s="1"/>
  <c r="AS140" i="1"/>
  <c r="AT140" i="1"/>
  <c r="F141" i="1"/>
  <c r="AC141" i="1"/>
  <c r="AD141" i="1"/>
  <c r="AE141" i="1"/>
  <c r="AF141" i="1"/>
  <c r="AG141" i="1"/>
  <c r="AH141" i="1"/>
  <c r="AN141" i="1"/>
  <c r="AO141" i="1" s="1"/>
  <c r="AS141" i="1"/>
  <c r="AT141" i="1"/>
  <c r="F142" i="1"/>
  <c r="AC142" i="1"/>
  <c r="AD142" i="1"/>
  <c r="AE142" i="1"/>
  <c r="AF142" i="1"/>
  <c r="AG142" i="1"/>
  <c r="AH142" i="1"/>
  <c r="AN142" i="1"/>
  <c r="AS142" i="1"/>
  <c r="AT142" i="1"/>
  <c r="F143" i="1"/>
  <c r="AC143" i="1"/>
  <c r="AD143" i="1"/>
  <c r="AE143" i="1"/>
  <c r="AF143" i="1"/>
  <c r="AG143" i="1"/>
  <c r="AH143" i="1"/>
  <c r="AN143" i="1"/>
  <c r="AO143" i="1" s="1"/>
  <c r="AS143" i="1"/>
  <c r="AT143" i="1"/>
  <c r="F144" i="1"/>
  <c r="AC144" i="1"/>
  <c r="AD144" i="1"/>
  <c r="AE144" i="1"/>
  <c r="AF144" i="1"/>
  <c r="AG144" i="1"/>
  <c r="AH144" i="1"/>
  <c r="AN144" i="1"/>
  <c r="AO144" i="1" s="1"/>
  <c r="AS144" i="1"/>
  <c r="AT144" i="1"/>
  <c r="F145" i="1"/>
  <c r="AC145" i="1"/>
  <c r="AD145" i="1"/>
  <c r="AE145" i="1"/>
  <c r="AF145" i="1"/>
  <c r="AG145" i="1"/>
  <c r="AH145" i="1"/>
  <c r="AN145" i="1"/>
  <c r="AO145" i="1" s="1"/>
  <c r="AS145" i="1"/>
  <c r="AT145" i="1"/>
  <c r="F146" i="1"/>
  <c r="AC146" i="1"/>
  <c r="AD146" i="1"/>
  <c r="AE146" i="1"/>
  <c r="AF146" i="1"/>
  <c r="AG146" i="1"/>
  <c r="AH146" i="1"/>
  <c r="AN146" i="1"/>
  <c r="AS146" i="1"/>
  <c r="AT146" i="1"/>
  <c r="F147" i="1"/>
  <c r="AC147" i="1"/>
  <c r="AD147" i="1"/>
  <c r="AE147" i="1"/>
  <c r="AF147" i="1"/>
  <c r="AG147" i="1"/>
  <c r="AH147" i="1"/>
  <c r="AN147" i="1"/>
  <c r="AO147" i="1" s="1"/>
  <c r="AS147" i="1"/>
  <c r="AT147" i="1"/>
  <c r="F148" i="1"/>
  <c r="AC148" i="1"/>
  <c r="AD148" i="1"/>
  <c r="AE148" i="1"/>
  <c r="AF148" i="1"/>
  <c r="AG148" i="1"/>
  <c r="AH148" i="1"/>
  <c r="AN148" i="1"/>
  <c r="AO148" i="1" s="1"/>
  <c r="AS148" i="1"/>
  <c r="AT148" i="1"/>
  <c r="F149" i="1"/>
  <c r="AC149" i="1"/>
  <c r="AD149" i="1"/>
  <c r="AE149" i="1"/>
  <c r="AF149" i="1"/>
  <c r="AG149" i="1"/>
  <c r="AH149" i="1"/>
  <c r="AN149" i="1"/>
  <c r="AO149" i="1" s="1"/>
  <c r="AS149" i="1"/>
  <c r="AT149" i="1"/>
  <c r="F150" i="1"/>
  <c r="AC150" i="1"/>
  <c r="AD150" i="1"/>
  <c r="AE150" i="1"/>
  <c r="AF150" i="1"/>
  <c r="AG150" i="1"/>
  <c r="AH150" i="1"/>
  <c r="AN150" i="1"/>
  <c r="AO150" i="1" s="1"/>
  <c r="AS150" i="1"/>
  <c r="AT150" i="1"/>
  <c r="F151" i="1"/>
  <c r="AC151" i="1"/>
  <c r="AD151" i="1"/>
  <c r="AE151" i="1"/>
  <c r="AF151" i="1"/>
  <c r="AG151" i="1"/>
  <c r="AH151" i="1"/>
  <c r="AN151" i="1"/>
  <c r="AO151" i="1" s="1"/>
  <c r="AS151" i="1"/>
  <c r="AT151" i="1"/>
  <c r="F152" i="1"/>
  <c r="AC152" i="1"/>
  <c r="AD152" i="1"/>
  <c r="AE152" i="1"/>
  <c r="AF152" i="1"/>
  <c r="AG152" i="1"/>
  <c r="AH152" i="1"/>
  <c r="AN152" i="1"/>
  <c r="AO152" i="1" s="1"/>
  <c r="AS152" i="1"/>
  <c r="AT152" i="1"/>
  <c r="F153" i="1"/>
  <c r="AC153" i="1"/>
  <c r="AD153" i="1"/>
  <c r="AE153" i="1"/>
  <c r="AF153" i="1"/>
  <c r="AG153" i="1"/>
  <c r="AH153" i="1"/>
  <c r="AN153" i="1"/>
  <c r="AO153" i="1" s="1"/>
  <c r="AS153" i="1"/>
  <c r="AT153" i="1"/>
  <c r="F154" i="1"/>
  <c r="AC154" i="1"/>
  <c r="AD154" i="1"/>
  <c r="AE154" i="1"/>
  <c r="AF154" i="1"/>
  <c r="AG154" i="1"/>
  <c r="AH154" i="1"/>
  <c r="AN154" i="1"/>
  <c r="AS154" i="1"/>
  <c r="AT154" i="1"/>
  <c r="F155" i="1"/>
  <c r="AC155" i="1"/>
  <c r="AD155" i="1"/>
  <c r="AE155" i="1"/>
  <c r="AF155" i="1"/>
  <c r="AG155" i="1"/>
  <c r="AH155" i="1"/>
  <c r="AN155" i="1"/>
  <c r="AO155" i="1" s="1"/>
  <c r="AS155" i="1"/>
  <c r="AT155" i="1"/>
  <c r="F156" i="1"/>
  <c r="AC156" i="1"/>
  <c r="AD156" i="1"/>
  <c r="AE156" i="1"/>
  <c r="AF156" i="1"/>
  <c r="AG156" i="1"/>
  <c r="AH156" i="1"/>
  <c r="AN156" i="1"/>
  <c r="AO156" i="1" s="1"/>
  <c r="AS156" i="1"/>
  <c r="AT156" i="1"/>
  <c r="F157" i="1"/>
  <c r="AC157" i="1"/>
  <c r="AD157" i="1"/>
  <c r="AE157" i="1"/>
  <c r="AF157" i="1"/>
  <c r="AG157" i="1"/>
  <c r="AH157" i="1"/>
  <c r="AN157" i="1"/>
  <c r="AO157" i="1" s="1"/>
  <c r="AS157" i="1"/>
  <c r="AT157" i="1"/>
  <c r="F158" i="1"/>
  <c r="AC158" i="1"/>
  <c r="AD158" i="1"/>
  <c r="AE158" i="1"/>
  <c r="AF158" i="1"/>
  <c r="AG158" i="1"/>
  <c r="AH158" i="1"/>
  <c r="AN158" i="1"/>
  <c r="AO158" i="1" s="1"/>
  <c r="AS158" i="1"/>
  <c r="AT158" i="1"/>
  <c r="F159" i="1"/>
  <c r="AC159" i="1"/>
  <c r="AD159" i="1"/>
  <c r="AE159" i="1"/>
  <c r="AF159" i="1"/>
  <c r="AG159" i="1"/>
  <c r="AH159" i="1"/>
  <c r="AN159" i="1"/>
  <c r="AO159" i="1" s="1"/>
  <c r="AS159" i="1"/>
  <c r="AT159" i="1"/>
  <c r="F160" i="1"/>
  <c r="AC160" i="1"/>
  <c r="AD160" i="1"/>
  <c r="AE160" i="1"/>
  <c r="AF160" i="1"/>
  <c r="AG160" i="1"/>
  <c r="AH160" i="1"/>
  <c r="AN160" i="1"/>
  <c r="AO160" i="1" s="1"/>
  <c r="AS160" i="1"/>
  <c r="AT160" i="1"/>
  <c r="F161" i="1"/>
  <c r="AC161" i="1"/>
  <c r="AD161" i="1"/>
  <c r="AE161" i="1"/>
  <c r="AF161" i="1"/>
  <c r="AG161" i="1"/>
  <c r="AH161" i="1"/>
  <c r="AN161" i="1"/>
  <c r="AO161" i="1" s="1"/>
  <c r="AS161" i="1"/>
  <c r="AT161" i="1"/>
  <c r="F162" i="1"/>
  <c r="AC162" i="1"/>
  <c r="AD162" i="1"/>
  <c r="AE162" i="1"/>
  <c r="AF162" i="1"/>
  <c r="AG162" i="1"/>
  <c r="AH162" i="1"/>
  <c r="AN162" i="1"/>
  <c r="AO162" i="1" s="1"/>
  <c r="AS162" i="1"/>
  <c r="AT162" i="1"/>
  <c r="F163" i="1"/>
  <c r="AC163" i="1"/>
  <c r="AD163" i="1"/>
  <c r="AE163" i="1"/>
  <c r="AF163" i="1"/>
  <c r="AG163" i="1"/>
  <c r="AH163" i="1"/>
  <c r="AN163" i="1"/>
  <c r="AO163" i="1" s="1"/>
  <c r="AS163" i="1"/>
  <c r="AT163" i="1"/>
  <c r="F164" i="1"/>
  <c r="AC164" i="1"/>
  <c r="AD164" i="1"/>
  <c r="AE164" i="1"/>
  <c r="AF164" i="1"/>
  <c r="AG164" i="1"/>
  <c r="AH164" i="1"/>
  <c r="AN164" i="1"/>
  <c r="AO164" i="1" s="1"/>
  <c r="AS164" i="1"/>
  <c r="AT164" i="1"/>
  <c r="F165" i="1"/>
  <c r="AC165" i="1"/>
  <c r="AD165" i="1"/>
  <c r="AE165" i="1"/>
  <c r="AF165" i="1"/>
  <c r="AG165" i="1"/>
  <c r="AH165" i="1"/>
  <c r="AN165" i="1"/>
  <c r="AO165" i="1" s="1"/>
  <c r="AS165" i="1"/>
  <c r="AT165" i="1"/>
  <c r="F166" i="1"/>
  <c r="AC166" i="1"/>
  <c r="AD166" i="1"/>
  <c r="AE166" i="1"/>
  <c r="AF166" i="1"/>
  <c r="AG166" i="1"/>
  <c r="AH166" i="1"/>
  <c r="AN166" i="1"/>
  <c r="AO166" i="1" s="1"/>
  <c r="AS166" i="1"/>
  <c r="AT166" i="1"/>
  <c r="F167" i="1"/>
  <c r="AC167" i="1"/>
  <c r="AD167" i="1"/>
  <c r="AE167" i="1"/>
  <c r="AF167" i="1"/>
  <c r="AG167" i="1"/>
  <c r="AH167" i="1"/>
  <c r="AN167" i="1"/>
  <c r="AO167" i="1" s="1"/>
  <c r="AS167" i="1"/>
  <c r="AT167" i="1"/>
  <c r="F168" i="1"/>
  <c r="AC168" i="1"/>
  <c r="AD168" i="1"/>
  <c r="AE168" i="1"/>
  <c r="AF168" i="1"/>
  <c r="AG168" i="1"/>
  <c r="AH168" i="1"/>
  <c r="AN168" i="1"/>
  <c r="AO168" i="1" s="1"/>
  <c r="AS168" i="1"/>
  <c r="AT168" i="1"/>
  <c r="F169" i="1"/>
  <c r="AC169" i="1"/>
  <c r="AD169" i="1"/>
  <c r="AE169" i="1"/>
  <c r="AF169" i="1"/>
  <c r="AG169" i="1"/>
  <c r="AH169" i="1"/>
  <c r="AN169" i="1"/>
  <c r="AO169" i="1" s="1"/>
  <c r="AS169" i="1"/>
  <c r="AT169" i="1"/>
  <c r="F170" i="1"/>
  <c r="AC170" i="1"/>
  <c r="AD170" i="1"/>
  <c r="AE170" i="1"/>
  <c r="AF170" i="1"/>
  <c r="AG170" i="1"/>
  <c r="AH170" i="1"/>
  <c r="AN170" i="1"/>
  <c r="AS170" i="1"/>
  <c r="AT170" i="1"/>
  <c r="F171" i="1"/>
  <c r="AC171" i="1"/>
  <c r="AD171" i="1"/>
  <c r="AE171" i="1"/>
  <c r="AF171" i="1"/>
  <c r="AG171" i="1"/>
  <c r="AH171" i="1"/>
  <c r="AN171" i="1"/>
  <c r="AO171" i="1" s="1"/>
  <c r="AS171" i="1"/>
  <c r="AT171" i="1"/>
  <c r="F172" i="1"/>
  <c r="AC172" i="1"/>
  <c r="AD172" i="1"/>
  <c r="AE172" i="1"/>
  <c r="AF172" i="1"/>
  <c r="AG172" i="1"/>
  <c r="AH172" i="1"/>
  <c r="AN172" i="1"/>
  <c r="AO172" i="1" s="1"/>
  <c r="AS172" i="1"/>
  <c r="AT172" i="1"/>
  <c r="F173" i="1"/>
  <c r="AC173" i="1"/>
  <c r="AD173" i="1"/>
  <c r="AE173" i="1"/>
  <c r="AF173" i="1"/>
  <c r="AG173" i="1"/>
  <c r="AH173" i="1"/>
  <c r="AN173" i="1"/>
  <c r="AO173" i="1" s="1"/>
  <c r="AS173" i="1"/>
  <c r="AT173" i="1"/>
  <c r="F174" i="1"/>
  <c r="AC174" i="1"/>
  <c r="AD174" i="1"/>
  <c r="AE174" i="1"/>
  <c r="AF174" i="1"/>
  <c r="AG174" i="1"/>
  <c r="AH174" i="1"/>
  <c r="AN174" i="1"/>
  <c r="AO174" i="1" s="1"/>
  <c r="AS174" i="1"/>
  <c r="AT174" i="1"/>
  <c r="F175" i="1"/>
  <c r="AC175" i="1"/>
  <c r="AD175" i="1"/>
  <c r="AE175" i="1"/>
  <c r="AF175" i="1"/>
  <c r="AG175" i="1"/>
  <c r="AH175" i="1"/>
  <c r="AN175" i="1"/>
  <c r="AO175" i="1" s="1"/>
  <c r="AS175" i="1"/>
  <c r="AT175" i="1"/>
  <c r="F176" i="1"/>
  <c r="AC176" i="1"/>
  <c r="AD176" i="1"/>
  <c r="AE176" i="1"/>
  <c r="AF176" i="1"/>
  <c r="AG176" i="1"/>
  <c r="AH176" i="1"/>
  <c r="AN176" i="1"/>
  <c r="AO176" i="1" s="1"/>
  <c r="AS176" i="1"/>
  <c r="AT176" i="1"/>
  <c r="F177" i="1"/>
  <c r="AC177" i="1"/>
  <c r="AD177" i="1"/>
  <c r="AE177" i="1"/>
  <c r="AF177" i="1"/>
  <c r="AG177" i="1"/>
  <c r="AH177" i="1"/>
  <c r="AN177" i="1"/>
  <c r="AO177" i="1" s="1"/>
  <c r="AS177" i="1"/>
  <c r="AT177" i="1"/>
  <c r="F178" i="1"/>
  <c r="AC178" i="1"/>
  <c r="AD178" i="1"/>
  <c r="AE178" i="1"/>
  <c r="AF178" i="1"/>
  <c r="AG178" i="1"/>
  <c r="AH178" i="1"/>
  <c r="AN178" i="1"/>
  <c r="AS178" i="1"/>
  <c r="AT178" i="1"/>
  <c r="F179" i="1"/>
  <c r="AC179" i="1"/>
  <c r="AD179" i="1"/>
  <c r="AE179" i="1"/>
  <c r="AF179" i="1"/>
  <c r="AG179" i="1"/>
  <c r="AH179" i="1"/>
  <c r="AN179" i="1"/>
  <c r="AO179" i="1" s="1"/>
  <c r="AS179" i="1"/>
  <c r="AT179" i="1"/>
  <c r="F180" i="1"/>
  <c r="AC180" i="1"/>
  <c r="AD180" i="1"/>
  <c r="AE180" i="1"/>
  <c r="AF180" i="1"/>
  <c r="AG180" i="1"/>
  <c r="AH180" i="1"/>
  <c r="AN180" i="1"/>
  <c r="AO180" i="1" s="1"/>
  <c r="AS180" i="1"/>
  <c r="AT180" i="1"/>
  <c r="F181" i="1"/>
  <c r="AC181" i="1"/>
  <c r="AD181" i="1"/>
  <c r="AE181" i="1"/>
  <c r="AF181" i="1"/>
  <c r="AG181" i="1"/>
  <c r="AH181" i="1"/>
  <c r="AN181" i="1"/>
  <c r="AO181" i="1" s="1"/>
  <c r="AS181" i="1"/>
  <c r="AT181" i="1"/>
  <c r="F182" i="1"/>
  <c r="AC182" i="1"/>
  <c r="AD182" i="1"/>
  <c r="AE182" i="1"/>
  <c r="AF182" i="1"/>
  <c r="AG182" i="1"/>
  <c r="AH182" i="1"/>
  <c r="AN182" i="1"/>
  <c r="AS182" i="1"/>
  <c r="AT182" i="1"/>
  <c r="F183" i="1"/>
  <c r="AC183" i="1"/>
  <c r="AD183" i="1"/>
  <c r="AE183" i="1"/>
  <c r="AF183" i="1"/>
  <c r="AG183" i="1"/>
  <c r="AH183" i="1"/>
  <c r="AN183" i="1"/>
  <c r="AO183" i="1" s="1"/>
  <c r="AS183" i="1"/>
  <c r="AT183" i="1"/>
  <c r="F184" i="1"/>
  <c r="AC184" i="1"/>
  <c r="AD184" i="1"/>
  <c r="AE184" i="1"/>
  <c r="AF184" i="1"/>
  <c r="AG184" i="1"/>
  <c r="AH184" i="1"/>
  <c r="AN184" i="1"/>
  <c r="AO184" i="1" s="1"/>
  <c r="AS184" i="1"/>
  <c r="AT184" i="1"/>
  <c r="F185" i="1"/>
  <c r="AC185" i="1"/>
  <c r="AD185" i="1"/>
  <c r="AE185" i="1"/>
  <c r="AF185" i="1"/>
  <c r="AG185" i="1"/>
  <c r="AH185" i="1"/>
  <c r="AN185" i="1"/>
  <c r="AO185" i="1" s="1"/>
  <c r="AS185" i="1"/>
  <c r="AT185" i="1"/>
  <c r="F186" i="1"/>
  <c r="AC186" i="1"/>
  <c r="AD186" i="1"/>
  <c r="AE186" i="1"/>
  <c r="AF186" i="1"/>
  <c r="AG186" i="1"/>
  <c r="AH186" i="1"/>
  <c r="AN186" i="1"/>
  <c r="AS186" i="1"/>
  <c r="AT186" i="1"/>
  <c r="F187" i="1"/>
  <c r="AC187" i="1"/>
  <c r="AD187" i="1"/>
  <c r="AE187" i="1"/>
  <c r="AF187" i="1"/>
  <c r="AG187" i="1"/>
  <c r="AH187" i="1"/>
  <c r="AN187" i="1"/>
  <c r="AO187" i="1" s="1"/>
  <c r="AS187" i="1"/>
  <c r="AT187" i="1"/>
  <c r="F188" i="1"/>
  <c r="AC188" i="1"/>
  <c r="AD188" i="1"/>
  <c r="AE188" i="1"/>
  <c r="AF188" i="1"/>
  <c r="AG188" i="1"/>
  <c r="AH188" i="1"/>
  <c r="AN188" i="1"/>
  <c r="AO188" i="1" s="1"/>
  <c r="AS188" i="1"/>
  <c r="AT188" i="1"/>
  <c r="F189" i="1"/>
  <c r="AC189" i="1"/>
  <c r="AD189" i="1"/>
  <c r="AE189" i="1"/>
  <c r="AF189" i="1"/>
  <c r="AG189" i="1"/>
  <c r="AH189" i="1"/>
  <c r="AN189" i="1"/>
  <c r="AO189" i="1" s="1"/>
  <c r="AS189" i="1"/>
  <c r="AT189" i="1"/>
  <c r="F190" i="1"/>
  <c r="AC190" i="1"/>
  <c r="AD190" i="1"/>
  <c r="AE190" i="1"/>
  <c r="AF190" i="1"/>
  <c r="AG190" i="1"/>
  <c r="AH190" i="1"/>
  <c r="AN190" i="1"/>
  <c r="AO190" i="1" s="1"/>
  <c r="AS190" i="1"/>
  <c r="AT190" i="1"/>
  <c r="F191" i="1"/>
  <c r="AC191" i="1"/>
  <c r="AD191" i="1"/>
  <c r="AE191" i="1"/>
  <c r="AF191" i="1"/>
  <c r="AG191" i="1"/>
  <c r="AH191" i="1"/>
  <c r="AN191" i="1"/>
  <c r="AO191" i="1" s="1"/>
  <c r="AS191" i="1"/>
  <c r="AT191" i="1"/>
  <c r="F192" i="1"/>
  <c r="AC192" i="1"/>
  <c r="AD192" i="1"/>
  <c r="AE192" i="1"/>
  <c r="AF192" i="1"/>
  <c r="AG192" i="1"/>
  <c r="AH192" i="1"/>
  <c r="AN192" i="1"/>
  <c r="AO192" i="1" s="1"/>
  <c r="AS192" i="1"/>
  <c r="AT192" i="1"/>
  <c r="F193" i="1"/>
  <c r="AC193" i="1"/>
  <c r="AD193" i="1"/>
  <c r="AE193" i="1"/>
  <c r="AF193" i="1"/>
  <c r="AG193" i="1"/>
  <c r="AH193" i="1"/>
  <c r="AN193" i="1"/>
  <c r="AO193" i="1" s="1"/>
  <c r="AS193" i="1"/>
  <c r="AT193" i="1"/>
  <c r="F194" i="1"/>
  <c r="AC194" i="1"/>
  <c r="AD194" i="1"/>
  <c r="AE194" i="1"/>
  <c r="AF194" i="1"/>
  <c r="AG194" i="1"/>
  <c r="AH194" i="1"/>
  <c r="AN194" i="1"/>
  <c r="AO194" i="1" s="1"/>
  <c r="AS194" i="1"/>
  <c r="AT194" i="1"/>
  <c r="F195" i="1"/>
  <c r="AC195" i="1"/>
  <c r="AD195" i="1"/>
  <c r="AE195" i="1"/>
  <c r="AF195" i="1"/>
  <c r="AG195" i="1"/>
  <c r="AH195" i="1"/>
  <c r="AN195" i="1"/>
  <c r="AO195" i="1" s="1"/>
  <c r="AS195" i="1"/>
  <c r="AT195" i="1"/>
  <c r="F196" i="1"/>
  <c r="AC196" i="1"/>
  <c r="AD196" i="1"/>
  <c r="AE196" i="1"/>
  <c r="AF196" i="1"/>
  <c r="AG196" i="1"/>
  <c r="AH196" i="1"/>
  <c r="AN196" i="1"/>
  <c r="AO196" i="1" s="1"/>
  <c r="AS196" i="1"/>
  <c r="AT196" i="1"/>
  <c r="F197" i="1"/>
  <c r="AC197" i="1"/>
  <c r="AD197" i="1"/>
  <c r="AE197" i="1"/>
  <c r="AF197" i="1"/>
  <c r="AG197" i="1"/>
  <c r="AH197" i="1"/>
  <c r="AN197" i="1"/>
  <c r="AO197" i="1" s="1"/>
  <c r="AS197" i="1"/>
  <c r="AT197" i="1"/>
  <c r="F198" i="1"/>
  <c r="AC198" i="1"/>
  <c r="AD198" i="1"/>
  <c r="AE198" i="1"/>
  <c r="AF198" i="1"/>
  <c r="AG198" i="1"/>
  <c r="AH198" i="1"/>
  <c r="AN198" i="1"/>
  <c r="AO198" i="1" s="1"/>
  <c r="AS198" i="1"/>
  <c r="AT198" i="1"/>
  <c r="F199" i="1"/>
  <c r="AC199" i="1"/>
  <c r="AD199" i="1"/>
  <c r="AE199" i="1"/>
  <c r="AF199" i="1"/>
  <c r="AG199" i="1"/>
  <c r="AH199" i="1"/>
  <c r="AN199" i="1"/>
  <c r="AO199" i="1" s="1"/>
  <c r="AS199" i="1"/>
  <c r="AT199" i="1"/>
  <c r="F200" i="1"/>
  <c r="AC200" i="1"/>
  <c r="AD200" i="1"/>
  <c r="AE200" i="1"/>
  <c r="AF200" i="1"/>
  <c r="AG200" i="1"/>
  <c r="AH200" i="1"/>
  <c r="AN200" i="1"/>
  <c r="AO200" i="1" s="1"/>
  <c r="AS200" i="1"/>
  <c r="AT200" i="1"/>
  <c r="F201" i="1"/>
  <c r="AC201" i="1"/>
  <c r="AD201" i="1"/>
  <c r="AE201" i="1"/>
  <c r="AF201" i="1"/>
  <c r="AG201" i="1"/>
  <c r="AH201" i="1"/>
  <c r="AN201" i="1"/>
  <c r="AO201" i="1" s="1"/>
  <c r="AS201" i="1"/>
  <c r="AT201" i="1"/>
  <c r="F202" i="1"/>
  <c r="AC202" i="1"/>
  <c r="AD202" i="1"/>
  <c r="AE202" i="1"/>
  <c r="AF202" i="1"/>
  <c r="AG202" i="1"/>
  <c r="AH202" i="1"/>
  <c r="AN202" i="1"/>
  <c r="AS202" i="1"/>
  <c r="AT202" i="1"/>
  <c r="F203" i="1"/>
  <c r="AC203" i="1"/>
  <c r="AD203" i="1"/>
  <c r="AE203" i="1"/>
  <c r="AF203" i="1"/>
  <c r="AG203" i="1"/>
  <c r="AH203" i="1"/>
  <c r="AN203" i="1"/>
  <c r="AO203" i="1" s="1"/>
  <c r="AS203" i="1"/>
  <c r="AT203" i="1"/>
  <c r="F204" i="1"/>
  <c r="AC204" i="1"/>
  <c r="AD204" i="1"/>
  <c r="AE204" i="1"/>
  <c r="AF204" i="1"/>
  <c r="AG204" i="1"/>
  <c r="AH204" i="1"/>
  <c r="AN204" i="1"/>
  <c r="AO204" i="1" s="1"/>
  <c r="AS204" i="1"/>
  <c r="AT204" i="1"/>
  <c r="F205" i="1"/>
  <c r="AC205" i="1"/>
  <c r="AD205" i="1"/>
  <c r="AE205" i="1"/>
  <c r="AF205" i="1"/>
  <c r="AG205" i="1"/>
  <c r="AH205" i="1"/>
  <c r="AN205" i="1"/>
  <c r="AO205" i="1" s="1"/>
  <c r="AS205" i="1"/>
  <c r="AT205" i="1"/>
  <c r="F206" i="1"/>
  <c r="AC206" i="1"/>
  <c r="AD206" i="1"/>
  <c r="AE206" i="1"/>
  <c r="AF206" i="1"/>
  <c r="AG206" i="1"/>
  <c r="AH206" i="1"/>
  <c r="AN206" i="1"/>
  <c r="AO206" i="1" s="1"/>
  <c r="AS206" i="1"/>
  <c r="AT206" i="1"/>
  <c r="F207" i="1"/>
  <c r="AC207" i="1"/>
  <c r="AD207" i="1"/>
  <c r="AE207" i="1"/>
  <c r="AF207" i="1"/>
  <c r="AG207" i="1"/>
  <c r="AH207" i="1"/>
  <c r="AN207" i="1"/>
  <c r="AO207" i="1" s="1"/>
  <c r="AS207" i="1"/>
  <c r="AT207" i="1"/>
  <c r="F208" i="1"/>
  <c r="AC208" i="1"/>
  <c r="AD208" i="1"/>
  <c r="AE208" i="1"/>
  <c r="AF208" i="1"/>
  <c r="AG208" i="1"/>
  <c r="AH208" i="1"/>
  <c r="AN208" i="1"/>
  <c r="AO208" i="1" s="1"/>
  <c r="AS208" i="1"/>
  <c r="AT208" i="1"/>
  <c r="F209" i="1"/>
  <c r="AC209" i="1"/>
  <c r="AD209" i="1"/>
  <c r="AE209" i="1"/>
  <c r="AF209" i="1"/>
  <c r="AG209" i="1"/>
  <c r="AH209" i="1"/>
  <c r="AN209" i="1"/>
  <c r="AO209" i="1" s="1"/>
  <c r="AS209" i="1"/>
  <c r="AT209" i="1"/>
  <c r="F210" i="1"/>
  <c r="AC210" i="1"/>
  <c r="AD210" i="1"/>
  <c r="AE210" i="1"/>
  <c r="AF210" i="1"/>
  <c r="AG210" i="1"/>
  <c r="AH210" i="1"/>
  <c r="AN210" i="1"/>
  <c r="AO210" i="1" s="1"/>
  <c r="AS210" i="1"/>
  <c r="AT210" i="1"/>
  <c r="F211" i="1"/>
  <c r="AC211" i="1"/>
  <c r="AD211" i="1"/>
  <c r="AE211" i="1"/>
  <c r="AF211" i="1"/>
  <c r="AG211" i="1"/>
  <c r="AH211" i="1"/>
  <c r="AN211" i="1"/>
  <c r="AO211" i="1" s="1"/>
  <c r="AS211" i="1"/>
  <c r="AT211" i="1"/>
  <c r="F212" i="1"/>
  <c r="AC212" i="1"/>
  <c r="AD212" i="1"/>
  <c r="AE212" i="1"/>
  <c r="AF212" i="1"/>
  <c r="AG212" i="1"/>
  <c r="AH212" i="1"/>
  <c r="AN212" i="1"/>
  <c r="AO212" i="1" s="1"/>
  <c r="AS212" i="1"/>
  <c r="AT212" i="1"/>
  <c r="F213" i="1"/>
  <c r="AC213" i="1"/>
  <c r="AD213" i="1"/>
  <c r="AE213" i="1"/>
  <c r="AF213" i="1"/>
  <c r="AG213" i="1"/>
  <c r="AH213" i="1"/>
  <c r="AN213" i="1"/>
  <c r="AO213" i="1" s="1"/>
  <c r="AS213" i="1"/>
  <c r="AT213" i="1"/>
  <c r="F214" i="1"/>
  <c r="AC214" i="1"/>
  <c r="AD214" i="1"/>
  <c r="AE214" i="1"/>
  <c r="AF214" i="1"/>
  <c r="AG214" i="1"/>
  <c r="AH214" i="1"/>
  <c r="AN214" i="1"/>
  <c r="AO214" i="1" s="1"/>
  <c r="AS214" i="1"/>
  <c r="AT214" i="1"/>
  <c r="F215" i="1"/>
  <c r="AC215" i="1"/>
  <c r="AD215" i="1"/>
  <c r="AE215" i="1"/>
  <c r="AF215" i="1"/>
  <c r="AG215" i="1"/>
  <c r="AH215" i="1"/>
  <c r="AN215" i="1"/>
  <c r="AS215" i="1"/>
  <c r="AT215" i="1"/>
  <c r="F216" i="1"/>
  <c r="AC216" i="1"/>
  <c r="AD216" i="1"/>
  <c r="AE216" i="1"/>
  <c r="AF216" i="1"/>
  <c r="AG216" i="1"/>
  <c r="AH216" i="1"/>
  <c r="AN216" i="1"/>
  <c r="AO216" i="1" s="1"/>
  <c r="AS216" i="1"/>
  <c r="AT216" i="1"/>
  <c r="F217" i="1"/>
  <c r="AC217" i="1"/>
  <c r="AD217" i="1"/>
  <c r="AE217" i="1"/>
  <c r="AF217" i="1"/>
  <c r="AG217" i="1"/>
  <c r="AH217" i="1"/>
  <c r="AN217" i="1"/>
  <c r="AO217" i="1" s="1"/>
  <c r="AS217" i="1"/>
  <c r="AT217" i="1"/>
  <c r="F218" i="1"/>
  <c r="AC218" i="1"/>
  <c r="AD218" i="1"/>
  <c r="AE218" i="1"/>
  <c r="AF218" i="1"/>
  <c r="AG218" i="1"/>
  <c r="AH218" i="1"/>
  <c r="AN218" i="1"/>
  <c r="AO218" i="1" s="1"/>
  <c r="AS218" i="1"/>
  <c r="AT218" i="1"/>
  <c r="F219" i="1"/>
  <c r="AC219" i="1"/>
  <c r="AD219" i="1"/>
  <c r="AE219" i="1"/>
  <c r="AF219" i="1"/>
  <c r="AG219" i="1"/>
  <c r="AH219" i="1"/>
  <c r="AN219" i="1"/>
  <c r="AO219" i="1" s="1"/>
  <c r="AS219" i="1"/>
  <c r="AT219" i="1"/>
  <c r="F220" i="1"/>
  <c r="AC220" i="1"/>
  <c r="AD220" i="1"/>
  <c r="AE220" i="1"/>
  <c r="AF220" i="1"/>
  <c r="AG220" i="1"/>
  <c r="AH220" i="1"/>
  <c r="AN220" i="1"/>
  <c r="AO220" i="1" s="1"/>
  <c r="AS220" i="1"/>
  <c r="AT220" i="1"/>
  <c r="F221" i="1"/>
  <c r="AC221" i="1"/>
  <c r="AD221" i="1"/>
  <c r="AE221" i="1"/>
  <c r="AF221" i="1"/>
  <c r="AG221" i="1"/>
  <c r="AH221" i="1"/>
  <c r="AN221" i="1"/>
  <c r="AO221" i="1" s="1"/>
  <c r="AS221" i="1"/>
  <c r="AT221" i="1"/>
  <c r="F222" i="1"/>
  <c r="AC222" i="1"/>
  <c r="AD222" i="1"/>
  <c r="AE222" i="1"/>
  <c r="AF222" i="1"/>
  <c r="AG222" i="1"/>
  <c r="AH222" i="1"/>
  <c r="AN222" i="1"/>
  <c r="AO222" i="1" s="1"/>
  <c r="AS222" i="1"/>
  <c r="AT222" i="1"/>
  <c r="F223" i="1"/>
  <c r="AC223" i="1"/>
  <c r="AD223" i="1"/>
  <c r="AE223" i="1"/>
  <c r="AF223" i="1"/>
  <c r="AG223" i="1"/>
  <c r="AH223" i="1"/>
  <c r="AN223" i="1"/>
  <c r="AS223" i="1"/>
  <c r="AT223" i="1"/>
  <c r="F224" i="1"/>
  <c r="AC224" i="1"/>
  <c r="AD224" i="1"/>
  <c r="AE224" i="1"/>
  <c r="AF224" i="1"/>
  <c r="AG224" i="1"/>
  <c r="AH224" i="1"/>
  <c r="AN224" i="1"/>
  <c r="AO224" i="1" s="1"/>
  <c r="AS224" i="1"/>
  <c r="AT224" i="1"/>
  <c r="F225" i="1"/>
  <c r="AC225" i="1"/>
  <c r="AD225" i="1"/>
  <c r="AE225" i="1"/>
  <c r="AF225" i="1"/>
  <c r="AG225" i="1"/>
  <c r="AH225" i="1"/>
  <c r="AN225" i="1"/>
  <c r="AO225" i="1" s="1"/>
  <c r="AS225" i="1"/>
  <c r="AT225" i="1"/>
  <c r="F226" i="1"/>
  <c r="AC226" i="1"/>
  <c r="AD226" i="1"/>
  <c r="AE226" i="1"/>
  <c r="AF226" i="1"/>
  <c r="AG226" i="1"/>
  <c r="AH226" i="1"/>
  <c r="AN226" i="1"/>
  <c r="AO226" i="1" s="1"/>
  <c r="AS226" i="1"/>
  <c r="AT226" i="1"/>
  <c r="F227" i="1"/>
  <c r="AC227" i="1"/>
  <c r="AD227" i="1"/>
  <c r="AE227" i="1"/>
  <c r="AF227" i="1"/>
  <c r="AG227" i="1"/>
  <c r="AH227" i="1"/>
  <c r="AN227" i="1"/>
  <c r="AS227" i="1"/>
  <c r="AT227" i="1"/>
  <c r="F228" i="1"/>
  <c r="AC228" i="1"/>
  <c r="AD228" i="1"/>
  <c r="AE228" i="1"/>
  <c r="AF228" i="1"/>
  <c r="AG228" i="1"/>
  <c r="AH228" i="1"/>
  <c r="AN228" i="1"/>
  <c r="AO228" i="1" s="1"/>
  <c r="AS228" i="1"/>
  <c r="AT228" i="1"/>
  <c r="F229" i="1"/>
  <c r="AC229" i="1"/>
  <c r="AD229" i="1"/>
  <c r="AE229" i="1"/>
  <c r="AF229" i="1"/>
  <c r="AG229" i="1"/>
  <c r="AH229" i="1"/>
  <c r="AN229" i="1"/>
  <c r="AO229" i="1" s="1"/>
  <c r="AS229" i="1"/>
  <c r="AT229" i="1"/>
  <c r="F230" i="1"/>
  <c r="AC230" i="1"/>
  <c r="AD230" i="1"/>
  <c r="AE230" i="1"/>
  <c r="AF230" i="1"/>
  <c r="AG230" i="1"/>
  <c r="AH230" i="1"/>
  <c r="AN230" i="1"/>
  <c r="AO230" i="1" s="1"/>
  <c r="AS230" i="1"/>
  <c r="AT230" i="1"/>
  <c r="F231" i="1"/>
  <c r="AC231" i="1"/>
  <c r="AD231" i="1"/>
  <c r="AE231" i="1"/>
  <c r="AF231" i="1"/>
  <c r="AG231" i="1"/>
  <c r="AH231" i="1"/>
  <c r="AN231" i="1"/>
  <c r="AS231" i="1"/>
  <c r="AT231" i="1"/>
  <c r="F232" i="1"/>
  <c r="AC232" i="1"/>
  <c r="AD232" i="1"/>
  <c r="AE232" i="1"/>
  <c r="AF232" i="1"/>
  <c r="AG232" i="1"/>
  <c r="AH232" i="1"/>
  <c r="AN232" i="1"/>
  <c r="AO232" i="1" s="1"/>
  <c r="AS232" i="1"/>
  <c r="AT232" i="1"/>
  <c r="F233" i="1"/>
  <c r="AC233" i="1"/>
  <c r="AD233" i="1"/>
  <c r="AE233" i="1"/>
  <c r="AF233" i="1"/>
  <c r="AG233" i="1"/>
  <c r="AH233" i="1"/>
  <c r="AN233" i="1"/>
  <c r="AO233" i="1" s="1"/>
  <c r="AS233" i="1"/>
  <c r="AT233" i="1"/>
  <c r="F234" i="1"/>
  <c r="AC234" i="1"/>
  <c r="AD234" i="1"/>
  <c r="AE234" i="1"/>
  <c r="AF234" i="1"/>
  <c r="AG234" i="1"/>
  <c r="AH234" i="1"/>
  <c r="AN234" i="1"/>
  <c r="AO234" i="1" s="1"/>
  <c r="AS234" i="1"/>
  <c r="AT234" i="1"/>
  <c r="F235" i="1"/>
  <c r="AC235" i="1"/>
  <c r="AD235" i="1"/>
  <c r="AE235" i="1"/>
  <c r="AF235" i="1"/>
  <c r="AG235" i="1"/>
  <c r="AH235" i="1"/>
  <c r="AN235" i="1"/>
  <c r="AS235" i="1"/>
  <c r="AT235" i="1"/>
  <c r="F236" i="1"/>
  <c r="AC236" i="1"/>
  <c r="AD236" i="1"/>
  <c r="AE236" i="1"/>
  <c r="AF236" i="1"/>
  <c r="AG236" i="1"/>
  <c r="AH236" i="1"/>
  <c r="AN236" i="1"/>
  <c r="AO236" i="1" s="1"/>
  <c r="AS236" i="1"/>
  <c r="AT236" i="1"/>
  <c r="F237" i="1"/>
  <c r="AC237" i="1"/>
  <c r="AD237" i="1"/>
  <c r="AE237" i="1"/>
  <c r="AF237" i="1"/>
  <c r="AG237" i="1"/>
  <c r="AH237" i="1"/>
  <c r="AN237" i="1"/>
  <c r="AO237" i="1" s="1"/>
  <c r="AS237" i="1"/>
  <c r="AT237" i="1"/>
  <c r="F238" i="1"/>
  <c r="AC238" i="1"/>
  <c r="AD238" i="1"/>
  <c r="AE238" i="1"/>
  <c r="AF238" i="1"/>
  <c r="AG238" i="1"/>
  <c r="AH238" i="1"/>
  <c r="AN238" i="1"/>
  <c r="AO238" i="1" s="1"/>
  <c r="AS238" i="1"/>
  <c r="AT238" i="1"/>
  <c r="F239" i="1"/>
  <c r="AC239" i="1"/>
  <c r="AD239" i="1"/>
  <c r="AE239" i="1"/>
  <c r="AF239" i="1"/>
  <c r="AG239" i="1"/>
  <c r="AH239" i="1"/>
  <c r="AN239" i="1"/>
  <c r="AS239" i="1"/>
  <c r="AT239" i="1"/>
  <c r="F240" i="1"/>
  <c r="AC240" i="1"/>
  <c r="AD240" i="1"/>
  <c r="AE240" i="1"/>
  <c r="AF240" i="1"/>
  <c r="AG240" i="1"/>
  <c r="AH240" i="1"/>
  <c r="AN240" i="1"/>
  <c r="AO240" i="1" s="1"/>
  <c r="AS240" i="1"/>
  <c r="AT240" i="1"/>
  <c r="F241" i="1"/>
  <c r="AC241" i="1"/>
  <c r="AD241" i="1"/>
  <c r="AE241" i="1"/>
  <c r="AF241" i="1"/>
  <c r="AG241" i="1"/>
  <c r="AH241" i="1"/>
  <c r="AN241" i="1"/>
  <c r="AO241" i="1" s="1"/>
  <c r="AS241" i="1"/>
  <c r="AT241" i="1"/>
  <c r="AC31" i="1"/>
  <c r="AD31" i="1"/>
  <c r="AE31" i="1"/>
  <c r="AF31" i="1"/>
  <c r="AG31" i="1"/>
  <c r="AH31" i="1"/>
  <c r="AN31" i="1"/>
  <c r="AO31" i="1" s="1"/>
  <c r="AS31" i="1"/>
  <c r="AT31" i="1"/>
  <c r="AC32" i="1"/>
  <c r="AD32" i="1"/>
  <c r="AE32" i="1"/>
  <c r="AF32" i="1"/>
  <c r="AG32" i="1"/>
  <c r="AH32" i="1"/>
  <c r="AN32" i="1"/>
  <c r="AO32" i="1" s="1"/>
  <c r="AS32" i="1"/>
  <c r="AT32" i="1"/>
  <c r="AC33" i="1"/>
  <c r="AD33" i="1"/>
  <c r="AE33" i="1"/>
  <c r="AF33" i="1"/>
  <c r="AG33" i="1"/>
  <c r="AH33" i="1"/>
  <c r="AN33" i="1"/>
  <c r="AO33" i="1" s="1"/>
  <c r="AS33" i="1"/>
  <c r="AT33" i="1"/>
  <c r="AC34" i="1"/>
  <c r="AD34" i="1"/>
  <c r="AE34" i="1"/>
  <c r="AF34" i="1"/>
  <c r="AG34" i="1"/>
  <c r="AH34" i="1"/>
  <c r="AN34" i="1"/>
  <c r="AO34" i="1" s="1"/>
  <c r="AS34" i="1"/>
  <c r="AT34" i="1"/>
  <c r="AC35" i="1"/>
  <c r="AD35" i="1"/>
  <c r="AE35" i="1"/>
  <c r="AF35" i="1"/>
  <c r="AG35" i="1"/>
  <c r="AH35" i="1"/>
  <c r="AN35" i="1"/>
  <c r="AS35" i="1"/>
  <c r="AT35" i="1"/>
  <c r="AH30" i="1"/>
  <c r="AG30" i="1"/>
  <c r="AE30" i="1"/>
  <c r="AD30" i="1"/>
  <c r="AF30" i="1"/>
  <c r="J29" i="1" a="1"/>
  <c r="J29" i="1" s="1"/>
  <c r="AT30" i="1"/>
  <c r="AS30" i="1"/>
  <c r="AN30" i="1"/>
  <c r="AO30" i="1" s="1"/>
  <c r="F29" i="1"/>
  <c r="E29" i="1"/>
  <c r="F31" i="1"/>
  <c r="Q31" i="1" s="1"/>
  <c r="F33" i="1"/>
  <c r="Q33" i="1" s="1"/>
  <c r="F34" i="1"/>
  <c r="Q34" i="1" s="1"/>
  <c r="F30" i="1"/>
  <c r="AI158" i="1" l="1"/>
  <c r="AI146" i="1"/>
  <c r="AI134" i="1"/>
  <c r="AI128" i="1"/>
  <c r="AI125" i="1"/>
  <c r="AI113" i="1"/>
  <c r="AI34" i="1"/>
  <c r="AI249" i="1"/>
  <c r="AI186" i="1"/>
  <c r="AJ280" i="1"/>
  <c r="AJ281" i="1"/>
  <c r="AJ275" i="1"/>
  <c r="AJ269" i="1"/>
  <c r="AJ263" i="1"/>
  <c r="AJ257" i="1"/>
  <c r="AJ251" i="1"/>
  <c r="AJ189" i="1"/>
  <c r="AJ183" i="1"/>
  <c r="AI177" i="1"/>
  <c r="AI168" i="1"/>
  <c r="AI162" i="1"/>
  <c r="AI138" i="1"/>
  <c r="AI132" i="1"/>
  <c r="AI126" i="1"/>
  <c r="AI133" i="1"/>
  <c r="AI171" i="1"/>
  <c r="AI159" i="1"/>
  <c r="AI147" i="1"/>
  <c r="AJ123" i="1"/>
  <c r="AI117" i="1"/>
  <c r="AI135" i="1"/>
  <c r="AI129" i="1"/>
  <c r="AI172" i="1"/>
  <c r="AI154" i="1"/>
  <c r="AI148" i="1"/>
  <c r="AI142" i="1"/>
  <c r="AJ136" i="1"/>
  <c r="AJ197" i="1"/>
  <c r="AJ149" i="1"/>
  <c r="AJ274" i="1"/>
  <c r="AJ268" i="1"/>
  <c r="AJ262" i="1"/>
  <c r="AJ256" i="1"/>
  <c r="AI187" i="1"/>
  <c r="AI181" i="1"/>
  <c r="AI175" i="1"/>
  <c r="AI194" i="1"/>
  <c r="AI35" i="1"/>
  <c r="AI224" i="1"/>
  <c r="AI212" i="1"/>
  <c r="AI206" i="1"/>
  <c r="AJ182" i="1"/>
  <c r="AI137" i="1"/>
  <c r="AJ130" i="1"/>
  <c r="AI188" i="1"/>
  <c r="AI169" i="1"/>
  <c r="AI130" i="1"/>
  <c r="AI236" i="1"/>
  <c r="AI230" i="1"/>
  <c r="AI195" i="1"/>
  <c r="AI183" i="1"/>
  <c r="AJ158" i="1"/>
  <c r="AI145" i="1"/>
  <c r="AI139" i="1"/>
  <c r="AI131" i="1"/>
  <c r="AJ125" i="1"/>
  <c r="AI112" i="1"/>
  <c r="AI218" i="1"/>
  <c r="AI32" i="1"/>
  <c r="AI238" i="1"/>
  <c r="AI232" i="1"/>
  <c r="AI226" i="1"/>
  <c r="AJ220" i="1"/>
  <c r="AI214" i="1"/>
  <c r="AI208" i="1"/>
  <c r="AI202" i="1"/>
  <c r="AJ140" i="1"/>
  <c r="AI119" i="1"/>
  <c r="AJ33" i="1"/>
  <c r="AI239" i="1"/>
  <c r="AI233" i="1"/>
  <c r="AI227" i="1"/>
  <c r="AI221" i="1"/>
  <c r="AJ215" i="1"/>
  <c r="AI209" i="1"/>
  <c r="AJ203" i="1"/>
  <c r="AI160" i="1"/>
  <c r="AJ134" i="1"/>
  <c r="AK301" i="1"/>
  <c r="AK289" i="1"/>
  <c r="AK283" i="1"/>
  <c r="AI279" i="1"/>
  <c r="AI273" i="1"/>
  <c r="AI267" i="1"/>
  <c r="AK265" i="1"/>
  <c r="AI261" i="1"/>
  <c r="AI255" i="1"/>
  <c r="AI173" i="1"/>
  <c r="AI166" i="1"/>
  <c r="AI141" i="1"/>
  <c r="AI114" i="1"/>
  <c r="AI102" i="1"/>
  <c r="AI96" i="1"/>
  <c r="AI90" i="1"/>
  <c r="AI78" i="1"/>
  <c r="AK52" i="1"/>
  <c r="AJ250" i="1"/>
  <c r="AJ192" i="1"/>
  <c r="AJ142" i="1"/>
  <c r="AJ115" i="1"/>
  <c r="AI245" i="1"/>
  <c r="AJ240" i="1"/>
  <c r="AI156" i="1"/>
  <c r="AI116" i="1"/>
  <c r="AI234" i="1"/>
  <c r="AI228" i="1"/>
  <c r="AI222" i="1"/>
  <c r="AI216" i="1"/>
  <c r="AI210" i="1"/>
  <c r="AI204" i="1"/>
  <c r="AI184" i="1"/>
  <c r="AK175" i="1"/>
  <c r="AI164" i="1"/>
  <c r="AJ157" i="1"/>
  <c r="AI143" i="1"/>
  <c r="AJ132" i="1"/>
  <c r="AJ117" i="1"/>
  <c r="AI110" i="1"/>
  <c r="AI104" i="1"/>
  <c r="AI98" i="1"/>
  <c r="AI92" i="1"/>
  <c r="AI86" i="1"/>
  <c r="AI80" i="1"/>
  <c r="AI74" i="1"/>
  <c r="AI190" i="1"/>
  <c r="AJ235" i="1"/>
  <c r="AJ229" i="1"/>
  <c r="AI198" i="1"/>
  <c r="AI191" i="1"/>
  <c r="AJ185" i="1"/>
  <c r="AI178" i="1"/>
  <c r="AJ171" i="1"/>
  <c r="AJ165" i="1"/>
  <c r="AI157" i="1"/>
  <c r="AI151" i="1"/>
  <c r="AJ133" i="1"/>
  <c r="AI124" i="1"/>
  <c r="AI282" i="1"/>
  <c r="AI276" i="1"/>
  <c r="AI270" i="1"/>
  <c r="AI264" i="1"/>
  <c r="AI258" i="1"/>
  <c r="AI252" i="1"/>
  <c r="AI246" i="1"/>
  <c r="AJ131" i="1"/>
  <c r="AJ35" i="1"/>
  <c r="AJ34" i="1"/>
  <c r="AI235" i="1"/>
  <c r="AJ223" i="1"/>
  <c r="AJ217" i="1"/>
  <c r="AJ211" i="1"/>
  <c r="AI205" i="1"/>
  <c r="AI185" i="1"/>
  <c r="AI163" i="1"/>
  <c r="AI144" i="1"/>
  <c r="AI136" i="1"/>
  <c r="AI118" i="1"/>
  <c r="AI111" i="1"/>
  <c r="AI105" i="1"/>
  <c r="AI99" i="1"/>
  <c r="AI93" i="1"/>
  <c r="AI33" i="1"/>
  <c r="AI251" i="1"/>
  <c r="AI240" i="1"/>
  <c r="AJ241" i="1"/>
  <c r="AI241" i="1"/>
  <c r="AI229" i="1"/>
  <c r="AJ236" i="1"/>
  <c r="AJ230" i="1"/>
  <c r="AI192" i="1"/>
  <c r="AI179" i="1"/>
  <c r="AJ173" i="1"/>
  <c r="AI152" i="1"/>
  <c r="AK150" i="1"/>
  <c r="AJ145" i="1"/>
  <c r="AJ135" i="1"/>
  <c r="AJ119" i="1"/>
  <c r="AK293" i="1"/>
  <c r="AK281" i="1"/>
  <c r="AI253" i="1"/>
  <c r="AI247" i="1"/>
  <c r="AJ170" i="1"/>
  <c r="AJ237" i="1"/>
  <c r="AJ231" i="1"/>
  <c r="AJ225" i="1"/>
  <c r="AI201" i="1"/>
  <c r="AI200" i="1"/>
  <c r="AI193" i="1"/>
  <c r="AJ187" i="1"/>
  <c r="AI180" i="1"/>
  <c r="AJ174" i="1"/>
  <c r="AJ161" i="1"/>
  <c r="AI153" i="1"/>
  <c r="AJ146" i="1"/>
  <c r="AJ137" i="1"/>
  <c r="AJ127" i="1"/>
  <c r="AI120" i="1"/>
  <c r="AJ113" i="1"/>
  <c r="AI278" i="1"/>
  <c r="AI272" i="1"/>
  <c r="AK258" i="1"/>
  <c r="AJ228" i="1"/>
  <c r="AI150" i="1"/>
  <c r="AI237" i="1"/>
  <c r="AI231" i="1"/>
  <c r="AI225" i="1"/>
  <c r="AI219" i="1"/>
  <c r="AI213" i="1"/>
  <c r="AI207" i="1"/>
  <c r="AJ181" i="1"/>
  <c r="AI174" i="1"/>
  <c r="AI167" i="1"/>
  <c r="AI161" i="1"/>
  <c r="AI140" i="1"/>
  <c r="AJ138" i="1"/>
  <c r="AJ121" i="1"/>
  <c r="AI107" i="1"/>
  <c r="AI101" i="1"/>
  <c r="AI95" i="1"/>
  <c r="AI89" i="1"/>
  <c r="AI83" i="1"/>
  <c r="AI77" i="1"/>
  <c r="AI71" i="1"/>
  <c r="AK51" i="1"/>
  <c r="AK306" i="1"/>
  <c r="AI302" i="1"/>
  <c r="AJ273" i="1"/>
  <c r="AJ267" i="1"/>
  <c r="AJ261" i="1"/>
  <c r="AJ255" i="1"/>
  <c r="AJ249" i="1"/>
  <c r="AJ234" i="1"/>
  <c r="AI30" i="1"/>
  <c r="AJ32" i="1"/>
  <c r="AJ238" i="1"/>
  <c r="AJ232" i="1"/>
  <c r="AJ226" i="1"/>
  <c r="AJ195" i="1"/>
  <c r="AJ162" i="1"/>
  <c r="AJ139" i="1"/>
  <c r="AI243" i="1"/>
  <c r="AJ239" i="1"/>
  <c r="AJ233" i="1"/>
  <c r="AJ227" i="1"/>
  <c r="AI196" i="1"/>
  <c r="AI176" i="1"/>
  <c r="AI155" i="1"/>
  <c r="AI149" i="1"/>
  <c r="AJ141" i="1"/>
  <c r="AJ129" i="1"/>
  <c r="AI122" i="1"/>
  <c r="AI274" i="1"/>
  <c r="AI268" i="1"/>
  <c r="AI262" i="1"/>
  <c r="AI256" i="1"/>
  <c r="AI250" i="1"/>
  <c r="AI244" i="1"/>
  <c r="AJ245" i="1"/>
  <c r="AK31" i="1"/>
  <c r="AJ191" i="1"/>
  <c r="AJ179" i="1"/>
  <c r="AJ167" i="1"/>
  <c r="AJ155" i="1"/>
  <c r="AJ143" i="1"/>
  <c r="AI182" i="1"/>
  <c r="AJ180" i="1"/>
  <c r="AI170" i="1"/>
  <c r="AJ168" i="1"/>
  <c r="AJ156" i="1"/>
  <c r="AJ144" i="1"/>
  <c r="AJ193" i="1"/>
  <c r="AJ169" i="1"/>
  <c r="AJ194" i="1"/>
  <c r="AI197" i="1"/>
  <c r="AJ159" i="1"/>
  <c r="AJ147" i="1"/>
  <c r="AJ196" i="1"/>
  <c r="AJ184" i="1"/>
  <c r="AJ172" i="1"/>
  <c r="AJ160" i="1"/>
  <c r="AJ148" i="1"/>
  <c r="AI199" i="1"/>
  <c r="AK30" i="1"/>
  <c r="AJ198" i="1"/>
  <c r="AJ186" i="1"/>
  <c r="AJ150" i="1"/>
  <c r="AJ199" i="1"/>
  <c r="AI189" i="1"/>
  <c r="AJ175" i="1"/>
  <c r="AK170" i="1"/>
  <c r="AI165" i="1"/>
  <c r="AJ163" i="1"/>
  <c r="AJ151" i="1"/>
  <c r="AJ222" i="1"/>
  <c r="AJ219" i="1"/>
  <c r="AJ216" i="1"/>
  <c r="AJ213" i="1"/>
  <c r="AJ212" i="1"/>
  <c r="AJ209" i="1"/>
  <c r="AJ208" i="1"/>
  <c r="AJ207" i="1"/>
  <c r="AJ206" i="1"/>
  <c r="AJ205" i="1"/>
  <c r="AJ204" i="1"/>
  <c r="AJ200" i="1"/>
  <c r="AJ188" i="1"/>
  <c r="AJ176" i="1"/>
  <c r="AJ164" i="1"/>
  <c r="AK159" i="1"/>
  <c r="AJ152" i="1"/>
  <c r="AK219" i="1"/>
  <c r="AJ224" i="1"/>
  <c r="AJ221" i="1"/>
  <c r="AJ218" i="1"/>
  <c r="AJ214" i="1"/>
  <c r="AJ210" i="1"/>
  <c r="AI223" i="1"/>
  <c r="AI220" i="1"/>
  <c r="AI217" i="1"/>
  <c r="AI215" i="1"/>
  <c r="AI211" i="1"/>
  <c r="AI203" i="1"/>
  <c r="AJ201" i="1"/>
  <c r="AJ177" i="1"/>
  <c r="AJ153" i="1"/>
  <c r="AK220" i="1"/>
  <c r="AK34" i="1"/>
  <c r="AK33" i="1"/>
  <c r="AK32" i="1"/>
  <c r="AJ202" i="1"/>
  <c r="AJ190" i="1"/>
  <c r="AJ178" i="1"/>
  <c r="AJ166" i="1"/>
  <c r="AJ154" i="1"/>
  <c r="AJ120" i="1"/>
  <c r="AJ110" i="1"/>
  <c r="AJ104" i="1"/>
  <c r="AJ98" i="1"/>
  <c r="AJ92" i="1"/>
  <c r="AJ86" i="1"/>
  <c r="AJ80" i="1"/>
  <c r="AJ74" i="1"/>
  <c r="AI123" i="1"/>
  <c r="AK84" i="1"/>
  <c r="AI68" i="1"/>
  <c r="AJ68" i="1"/>
  <c r="AI62" i="1"/>
  <c r="AJ62" i="1"/>
  <c r="AI56" i="1"/>
  <c r="AJ56" i="1"/>
  <c r="AK146" i="1"/>
  <c r="AK139" i="1"/>
  <c r="AK130" i="1"/>
  <c r="AL130" i="1" s="1"/>
  <c r="AP130" i="1" s="1"/>
  <c r="AJ122" i="1"/>
  <c r="AJ111" i="1"/>
  <c r="AJ105" i="1"/>
  <c r="AJ99" i="1"/>
  <c r="AJ93" i="1"/>
  <c r="AJ87" i="1"/>
  <c r="AJ81" i="1"/>
  <c r="AJ75" i="1"/>
  <c r="AK103" i="1"/>
  <c r="AI87" i="1"/>
  <c r="AK85" i="1"/>
  <c r="AI81" i="1"/>
  <c r="AI75" i="1"/>
  <c r="AI69" i="1"/>
  <c r="AJ69" i="1"/>
  <c r="AI63" i="1"/>
  <c r="AJ63" i="1"/>
  <c r="AI57" i="1"/>
  <c r="AJ57" i="1"/>
  <c r="AJ124" i="1"/>
  <c r="AJ112" i="1"/>
  <c r="AJ106" i="1"/>
  <c r="AJ100" i="1"/>
  <c r="AJ94" i="1"/>
  <c r="AJ88" i="1"/>
  <c r="AJ82" i="1"/>
  <c r="AJ76" i="1"/>
  <c r="AJ70" i="1"/>
  <c r="AI127" i="1"/>
  <c r="AI115" i="1"/>
  <c r="AK110" i="1"/>
  <c r="AI106" i="1"/>
  <c r="AI100" i="1"/>
  <c r="AK98" i="1"/>
  <c r="AI94" i="1"/>
  <c r="AK92" i="1"/>
  <c r="AI88" i="1"/>
  <c r="AI82" i="1"/>
  <c r="AI76" i="1"/>
  <c r="AI70" i="1"/>
  <c r="AI64" i="1"/>
  <c r="AJ64" i="1"/>
  <c r="AI58" i="1"/>
  <c r="AJ58" i="1"/>
  <c r="AJ126" i="1"/>
  <c r="AJ114" i="1"/>
  <c r="AJ107" i="1"/>
  <c r="AJ101" i="1"/>
  <c r="AJ95" i="1"/>
  <c r="AJ89" i="1"/>
  <c r="AJ83" i="1"/>
  <c r="AJ77" i="1"/>
  <c r="AJ71" i="1"/>
  <c r="AK99" i="1"/>
  <c r="AK93" i="1"/>
  <c r="AK87" i="1"/>
  <c r="AK75" i="1"/>
  <c r="AI65" i="1"/>
  <c r="AJ65" i="1"/>
  <c r="AI59" i="1"/>
  <c r="AJ59" i="1"/>
  <c r="AI53" i="1"/>
  <c r="AJ53" i="1"/>
  <c r="AI47" i="1"/>
  <c r="AJ47" i="1"/>
  <c r="AJ128" i="1"/>
  <c r="AJ116" i="1"/>
  <c r="AJ108" i="1"/>
  <c r="AJ102" i="1"/>
  <c r="AJ96" i="1"/>
  <c r="AJ90" i="1"/>
  <c r="AJ84" i="1"/>
  <c r="AJ78" i="1"/>
  <c r="AJ72" i="1"/>
  <c r="AI108" i="1"/>
  <c r="AK106" i="1"/>
  <c r="AI84" i="1"/>
  <c r="AI72" i="1"/>
  <c r="AI66" i="1"/>
  <c r="AJ66" i="1"/>
  <c r="AI60" i="1"/>
  <c r="AJ60" i="1"/>
  <c r="AI54" i="1"/>
  <c r="AJ54" i="1"/>
  <c r="AJ118" i="1"/>
  <c r="AJ109" i="1"/>
  <c r="AJ103" i="1"/>
  <c r="AJ97" i="1"/>
  <c r="AJ91" i="1"/>
  <c r="AJ85" i="1"/>
  <c r="AJ79" i="1"/>
  <c r="AJ73" i="1"/>
  <c r="AI121" i="1"/>
  <c r="AI109" i="1"/>
  <c r="AI103" i="1"/>
  <c r="AI97" i="1"/>
  <c r="AK95" i="1"/>
  <c r="AI91" i="1"/>
  <c r="AI85" i="1"/>
  <c r="AK83" i="1"/>
  <c r="AI79" i="1"/>
  <c r="AI73" i="1"/>
  <c r="AK71" i="1"/>
  <c r="AI67" i="1"/>
  <c r="AJ67" i="1"/>
  <c r="AI61" i="1"/>
  <c r="AJ61" i="1"/>
  <c r="AI55" i="1"/>
  <c r="AJ55" i="1"/>
  <c r="AI299" i="1"/>
  <c r="AJ299" i="1"/>
  <c r="AK297" i="1"/>
  <c r="AI293" i="1"/>
  <c r="AJ293" i="1"/>
  <c r="AK291" i="1"/>
  <c r="AI287" i="1"/>
  <c r="AJ287" i="1"/>
  <c r="AI281" i="1"/>
  <c r="AK279" i="1"/>
  <c r="AI275" i="1"/>
  <c r="AI269" i="1"/>
  <c r="AI263" i="1"/>
  <c r="AI257" i="1"/>
  <c r="AK64" i="1"/>
  <c r="AI50" i="1"/>
  <c r="AJ50" i="1"/>
  <c r="AI44" i="1"/>
  <c r="AJ44" i="1"/>
  <c r="AI38" i="1"/>
  <c r="AJ38" i="1"/>
  <c r="AI305" i="1"/>
  <c r="AJ305" i="1"/>
  <c r="AJ282" i="1"/>
  <c r="AJ276" i="1"/>
  <c r="AJ270" i="1"/>
  <c r="AJ264" i="1"/>
  <c r="AJ258" i="1"/>
  <c r="AJ252" i="1"/>
  <c r="AJ246" i="1"/>
  <c r="AI300" i="1"/>
  <c r="AJ300" i="1"/>
  <c r="AI294" i="1"/>
  <c r="AJ294" i="1"/>
  <c r="AI288" i="1"/>
  <c r="AJ288" i="1"/>
  <c r="AK262" i="1"/>
  <c r="AI51" i="1"/>
  <c r="AJ51" i="1"/>
  <c r="AL51" i="1" s="1"/>
  <c r="AU51" i="1" s="1"/>
  <c r="AI45" i="1"/>
  <c r="AJ45" i="1"/>
  <c r="AI39" i="1"/>
  <c r="AJ39" i="1"/>
  <c r="AI306" i="1"/>
  <c r="AJ306" i="1"/>
  <c r="AJ283" i="1"/>
  <c r="AJ277" i="1"/>
  <c r="AJ271" i="1"/>
  <c r="AJ265" i="1"/>
  <c r="AJ259" i="1"/>
  <c r="AJ253" i="1"/>
  <c r="AJ247" i="1"/>
  <c r="AI301" i="1"/>
  <c r="AJ301" i="1"/>
  <c r="AI295" i="1"/>
  <c r="AJ295" i="1"/>
  <c r="AI289" i="1"/>
  <c r="AJ289" i="1"/>
  <c r="AI283" i="1"/>
  <c r="AI277" i="1"/>
  <c r="AI271" i="1"/>
  <c r="AI265" i="1"/>
  <c r="AI259" i="1"/>
  <c r="AI52" i="1"/>
  <c r="AJ52" i="1"/>
  <c r="AI46" i="1"/>
  <c r="AJ46" i="1"/>
  <c r="AK44" i="1"/>
  <c r="AI40" i="1"/>
  <c r="AJ40" i="1"/>
  <c r="AI307" i="1"/>
  <c r="AJ307" i="1"/>
  <c r="AK305" i="1"/>
  <c r="AJ278" i="1"/>
  <c r="AJ272" i="1"/>
  <c r="AJ266" i="1"/>
  <c r="AJ260" i="1"/>
  <c r="AJ254" i="1"/>
  <c r="AJ248" i="1"/>
  <c r="AJ242" i="1"/>
  <c r="AJ302" i="1"/>
  <c r="AI296" i="1"/>
  <c r="AJ296" i="1"/>
  <c r="AI290" i="1"/>
  <c r="AJ290" i="1"/>
  <c r="AI284" i="1"/>
  <c r="AJ284" i="1"/>
  <c r="AK270" i="1"/>
  <c r="AI266" i="1"/>
  <c r="AI260" i="1"/>
  <c r="AI254" i="1"/>
  <c r="AI248" i="1"/>
  <c r="AK246" i="1"/>
  <c r="AI242" i="1"/>
  <c r="AI41" i="1"/>
  <c r="AJ41" i="1"/>
  <c r="AI308" i="1"/>
  <c r="AJ308" i="1"/>
  <c r="AJ279" i="1"/>
  <c r="AJ243" i="1"/>
  <c r="AI297" i="1"/>
  <c r="AJ297" i="1"/>
  <c r="AI291" i="1"/>
  <c r="AJ291" i="1"/>
  <c r="AI285" i="1"/>
  <c r="AJ285" i="1"/>
  <c r="AK253" i="1"/>
  <c r="AI48" i="1"/>
  <c r="AJ48" i="1"/>
  <c r="AI42" i="1"/>
  <c r="AJ42" i="1"/>
  <c r="AI36" i="1"/>
  <c r="AJ36" i="1"/>
  <c r="AI303" i="1"/>
  <c r="AJ303" i="1"/>
  <c r="AJ244" i="1"/>
  <c r="AI298" i="1"/>
  <c r="AJ298" i="1"/>
  <c r="AI292" i="1"/>
  <c r="AJ292" i="1"/>
  <c r="AI286" i="1"/>
  <c r="AJ286" i="1"/>
  <c r="AI280" i="1"/>
  <c r="AI49" i="1"/>
  <c r="AJ49" i="1"/>
  <c r="AI43" i="1"/>
  <c r="AJ43" i="1"/>
  <c r="AI37" i="1"/>
  <c r="AJ37" i="1"/>
  <c r="AI304" i="1"/>
  <c r="AJ304" i="1"/>
  <c r="AK302" i="1"/>
  <c r="AJ31" i="1"/>
  <c r="AI31" i="1"/>
  <c r="AK42" i="1"/>
  <c r="AK244" i="1"/>
  <c r="AK56" i="1"/>
  <c r="AK295" i="1"/>
  <c r="AK249" i="1"/>
  <c r="AK135" i="1"/>
  <c r="AK105" i="1"/>
  <c r="AK256" i="1"/>
  <c r="AK222" i="1"/>
  <c r="AK88" i="1"/>
  <c r="AK304" i="1"/>
  <c r="AK276" i="1"/>
  <c r="AK299" i="1"/>
  <c r="AK271" i="1"/>
  <c r="AK290" i="1"/>
  <c r="AK38" i="1"/>
  <c r="AK282" i="1"/>
  <c r="AK248" i="1"/>
  <c r="AK203" i="1"/>
  <c r="AK63" i="1"/>
  <c r="AK261" i="1"/>
  <c r="AK245" i="1"/>
  <c r="AK126" i="1"/>
  <c r="AK274" i="1"/>
  <c r="AK81" i="1"/>
  <c r="AK49" i="1"/>
  <c r="AK272" i="1"/>
  <c r="AK254" i="1"/>
  <c r="AK231" i="1"/>
  <c r="AK214" i="1"/>
  <c r="AK102" i="1"/>
  <c r="AK70" i="1"/>
  <c r="AK280" i="1"/>
  <c r="AK263" i="1"/>
  <c r="AK247" i="1"/>
  <c r="AK142" i="1"/>
  <c r="AK308" i="1"/>
  <c r="AK292" i="1"/>
  <c r="AK226" i="1"/>
  <c r="AK194" i="1"/>
  <c r="AK137" i="1"/>
  <c r="AK118" i="1"/>
  <c r="AK91" i="1"/>
  <c r="AK77" i="1"/>
  <c r="AK65" i="1"/>
  <c r="AK45" i="1"/>
  <c r="AK303" i="1"/>
  <c r="AK300" i="1"/>
  <c r="AK294" i="1"/>
  <c r="AK286" i="1"/>
  <c r="AK284" i="1"/>
  <c r="AK268" i="1"/>
  <c r="AK260" i="1"/>
  <c r="AK251" i="1"/>
  <c r="AK242" i="1"/>
  <c r="AK287" i="1"/>
  <c r="AK285" i="1"/>
  <c r="AK277" i="1"/>
  <c r="AK273" i="1"/>
  <c r="AK269" i="1"/>
  <c r="AK267" i="1"/>
  <c r="AK259" i="1"/>
  <c r="AK257" i="1"/>
  <c r="AK252" i="1"/>
  <c r="AK250" i="1"/>
  <c r="AK243" i="1"/>
  <c r="AK174" i="1"/>
  <c r="AK151" i="1"/>
  <c r="AK97" i="1"/>
  <c r="AK72" i="1"/>
  <c r="AK61" i="1"/>
  <c r="AK41" i="1"/>
  <c r="AK307" i="1"/>
  <c r="AK298" i="1"/>
  <c r="AK296" i="1"/>
  <c r="AK288" i="1"/>
  <c r="AK278" i="1"/>
  <c r="AK264" i="1"/>
  <c r="AL264" i="1" s="1"/>
  <c r="AK255" i="1"/>
  <c r="AO305" i="1"/>
  <c r="AO301" i="1"/>
  <c r="AO273" i="1"/>
  <c r="AO296" i="1"/>
  <c r="AO294" i="1"/>
  <c r="AO292" i="1"/>
  <c r="AO290" i="1"/>
  <c r="AO288" i="1"/>
  <c r="AO286" i="1"/>
  <c r="AO284" i="1"/>
  <c r="AO282" i="1"/>
  <c r="AO280" i="1"/>
  <c r="AO278" i="1"/>
  <c r="AK266" i="1"/>
  <c r="AK275" i="1"/>
  <c r="AO276" i="1"/>
  <c r="AO261" i="1"/>
  <c r="AO257" i="1"/>
  <c r="AO253" i="1"/>
  <c r="AO249" i="1"/>
  <c r="AO245" i="1"/>
  <c r="AK43" i="1"/>
  <c r="AK233" i="1"/>
  <c r="AK229" i="1"/>
  <c r="AK166" i="1"/>
  <c r="AK154" i="1"/>
  <c r="AK144" i="1"/>
  <c r="AK128" i="1"/>
  <c r="AK122" i="1"/>
  <c r="AK114" i="1"/>
  <c r="AK67" i="1"/>
  <c r="AK40" i="1"/>
  <c r="AK235" i="1"/>
  <c r="AK232" i="1"/>
  <c r="AK230" i="1"/>
  <c r="AK228" i="1"/>
  <c r="AK217" i="1"/>
  <c r="AK202" i="1"/>
  <c r="AK198" i="1"/>
  <c r="AL198" i="1" s="1"/>
  <c r="AK158" i="1"/>
  <c r="AL158" i="1" s="1"/>
  <c r="AK124" i="1"/>
  <c r="AK212" i="1"/>
  <c r="AL212" i="1" s="1"/>
  <c r="AK186" i="1"/>
  <c r="AK182" i="1"/>
  <c r="AK178" i="1"/>
  <c r="AL178" i="1" s="1"/>
  <c r="AK167" i="1"/>
  <c r="AL167" i="1" s="1"/>
  <c r="AK160" i="1"/>
  <c r="AK101" i="1"/>
  <c r="AK82" i="1"/>
  <c r="AK79" i="1"/>
  <c r="AK73" i="1"/>
  <c r="AK62" i="1"/>
  <c r="AK50" i="1"/>
  <c r="AK47" i="1"/>
  <c r="AK205" i="1"/>
  <c r="AK240" i="1"/>
  <c r="AK238" i="1"/>
  <c r="AK224" i="1"/>
  <c r="AK211" i="1"/>
  <c r="AK201" i="1"/>
  <c r="AK197" i="1"/>
  <c r="AK193" i="1"/>
  <c r="AK162" i="1"/>
  <c r="AK141" i="1"/>
  <c r="AK134" i="1"/>
  <c r="AK127" i="1"/>
  <c r="AK115" i="1"/>
  <c r="AK68" i="1"/>
  <c r="AK59" i="1"/>
  <c r="AK55" i="1"/>
  <c r="AK35" i="1"/>
  <c r="AK185" i="1"/>
  <c r="AK181" i="1"/>
  <c r="AK177" i="1"/>
  <c r="AK143" i="1"/>
  <c r="AK90" i="1"/>
  <c r="AK46" i="1"/>
  <c r="AK241" i="1"/>
  <c r="AK236" i="1"/>
  <c r="AL236" i="1" s="1"/>
  <c r="AK234" i="1"/>
  <c r="AK227" i="1"/>
  <c r="AL227" i="1" s="1"/>
  <c r="AK225" i="1"/>
  <c r="AK221" i="1"/>
  <c r="AK218" i="1"/>
  <c r="AK209" i="1"/>
  <c r="AK183" i="1"/>
  <c r="AK179" i="1"/>
  <c r="AK148" i="1"/>
  <c r="AK123" i="1"/>
  <c r="AK66" i="1"/>
  <c r="AK37" i="1"/>
  <c r="AK207" i="1"/>
  <c r="AK239" i="1"/>
  <c r="AK237" i="1"/>
  <c r="AK223" i="1"/>
  <c r="AK191" i="1"/>
  <c r="AK189" i="1"/>
  <c r="AK164" i="1"/>
  <c r="AL164" i="1" s="1"/>
  <c r="AU164" i="1" s="1"/>
  <c r="AK132" i="1"/>
  <c r="AK121" i="1"/>
  <c r="AK117" i="1"/>
  <c r="AK53" i="1"/>
  <c r="AL53" i="1" s="1"/>
  <c r="AU53" i="1" s="1"/>
  <c r="AK48" i="1"/>
  <c r="AK39" i="1"/>
  <c r="AK210" i="1"/>
  <c r="AK206" i="1"/>
  <c r="AK200" i="1"/>
  <c r="AK196" i="1"/>
  <c r="AK190" i="1"/>
  <c r="AK171" i="1"/>
  <c r="AK169" i="1"/>
  <c r="AK165" i="1"/>
  <c r="AK161" i="1"/>
  <c r="AK155" i="1"/>
  <c r="AK153" i="1"/>
  <c r="AK149" i="1"/>
  <c r="AL149" i="1" s="1"/>
  <c r="AP149" i="1" s="1"/>
  <c r="AK147" i="1"/>
  <c r="AK140" i="1"/>
  <c r="AK138" i="1"/>
  <c r="AK133" i="1"/>
  <c r="AK131" i="1"/>
  <c r="AK120" i="1"/>
  <c r="AK111" i="1"/>
  <c r="AK107" i="1"/>
  <c r="AK89" i="1"/>
  <c r="AK80" i="1"/>
  <c r="AK76" i="1"/>
  <c r="AL76" i="1" s="1"/>
  <c r="AK74" i="1"/>
  <c r="AK58" i="1"/>
  <c r="AK54" i="1"/>
  <c r="AK36" i="1"/>
  <c r="AK213" i="1"/>
  <c r="AK187" i="1"/>
  <c r="AK173" i="1"/>
  <c r="AK157" i="1"/>
  <c r="AK145" i="1"/>
  <c r="AK136" i="1"/>
  <c r="AK129" i="1"/>
  <c r="AL129" i="1" s="1"/>
  <c r="AK113" i="1"/>
  <c r="AK109" i="1"/>
  <c r="AO178" i="1"/>
  <c r="AK163" i="1"/>
  <c r="AO239" i="1"/>
  <c r="AO235" i="1"/>
  <c r="AO231" i="1"/>
  <c r="AO227" i="1"/>
  <c r="AO223" i="1"/>
  <c r="AK216" i="1"/>
  <c r="AL216" i="1" s="1"/>
  <c r="AK215" i="1"/>
  <c r="AL215" i="1" s="1"/>
  <c r="AK208" i="1"/>
  <c r="AK199" i="1"/>
  <c r="AK192" i="1"/>
  <c r="AO170" i="1"/>
  <c r="AO182" i="1"/>
  <c r="AK204" i="1"/>
  <c r="AK195" i="1"/>
  <c r="AK188" i="1"/>
  <c r="AK172" i="1"/>
  <c r="AO215" i="1"/>
  <c r="AO202" i="1"/>
  <c r="AO186" i="1"/>
  <c r="AK184" i="1"/>
  <c r="AK180" i="1"/>
  <c r="AK176" i="1"/>
  <c r="AK125" i="1"/>
  <c r="AL125" i="1" s="1"/>
  <c r="AU125" i="1" s="1"/>
  <c r="AK112" i="1"/>
  <c r="AO102" i="1"/>
  <c r="AK96" i="1"/>
  <c r="AO83" i="1"/>
  <c r="AO122" i="1"/>
  <c r="AK119" i="1"/>
  <c r="AK108" i="1"/>
  <c r="AO98" i="1"/>
  <c r="AK78" i="1"/>
  <c r="AK69" i="1"/>
  <c r="AK156" i="1"/>
  <c r="AO146" i="1"/>
  <c r="AO142" i="1"/>
  <c r="AO138" i="1"/>
  <c r="AO134" i="1"/>
  <c r="AO130" i="1"/>
  <c r="AO126" i="1"/>
  <c r="AO110" i="1"/>
  <c r="AK104" i="1"/>
  <c r="AK168" i="1"/>
  <c r="AO154" i="1"/>
  <c r="AK152" i="1"/>
  <c r="AO106" i="1"/>
  <c r="AK100" i="1"/>
  <c r="AK116" i="1"/>
  <c r="AL116" i="1" s="1"/>
  <c r="AU116" i="1" s="1"/>
  <c r="AO91" i="1"/>
  <c r="AK86" i="1"/>
  <c r="AO125" i="1"/>
  <c r="AK94" i="1"/>
  <c r="AO67" i="1"/>
  <c r="AO76" i="1"/>
  <c r="AO74" i="1"/>
  <c r="AO72" i="1"/>
  <c r="AK60" i="1"/>
  <c r="AO70" i="1"/>
  <c r="AK57" i="1"/>
  <c r="AO55" i="1"/>
  <c r="AO51" i="1"/>
  <c r="AO47" i="1"/>
  <c r="AO43" i="1"/>
  <c r="AO39" i="1"/>
  <c r="AO35" i="1"/>
  <c r="AJ30" i="1"/>
  <c r="AC30" i="1"/>
  <c r="AL308" i="1" l="1"/>
  <c r="AU308" i="1" s="1"/>
  <c r="AL35" i="1"/>
  <c r="AL152" i="1"/>
  <c r="AU152" i="1" s="1"/>
  <c r="AL30" i="1"/>
  <c r="AL223" i="1"/>
  <c r="AL148" i="1"/>
  <c r="AL174" i="1"/>
  <c r="AL273" i="1"/>
  <c r="AX273" i="1" s="1"/>
  <c r="AY273" i="1" s="1"/>
  <c r="AZ273" i="1" s="1"/>
  <c r="AL84" i="1"/>
  <c r="AL159" i="1"/>
  <c r="AL156" i="1"/>
  <c r="AU156" i="1" s="1"/>
  <c r="AL238" i="1"/>
  <c r="AP238" i="1" s="1"/>
  <c r="AL229" i="1"/>
  <c r="AU229" i="1" s="1"/>
  <c r="AL203" i="1"/>
  <c r="AL83" i="1"/>
  <c r="AU83" i="1" s="1"/>
  <c r="AL299" i="1"/>
  <c r="AU299" i="1" s="1"/>
  <c r="AL64" i="1"/>
  <c r="AL145" i="1"/>
  <c r="AL120" i="1"/>
  <c r="AU120" i="1" s="1"/>
  <c r="AL169" i="1"/>
  <c r="AP169" i="1" s="1"/>
  <c r="AL251" i="1"/>
  <c r="AU251" i="1" s="1"/>
  <c r="AL140" i="1"/>
  <c r="AU140" i="1" s="1"/>
  <c r="AL132" i="1"/>
  <c r="AU132" i="1" s="1"/>
  <c r="AL197" i="1"/>
  <c r="AP197" i="1" s="1"/>
  <c r="AL228" i="1"/>
  <c r="AP228" i="1" s="1"/>
  <c r="AL154" i="1"/>
  <c r="AL91" i="1"/>
  <c r="AU91" i="1" s="1"/>
  <c r="AL281" i="1"/>
  <c r="AX281" i="1" s="1"/>
  <c r="AY281" i="1" s="1"/>
  <c r="AZ281" i="1" s="1"/>
  <c r="AL52" i="1"/>
  <c r="AL293" i="1"/>
  <c r="AP293" i="1" s="1"/>
  <c r="AL195" i="1"/>
  <c r="AP195" i="1" s="1"/>
  <c r="AL218" i="1"/>
  <c r="AU218" i="1" s="1"/>
  <c r="AL111" i="1"/>
  <c r="AL270" i="1"/>
  <c r="AL206" i="1"/>
  <c r="AU206" i="1" s="1"/>
  <c r="AL239" i="1"/>
  <c r="AP239" i="1" s="1"/>
  <c r="AL275" i="1"/>
  <c r="AL101" i="1"/>
  <c r="AP101" i="1" s="1"/>
  <c r="AL155" i="1"/>
  <c r="AP155" i="1" s="1"/>
  <c r="AL162" i="1"/>
  <c r="AP162" i="1" s="1"/>
  <c r="AL263" i="1"/>
  <c r="AL258" i="1"/>
  <c r="AL102" i="1"/>
  <c r="AP102" i="1" s="1"/>
  <c r="AL225" i="1"/>
  <c r="AU225" i="1" s="1"/>
  <c r="AL180" i="1"/>
  <c r="AX180" i="1" s="1"/>
  <c r="AY180" i="1" s="1"/>
  <c r="AZ180" i="1" s="1"/>
  <c r="AL192" i="1"/>
  <c r="AU192" i="1" s="1"/>
  <c r="AL121" i="1"/>
  <c r="AU121" i="1" s="1"/>
  <c r="AL138" i="1"/>
  <c r="AP138" i="1" s="1"/>
  <c r="AL200" i="1"/>
  <c r="AL62" i="1"/>
  <c r="AL144" i="1"/>
  <c r="AU144" i="1" s="1"/>
  <c r="AL146" i="1"/>
  <c r="AP146" i="1" s="1"/>
  <c r="AL117" i="1"/>
  <c r="AL128" i="1"/>
  <c r="AL126" i="1"/>
  <c r="AU126" i="1" s="1"/>
  <c r="AL262" i="1"/>
  <c r="AP262" i="1" s="1"/>
  <c r="AL247" i="1"/>
  <c r="AP247" i="1" s="1"/>
  <c r="AL49" i="1"/>
  <c r="AU49" i="1" s="1"/>
  <c r="AL93" i="1"/>
  <c r="AP93" i="1" s="1"/>
  <c r="AL47" i="1"/>
  <c r="AP47" i="1" s="1"/>
  <c r="AL135" i="1"/>
  <c r="AL185" i="1"/>
  <c r="AL194" i="1"/>
  <c r="AU194" i="1" s="1"/>
  <c r="AL88" i="1"/>
  <c r="AX88" i="1" s="1"/>
  <c r="AY88" i="1" s="1"/>
  <c r="AZ88" i="1" s="1"/>
  <c r="AL32" i="1"/>
  <c r="AX32" i="1" s="1"/>
  <c r="AY32" i="1" s="1"/>
  <c r="AZ32" i="1" s="1"/>
  <c r="AL150" i="1"/>
  <c r="AX150" i="1" s="1"/>
  <c r="AY150" i="1" s="1"/>
  <c r="AZ150" i="1" s="1"/>
  <c r="AL241" i="1"/>
  <c r="AX241" i="1" s="1"/>
  <c r="AY241" i="1" s="1"/>
  <c r="AZ241" i="1" s="1"/>
  <c r="AL211" i="1"/>
  <c r="AX211" i="1" s="1"/>
  <c r="AY211" i="1" s="1"/>
  <c r="AZ211" i="1" s="1"/>
  <c r="AL226" i="1"/>
  <c r="AX226" i="1" s="1"/>
  <c r="AY226" i="1" s="1"/>
  <c r="AZ226" i="1" s="1"/>
  <c r="AL166" i="1"/>
  <c r="AX166" i="1" s="1"/>
  <c r="AY166" i="1" s="1"/>
  <c r="AZ166" i="1" s="1"/>
  <c r="AL112" i="1"/>
  <c r="AU112" i="1" s="1"/>
  <c r="AL302" i="1"/>
  <c r="AP302" i="1" s="1"/>
  <c r="AL98" i="1"/>
  <c r="AU98" i="1" s="1"/>
  <c r="AL63" i="1"/>
  <c r="AX63" i="1" s="1"/>
  <c r="AY63" i="1" s="1"/>
  <c r="AZ63" i="1" s="1"/>
  <c r="AL119" i="1"/>
  <c r="AP119" i="1" s="1"/>
  <c r="AL187" i="1"/>
  <c r="AU187" i="1" s="1"/>
  <c r="AL191" i="1"/>
  <c r="AL97" i="1"/>
  <c r="AU97" i="1" s="1"/>
  <c r="AL78" i="1"/>
  <c r="AU78" i="1" s="1"/>
  <c r="AL134" i="1"/>
  <c r="AU134" i="1" s="1"/>
  <c r="AL188" i="1"/>
  <c r="AU188" i="1" s="1"/>
  <c r="AL157" i="1"/>
  <c r="AL307" i="1"/>
  <c r="AU307" i="1" s="1"/>
  <c r="AL292" i="1"/>
  <c r="AP292" i="1" s="1"/>
  <c r="AL33" i="1"/>
  <c r="AP33" i="1" s="1"/>
  <c r="AL55" i="1"/>
  <c r="AL141" i="1"/>
  <c r="AP141" i="1" s="1"/>
  <c r="AL41" i="1"/>
  <c r="AU41" i="1" s="1"/>
  <c r="AL245" i="1"/>
  <c r="AP245" i="1" s="1"/>
  <c r="AL289" i="1"/>
  <c r="AX289" i="1" s="1"/>
  <c r="AY289" i="1" s="1"/>
  <c r="AZ289" i="1" s="1"/>
  <c r="AL306" i="1"/>
  <c r="AP306" i="1" s="1"/>
  <c r="AL170" i="1"/>
  <c r="AU170" i="1" s="1"/>
  <c r="AL249" i="1"/>
  <c r="AU249" i="1" s="1"/>
  <c r="AL95" i="1"/>
  <c r="AX95" i="1" s="1"/>
  <c r="AY95" i="1" s="1"/>
  <c r="AZ95" i="1" s="1"/>
  <c r="AL220" i="1"/>
  <c r="AX220" i="1" s="1"/>
  <c r="AY220" i="1" s="1"/>
  <c r="AZ220" i="1" s="1"/>
  <c r="AL59" i="1"/>
  <c r="AP59" i="1" s="1"/>
  <c r="AL240" i="1"/>
  <c r="AP240" i="1" s="1"/>
  <c r="AL291" i="1"/>
  <c r="AX291" i="1" s="1"/>
  <c r="AY291" i="1" s="1"/>
  <c r="AZ291" i="1" s="1"/>
  <c r="AL176" i="1"/>
  <c r="AX176" i="1" s="1"/>
  <c r="AY176" i="1" s="1"/>
  <c r="AZ176" i="1" s="1"/>
  <c r="AL202" i="1"/>
  <c r="AX202" i="1" s="1"/>
  <c r="AY202" i="1" s="1"/>
  <c r="AZ202" i="1" s="1"/>
  <c r="AL269" i="1"/>
  <c r="AL222" i="1"/>
  <c r="AP222" i="1" s="1"/>
  <c r="AL199" i="1"/>
  <c r="AU199" i="1" s="1"/>
  <c r="AL277" i="1"/>
  <c r="AU277" i="1" s="1"/>
  <c r="AL181" i="1"/>
  <c r="AU181" i="1" s="1"/>
  <c r="AL282" i="1"/>
  <c r="AL113" i="1"/>
  <c r="AP113" i="1" s="1"/>
  <c r="AL288" i="1"/>
  <c r="AU288" i="1" s="1"/>
  <c r="AL209" i="1"/>
  <c r="AL142" i="1"/>
  <c r="AP142" i="1" s="1"/>
  <c r="AL106" i="1"/>
  <c r="AU106" i="1" s="1"/>
  <c r="AL75" i="1"/>
  <c r="AP75" i="1" s="1"/>
  <c r="AL92" i="1"/>
  <c r="AU92" i="1" s="1"/>
  <c r="AL44" i="1"/>
  <c r="AX44" i="1" s="1"/>
  <c r="AY44" i="1" s="1"/>
  <c r="AZ44" i="1" s="1"/>
  <c r="AL110" i="1"/>
  <c r="AU110" i="1" s="1"/>
  <c r="AL253" i="1"/>
  <c r="AX253" i="1" s="1"/>
  <c r="AY253" i="1" s="1"/>
  <c r="AZ253" i="1" s="1"/>
  <c r="AL246" i="1"/>
  <c r="AP246" i="1" s="1"/>
  <c r="AL244" i="1"/>
  <c r="AX244" i="1" s="1"/>
  <c r="AY244" i="1" s="1"/>
  <c r="AZ244" i="1" s="1"/>
  <c r="AL297" i="1"/>
  <c r="AU297" i="1" s="1"/>
  <c r="AL301" i="1"/>
  <c r="AP301" i="1" s="1"/>
  <c r="AL255" i="1"/>
  <c r="AU255" i="1" s="1"/>
  <c r="AL172" i="1"/>
  <c r="AU172" i="1" s="1"/>
  <c r="AL71" i="1"/>
  <c r="AP71" i="1" s="1"/>
  <c r="AL298" i="1"/>
  <c r="AU298" i="1" s="1"/>
  <c r="AL183" i="1"/>
  <c r="AL207" i="1"/>
  <c r="AL284" i="1"/>
  <c r="AU284" i="1" s="1"/>
  <c r="AL208" i="1"/>
  <c r="AP208" i="1" s="1"/>
  <c r="AL153" i="1"/>
  <c r="AU153" i="1" s="1"/>
  <c r="AL46" i="1"/>
  <c r="AU46" i="1" s="1"/>
  <c r="AL79" i="1"/>
  <c r="AU79" i="1" s="1"/>
  <c r="AL118" i="1"/>
  <c r="AX118" i="1" s="1"/>
  <c r="AY118" i="1" s="1"/>
  <c r="AZ118" i="1" s="1"/>
  <c r="AL280" i="1"/>
  <c r="AL69" i="1"/>
  <c r="AU69" i="1" s="1"/>
  <c r="AL36" i="1"/>
  <c r="AX36" i="1" s="1"/>
  <c r="AY36" i="1" s="1"/>
  <c r="AZ36" i="1" s="1"/>
  <c r="AL48" i="1"/>
  <c r="AP48" i="1" s="1"/>
  <c r="AL224" i="1"/>
  <c r="AP224" i="1" s="1"/>
  <c r="AL82" i="1"/>
  <c r="AL287" i="1"/>
  <c r="AP287" i="1" s="1"/>
  <c r="AL286" i="1"/>
  <c r="AP286" i="1" s="1"/>
  <c r="AL70" i="1"/>
  <c r="AU70" i="1" s="1"/>
  <c r="AL81" i="1"/>
  <c r="AU81" i="1" s="1"/>
  <c r="AL73" i="1"/>
  <c r="AP73" i="1" s="1"/>
  <c r="AL161" i="1"/>
  <c r="AX161" i="1" s="1"/>
  <c r="AY161" i="1" s="1"/>
  <c r="AZ161" i="1" s="1"/>
  <c r="AL57" i="1"/>
  <c r="AL66" i="1"/>
  <c r="AU66" i="1" s="1"/>
  <c r="AL67" i="1"/>
  <c r="AP67" i="1" s="1"/>
  <c r="AL243" i="1"/>
  <c r="AU243" i="1" s="1"/>
  <c r="AL274" i="1"/>
  <c r="AL31" i="1"/>
  <c r="AX31" i="1" s="1"/>
  <c r="AY31" i="1" s="1"/>
  <c r="AZ31" i="1" s="1"/>
  <c r="AL265" i="1"/>
  <c r="AX265" i="1" s="1"/>
  <c r="AY265" i="1" s="1"/>
  <c r="AZ265" i="1" s="1"/>
  <c r="AL39" i="1"/>
  <c r="AU39" i="1" s="1"/>
  <c r="AL58" i="1"/>
  <c r="AP58" i="1" s="1"/>
  <c r="AL104" i="1"/>
  <c r="AU104" i="1" s="1"/>
  <c r="AL60" i="1"/>
  <c r="AU60" i="1" s="1"/>
  <c r="AL136" i="1"/>
  <c r="AP136" i="1" s="1"/>
  <c r="AL131" i="1"/>
  <c r="AL171" i="1"/>
  <c r="AU171" i="1" s="1"/>
  <c r="AL221" i="1"/>
  <c r="AX221" i="1" s="1"/>
  <c r="AY221" i="1" s="1"/>
  <c r="AZ221" i="1" s="1"/>
  <c r="AL68" i="1"/>
  <c r="AU68" i="1" s="1"/>
  <c r="AL193" i="1"/>
  <c r="AL252" i="1"/>
  <c r="AX252" i="1" s="1"/>
  <c r="AY252" i="1" s="1"/>
  <c r="AZ252" i="1" s="1"/>
  <c r="AL290" i="1"/>
  <c r="AP290" i="1" s="1"/>
  <c r="AL124" i="1"/>
  <c r="AP124" i="1" s="1"/>
  <c r="AL143" i="1"/>
  <c r="AU143" i="1" s="1"/>
  <c r="AL300" i="1"/>
  <c r="AX300" i="1" s="1"/>
  <c r="AY300" i="1" s="1"/>
  <c r="AZ300" i="1" s="1"/>
  <c r="AL108" i="1"/>
  <c r="AU108" i="1" s="1"/>
  <c r="AL190" i="1"/>
  <c r="AU190" i="1" s="1"/>
  <c r="AL123" i="1"/>
  <c r="AP123" i="1" s="1"/>
  <c r="AL177" i="1"/>
  <c r="AU177" i="1" s="1"/>
  <c r="AL182" i="1"/>
  <c r="AU182" i="1" s="1"/>
  <c r="AL217" i="1"/>
  <c r="AX217" i="1" s="1"/>
  <c r="AY217" i="1" s="1"/>
  <c r="AZ217" i="1" s="1"/>
  <c r="AL266" i="1"/>
  <c r="AL189" i="1"/>
  <c r="AP189" i="1" s="1"/>
  <c r="AL196" i="1"/>
  <c r="AU196" i="1" s="1"/>
  <c r="AL115" i="1"/>
  <c r="AU115" i="1" s="1"/>
  <c r="AL186" i="1"/>
  <c r="AX186" i="1" s="1"/>
  <c r="AY186" i="1" s="1"/>
  <c r="AZ186" i="1" s="1"/>
  <c r="AL122" i="1"/>
  <c r="AX122" i="1" s="1"/>
  <c r="AY122" i="1" s="1"/>
  <c r="AZ122" i="1" s="1"/>
  <c r="AL72" i="1"/>
  <c r="AU72" i="1" s="1"/>
  <c r="AL45" i="1"/>
  <c r="AU45" i="1" s="1"/>
  <c r="AL271" i="1"/>
  <c r="AP271" i="1" s="1"/>
  <c r="AL283" i="1"/>
  <c r="AP283" i="1" s="1"/>
  <c r="AL305" i="1"/>
  <c r="AP305" i="1" s="1"/>
  <c r="AL279" i="1"/>
  <c r="AX279" i="1" s="1"/>
  <c r="AY279" i="1" s="1"/>
  <c r="AZ279" i="1" s="1"/>
  <c r="AL103" i="1"/>
  <c r="AP103" i="1" s="1"/>
  <c r="AL85" i="1"/>
  <c r="AL139" i="1"/>
  <c r="AP139" i="1" s="1"/>
  <c r="AL99" i="1"/>
  <c r="AX99" i="1" s="1"/>
  <c r="AY99" i="1" s="1"/>
  <c r="AZ99" i="1" s="1"/>
  <c r="AL175" i="1"/>
  <c r="AP175" i="1" s="1"/>
  <c r="AL272" i="1"/>
  <c r="AX272" i="1" s="1"/>
  <c r="AY272" i="1" s="1"/>
  <c r="AZ272" i="1" s="1"/>
  <c r="AL87" i="1"/>
  <c r="AX87" i="1" s="1"/>
  <c r="AY87" i="1" s="1"/>
  <c r="AZ87" i="1" s="1"/>
  <c r="AL219" i="1"/>
  <c r="AP219" i="1" s="1"/>
  <c r="AL34" i="1"/>
  <c r="AP34" i="1" s="1"/>
  <c r="AL56" i="1"/>
  <c r="AP56" i="1" s="1"/>
  <c r="AL230" i="1"/>
  <c r="AU230" i="1" s="1"/>
  <c r="AL267" i="1"/>
  <c r="AU267" i="1" s="1"/>
  <c r="AL147" i="1"/>
  <c r="AL237" i="1"/>
  <c r="AP237" i="1" s="1"/>
  <c r="AL201" i="1"/>
  <c r="AP201" i="1" s="1"/>
  <c r="AL50" i="1"/>
  <c r="AP50" i="1" s="1"/>
  <c r="AL232" i="1"/>
  <c r="AP232" i="1" s="1"/>
  <c r="AL268" i="1"/>
  <c r="AU268" i="1" s="1"/>
  <c r="AL77" i="1"/>
  <c r="AU77" i="1" s="1"/>
  <c r="AL261" i="1"/>
  <c r="AP261" i="1" s="1"/>
  <c r="AL276" i="1"/>
  <c r="AU276" i="1" s="1"/>
  <c r="AL213" i="1"/>
  <c r="AU213" i="1" s="1"/>
  <c r="AL107" i="1"/>
  <c r="AP107" i="1" s="1"/>
  <c r="AL179" i="1"/>
  <c r="AX179" i="1" s="1"/>
  <c r="AY179" i="1" s="1"/>
  <c r="AZ179" i="1" s="1"/>
  <c r="AL137" i="1"/>
  <c r="AP137" i="1" s="1"/>
  <c r="AL295" i="1"/>
  <c r="AX295" i="1" s="1"/>
  <c r="AY295" i="1" s="1"/>
  <c r="AZ295" i="1" s="1"/>
  <c r="AL250" i="1"/>
  <c r="AP250" i="1" s="1"/>
  <c r="AL242" i="1"/>
  <c r="AX242" i="1" s="1"/>
  <c r="AY242" i="1" s="1"/>
  <c r="AZ242" i="1" s="1"/>
  <c r="AL294" i="1"/>
  <c r="AU294" i="1" s="1"/>
  <c r="AL304" i="1"/>
  <c r="AP304" i="1" s="1"/>
  <c r="AL210" i="1"/>
  <c r="AP210" i="1" s="1"/>
  <c r="AL235" i="1"/>
  <c r="AU235" i="1" s="1"/>
  <c r="AL109" i="1"/>
  <c r="AL54" i="1"/>
  <c r="AX54" i="1" s="1"/>
  <c r="AY54" i="1" s="1"/>
  <c r="AZ54" i="1" s="1"/>
  <c r="AL37" i="1"/>
  <c r="AU37" i="1" s="1"/>
  <c r="AL257" i="1"/>
  <c r="AX257" i="1" s="1"/>
  <c r="AY257" i="1" s="1"/>
  <c r="AZ257" i="1" s="1"/>
  <c r="AL303" i="1"/>
  <c r="AU303" i="1" s="1"/>
  <c r="AL61" i="1"/>
  <c r="AU61" i="1" s="1"/>
  <c r="AL100" i="1"/>
  <c r="AX100" i="1" s="1"/>
  <c r="AY100" i="1" s="1"/>
  <c r="AZ100" i="1" s="1"/>
  <c r="AL165" i="1"/>
  <c r="AP165" i="1" s="1"/>
  <c r="AL90" i="1"/>
  <c r="AU90" i="1" s="1"/>
  <c r="AL40" i="1"/>
  <c r="AP40" i="1" s="1"/>
  <c r="AL259" i="1"/>
  <c r="AU259" i="1" s="1"/>
  <c r="AL42" i="1"/>
  <c r="AP42" i="1" s="1"/>
  <c r="AL204" i="1"/>
  <c r="AL74" i="1"/>
  <c r="AU74" i="1" s="1"/>
  <c r="AL260" i="1"/>
  <c r="AP260" i="1" s="1"/>
  <c r="AL248" i="1"/>
  <c r="AU248" i="1" s="1"/>
  <c r="AL256" i="1"/>
  <c r="AU256" i="1" s="1"/>
  <c r="AL133" i="1"/>
  <c r="AU133" i="1" s="1"/>
  <c r="AL105" i="1"/>
  <c r="AX105" i="1" s="1"/>
  <c r="AY105" i="1" s="1"/>
  <c r="AZ105" i="1" s="1"/>
  <c r="AL234" i="1"/>
  <c r="AX234" i="1" s="1"/>
  <c r="AY234" i="1" s="1"/>
  <c r="AZ234" i="1" s="1"/>
  <c r="AL205" i="1"/>
  <c r="AP205" i="1" s="1"/>
  <c r="AL233" i="1"/>
  <c r="AU233" i="1" s="1"/>
  <c r="AL65" i="1"/>
  <c r="AU65" i="1" s="1"/>
  <c r="AL184" i="1"/>
  <c r="AU184" i="1" s="1"/>
  <c r="AL80" i="1"/>
  <c r="AL43" i="1"/>
  <c r="AU43" i="1" s="1"/>
  <c r="AL278" i="1"/>
  <c r="AU278" i="1" s="1"/>
  <c r="AL38" i="1"/>
  <c r="AX38" i="1" s="1"/>
  <c r="AY38" i="1" s="1"/>
  <c r="AZ38" i="1" s="1"/>
  <c r="AL214" i="1"/>
  <c r="AP214" i="1" s="1"/>
  <c r="AL231" i="1"/>
  <c r="AU231" i="1" s="1"/>
  <c r="AL86" i="1"/>
  <c r="AU86" i="1" s="1"/>
  <c r="AL127" i="1"/>
  <c r="AP127" i="1" s="1"/>
  <c r="AL163" i="1"/>
  <c r="AU163" i="1" s="1"/>
  <c r="AL160" i="1"/>
  <c r="AX160" i="1" s="1"/>
  <c r="AY160" i="1" s="1"/>
  <c r="AZ160" i="1" s="1"/>
  <c r="AL94" i="1"/>
  <c r="AU94" i="1" s="1"/>
  <c r="AL168" i="1"/>
  <c r="AU168" i="1" s="1"/>
  <c r="AL96" i="1"/>
  <c r="AU96" i="1" s="1"/>
  <c r="AL173" i="1"/>
  <c r="AP173" i="1" s="1"/>
  <c r="AL89" i="1"/>
  <c r="AU89" i="1" s="1"/>
  <c r="AL114" i="1"/>
  <c r="AP114" i="1" s="1"/>
  <c r="AL296" i="1"/>
  <c r="AX296" i="1" s="1"/>
  <c r="AY296" i="1" s="1"/>
  <c r="AZ296" i="1" s="1"/>
  <c r="AL151" i="1"/>
  <c r="AU151" i="1" s="1"/>
  <c r="AL285" i="1"/>
  <c r="AP285" i="1" s="1"/>
  <c r="AL254" i="1"/>
  <c r="AX254" i="1" s="1"/>
  <c r="AY254" i="1" s="1"/>
  <c r="AZ254" i="1" s="1"/>
  <c r="AX249" i="1"/>
  <c r="AY249" i="1" s="1"/>
  <c r="AZ249" i="1" s="1"/>
  <c r="AU244" i="1"/>
  <c r="AP244" i="1"/>
  <c r="J244" i="1" s="1" a="1"/>
  <c r="J244" i="1" s="1"/>
  <c r="AU271" i="1"/>
  <c r="AU228" i="1"/>
  <c r="J228" i="1" s="1" a="1"/>
  <c r="J228" i="1" s="1"/>
  <c r="AU245" i="1"/>
  <c r="AX148" i="1"/>
  <c r="AY148" i="1" s="1"/>
  <c r="AZ148" i="1" s="1"/>
  <c r="AU148" i="1"/>
  <c r="AX91" i="1"/>
  <c r="AY91" i="1" s="1"/>
  <c r="AZ91" i="1" s="1"/>
  <c r="AP252" i="1"/>
  <c r="AU293" i="1"/>
  <c r="AX293" i="1"/>
  <c r="AY293" i="1" s="1"/>
  <c r="AZ293" i="1" s="1"/>
  <c r="AU73" i="1"/>
  <c r="AX245" i="1"/>
  <c r="AY245" i="1" s="1"/>
  <c r="AZ245" i="1" s="1"/>
  <c r="AU295" i="1"/>
  <c r="AU150" i="1"/>
  <c r="AX83" i="1"/>
  <c r="AY83" i="1" s="1"/>
  <c r="AZ83" i="1" s="1"/>
  <c r="AX224" i="1"/>
  <c r="AY224" i="1" s="1"/>
  <c r="AZ224" i="1" s="1"/>
  <c r="AU252" i="1"/>
  <c r="AX228" i="1"/>
  <c r="AY228" i="1" s="1"/>
  <c r="AZ228" i="1" s="1"/>
  <c r="AX308" i="1"/>
  <c r="AY308" i="1" s="1"/>
  <c r="AZ308" i="1" s="1"/>
  <c r="AU287" i="1"/>
  <c r="AP308" i="1"/>
  <c r="AX98" i="1"/>
  <c r="AY98" i="1" s="1"/>
  <c r="AZ98" i="1" s="1"/>
  <c r="AP150" i="1"/>
  <c r="AP148" i="1"/>
  <c r="AP166" i="1"/>
  <c r="AP92" i="1"/>
  <c r="AX206" i="1"/>
  <c r="AY206" i="1" s="1"/>
  <c r="AZ206" i="1" s="1"/>
  <c r="AX271" i="1"/>
  <c r="AY271" i="1" s="1"/>
  <c r="AZ271" i="1" s="1"/>
  <c r="AX79" i="1"/>
  <c r="AY79" i="1" s="1"/>
  <c r="AZ79" i="1" s="1"/>
  <c r="AX123" i="1"/>
  <c r="AY123" i="1" s="1"/>
  <c r="AZ123" i="1" s="1"/>
  <c r="AU183" i="1"/>
  <c r="AP183" i="1"/>
  <c r="AX183" i="1"/>
  <c r="AY183" i="1" s="1"/>
  <c r="AZ183" i="1" s="1"/>
  <c r="AU142" i="1"/>
  <c r="AP206" i="1"/>
  <c r="J214" i="1" a="1"/>
  <c r="J214" i="1" s="1"/>
  <c r="AX137" i="1"/>
  <c r="AY137" i="1" s="1"/>
  <c r="AZ137" i="1" s="1"/>
  <c r="AU102" i="1"/>
  <c r="AX51" i="1"/>
  <c r="AY51" i="1" s="1"/>
  <c r="AZ51" i="1" s="1"/>
  <c r="AP51" i="1"/>
  <c r="AX33" i="1"/>
  <c r="AY33" i="1" s="1"/>
  <c r="AZ33" i="1" s="1"/>
  <c r="AX92" i="1"/>
  <c r="AY92" i="1" s="1"/>
  <c r="AZ92" i="1" s="1"/>
  <c r="AP264" i="1"/>
  <c r="AU264" i="1"/>
  <c r="AX264" i="1"/>
  <c r="AY264" i="1" s="1"/>
  <c r="AZ264" i="1" s="1"/>
  <c r="AP269" i="1"/>
  <c r="AX269" i="1"/>
  <c r="AY269" i="1" s="1"/>
  <c r="AZ269" i="1" s="1"/>
  <c r="AU269" i="1"/>
  <c r="AX276" i="1"/>
  <c r="AY276" i="1" s="1"/>
  <c r="AZ276" i="1" s="1"/>
  <c r="AU275" i="1"/>
  <c r="AP275" i="1"/>
  <c r="AX275" i="1"/>
  <c r="AY275" i="1" s="1"/>
  <c r="AZ275" i="1" s="1"/>
  <c r="AP263" i="1"/>
  <c r="AX263" i="1"/>
  <c r="AY263" i="1" s="1"/>
  <c r="AZ263" i="1" s="1"/>
  <c r="AP296" i="1"/>
  <c r="AU296" i="1"/>
  <c r="AP258" i="1"/>
  <c r="AX258" i="1"/>
  <c r="AY258" i="1" s="1"/>
  <c r="AZ258" i="1" s="1"/>
  <c r="AU258" i="1"/>
  <c r="AU263" i="1"/>
  <c r="AU270" i="1"/>
  <c r="AP270" i="1"/>
  <c r="AX270" i="1"/>
  <c r="AY270" i="1" s="1"/>
  <c r="AZ270" i="1" s="1"/>
  <c r="AU274" i="1"/>
  <c r="AP274" i="1"/>
  <c r="AX274" i="1"/>
  <c r="AY274" i="1" s="1"/>
  <c r="AZ274" i="1" s="1"/>
  <c r="AU282" i="1"/>
  <c r="AX282" i="1"/>
  <c r="AY282" i="1" s="1"/>
  <c r="AZ282" i="1" s="1"/>
  <c r="AP282" i="1"/>
  <c r="AU246" i="1"/>
  <c r="AX280" i="1"/>
  <c r="AY280" i="1" s="1"/>
  <c r="AZ280" i="1" s="1"/>
  <c r="AP280" i="1"/>
  <c r="AU280" i="1"/>
  <c r="AX299" i="1"/>
  <c r="AY299" i="1" s="1"/>
  <c r="AZ299" i="1" s="1"/>
  <c r="AX306" i="1"/>
  <c r="AY306" i="1" s="1"/>
  <c r="AZ306" i="1" s="1"/>
  <c r="AU306" i="1"/>
  <c r="AP266" i="1"/>
  <c r="AX266" i="1"/>
  <c r="AY266" i="1" s="1"/>
  <c r="AZ266" i="1" s="1"/>
  <c r="AU266" i="1"/>
  <c r="AP251" i="1"/>
  <c r="AX251" i="1"/>
  <c r="AY251" i="1" s="1"/>
  <c r="AZ251" i="1" s="1"/>
  <c r="AX259" i="1"/>
  <c r="AY259" i="1" s="1"/>
  <c r="AZ259" i="1" s="1"/>
  <c r="AX284" i="1"/>
  <c r="AY284" i="1" s="1"/>
  <c r="AZ284" i="1" s="1"/>
  <c r="AP303" i="1"/>
  <c r="AX303" i="1"/>
  <c r="AY303" i="1" s="1"/>
  <c r="AZ303" i="1" s="1"/>
  <c r="AP255" i="1"/>
  <c r="J255" i="1" s="1" a="1"/>
  <c r="J255" i="1" s="1"/>
  <c r="AX255" i="1"/>
  <c r="AY255" i="1" s="1"/>
  <c r="AZ255" i="1" s="1"/>
  <c r="AP273" i="1"/>
  <c r="AX225" i="1"/>
  <c r="AY225" i="1" s="1"/>
  <c r="AZ225" i="1" s="1"/>
  <c r="AP62" i="1"/>
  <c r="AU62" i="1"/>
  <c r="AP117" i="1"/>
  <c r="AU117" i="1"/>
  <c r="AP95" i="1"/>
  <c r="AU130" i="1"/>
  <c r="AX82" i="1"/>
  <c r="AY82" i="1" s="1"/>
  <c r="AZ82" i="1" s="1"/>
  <c r="AP82" i="1"/>
  <c r="AU82" i="1"/>
  <c r="AU210" i="1"/>
  <c r="AX55" i="1"/>
  <c r="AY55" i="1" s="1"/>
  <c r="AZ55" i="1" s="1"/>
  <c r="AP55" i="1"/>
  <c r="AX101" i="1"/>
  <c r="AY101" i="1" s="1"/>
  <c r="AZ101" i="1" s="1"/>
  <c r="AU101" i="1"/>
  <c r="AU178" i="1"/>
  <c r="AP178" i="1"/>
  <c r="AX178" i="1"/>
  <c r="AY178" i="1" s="1"/>
  <c r="AZ178" i="1" s="1"/>
  <c r="AU138" i="1"/>
  <c r="AP212" i="1"/>
  <c r="AU212" i="1"/>
  <c r="AU198" i="1"/>
  <c r="AX198" i="1"/>
  <c r="AY198" i="1" s="1"/>
  <c r="AZ198" i="1" s="1"/>
  <c r="AP198" i="1"/>
  <c r="AX97" i="1"/>
  <c r="AY97" i="1" s="1"/>
  <c r="AZ97" i="1" s="1"/>
  <c r="AX110" i="1"/>
  <c r="AY110" i="1" s="1"/>
  <c r="AZ110" i="1" s="1"/>
  <c r="AX117" i="1"/>
  <c r="AY117" i="1" s="1"/>
  <c r="AZ117" i="1" s="1"/>
  <c r="AP126" i="1"/>
  <c r="AX130" i="1"/>
  <c r="AY130" i="1" s="1"/>
  <c r="AZ130" i="1" s="1"/>
  <c r="AX142" i="1"/>
  <c r="AY142" i="1" s="1"/>
  <c r="AZ142" i="1" s="1"/>
  <c r="AU189" i="1"/>
  <c r="AX240" i="1"/>
  <c r="AY240" i="1" s="1"/>
  <c r="AZ240" i="1" s="1"/>
  <c r="AX189" i="1"/>
  <c r="AY189" i="1" s="1"/>
  <c r="AZ189" i="1" s="1"/>
  <c r="AP229" i="1"/>
  <c r="J229" i="1" s="1" a="1"/>
  <c r="J229" i="1" s="1"/>
  <c r="AU240" i="1"/>
  <c r="AP83" i="1"/>
  <c r="AP91" i="1"/>
  <c r="AX229" i="1"/>
  <c r="AY229" i="1" s="1"/>
  <c r="AZ229" i="1" s="1"/>
  <c r="AX62" i="1"/>
  <c r="AY62" i="1" s="1"/>
  <c r="AZ62" i="1" s="1"/>
  <c r="AP98" i="1"/>
  <c r="AP77" i="1"/>
  <c r="AP97" i="1"/>
  <c r="AP63" i="1"/>
  <c r="AP110" i="1"/>
  <c r="AX73" i="1"/>
  <c r="AY73" i="1" s="1"/>
  <c r="AZ73" i="1" s="1"/>
  <c r="AU123" i="1"/>
  <c r="AU33" i="1"/>
  <c r="AX223" i="1"/>
  <c r="AY223" i="1" s="1"/>
  <c r="AZ223" i="1" s="1"/>
  <c r="AU223" i="1"/>
  <c r="AP223" i="1"/>
  <c r="AP209" i="1"/>
  <c r="AU209" i="1"/>
  <c r="AX209" i="1"/>
  <c r="AY209" i="1" s="1"/>
  <c r="AZ209" i="1" s="1"/>
  <c r="AP234" i="1"/>
  <c r="AU241" i="1"/>
  <c r="AP241" i="1"/>
  <c r="AX35" i="1"/>
  <c r="AY35" i="1" s="1"/>
  <c r="AZ35" i="1" s="1"/>
  <c r="AP35" i="1"/>
  <c r="AU35" i="1"/>
  <c r="AX66" i="1"/>
  <c r="AY66" i="1" s="1"/>
  <c r="AZ66" i="1" s="1"/>
  <c r="AX145" i="1"/>
  <c r="AY145" i="1" s="1"/>
  <c r="AZ145" i="1" s="1"/>
  <c r="AU145" i="1"/>
  <c r="AP145" i="1"/>
  <c r="AP200" i="1"/>
  <c r="AU200" i="1"/>
  <c r="AX200" i="1"/>
  <c r="AY200" i="1" s="1"/>
  <c r="AZ200" i="1" s="1"/>
  <c r="AU109" i="1"/>
  <c r="AX109" i="1"/>
  <c r="AY109" i="1" s="1"/>
  <c r="AZ109" i="1" s="1"/>
  <c r="AP109" i="1"/>
  <c r="AU129" i="1"/>
  <c r="AX129" i="1"/>
  <c r="AY129" i="1" s="1"/>
  <c r="AZ129" i="1" s="1"/>
  <c r="AP129" i="1"/>
  <c r="AU157" i="1"/>
  <c r="AP157" i="1"/>
  <c r="AX157" i="1"/>
  <c r="AY157" i="1" s="1"/>
  <c r="AZ157" i="1" s="1"/>
  <c r="AU237" i="1"/>
  <c r="AX237" i="1"/>
  <c r="AY237" i="1" s="1"/>
  <c r="AZ237" i="1" s="1"/>
  <c r="AP227" i="1"/>
  <c r="AU227" i="1"/>
  <c r="AX227" i="1"/>
  <c r="AY227" i="1" s="1"/>
  <c r="AZ227" i="1" s="1"/>
  <c r="AP236" i="1"/>
  <c r="AU236" i="1"/>
  <c r="AX236" i="1"/>
  <c r="AY236" i="1" s="1"/>
  <c r="AZ236" i="1" s="1"/>
  <c r="AU185" i="1"/>
  <c r="AP185" i="1"/>
  <c r="AX185" i="1"/>
  <c r="AY185" i="1" s="1"/>
  <c r="AZ185" i="1" s="1"/>
  <c r="AU193" i="1"/>
  <c r="AP193" i="1"/>
  <c r="AX193" i="1"/>
  <c r="AY193" i="1" s="1"/>
  <c r="AZ193" i="1" s="1"/>
  <c r="AU103" i="1"/>
  <c r="AU238" i="1"/>
  <c r="AX212" i="1"/>
  <c r="AY212" i="1" s="1"/>
  <c r="AZ212" i="1" s="1"/>
  <c r="AX70" i="1"/>
  <c r="AY70" i="1" s="1"/>
  <c r="AZ70" i="1" s="1"/>
  <c r="AU141" i="1"/>
  <c r="AU63" i="1"/>
  <c r="AX102" i="1"/>
  <c r="AY102" i="1" s="1"/>
  <c r="AZ102" i="1" s="1"/>
  <c r="AP121" i="1"/>
  <c r="AU95" i="1"/>
  <c r="AX103" i="1"/>
  <c r="AY103" i="1" s="1"/>
  <c r="AZ103" i="1" s="1"/>
  <c r="AU149" i="1"/>
  <c r="AX149" i="1"/>
  <c r="AY149" i="1" s="1"/>
  <c r="AZ149" i="1" s="1"/>
  <c r="AX201" i="1"/>
  <c r="AY201" i="1" s="1"/>
  <c r="AZ201" i="1" s="1"/>
  <c r="AU166" i="1"/>
  <c r="AU55" i="1"/>
  <c r="AP133" i="1"/>
  <c r="AU224" i="1"/>
  <c r="J224" i="1" s="1" a="1"/>
  <c r="J224" i="1" s="1"/>
  <c r="AX204" i="1"/>
  <c r="AY204" i="1" s="1"/>
  <c r="AZ204" i="1" s="1"/>
  <c r="AP204" i="1"/>
  <c r="AU204" i="1"/>
  <c r="AP171" i="1"/>
  <c r="AP44" i="1"/>
  <c r="AP49" i="1"/>
  <c r="AX49" i="1"/>
  <c r="AY49" i="1" s="1"/>
  <c r="AZ49" i="1" s="1"/>
  <c r="AX57" i="1"/>
  <c r="AY57" i="1" s="1"/>
  <c r="AZ57" i="1" s="1"/>
  <c r="AP57" i="1"/>
  <c r="AU57" i="1"/>
  <c r="AX72" i="1"/>
  <c r="AY72" i="1" s="1"/>
  <c r="AZ72" i="1" s="1"/>
  <c r="AP72" i="1"/>
  <c r="AU85" i="1"/>
  <c r="AP85" i="1"/>
  <c r="AX85" i="1"/>
  <c r="AY85" i="1" s="1"/>
  <c r="AZ85" i="1" s="1"/>
  <c r="AU111" i="1"/>
  <c r="AP111" i="1"/>
  <c r="AX111" i="1"/>
  <c r="AY111" i="1" s="1"/>
  <c r="AZ111" i="1" s="1"/>
  <c r="AX156" i="1"/>
  <c r="AY156" i="1" s="1"/>
  <c r="AZ156" i="1" s="1"/>
  <c r="AP156" i="1"/>
  <c r="AP174" i="1"/>
  <c r="AX174" i="1"/>
  <c r="AY174" i="1" s="1"/>
  <c r="AZ174" i="1" s="1"/>
  <c r="AU174" i="1"/>
  <c r="AX78" i="1"/>
  <c r="AY78" i="1" s="1"/>
  <c r="AZ78" i="1" s="1"/>
  <c r="AX128" i="1"/>
  <c r="AY128" i="1" s="1"/>
  <c r="AZ128" i="1" s="1"/>
  <c r="AP128" i="1"/>
  <c r="AX136" i="1"/>
  <c r="AY136" i="1" s="1"/>
  <c r="AZ136" i="1" s="1"/>
  <c r="AP191" i="1"/>
  <c r="AX191" i="1"/>
  <c r="AY191" i="1" s="1"/>
  <c r="AZ191" i="1" s="1"/>
  <c r="AU191" i="1"/>
  <c r="AP53" i="1"/>
  <c r="AX53" i="1"/>
  <c r="AY53" i="1" s="1"/>
  <c r="AZ53" i="1" s="1"/>
  <c r="AU80" i="1"/>
  <c r="AP80" i="1"/>
  <c r="AX80" i="1"/>
  <c r="AY80" i="1" s="1"/>
  <c r="AZ80" i="1" s="1"/>
  <c r="AP96" i="1"/>
  <c r="AU127" i="1"/>
  <c r="AP135" i="1"/>
  <c r="AX135" i="1"/>
  <c r="AY135" i="1" s="1"/>
  <c r="AZ135" i="1" s="1"/>
  <c r="AU135" i="1"/>
  <c r="AU159" i="1"/>
  <c r="AP159" i="1"/>
  <c r="AX159" i="1"/>
  <c r="AY159" i="1" s="1"/>
  <c r="AZ159" i="1" s="1"/>
  <c r="AP60" i="1"/>
  <c r="AX60" i="1"/>
  <c r="AY60" i="1" s="1"/>
  <c r="AZ60" i="1" s="1"/>
  <c r="AU64" i="1"/>
  <c r="AP64" i="1"/>
  <c r="AX64" i="1"/>
  <c r="AY64" i="1" s="1"/>
  <c r="AZ64" i="1" s="1"/>
  <c r="AP74" i="1"/>
  <c r="AP152" i="1"/>
  <c r="AX152" i="1"/>
  <c r="AY152" i="1" s="1"/>
  <c r="AZ152" i="1" s="1"/>
  <c r="AU167" i="1"/>
  <c r="AP167" i="1"/>
  <c r="AX167" i="1"/>
  <c r="AY167" i="1" s="1"/>
  <c r="AZ167" i="1" s="1"/>
  <c r="AP151" i="1"/>
  <c r="AX151" i="1"/>
  <c r="AY151" i="1" s="1"/>
  <c r="AZ151" i="1" s="1"/>
  <c r="AP158" i="1"/>
  <c r="AX158" i="1"/>
  <c r="AY158" i="1" s="1"/>
  <c r="AZ158" i="1" s="1"/>
  <c r="AU158" i="1"/>
  <c r="AU128" i="1"/>
  <c r="AP131" i="1"/>
  <c r="AX131" i="1"/>
  <c r="AY131" i="1" s="1"/>
  <c r="AZ131" i="1" s="1"/>
  <c r="AU131" i="1"/>
  <c r="AU136" i="1"/>
  <c r="AU139" i="1"/>
  <c r="AP147" i="1"/>
  <c r="AX147" i="1"/>
  <c r="AY147" i="1" s="1"/>
  <c r="AZ147" i="1" s="1"/>
  <c r="AU147" i="1"/>
  <c r="AX172" i="1"/>
  <c r="AY172" i="1" s="1"/>
  <c r="AZ172" i="1" s="1"/>
  <c r="AP172" i="1"/>
  <c r="J172" i="1" s="1" a="1"/>
  <c r="J172" i="1" s="1"/>
  <c r="AX192" i="1"/>
  <c r="AY192" i="1" s="1"/>
  <c r="AZ192" i="1" s="1"/>
  <c r="AP192" i="1"/>
  <c r="AU207" i="1"/>
  <c r="AP207" i="1"/>
  <c r="AX207" i="1"/>
  <c r="AY207" i="1" s="1"/>
  <c r="AZ207" i="1" s="1"/>
  <c r="AP216" i="1"/>
  <c r="AX216" i="1"/>
  <c r="AY216" i="1" s="1"/>
  <c r="AZ216" i="1" s="1"/>
  <c r="AU216" i="1"/>
  <c r="AP84" i="1"/>
  <c r="AX84" i="1"/>
  <c r="AY84" i="1" s="1"/>
  <c r="AZ84" i="1" s="1"/>
  <c r="AU84" i="1"/>
  <c r="AP52" i="1"/>
  <c r="AX52" i="1"/>
  <c r="AY52" i="1" s="1"/>
  <c r="AZ52" i="1" s="1"/>
  <c r="AU52" i="1"/>
  <c r="AU76" i="1"/>
  <c r="AX76" i="1"/>
  <c r="AY76" i="1" s="1"/>
  <c r="AZ76" i="1" s="1"/>
  <c r="AP76" i="1"/>
  <c r="AX61" i="1"/>
  <c r="AY61" i="1" s="1"/>
  <c r="AZ61" i="1" s="1"/>
  <c r="AP61" i="1"/>
  <c r="AP108" i="1"/>
  <c r="J108" i="1" s="1" a="1"/>
  <c r="J108" i="1" s="1"/>
  <c r="AP94" i="1"/>
  <c r="AX116" i="1"/>
  <c r="AY116" i="1" s="1"/>
  <c r="AZ116" i="1" s="1"/>
  <c r="AP116" i="1"/>
  <c r="AP154" i="1"/>
  <c r="AX154" i="1"/>
  <c r="AY154" i="1" s="1"/>
  <c r="AZ154" i="1" s="1"/>
  <c r="AU154" i="1"/>
  <c r="AX132" i="1"/>
  <c r="AY132" i="1" s="1"/>
  <c r="AZ132" i="1" s="1"/>
  <c r="AP132" i="1"/>
  <c r="AX140" i="1"/>
  <c r="AY140" i="1" s="1"/>
  <c r="AZ140" i="1" s="1"/>
  <c r="AP140" i="1"/>
  <c r="AP125" i="1"/>
  <c r="AX125" i="1"/>
  <c r="AY125" i="1" s="1"/>
  <c r="AZ125" i="1" s="1"/>
  <c r="AX199" i="1"/>
  <c r="AY199" i="1" s="1"/>
  <c r="AZ199" i="1" s="1"/>
  <c r="AU215" i="1"/>
  <c r="AP215" i="1"/>
  <c r="AX215" i="1"/>
  <c r="AY215" i="1" s="1"/>
  <c r="AZ215" i="1" s="1"/>
  <c r="AU203" i="1"/>
  <c r="AP203" i="1"/>
  <c r="AX203" i="1"/>
  <c r="AY203" i="1" s="1"/>
  <c r="AZ203" i="1" s="1"/>
  <c r="AX195" i="1"/>
  <c r="AY195" i="1" s="1"/>
  <c r="AZ195" i="1" s="1"/>
  <c r="AU195" i="1"/>
  <c r="AX164" i="1"/>
  <c r="AY164" i="1" s="1"/>
  <c r="AZ164" i="1" s="1"/>
  <c r="AP164" i="1"/>
  <c r="J164" i="1" s="1" a="1"/>
  <c r="J164" i="1" s="1"/>
  <c r="AX208" i="1"/>
  <c r="AY208" i="1" s="1"/>
  <c r="AZ208" i="1" s="1"/>
  <c r="AP32" i="1" l="1"/>
  <c r="J33" i="1" a="1"/>
  <c r="J33" i="1" s="1"/>
  <c r="AU34" i="1"/>
  <c r="AU32" i="1"/>
  <c r="AP31" i="1"/>
  <c r="AU31" i="1"/>
  <c r="AP45" i="1"/>
  <c r="AP118" i="1"/>
  <c r="AU242" i="1"/>
  <c r="AX168" i="1"/>
  <c r="AY168" i="1" s="1"/>
  <c r="AZ168" i="1" s="1"/>
  <c r="AX238" i="1"/>
  <c r="AY238" i="1" s="1"/>
  <c r="AZ238" i="1" s="1"/>
  <c r="AX239" i="1"/>
  <c r="AY239" i="1" s="1"/>
  <c r="AZ239" i="1" s="1"/>
  <c r="AU197" i="1"/>
  <c r="AP161" i="1"/>
  <c r="AU273" i="1"/>
  <c r="AP254" i="1"/>
  <c r="AU208" i="1"/>
  <c r="AP115" i="1"/>
  <c r="AP134" i="1"/>
  <c r="AU302" i="1"/>
  <c r="AP231" i="1"/>
  <c r="AP295" i="1"/>
  <c r="AX170" i="1"/>
  <c r="AY170" i="1" s="1"/>
  <c r="AZ170" i="1" s="1"/>
  <c r="AP190" i="1"/>
  <c r="AP39" i="1"/>
  <c r="AX50" i="1"/>
  <c r="AY50" i="1" s="1"/>
  <c r="AZ50" i="1" s="1"/>
  <c r="AX286" i="1"/>
  <c r="AY286" i="1" s="1"/>
  <c r="AZ286" i="1" s="1"/>
  <c r="AP288" i="1"/>
  <c r="AP299" i="1"/>
  <c r="AU262" i="1"/>
  <c r="AU281" i="1"/>
  <c r="AX133" i="1"/>
  <c r="AY133" i="1" s="1"/>
  <c r="AZ133" i="1" s="1"/>
  <c r="AX213" i="1"/>
  <c r="AY213" i="1" s="1"/>
  <c r="AZ213" i="1" s="1"/>
  <c r="AP196" i="1"/>
  <c r="AU250" i="1"/>
  <c r="AX290" i="1"/>
  <c r="AY290" i="1" s="1"/>
  <c r="AZ290" i="1" s="1"/>
  <c r="AP79" i="1"/>
  <c r="AP291" i="1"/>
  <c r="AU291" i="1"/>
  <c r="AX285" i="1"/>
  <c r="AY285" i="1" s="1"/>
  <c r="AZ285" i="1" s="1"/>
  <c r="AP265" i="1"/>
  <c r="AU290" i="1"/>
  <c r="AX115" i="1"/>
  <c r="AY115" i="1" s="1"/>
  <c r="AZ115" i="1" s="1"/>
  <c r="AX127" i="1"/>
  <c r="AY127" i="1" s="1"/>
  <c r="AZ127" i="1" s="1"/>
  <c r="AP170" i="1"/>
  <c r="AU211" i="1"/>
  <c r="AX39" i="1"/>
  <c r="AY39" i="1" s="1"/>
  <c r="AZ39" i="1" s="1"/>
  <c r="AU234" i="1"/>
  <c r="AU169" i="1"/>
  <c r="AP225" i="1"/>
  <c r="J225" i="1" s="1" a="1"/>
  <c r="J225" i="1" s="1"/>
  <c r="AU161" i="1"/>
  <c r="AU286" i="1"/>
  <c r="AX288" i="1"/>
  <c r="AY288" i="1" s="1"/>
  <c r="AZ288" i="1" s="1"/>
  <c r="AX262" i="1"/>
  <c r="AY262" i="1" s="1"/>
  <c r="AZ262" i="1" s="1"/>
  <c r="AX302" i="1"/>
  <c r="AY302" i="1" s="1"/>
  <c r="AZ302" i="1" s="1"/>
  <c r="AP277" i="1"/>
  <c r="AX277" i="1"/>
  <c r="AY277" i="1" s="1"/>
  <c r="AZ277" i="1" s="1"/>
  <c r="AX108" i="1"/>
  <c r="AY108" i="1" s="1"/>
  <c r="AZ108" i="1" s="1"/>
  <c r="AX139" i="1"/>
  <c r="AY139" i="1" s="1"/>
  <c r="AZ139" i="1" s="1"/>
  <c r="AX59" i="1"/>
  <c r="AY59" i="1" s="1"/>
  <c r="AZ59" i="1" s="1"/>
  <c r="AU118" i="1"/>
  <c r="AX144" i="1"/>
  <c r="AY144" i="1" s="1"/>
  <c r="AZ144" i="1" s="1"/>
  <c r="AP86" i="1"/>
  <c r="J86" i="1" s="1" a="1"/>
  <c r="J86" i="1" s="1"/>
  <c r="AP100" i="1"/>
  <c r="AP211" i="1"/>
  <c r="AX184" i="1"/>
  <c r="AY184" i="1" s="1"/>
  <c r="AZ184" i="1" s="1"/>
  <c r="AU201" i="1"/>
  <c r="AX93" i="1"/>
  <c r="AY93" i="1" s="1"/>
  <c r="AZ93" i="1" s="1"/>
  <c r="AU239" i="1"/>
  <c r="AX190" i="1"/>
  <c r="AY190" i="1" s="1"/>
  <c r="AZ190" i="1" s="1"/>
  <c r="AU93" i="1"/>
  <c r="AX165" i="1"/>
  <c r="AY165" i="1" s="1"/>
  <c r="AZ165" i="1" s="1"/>
  <c r="AX196" i="1"/>
  <c r="AY196" i="1" s="1"/>
  <c r="AZ196" i="1" s="1"/>
  <c r="AX138" i="1"/>
  <c r="AY138" i="1" s="1"/>
  <c r="AZ138" i="1" s="1"/>
  <c r="AU47" i="1"/>
  <c r="AX210" i="1"/>
  <c r="AY210" i="1" s="1"/>
  <c r="AZ210" i="1" s="1"/>
  <c r="AX197" i="1"/>
  <c r="AY197" i="1" s="1"/>
  <c r="AZ197" i="1" s="1"/>
  <c r="AX124" i="1"/>
  <c r="AY124" i="1" s="1"/>
  <c r="AZ124" i="1" s="1"/>
  <c r="AU292" i="1"/>
  <c r="AX250" i="1"/>
  <c r="AY250" i="1" s="1"/>
  <c r="AZ250" i="1" s="1"/>
  <c r="AU265" i="1"/>
  <c r="AX292" i="1"/>
  <c r="AY292" i="1" s="1"/>
  <c r="AZ292" i="1" s="1"/>
  <c r="AP242" i="1"/>
  <c r="AX301" i="1"/>
  <c r="AY301" i="1" s="1"/>
  <c r="AZ301" i="1" s="1"/>
  <c r="AU285" i="1"/>
  <c r="AX126" i="1"/>
  <c r="AY126" i="1" s="1"/>
  <c r="AZ126" i="1" s="1"/>
  <c r="AP218" i="1"/>
  <c r="AU261" i="1"/>
  <c r="AP253" i="1"/>
  <c r="J253" i="1" s="1" a="1"/>
  <c r="J253" i="1" s="1"/>
  <c r="AU219" i="1"/>
  <c r="AP168" i="1"/>
  <c r="AU59" i="1"/>
  <c r="AP184" i="1"/>
  <c r="J184" i="1" s="1" a="1"/>
  <c r="J184" i="1" s="1"/>
  <c r="AX134" i="1"/>
  <c r="AY134" i="1" s="1"/>
  <c r="AZ134" i="1" s="1"/>
  <c r="AX169" i="1"/>
  <c r="AY169" i="1" s="1"/>
  <c r="AZ169" i="1" s="1"/>
  <c r="AX235" i="1"/>
  <c r="AY235" i="1" s="1"/>
  <c r="AZ235" i="1" s="1"/>
  <c r="AP281" i="1"/>
  <c r="J281" i="1" s="1" a="1"/>
  <c r="J281" i="1" s="1"/>
  <c r="AU253" i="1"/>
  <c r="AX219" i="1"/>
  <c r="AY219" i="1" s="1"/>
  <c r="AZ219" i="1" s="1"/>
  <c r="AP199" i="1"/>
  <c r="AP120" i="1"/>
  <c r="J120" i="1" s="1" a="1"/>
  <c r="J120" i="1" s="1"/>
  <c r="AX120" i="1"/>
  <c r="AY120" i="1" s="1"/>
  <c r="AZ120" i="1" s="1"/>
  <c r="AX94" i="1"/>
  <c r="AY94" i="1" s="1"/>
  <c r="AZ94" i="1" s="1"/>
  <c r="AX45" i="1"/>
  <c r="AY45" i="1" s="1"/>
  <c r="AZ45" i="1" s="1"/>
  <c r="AU100" i="1"/>
  <c r="AP78" i="1"/>
  <c r="J78" i="1" s="1" a="1"/>
  <c r="J78" i="1" s="1"/>
  <c r="AX86" i="1"/>
  <c r="AY86" i="1" s="1"/>
  <c r="AZ86" i="1" s="1"/>
  <c r="AX121" i="1"/>
  <c r="AY121" i="1" s="1"/>
  <c r="AZ121" i="1" s="1"/>
  <c r="AX65" i="1"/>
  <c r="AY65" i="1" s="1"/>
  <c r="AZ65" i="1" s="1"/>
  <c r="AU99" i="1"/>
  <c r="AU50" i="1"/>
  <c r="AX47" i="1"/>
  <c r="AY47" i="1" s="1"/>
  <c r="AZ47" i="1" s="1"/>
  <c r="AU165" i="1"/>
  <c r="AP235" i="1"/>
  <c r="J235" i="1" s="1" a="1"/>
  <c r="J235" i="1" s="1"/>
  <c r="AU42" i="1"/>
  <c r="J42" i="1" s="1" a="1"/>
  <c r="J42" i="1" s="1"/>
  <c r="AP284" i="1"/>
  <c r="AX218" i="1"/>
  <c r="AY218" i="1" s="1"/>
  <c r="AZ218" i="1" s="1"/>
  <c r="AX42" i="1"/>
  <c r="AY42" i="1" s="1"/>
  <c r="AZ42" i="1" s="1"/>
  <c r="AX287" i="1"/>
  <c r="AY287" i="1" s="1"/>
  <c r="AZ287" i="1" s="1"/>
  <c r="AX261" i="1"/>
  <c r="AY261" i="1" s="1"/>
  <c r="AZ261" i="1" s="1"/>
  <c r="AU124" i="1"/>
  <c r="AP99" i="1"/>
  <c r="AX155" i="1"/>
  <c r="AY155" i="1" s="1"/>
  <c r="AZ155" i="1" s="1"/>
  <c r="AU176" i="1"/>
  <c r="AP179" i="1"/>
  <c r="J179" i="1" s="1" a="1"/>
  <c r="J179" i="1" s="1"/>
  <c r="AU146" i="1"/>
  <c r="AU155" i="1"/>
  <c r="AX146" i="1"/>
  <c r="AY146" i="1" s="1"/>
  <c r="AZ146" i="1" s="1"/>
  <c r="AU119" i="1"/>
  <c r="AU162" i="1"/>
  <c r="AX194" i="1"/>
  <c r="AY194" i="1" s="1"/>
  <c r="AZ194" i="1" s="1"/>
  <c r="AP194" i="1"/>
  <c r="AX162" i="1"/>
  <c r="AY162" i="1" s="1"/>
  <c r="AZ162" i="1" s="1"/>
  <c r="AU38" i="1"/>
  <c r="AP144" i="1"/>
  <c r="AX163" i="1"/>
  <c r="AY163" i="1" s="1"/>
  <c r="AZ163" i="1" s="1"/>
  <c r="AX143" i="1"/>
  <c r="AY143" i="1" s="1"/>
  <c r="AZ143" i="1" s="1"/>
  <c r="AU180" i="1"/>
  <c r="AP181" i="1"/>
  <c r="AP226" i="1"/>
  <c r="AP143" i="1"/>
  <c r="J143" i="1" s="1" a="1"/>
  <c r="J143" i="1" s="1"/>
  <c r="AX181" i="1"/>
  <c r="AY181" i="1" s="1"/>
  <c r="AZ181" i="1" s="1"/>
  <c r="AP180" i="1"/>
  <c r="AP163" i="1"/>
  <c r="AX90" i="1"/>
  <c r="AY90" i="1" s="1"/>
  <c r="AZ90" i="1" s="1"/>
  <c r="AP249" i="1"/>
  <c r="J249" i="1" s="1" a="1"/>
  <c r="J249" i="1" s="1"/>
  <c r="AU226" i="1"/>
  <c r="AP90" i="1"/>
  <c r="J90" i="1" s="1" a="1"/>
  <c r="J90" i="1" s="1"/>
  <c r="AP186" i="1"/>
  <c r="AP70" i="1"/>
  <c r="J70" i="1" s="1" a="1"/>
  <c r="J70" i="1" s="1"/>
  <c r="AX77" i="1"/>
  <c r="AY77" i="1" s="1"/>
  <c r="AZ77" i="1" s="1"/>
  <c r="AU186" i="1"/>
  <c r="AP276" i="1"/>
  <c r="AP153" i="1"/>
  <c r="J153" i="1" s="1" a="1"/>
  <c r="J153" i="1" s="1"/>
  <c r="AX58" i="1"/>
  <c r="AY58" i="1" s="1"/>
  <c r="AZ58" i="1" s="1"/>
  <c r="AX246" i="1"/>
  <c r="AY246" i="1" s="1"/>
  <c r="AZ246" i="1" s="1"/>
  <c r="AX153" i="1"/>
  <c r="AY153" i="1" s="1"/>
  <c r="AZ153" i="1" s="1"/>
  <c r="AU232" i="1"/>
  <c r="AP188" i="1"/>
  <c r="AX188" i="1"/>
  <c r="AY188" i="1" s="1"/>
  <c r="AZ188" i="1" s="1"/>
  <c r="AU175" i="1"/>
  <c r="AX175" i="1"/>
  <c r="AY175" i="1" s="1"/>
  <c r="AZ175" i="1" s="1"/>
  <c r="AX232" i="1"/>
  <c r="AY232" i="1" s="1"/>
  <c r="AZ232" i="1" s="1"/>
  <c r="AX96" i="1"/>
  <c r="AY96" i="1" s="1"/>
  <c r="AZ96" i="1" s="1"/>
  <c r="AU205" i="1"/>
  <c r="AP294" i="1"/>
  <c r="J294" i="1" s="1" a="1"/>
  <c r="J294" i="1" s="1"/>
  <c r="AX34" i="1"/>
  <c r="AY34" i="1" s="1"/>
  <c r="AZ34" i="1" s="1"/>
  <c r="AX205" i="1"/>
  <c r="AY205" i="1" s="1"/>
  <c r="AZ205" i="1" s="1"/>
  <c r="AU58" i="1"/>
  <c r="AX294" i="1"/>
  <c r="AY294" i="1" s="1"/>
  <c r="AZ294" i="1" s="1"/>
  <c r="AX247" i="1"/>
  <c r="AY247" i="1" s="1"/>
  <c r="AZ247" i="1" s="1"/>
  <c r="AU247" i="1"/>
  <c r="AU56" i="1"/>
  <c r="AP213" i="1"/>
  <c r="AU202" i="1"/>
  <c r="AU254" i="1"/>
  <c r="AU71" i="1"/>
  <c r="AP202" i="1"/>
  <c r="J202" i="1" s="1" a="1"/>
  <c r="J202" i="1" s="1"/>
  <c r="AX56" i="1"/>
  <c r="AY56" i="1" s="1"/>
  <c r="AZ56" i="1" s="1"/>
  <c r="AP54" i="1"/>
  <c r="AX75" i="1"/>
  <c r="AY75" i="1" s="1"/>
  <c r="AZ75" i="1" s="1"/>
  <c r="AP69" i="1"/>
  <c r="J69" i="1" s="1" a="1"/>
  <c r="J69" i="1" s="1"/>
  <c r="AX41" i="1"/>
  <c r="AY41" i="1" s="1"/>
  <c r="AZ41" i="1" s="1"/>
  <c r="AX298" i="1"/>
  <c r="AY298" i="1" s="1"/>
  <c r="AZ298" i="1" s="1"/>
  <c r="AP298" i="1"/>
  <c r="J298" i="1" s="1" a="1"/>
  <c r="J298" i="1" s="1"/>
  <c r="AP106" i="1"/>
  <c r="J106" i="1" s="1" a="1"/>
  <c r="J106" i="1" s="1"/>
  <c r="AP41" i="1"/>
  <c r="J41" i="1" s="1" a="1"/>
  <c r="J41" i="1" s="1"/>
  <c r="AP88" i="1"/>
  <c r="J88" i="1" s="1" a="1"/>
  <c r="J88" i="1" s="1"/>
  <c r="AX119" i="1"/>
  <c r="AY119" i="1" s="1"/>
  <c r="AZ119" i="1" s="1"/>
  <c r="AP66" i="1"/>
  <c r="J66" i="1" s="1" a="1"/>
  <c r="J66" i="1" s="1"/>
  <c r="AX106" i="1"/>
  <c r="AY106" i="1" s="1"/>
  <c r="AZ106" i="1" s="1"/>
  <c r="AU88" i="1"/>
  <c r="AX283" i="1"/>
  <c r="AY283" i="1" s="1"/>
  <c r="AZ283" i="1" s="1"/>
  <c r="AP176" i="1"/>
  <c r="J176" i="1" s="1" a="1"/>
  <c r="J176" i="1" s="1"/>
  <c r="AU75" i="1"/>
  <c r="AX187" i="1"/>
  <c r="AY187" i="1" s="1"/>
  <c r="AZ187" i="1" s="1"/>
  <c r="AX141" i="1"/>
  <c r="AY141" i="1" s="1"/>
  <c r="AZ141" i="1" s="1"/>
  <c r="AU137" i="1"/>
  <c r="AU105" i="1"/>
  <c r="AX256" i="1"/>
  <c r="AY256" i="1" s="1"/>
  <c r="AZ256" i="1" s="1"/>
  <c r="AP187" i="1"/>
  <c r="J187" i="1" s="1" a="1"/>
  <c r="J187" i="1" s="1"/>
  <c r="AU221" i="1"/>
  <c r="AX71" i="1"/>
  <c r="AY71" i="1" s="1"/>
  <c r="AZ71" i="1" s="1"/>
  <c r="AU220" i="1"/>
  <c r="AP104" i="1"/>
  <c r="J104" i="1" s="1" a="1"/>
  <c r="J104" i="1" s="1"/>
  <c r="AP220" i="1"/>
  <c r="J220" i="1" s="1" a="1"/>
  <c r="J220" i="1" s="1"/>
  <c r="AX307" i="1"/>
  <c r="AY307" i="1" s="1"/>
  <c r="AZ307" i="1" s="1"/>
  <c r="AX104" i="1"/>
  <c r="AY104" i="1" s="1"/>
  <c r="AZ104" i="1" s="1"/>
  <c r="AU122" i="1"/>
  <c r="AP46" i="1"/>
  <c r="AP307" i="1"/>
  <c r="J307" i="1" s="1" a="1"/>
  <c r="J307" i="1" s="1"/>
  <c r="AX46" i="1"/>
  <c r="AY46" i="1" s="1"/>
  <c r="AZ46" i="1" s="1"/>
  <c r="AP300" i="1"/>
  <c r="J300" i="1" s="1" a="1"/>
  <c r="J300" i="1" s="1"/>
  <c r="AU40" i="1"/>
  <c r="AP81" i="1"/>
  <c r="J81" i="1" s="1" a="1"/>
  <c r="J81" i="1" s="1"/>
  <c r="AP297" i="1"/>
  <c r="J297" i="1" s="1" a="1"/>
  <c r="J297" i="1" s="1"/>
  <c r="AX40" i="1"/>
  <c r="AY40" i="1" s="1"/>
  <c r="AZ40" i="1" s="1"/>
  <c r="AX81" i="1"/>
  <c r="AY81" i="1" s="1"/>
  <c r="AZ81" i="1" s="1"/>
  <c r="AU113" i="1"/>
  <c r="AX113" i="1"/>
  <c r="AY113" i="1" s="1"/>
  <c r="AZ113" i="1" s="1"/>
  <c r="AX297" i="1"/>
  <c r="AY297" i="1" s="1"/>
  <c r="AZ297" i="1" s="1"/>
  <c r="AP112" i="1"/>
  <c r="J112" i="1" s="1" a="1"/>
  <c r="J112" i="1" s="1"/>
  <c r="AX112" i="1"/>
  <c r="AY112" i="1" s="1"/>
  <c r="AZ112" i="1" s="1"/>
  <c r="AU179" i="1"/>
  <c r="AU48" i="1"/>
  <c r="AX68" i="1"/>
  <c r="AY68" i="1" s="1"/>
  <c r="AZ68" i="1" s="1"/>
  <c r="AX48" i="1"/>
  <c r="AY48" i="1" s="1"/>
  <c r="AZ48" i="1" s="1"/>
  <c r="AP257" i="1"/>
  <c r="J257" i="1" s="1" a="1"/>
  <c r="J257" i="1" s="1"/>
  <c r="AP248" i="1"/>
  <c r="J248" i="1" s="1" a="1"/>
  <c r="J248" i="1" s="1"/>
  <c r="AP68" i="1"/>
  <c r="J68" i="1" s="1" a="1"/>
  <c r="J68" i="1" s="1"/>
  <c r="AP217" i="1"/>
  <c r="J217" i="1" s="1" a="1"/>
  <c r="J217" i="1" s="1"/>
  <c r="AU257" i="1"/>
  <c r="AU222" i="1"/>
  <c r="AP289" i="1"/>
  <c r="J289" i="1" s="1" a="1"/>
  <c r="J289" i="1" s="1"/>
  <c r="AU289" i="1"/>
  <c r="AU217" i="1"/>
  <c r="AU279" i="1"/>
  <c r="AX222" i="1"/>
  <c r="AY222" i="1" s="1"/>
  <c r="AZ222" i="1" s="1"/>
  <c r="J71" i="1" a="1"/>
  <c r="J71" i="1" s="1"/>
  <c r="AU114" i="1"/>
  <c r="AP279" i="1"/>
  <c r="J279" i="1" s="1" a="1"/>
  <c r="J279" i="1" s="1"/>
  <c r="AX114" i="1"/>
  <c r="AY114" i="1" s="1"/>
  <c r="AZ114" i="1" s="1"/>
  <c r="AU44" i="1"/>
  <c r="AP267" i="1"/>
  <c r="J267" i="1" s="1" a="1"/>
  <c r="J267" i="1" s="1"/>
  <c r="AX243" i="1"/>
  <c r="AY243" i="1" s="1"/>
  <c r="AZ243" i="1" s="1"/>
  <c r="AX267" i="1"/>
  <c r="AY267" i="1" s="1"/>
  <c r="AZ267" i="1" s="1"/>
  <c r="AP243" i="1"/>
  <c r="J243" i="1" s="1" a="1"/>
  <c r="J243" i="1" s="1"/>
  <c r="AU300" i="1"/>
  <c r="AX233" i="1"/>
  <c r="AY233" i="1" s="1"/>
  <c r="AZ233" i="1" s="1"/>
  <c r="AP233" i="1"/>
  <c r="J233" i="1" s="1" a="1"/>
  <c r="J233" i="1" s="1"/>
  <c r="AU301" i="1"/>
  <c r="AP122" i="1"/>
  <c r="J122" i="1" s="1" a="1"/>
  <c r="J122" i="1" s="1"/>
  <c r="AP268" i="1"/>
  <c r="AX268" i="1"/>
  <c r="AY268" i="1" s="1"/>
  <c r="AZ268" i="1" s="1"/>
  <c r="AU272" i="1"/>
  <c r="AP272" i="1"/>
  <c r="AX231" i="1"/>
  <c r="AY231" i="1" s="1"/>
  <c r="AZ231" i="1" s="1"/>
  <c r="AU304" i="1"/>
  <c r="J304" i="1" s="1" a="1"/>
  <c r="J304" i="1" s="1"/>
  <c r="AP38" i="1"/>
  <c r="J38" i="1" s="1" a="1"/>
  <c r="J38" i="1" s="1"/>
  <c r="AP160" i="1"/>
  <c r="J160" i="1" s="1" a="1"/>
  <c r="J160" i="1" s="1"/>
  <c r="AU160" i="1"/>
  <c r="AP105" i="1"/>
  <c r="J105" i="1" s="1" a="1"/>
  <c r="J105" i="1" s="1"/>
  <c r="AU54" i="1"/>
  <c r="AU283" i="1"/>
  <c r="AU87" i="1"/>
  <c r="AU36" i="1"/>
  <c r="AX171" i="1"/>
  <c r="AY171" i="1" s="1"/>
  <c r="AZ171" i="1" s="1"/>
  <c r="AP177" i="1"/>
  <c r="J177" i="1" s="1" a="1"/>
  <c r="J177" i="1" s="1"/>
  <c r="AX177" i="1"/>
  <c r="AY177" i="1" s="1"/>
  <c r="AZ177" i="1" s="1"/>
  <c r="AP65" i="1"/>
  <c r="J65" i="1" s="1" a="1"/>
  <c r="J65" i="1" s="1"/>
  <c r="AP89" i="1"/>
  <c r="J89" i="1" s="1" a="1"/>
  <c r="J89" i="1" s="1"/>
  <c r="AP182" i="1"/>
  <c r="J182" i="1" s="1" a="1"/>
  <c r="J182" i="1" s="1"/>
  <c r="AX89" i="1"/>
  <c r="AY89" i="1" s="1"/>
  <c r="AZ89" i="1" s="1"/>
  <c r="AX74" i="1"/>
  <c r="AY74" i="1" s="1"/>
  <c r="AZ74" i="1" s="1"/>
  <c r="AP36" i="1"/>
  <c r="J36" i="1" s="1" a="1"/>
  <c r="J36" i="1" s="1"/>
  <c r="AX173" i="1"/>
  <c r="AY173" i="1" s="1"/>
  <c r="AZ173" i="1" s="1"/>
  <c r="AX43" i="1"/>
  <c r="AY43" i="1" s="1"/>
  <c r="AZ43" i="1" s="1"/>
  <c r="AP43" i="1"/>
  <c r="J43" i="1" s="1" a="1"/>
  <c r="J43" i="1" s="1"/>
  <c r="AX305" i="1"/>
  <c r="AY305" i="1" s="1"/>
  <c r="AZ305" i="1" s="1"/>
  <c r="AU67" i="1"/>
  <c r="AU107" i="1"/>
  <c r="AX67" i="1"/>
  <c r="AY67" i="1" s="1"/>
  <c r="AZ67" i="1" s="1"/>
  <c r="AU173" i="1"/>
  <c r="AX107" i="1"/>
  <c r="AY107" i="1" s="1"/>
  <c r="AZ107" i="1" s="1"/>
  <c r="AX278" i="1"/>
  <c r="AY278" i="1" s="1"/>
  <c r="AZ278" i="1" s="1"/>
  <c r="AP259" i="1"/>
  <c r="J259" i="1" s="1" a="1"/>
  <c r="J259" i="1" s="1"/>
  <c r="AP87" i="1"/>
  <c r="J87" i="1" s="1" a="1"/>
  <c r="J87" i="1" s="1"/>
  <c r="AU305" i="1"/>
  <c r="AX304" i="1"/>
  <c r="AY304" i="1" s="1"/>
  <c r="AZ304" i="1" s="1"/>
  <c r="AP278" i="1"/>
  <c r="J278" i="1" s="1" a="1"/>
  <c r="J278" i="1" s="1"/>
  <c r="AU260" i="1"/>
  <c r="AX214" i="1"/>
  <c r="AY214" i="1" s="1"/>
  <c r="AZ214" i="1" s="1"/>
  <c r="AX69" i="1"/>
  <c r="AY69" i="1" s="1"/>
  <c r="AZ69" i="1" s="1"/>
  <c r="AX230" i="1"/>
  <c r="AY230" i="1" s="1"/>
  <c r="AZ230" i="1" s="1"/>
  <c r="AX182" i="1"/>
  <c r="AY182" i="1" s="1"/>
  <c r="AZ182" i="1" s="1"/>
  <c r="AX260" i="1"/>
  <c r="AY260" i="1" s="1"/>
  <c r="AZ260" i="1" s="1"/>
  <c r="AP256" i="1"/>
  <c r="J256" i="1" s="1" a="1"/>
  <c r="J256" i="1" s="1"/>
  <c r="AU214" i="1"/>
  <c r="AX37" i="1"/>
  <c r="AY37" i="1" s="1"/>
  <c r="AZ37" i="1" s="1"/>
  <c r="AP230" i="1"/>
  <c r="J230" i="1" s="1" a="1"/>
  <c r="J230" i="1" s="1"/>
  <c r="AP221" i="1"/>
  <c r="J221" i="1" s="1" a="1"/>
  <c r="J221" i="1" s="1"/>
  <c r="AP37" i="1"/>
  <c r="J166" i="1" a="1"/>
  <c r="J166" i="1" s="1"/>
  <c r="J226" i="1" a="1"/>
  <c r="J226" i="1" s="1"/>
  <c r="AX248" i="1"/>
  <c r="AY248" i="1" s="1"/>
  <c r="AZ248" i="1" s="1"/>
  <c r="J31" i="1" a="1"/>
  <c r="J31" i="1" s="1"/>
  <c r="J291" i="1" a="1"/>
  <c r="J291" i="1" s="1"/>
  <c r="J252" i="1" a="1"/>
  <c r="J252" i="1" s="1"/>
  <c r="J295" i="1" a="1"/>
  <c r="J295" i="1" s="1"/>
  <c r="J99" i="1" a="1"/>
  <c r="J99" i="1" s="1"/>
  <c r="J239" i="1" a="1"/>
  <c r="J239" i="1" s="1"/>
  <c r="J150" i="1" a="1"/>
  <c r="J150" i="1" s="1"/>
  <c r="J277" i="1" a="1"/>
  <c r="J277" i="1" s="1"/>
  <c r="J270" i="1" a="1"/>
  <c r="J270" i="1" s="1"/>
  <c r="J183" i="1" a="1"/>
  <c r="J183" i="1" s="1"/>
  <c r="J148" i="1" a="1"/>
  <c r="J148" i="1" s="1"/>
  <c r="J58" i="1" a="1"/>
  <c r="J58" i="1" s="1"/>
  <c r="J126" i="1" a="1"/>
  <c r="J126" i="1" s="1"/>
  <c r="J303" i="1" a="1"/>
  <c r="J303" i="1" s="1"/>
  <c r="J152" i="1" a="1"/>
  <c r="J152" i="1" s="1"/>
  <c r="J53" i="1" a="1"/>
  <c r="J53" i="1" s="1"/>
  <c r="J130" i="1" a="1"/>
  <c r="J130" i="1" s="1"/>
  <c r="J133" i="1" a="1"/>
  <c r="J133" i="1" s="1"/>
  <c r="J261" i="1" a="1"/>
  <c r="J261" i="1" s="1"/>
  <c r="J149" i="1" a="1"/>
  <c r="J149" i="1" s="1"/>
  <c r="J146" i="1" a="1"/>
  <c r="J146" i="1" s="1"/>
  <c r="J231" i="1" a="1"/>
  <c r="J231" i="1" s="1"/>
  <c r="J308" i="1" a="1"/>
  <c r="J308" i="1" s="1"/>
  <c r="J77" i="1" a="1"/>
  <c r="J77" i="1" s="1"/>
  <c r="J134" i="1" a="1"/>
  <c r="J134" i="1" s="1"/>
  <c r="J55" i="1" a="1"/>
  <c r="J55" i="1" s="1"/>
  <c r="J91" i="1" a="1"/>
  <c r="J91" i="1" s="1"/>
  <c r="J83" i="1" a="1"/>
  <c r="J83" i="1" s="1"/>
  <c r="J140" i="1" a="1"/>
  <c r="J140" i="1" s="1"/>
  <c r="J192" i="1" a="1"/>
  <c r="J192" i="1" s="1"/>
  <c r="J121" i="1" a="1"/>
  <c r="J121" i="1" s="1"/>
  <c r="J238" i="1" a="1"/>
  <c r="J238" i="1" s="1"/>
  <c r="J107" i="1" a="1"/>
  <c r="J107" i="1" s="1"/>
  <c r="J283" i="1" a="1"/>
  <c r="J283" i="1" s="1"/>
  <c r="J132" i="1" a="1"/>
  <c r="J132" i="1" s="1"/>
  <c r="J116" i="1" a="1"/>
  <c r="J116" i="1" s="1"/>
  <c r="J74" i="1" a="1"/>
  <c r="J74" i="1" s="1"/>
  <c r="J287" i="1" a="1"/>
  <c r="J287" i="1" s="1"/>
  <c r="J156" i="1" a="1"/>
  <c r="J156" i="1" s="1"/>
  <c r="J97" i="1" a="1"/>
  <c r="J97" i="1" s="1"/>
  <c r="J50" i="1" a="1"/>
  <c r="J50" i="1" s="1"/>
  <c r="J251" i="1" a="1"/>
  <c r="J251" i="1" s="1"/>
  <c r="J92" i="1" a="1"/>
  <c r="J92" i="1" s="1"/>
  <c r="J98" i="1" a="1"/>
  <c r="J98" i="1" s="1"/>
  <c r="J51" i="1" a="1"/>
  <c r="J51" i="1" s="1"/>
  <c r="J274" i="1" a="1"/>
  <c r="J274" i="1" s="1"/>
  <c r="J61" i="1" a="1"/>
  <c r="J61" i="1" s="1"/>
  <c r="J129" i="1" a="1"/>
  <c r="J129" i="1" s="1"/>
  <c r="J124" i="1" a="1"/>
  <c r="J124" i="1" s="1"/>
  <c r="J301" i="1" a="1"/>
  <c r="J301" i="1" s="1"/>
  <c r="J293" i="1" a="1"/>
  <c r="J293" i="1" s="1"/>
  <c r="J201" i="1" a="1"/>
  <c r="J201" i="1" s="1"/>
  <c r="J186" i="1" a="1"/>
  <c r="J186" i="1" s="1"/>
  <c r="J142" i="1" a="1"/>
  <c r="J142" i="1" s="1"/>
  <c r="J137" i="1" a="1"/>
  <c r="J137" i="1" s="1"/>
  <c r="J45" i="1" a="1"/>
  <c r="J45" i="1" s="1"/>
  <c r="J96" i="1" a="1"/>
  <c r="J96" i="1" s="1"/>
  <c r="J227" i="1" a="1"/>
  <c r="J227" i="1" s="1"/>
  <c r="J200" i="1" a="1"/>
  <c r="J200" i="1" s="1"/>
  <c r="J209" i="1" a="1"/>
  <c r="J209" i="1" s="1"/>
  <c r="J75" i="1" a="1"/>
  <c r="J75" i="1" s="1"/>
  <c r="J299" i="1" a="1"/>
  <c r="J299" i="1" s="1"/>
  <c r="J276" i="1" a="1"/>
  <c r="J276" i="1" s="1"/>
  <c r="J207" i="1" a="1"/>
  <c r="J207" i="1" s="1"/>
  <c r="J285" i="1" a="1"/>
  <c r="J285" i="1" s="1"/>
  <c r="J151" i="1" a="1"/>
  <c r="J151" i="1" s="1"/>
  <c r="J125" i="1" a="1"/>
  <c r="J125" i="1" s="1"/>
  <c r="J193" i="1" a="1"/>
  <c r="J193" i="1" s="1"/>
  <c r="J222" i="1" a="1"/>
  <c r="J222" i="1" s="1"/>
  <c r="J49" i="1" a="1"/>
  <c r="J49" i="1" s="1"/>
  <c r="J190" i="1" a="1"/>
  <c r="J190" i="1" s="1"/>
  <c r="J110" i="1" a="1"/>
  <c r="J110" i="1" s="1"/>
  <c r="J284" i="1" a="1"/>
  <c r="J284" i="1" s="1"/>
  <c r="J206" i="1" a="1"/>
  <c r="J206" i="1" s="1"/>
  <c r="J245" i="1" a="1"/>
  <c r="J245" i="1" s="1"/>
  <c r="J197" i="1" a="1"/>
  <c r="J197" i="1" s="1"/>
  <c r="J102" i="1" a="1"/>
  <c r="J102" i="1" s="1"/>
  <c r="J93" i="1" a="1"/>
  <c r="J93" i="1" s="1"/>
  <c r="J240" i="1" a="1"/>
  <c r="J240" i="1" s="1"/>
  <c r="J101" i="1" a="1"/>
  <c r="J101" i="1" s="1"/>
  <c r="J288" i="1" a="1"/>
  <c r="J288" i="1" s="1"/>
  <c r="J189" i="1" a="1"/>
  <c r="J189" i="1" s="1"/>
  <c r="J169" i="1" a="1"/>
  <c r="J169" i="1" s="1"/>
  <c r="J218" i="1" a="1"/>
  <c r="J218" i="1" s="1"/>
  <c r="J268" i="1" a="1"/>
  <c r="J268" i="1" s="1"/>
  <c r="J208" i="1" a="1"/>
  <c r="J208" i="1" s="1"/>
  <c r="J144" i="1" a="1"/>
  <c r="J144" i="1" s="1"/>
  <c r="J141" i="1" a="1"/>
  <c r="J141" i="1" s="1"/>
  <c r="J103" i="1" a="1"/>
  <c r="J103" i="1" s="1"/>
  <c r="J47" i="1" a="1"/>
  <c r="J47" i="1" s="1"/>
  <c r="J165" i="1" a="1"/>
  <c r="J165" i="1" s="1"/>
  <c r="J73" i="1" a="1"/>
  <c r="J73" i="1" s="1"/>
  <c r="J271" i="1" a="1"/>
  <c r="J271" i="1" s="1"/>
  <c r="J305" i="1" a="1"/>
  <c r="J305" i="1" s="1"/>
  <c r="J246" i="1" a="1"/>
  <c r="J246" i="1" s="1"/>
  <c r="J237" i="1" a="1"/>
  <c r="J237" i="1" s="1"/>
  <c r="J205" i="1" a="1"/>
  <c r="J205" i="1" s="1"/>
  <c r="J79" i="1" a="1"/>
  <c r="J79" i="1" s="1"/>
  <c r="J48" i="1" a="1"/>
  <c r="J48" i="1" s="1"/>
  <c r="J135" i="1" a="1"/>
  <c r="J135" i="1" s="1"/>
  <c r="J170" i="1" a="1"/>
  <c r="J170" i="1" s="1"/>
  <c r="J180" i="1" a="1"/>
  <c r="J180" i="1" s="1"/>
  <c r="J198" i="1" a="1"/>
  <c r="J198" i="1" s="1"/>
  <c r="J215" i="1" a="1"/>
  <c r="J215" i="1" s="1"/>
  <c r="J94" i="1" a="1"/>
  <c r="J94" i="1" s="1"/>
  <c r="J115" i="1" a="1"/>
  <c r="J115" i="1" s="1"/>
  <c r="J82" i="1" a="1"/>
  <c r="J82" i="1" s="1"/>
  <c r="J139" i="1" a="1"/>
  <c r="J139" i="1" s="1"/>
  <c r="J114" i="1" a="1"/>
  <c r="J114" i="1" s="1"/>
  <c r="J57" i="1" a="1"/>
  <c r="J57" i="1" s="1"/>
  <c r="J35" i="1" a="1"/>
  <c r="J35" i="1" s="1"/>
  <c r="J173" i="1" a="1"/>
  <c r="J173" i="1" s="1"/>
  <c r="J210" i="1" a="1"/>
  <c r="J210" i="1" s="1"/>
  <c r="J80" i="1" a="1"/>
  <c r="J80" i="1" s="1"/>
  <c r="J154" i="1" a="1"/>
  <c r="J154" i="1" s="1"/>
  <c r="J117" i="1" a="1"/>
  <c r="J117" i="1" s="1"/>
  <c r="J254" i="1" a="1"/>
  <c r="J254" i="1" s="1"/>
  <c r="J162" i="1" a="1"/>
  <c r="J162" i="1" s="1"/>
  <c r="J54" i="1" a="1"/>
  <c r="J54" i="1" s="1"/>
  <c r="J286" i="1" a="1"/>
  <c r="J286" i="1" s="1"/>
  <c r="J302" i="1" a="1"/>
  <c r="J302" i="1" s="1"/>
  <c r="J290" i="1" a="1"/>
  <c r="J290" i="1" s="1"/>
  <c r="J236" i="1" a="1"/>
  <c r="J236" i="1" s="1"/>
  <c r="J113" i="1" a="1"/>
  <c r="J113" i="1" s="1"/>
  <c r="J213" i="1" a="1"/>
  <c r="J213" i="1" s="1"/>
  <c r="J262" i="1" a="1"/>
  <c r="J262" i="1" s="1"/>
  <c r="J64" i="1" a="1"/>
  <c r="J64" i="1" s="1"/>
  <c r="J138" i="1" a="1"/>
  <c r="J138" i="1" s="1"/>
  <c r="J32" i="1" a="1"/>
  <c r="J32" i="1" s="1"/>
  <c r="J265" i="1" a="1"/>
  <c r="J265" i="1" s="1"/>
  <c r="J167" i="1" a="1"/>
  <c r="J167" i="1" s="1"/>
  <c r="J159" i="1" a="1"/>
  <c r="J159" i="1" s="1"/>
  <c r="J155" i="1" a="1"/>
  <c r="J155" i="1" s="1"/>
  <c r="J85" i="1" a="1"/>
  <c r="J85" i="1" s="1"/>
  <c r="J188" i="1" a="1"/>
  <c r="J188" i="1" s="1"/>
  <c r="J145" i="1" a="1"/>
  <c r="J145" i="1" s="1"/>
  <c r="J56" i="1" a="1"/>
  <c r="J56" i="1" s="1"/>
  <c r="J175" i="1" a="1"/>
  <c r="J175" i="1" s="1"/>
  <c r="J119" i="1" a="1"/>
  <c r="J119" i="1" s="1"/>
  <c r="J258" i="1" a="1"/>
  <c r="J258" i="1" s="1"/>
  <c r="J260" i="1" a="1"/>
  <c r="J260" i="1" s="1"/>
  <c r="J84" i="1" a="1"/>
  <c r="J84" i="1" s="1"/>
  <c r="J100" i="1" a="1"/>
  <c r="J100" i="1" s="1"/>
  <c r="J280" i="1" a="1"/>
  <c r="J280" i="1" s="1"/>
  <c r="J123" i="1" a="1"/>
  <c r="J123" i="1" s="1"/>
  <c r="J194" i="1" a="1"/>
  <c r="J194" i="1" s="1"/>
  <c r="J163" i="1" a="1"/>
  <c r="J163" i="1" s="1"/>
  <c r="J131" i="1" a="1"/>
  <c r="J131" i="1" s="1"/>
  <c r="J174" i="1" a="1"/>
  <c r="J174" i="1" s="1"/>
  <c r="J171" i="1" a="1"/>
  <c r="J171" i="1" s="1"/>
  <c r="J109" i="1" a="1"/>
  <c r="J109" i="1" s="1"/>
  <c r="J46" i="1" a="1"/>
  <c r="J46" i="1" s="1"/>
  <c r="J241" i="1" a="1"/>
  <c r="J241" i="1" s="1"/>
  <c r="J223" i="1" a="1"/>
  <c r="J223" i="1" s="1"/>
  <c r="J196" i="1" a="1"/>
  <c r="J196" i="1" s="1"/>
  <c r="J232" i="1" a="1"/>
  <c r="J232" i="1" s="1"/>
  <c r="J273" i="1" a="1"/>
  <c r="J273" i="1" s="1"/>
  <c r="J296" i="1" a="1"/>
  <c r="J296" i="1" s="1"/>
  <c r="J185" i="1" a="1"/>
  <c r="J185" i="1" s="1"/>
  <c r="J292" i="1" a="1"/>
  <c r="J292" i="1" s="1"/>
  <c r="J264" i="1" a="1"/>
  <c r="J264" i="1" s="1"/>
  <c r="J178" i="1" a="1"/>
  <c r="J178" i="1" s="1"/>
  <c r="J161" i="1" a="1"/>
  <c r="J161" i="1" s="1"/>
  <c r="J52" i="1" a="1"/>
  <c r="J52" i="1" s="1"/>
  <c r="J250" i="1" a="1"/>
  <c r="J250" i="1" s="1"/>
  <c r="J263" i="1" a="1"/>
  <c r="J263" i="1" s="1"/>
  <c r="J199" i="1" a="1"/>
  <c r="J199" i="1" s="1"/>
  <c r="J216" i="1" a="1"/>
  <c r="J216" i="1" s="1"/>
  <c r="J158" i="1" a="1"/>
  <c r="J158" i="1" s="1"/>
  <c r="J59" i="1" a="1"/>
  <c r="J59" i="1" s="1"/>
  <c r="J60" i="1" a="1"/>
  <c r="J60" i="1" s="1"/>
  <c r="J127" i="1" a="1"/>
  <c r="J127" i="1" s="1"/>
  <c r="J118" i="1" a="1"/>
  <c r="J118" i="1" s="1"/>
  <c r="J136" i="1" a="1"/>
  <c r="J136" i="1" s="1"/>
  <c r="J72" i="1" a="1"/>
  <c r="J72" i="1" s="1"/>
  <c r="J44" i="1" a="1"/>
  <c r="J44" i="1" s="1"/>
  <c r="J67" i="1" a="1"/>
  <c r="J67" i="1" s="1"/>
  <c r="J234" i="1" a="1"/>
  <c r="J234" i="1" s="1"/>
  <c r="J63" i="1" a="1"/>
  <c r="J63" i="1" s="1"/>
  <c r="J212" i="1" a="1"/>
  <c r="J212" i="1" s="1"/>
  <c r="J181" i="1" a="1"/>
  <c r="J181" i="1" s="1"/>
  <c r="J266" i="1" a="1"/>
  <c r="J266" i="1" s="1"/>
  <c r="J269" i="1" a="1"/>
  <c r="J269" i="1" s="1"/>
  <c r="J147" i="1" a="1"/>
  <c r="J147" i="1" s="1"/>
  <c r="J95" i="1" a="1"/>
  <c r="J95" i="1" s="1"/>
  <c r="J247" i="1" a="1"/>
  <c r="J247" i="1" s="1"/>
  <c r="J195" i="1" a="1"/>
  <c r="J195" i="1" s="1"/>
  <c r="J168" i="1" a="1"/>
  <c r="J168" i="1" s="1"/>
  <c r="J128" i="1" a="1"/>
  <c r="J128" i="1" s="1"/>
  <c r="J111" i="1" a="1"/>
  <c r="J111" i="1" s="1"/>
  <c r="J211" i="1" a="1"/>
  <c r="J211" i="1" s="1"/>
  <c r="J204" i="1" a="1"/>
  <c r="J204" i="1" s="1"/>
  <c r="J282" i="1" a="1"/>
  <c r="J282" i="1" s="1"/>
  <c r="J219" i="1" a="1"/>
  <c r="J219" i="1" s="1"/>
  <c r="J203" i="1" a="1"/>
  <c r="J203" i="1" s="1"/>
  <c r="J76" i="1" a="1"/>
  <c r="J76" i="1" s="1"/>
  <c r="J191" i="1" a="1"/>
  <c r="J191" i="1" s="1"/>
  <c r="J157" i="1" a="1"/>
  <c r="J157" i="1" s="1"/>
  <c r="J62" i="1" a="1"/>
  <c r="J62" i="1" s="1"/>
  <c r="J306" i="1" a="1"/>
  <c r="J306" i="1" s="1"/>
  <c r="J242" i="1" a="1"/>
  <c r="J242" i="1" s="1"/>
  <c r="J275" i="1" a="1"/>
  <c r="J275" i="1" s="1"/>
  <c r="AP30" i="1"/>
  <c r="AX30" i="1"/>
  <c r="AU30" i="1"/>
  <c r="J40" i="1" l="1" a="1"/>
  <c r="J40" i="1" s="1"/>
  <c r="J39" i="1" a="1"/>
  <c r="J39" i="1" s="1"/>
  <c r="J37" i="1" a="1"/>
  <c r="J37" i="1" s="1"/>
  <c r="J34" i="1" a="1"/>
  <c r="J34" i="1" s="1"/>
  <c r="J272" i="1" a="1"/>
  <c r="J272" i="1" s="1"/>
  <c r="AY30" i="1"/>
  <c r="AZ30" i="1" s="1"/>
  <c r="J30" i="1" l="1" a="1"/>
  <c r="J30" i="1" s="1"/>
  <c r="N53" i="12"/>
  <c r="N31" i="12"/>
  <c r="N49" i="12"/>
  <c r="N62" i="12"/>
  <c r="N37" i="12"/>
  <c r="N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<sst xmlns="http://schemas.openxmlformats.org/spreadsheetml/2006/main" count="490" uniqueCount="360">
  <si>
    <t>MW</t>
  </si>
  <si>
    <t>g/mol</t>
  </si>
  <si>
    <t>Density</t>
  </si>
  <si>
    <t>Heptane</t>
  </si>
  <si>
    <t>g/mL</t>
  </si>
  <si>
    <t>Solvent</t>
  </si>
  <si>
    <t>Water</t>
  </si>
  <si>
    <t>Strength as Lewis acid/base</t>
  </si>
  <si>
    <t>H bond propensity</t>
  </si>
  <si>
    <t>Physical properties</t>
  </si>
  <si>
    <t>Data at RT unless otherwise specified</t>
  </si>
  <si>
    <t>Burdick &amp; Jackson</t>
  </si>
  <si>
    <t xml:space="preserve">Reichardt's </t>
  </si>
  <si>
    <t>Marcus et al., 1993</t>
  </si>
  <si>
    <t>Gutmann</t>
  </si>
  <si>
    <t>Abraham, 1993</t>
  </si>
  <si>
    <t>NRTL-SAC parameters</t>
  </si>
  <si>
    <t>Type</t>
  </si>
  <si>
    <t>Aspen ID</t>
  </si>
  <si>
    <t>CAS no</t>
  </si>
  <si>
    <t>Formula</t>
  </si>
  <si>
    <t>Tbp</t>
  </si>
  <si>
    <t>Tfp</t>
  </si>
  <si>
    <t>Viscosity</t>
  </si>
  <si>
    <r>
      <t>D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vap</t>
    </r>
  </si>
  <si>
    <r>
      <t>V</t>
    </r>
    <r>
      <rPr>
        <b/>
        <vertAlign val="subscript"/>
        <sz val="10"/>
        <rFont val="Arial"/>
        <family val="2"/>
      </rPr>
      <t>m</t>
    </r>
  </si>
  <si>
    <t>Cohesive energy density</t>
  </si>
  <si>
    <t>Dielectric constant</t>
  </si>
  <si>
    <t>Refractive index</t>
  </si>
  <si>
    <t>Dipole moment</t>
  </si>
  <si>
    <t>Surface tension</t>
  </si>
  <si>
    <t>Polarity index</t>
  </si>
  <si>
    <t>Polarity/dipolarity</t>
  </si>
  <si>
    <t>Acceptor no</t>
  </si>
  <si>
    <t>Donor no</t>
  </si>
  <si>
    <t>H bond acceptor</t>
  </si>
  <si>
    <t>H bond donor</t>
  </si>
  <si>
    <t>Hydrophobicity</t>
  </si>
  <si>
    <t>Solvation</t>
  </si>
  <si>
    <t>Polarity</t>
  </si>
  <si>
    <t>Hydrophilicity</t>
  </si>
  <si>
    <t>[C]</t>
  </si>
  <si>
    <t>[g/ml]</t>
  </si>
  <si>
    <t>[cP]</t>
  </si>
  <si>
    <t>[kJ/mol]</t>
  </si>
  <si>
    <r>
      <t>cm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/mol</t>
    </r>
  </si>
  <si>
    <r>
      <t>(</t>
    </r>
    <r>
      <rPr>
        <b/>
        <sz val="10"/>
        <rFont val="Arial"/>
        <family val="2"/>
      </rPr>
      <t>Δ</t>
    </r>
    <r>
      <rPr>
        <b/>
        <sz val="10"/>
        <rFont val="Arial"/>
        <family val="2"/>
      </rPr>
      <t>Hvap-RT)/V</t>
    </r>
  </si>
  <si>
    <t>εr</t>
  </si>
  <si>
    <t>nD</t>
  </si>
  <si>
    <t>[debye]</t>
  </si>
  <si>
    <t>[mN/m]</t>
  </si>
  <si>
    <t>ET</t>
  </si>
  <si>
    <t>AN</t>
  </si>
  <si>
    <t>DN</t>
  </si>
  <si>
    <t>X-R</t>
  </si>
  <si>
    <t>Y-R</t>
  </si>
  <si>
    <t>Y+R</t>
  </si>
  <si>
    <t>Z-R</t>
  </si>
  <si>
    <t>WATER</t>
  </si>
  <si>
    <t>7732-18-5</t>
  </si>
  <si>
    <t>H2O</t>
  </si>
  <si>
    <t>Polar protic</t>
  </si>
  <si>
    <t>Acid</t>
  </si>
  <si>
    <t>Formic acid</t>
  </si>
  <si>
    <t>FORMACID</t>
  </si>
  <si>
    <t>64-18-6</t>
  </si>
  <si>
    <t>CH2O2</t>
  </si>
  <si>
    <t>Acetic acid</t>
  </si>
  <si>
    <t>ACETACID</t>
  </si>
  <si>
    <t>64-19-7</t>
  </si>
  <si>
    <t>C2H4O2</t>
  </si>
  <si>
    <t>Acetic anhydride</t>
  </si>
  <si>
    <t>ACEANHYD</t>
  </si>
  <si>
    <t>108-24-7</t>
  </si>
  <si>
    <t>C4H6O3</t>
  </si>
  <si>
    <t>Propionic acid</t>
  </si>
  <si>
    <t>PROPACID</t>
  </si>
  <si>
    <t>79-09-4</t>
  </si>
  <si>
    <t>C3H6O2</t>
  </si>
  <si>
    <t>Alcohol</t>
  </si>
  <si>
    <t>Methanol</t>
  </si>
  <si>
    <t>METHANOL</t>
  </si>
  <si>
    <t>67-56-1</t>
  </si>
  <si>
    <t>CH4O</t>
  </si>
  <si>
    <t>Ethanol</t>
  </si>
  <si>
    <t>ETHANOL</t>
  </si>
  <si>
    <t>64-17-5</t>
  </si>
  <si>
    <t>C2H6O</t>
  </si>
  <si>
    <t>1-Propanol</t>
  </si>
  <si>
    <t>NPA</t>
  </si>
  <si>
    <t>71-23-8</t>
  </si>
  <si>
    <t>C3H8O</t>
  </si>
  <si>
    <t>Isopropanol</t>
  </si>
  <si>
    <t>IPA</t>
  </si>
  <si>
    <t>67-63-0</t>
  </si>
  <si>
    <t>1-Butanol</t>
  </si>
  <si>
    <t>NBA</t>
  </si>
  <si>
    <t>71-36-3</t>
  </si>
  <si>
    <t>C4H10O</t>
  </si>
  <si>
    <t>2-Butanol</t>
  </si>
  <si>
    <t>SBA</t>
  </si>
  <si>
    <t>78-92-2</t>
  </si>
  <si>
    <t>Isobutanol</t>
  </si>
  <si>
    <t>IBA</t>
  </si>
  <si>
    <t>78-83-1</t>
  </si>
  <si>
    <t>t-Butanol</t>
  </si>
  <si>
    <t>TBA</t>
  </si>
  <si>
    <t>75-65-0</t>
  </si>
  <si>
    <t>1-Octanol</t>
  </si>
  <si>
    <t>OCTANOL</t>
  </si>
  <si>
    <t>111-87-5</t>
  </si>
  <si>
    <t>C8H18O</t>
  </si>
  <si>
    <t>Ethylene glycol</t>
  </si>
  <si>
    <t>EG</t>
  </si>
  <si>
    <t>107-21-1</t>
  </si>
  <si>
    <t>C2H6O2</t>
  </si>
  <si>
    <t>Alkylamide</t>
  </si>
  <si>
    <t>N,N-dimethylformamide</t>
  </si>
  <si>
    <t>DMF</t>
  </si>
  <si>
    <t>68-12-2</t>
  </si>
  <si>
    <t>C3H7NO</t>
  </si>
  <si>
    <t>Polar aprotic</t>
  </si>
  <si>
    <t>N,N-dimethylacetamide</t>
  </si>
  <si>
    <t>DMA</t>
  </si>
  <si>
    <t>127-19-5</t>
  </si>
  <si>
    <t>C4H9NO</t>
  </si>
  <si>
    <t>Sulfoxide</t>
  </si>
  <si>
    <t>Dimethyl sulfoxide</t>
  </si>
  <si>
    <t>DMSO</t>
  </si>
  <si>
    <t>67-68-5</t>
  </si>
  <si>
    <t>C2H6SO</t>
  </si>
  <si>
    <t>Nitrile</t>
  </si>
  <si>
    <t>Acetonitrile</t>
  </si>
  <si>
    <t>ACETONIT</t>
  </si>
  <si>
    <t>75-05-8</t>
  </si>
  <si>
    <t>C2H3N</t>
  </si>
  <si>
    <t>Propionitrile</t>
  </si>
  <si>
    <t>PRNITRIL</t>
  </si>
  <si>
    <t>107-12-0</t>
  </si>
  <si>
    <t>C3H5N</t>
  </si>
  <si>
    <t>Benzonitrile</t>
  </si>
  <si>
    <t>BZNITRIL</t>
  </si>
  <si>
    <t>100-47-0</t>
  </si>
  <si>
    <t>C7H5N</t>
  </si>
  <si>
    <t>Ester</t>
  </si>
  <si>
    <t>Methyl acetate</t>
  </si>
  <si>
    <t>METHYACE</t>
  </si>
  <si>
    <t>79-20-9</t>
  </si>
  <si>
    <t>Ethyl acetate</t>
  </si>
  <si>
    <t>ETHYLACE</t>
  </si>
  <si>
    <t>141-78-6</t>
  </si>
  <si>
    <t>C4H8O2</t>
  </si>
  <si>
    <t>1-Propyl acetate</t>
  </si>
  <si>
    <t>PROPLACE</t>
  </si>
  <si>
    <t>109-60-4</t>
  </si>
  <si>
    <t>C5H10O2</t>
  </si>
  <si>
    <t>Isopropyl acetate</t>
  </si>
  <si>
    <t>IPROPACE</t>
  </si>
  <si>
    <t>108-21-4</t>
  </si>
  <si>
    <t>n-Butyl acetate</t>
  </si>
  <si>
    <t>BUTYLACE</t>
  </si>
  <si>
    <t>123-86-4</t>
  </si>
  <si>
    <t>C6H12O2</t>
  </si>
  <si>
    <t>Isobutyl acetate</t>
  </si>
  <si>
    <t>IBUTYACE</t>
  </si>
  <si>
    <t>110-19-0</t>
  </si>
  <si>
    <t>t-Butyl acetate</t>
  </si>
  <si>
    <t>TBAC</t>
  </si>
  <si>
    <t>540-88-5</t>
  </si>
  <si>
    <t>Ketone</t>
  </si>
  <si>
    <t>Acetone</t>
  </si>
  <si>
    <t>ACETONE</t>
  </si>
  <si>
    <t>67-64-1</t>
  </si>
  <si>
    <t>C3H6O</t>
  </si>
  <si>
    <t>Methylethyl ketone</t>
  </si>
  <si>
    <t>MEK</t>
  </si>
  <si>
    <t>78-93-3</t>
  </si>
  <si>
    <t>C4H8O</t>
  </si>
  <si>
    <t>Methylisopropyl ketone</t>
  </si>
  <si>
    <t>MIPK</t>
  </si>
  <si>
    <t>563-80-4</t>
  </si>
  <si>
    <t>C5H10O</t>
  </si>
  <si>
    <t>Methylisobutyl ketone</t>
  </si>
  <si>
    <t>MIBK</t>
  </si>
  <si>
    <t>108-10-1</t>
  </si>
  <si>
    <t>C6H12O</t>
  </si>
  <si>
    <t>Cyclohexanone</t>
  </si>
  <si>
    <t>CHEXANON</t>
  </si>
  <si>
    <t>108-94-1</t>
  </si>
  <si>
    <t>C6H10O</t>
  </si>
  <si>
    <t>Ether</t>
  </si>
  <si>
    <t>Diethyl ether</t>
  </si>
  <si>
    <t>DEETHER</t>
  </si>
  <si>
    <t>60-29-7</t>
  </si>
  <si>
    <t>Non-polar</t>
  </si>
  <si>
    <t>Diisopropyl ether</t>
  </si>
  <si>
    <t>DIPE</t>
  </si>
  <si>
    <t>108-20-3</t>
  </si>
  <si>
    <t>C6H14O</t>
  </si>
  <si>
    <t>Methyl-t-butyl ether</t>
  </si>
  <si>
    <t>MTBE</t>
  </si>
  <si>
    <t>1634-04-4</t>
  </si>
  <si>
    <t>C5H12O</t>
  </si>
  <si>
    <t>Methyltertpentyl ether</t>
  </si>
  <si>
    <t>TAMYLME</t>
  </si>
  <si>
    <t>994-05-8</t>
  </si>
  <si>
    <t>1,2-Dimethoxyethane</t>
  </si>
  <si>
    <t>12DIMEC2</t>
  </si>
  <si>
    <t>110-71-4</t>
  </si>
  <si>
    <t>C4H10O2</t>
  </si>
  <si>
    <t>Tetrahydrofuran</t>
  </si>
  <si>
    <t>THF</t>
  </si>
  <si>
    <t>109-99-9</t>
  </si>
  <si>
    <t>2-methyl tetrahydrofuran</t>
  </si>
  <si>
    <t>2MTHF</t>
  </si>
  <si>
    <t>96-47-9</t>
  </si>
  <si>
    <t>Ethylal</t>
  </si>
  <si>
    <t>DEOXME</t>
  </si>
  <si>
    <t>462-95-3</t>
  </si>
  <si>
    <t>C5H12O2</t>
  </si>
  <si>
    <t>1.4-dioxane</t>
  </si>
  <si>
    <t>DIOXANE</t>
  </si>
  <si>
    <t>123-91-1</t>
  </si>
  <si>
    <t>Amine</t>
  </si>
  <si>
    <t>Pyridine</t>
  </si>
  <si>
    <t>PYRIDINE</t>
  </si>
  <si>
    <t>110-86-1</t>
  </si>
  <si>
    <t>C5H5N</t>
  </si>
  <si>
    <t>Quinoline</t>
  </si>
  <si>
    <t>QUINOLIN</t>
  </si>
  <si>
    <t>91-22-5</t>
  </si>
  <si>
    <t>C9H7N</t>
  </si>
  <si>
    <t>Aromatic</t>
  </si>
  <si>
    <t>Toluene</t>
  </si>
  <si>
    <t>TOLUENE</t>
  </si>
  <si>
    <t>108-88-3</t>
  </si>
  <si>
    <t>C7H8</t>
  </si>
  <si>
    <t>Cumene</t>
  </si>
  <si>
    <t>CUMENE</t>
  </si>
  <si>
    <t>98-82-8</t>
  </si>
  <si>
    <t>C9H12</t>
  </si>
  <si>
    <t>Tetralin</t>
  </si>
  <si>
    <t>TETRALIN</t>
  </si>
  <si>
    <t>119-64-2</t>
  </si>
  <si>
    <t>C10H12</t>
  </si>
  <si>
    <t>Anisole</t>
  </si>
  <si>
    <t>ANISOLE</t>
  </si>
  <si>
    <t>100-66-3</t>
  </si>
  <si>
    <t>C7H8O</t>
  </si>
  <si>
    <t>Alkane</t>
  </si>
  <si>
    <t>Pentane</t>
  </si>
  <si>
    <t>PENTANE</t>
  </si>
  <si>
    <t>109-66-0</t>
  </si>
  <si>
    <t>C5H12</t>
  </si>
  <si>
    <t>Hexane</t>
  </si>
  <si>
    <t>HEXANE</t>
  </si>
  <si>
    <t>110-54-3</t>
  </si>
  <si>
    <t>C6H14</t>
  </si>
  <si>
    <t>HEPTANE</t>
  </si>
  <si>
    <t>142-82-5</t>
  </si>
  <si>
    <t>C7H16</t>
  </si>
  <si>
    <t>Cyclohexane</t>
  </si>
  <si>
    <t>CHEXANE</t>
  </si>
  <si>
    <t>110-82-7</t>
  </si>
  <si>
    <t>C6H12</t>
  </si>
  <si>
    <t>Methylcyclohexane</t>
  </si>
  <si>
    <t>M-CHEXAN</t>
  </si>
  <si>
    <t>108-87-2</t>
  </si>
  <si>
    <t>C7H14</t>
  </si>
  <si>
    <t>Isooctane</t>
  </si>
  <si>
    <t>ISOOCTAN</t>
  </si>
  <si>
    <t>540-84-1</t>
  </si>
  <si>
    <t>C8H18</t>
  </si>
  <si>
    <t>Amide</t>
  </si>
  <si>
    <t>Formamide</t>
  </si>
  <si>
    <t>FORMAMID</t>
  </si>
  <si>
    <t>75-12-7</t>
  </si>
  <si>
    <t>CH3NO</t>
  </si>
  <si>
    <t>N-Methyl-2-pyrrolidone</t>
  </si>
  <si>
    <t>NMP</t>
  </si>
  <si>
    <t>872-50-4</t>
  </si>
  <si>
    <t>C5H9NO</t>
  </si>
  <si>
    <t>Chlorinated</t>
  </si>
  <si>
    <t>Carbon tetrachloride</t>
  </si>
  <si>
    <t>CCL4</t>
  </si>
  <si>
    <t>56-23-5</t>
  </si>
  <si>
    <t>CCl4</t>
  </si>
  <si>
    <t>Dichloromethane</t>
  </si>
  <si>
    <t>DICHMETH</t>
  </si>
  <si>
    <t>75-09-2</t>
  </si>
  <si>
    <t>CH2Cl2</t>
  </si>
  <si>
    <t>Chlorobenzene</t>
  </si>
  <si>
    <t>CLBENZEN</t>
  </si>
  <si>
    <t>108-90-7</t>
  </si>
  <si>
    <t>C6H5Cl</t>
  </si>
  <si>
    <t>1,2-Dichloroethane</t>
  </si>
  <si>
    <t>12DICLC2</t>
  </si>
  <si>
    <t>107-06-2</t>
  </si>
  <si>
    <t>C2H4Cl2</t>
  </si>
  <si>
    <t>T</t>
  </si>
  <si>
    <t>Solvent 1</t>
  </si>
  <si>
    <t>Solvent 2</t>
  </si>
  <si>
    <t>Solid Form</t>
  </si>
  <si>
    <t>Form III</t>
  </si>
  <si>
    <r>
      <rPr>
        <sz val="10"/>
        <rFont val="Calibri"/>
        <family val="2"/>
      </rPr>
      <t>°</t>
    </r>
    <r>
      <rPr>
        <sz val="8.5"/>
        <rFont val="Arial"/>
        <family val="2"/>
      </rPr>
      <t>C</t>
    </r>
  </si>
  <si>
    <r>
      <t>T</t>
    </r>
    <r>
      <rPr>
        <vertAlign val="subscript"/>
        <sz val="10"/>
        <rFont val="Arial"/>
        <family val="2"/>
      </rPr>
      <t>melt</t>
    </r>
    <r>
      <rPr>
        <sz val="10"/>
        <rFont val="Arial"/>
        <family val="2"/>
      </rPr>
      <t xml:space="preserve"> = </t>
    </r>
  </si>
  <si>
    <r>
      <t>ΔH</t>
    </r>
    <r>
      <rPr>
        <vertAlign val="subscript"/>
        <sz val="10"/>
        <rFont val="Arial"/>
        <family val="2"/>
      </rPr>
      <t>fus</t>
    </r>
    <r>
      <rPr>
        <sz val="10"/>
        <rFont val="Arial"/>
        <family val="2"/>
      </rPr>
      <t xml:space="preserve"> = </t>
    </r>
  </si>
  <si>
    <t>J/g</t>
  </si>
  <si>
    <t>Solvent 3</t>
  </si>
  <si>
    <t>wt%</t>
  </si>
  <si>
    <t>mg/g solv.</t>
  </si>
  <si>
    <t>MW1</t>
  </si>
  <si>
    <t>MW2</t>
  </si>
  <si>
    <t>MW3</t>
  </si>
  <si>
    <t>rho1</t>
  </si>
  <si>
    <t>rho2</t>
  </si>
  <si>
    <t>rho3</t>
  </si>
  <si>
    <t>mg/g soln.</t>
  </si>
  <si>
    <t>wt %</t>
  </si>
  <si>
    <t>mg/mL solv.</t>
  </si>
  <si>
    <t>wt frac 1</t>
  </si>
  <si>
    <t>wt frac 2</t>
  </si>
  <si>
    <t>wt frac 3</t>
  </si>
  <si>
    <t>Solubility Alt Units, IF INPUT IS mg/g solv.</t>
  </si>
  <si>
    <t>Solubility Alt Units, IF INPUT IS mg/g soln.</t>
  </si>
  <si>
    <t xml:space="preserve">rho solv </t>
  </si>
  <si>
    <t>g solv/mL solv</t>
  </si>
  <si>
    <t>Solubility Alt Units, IF INPUT IS mg/mL solv.</t>
  </si>
  <si>
    <t>For questions contact Frank Ricci (francesco.ricci@boehringer-ingelheim.com)</t>
  </si>
  <si>
    <t>Solublity Data Template</t>
  </si>
  <si>
    <t>Data Input Status</t>
  </si>
  <si>
    <t>XRPD</t>
  </si>
  <si>
    <t>Solv Frac 1                   (solute-free)</t>
  </si>
  <si>
    <t>Solv Frac 2                       (solute-free)</t>
  </si>
  <si>
    <t>Solv Frac 3                                          (solute-free)</t>
  </si>
  <si>
    <t>SOLUBILITY DATA</t>
  </si>
  <si>
    <t>SOLUTE &amp; SOLID FORM DATA</t>
  </si>
  <si>
    <r>
      <t xml:space="preserve">SAVE A COPY OF DATA TEMPLATE IN ASSOCIATED PROJECT FOLDER IN GLOBAL SOLUBILITY REPOSITORY. </t>
    </r>
    <r>
      <rPr>
        <b/>
        <sz val="10"/>
        <color rgb="FFFF0000"/>
        <rFont val="Arial"/>
        <family val="2"/>
      </rPr>
      <t>LINK --&gt;</t>
    </r>
  </si>
  <si>
    <r>
      <rPr>
        <b/>
        <u/>
        <sz val="10"/>
        <color rgb="FFFF0000"/>
        <rFont val="Arial"/>
        <family val="2"/>
      </rPr>
      <t>DIRECTIONS:</t>
    </r>
    <r>
      <rPr>
        <sz val="10"/>
        <color rgb="FFFF0000"/>
        <rFont val="Arial"/>
        <family val="2"/>
      </rPr>
      <t xml:space="preserve"> ONLY FILL-IN THE </t>
    </r>
    <r>
      <rPr>
        <b/>
        <u/>
        <sz val="10"/>
        <color rgb="FFFF0000"/>
        <rFont val="Arial"/>
        <family val="2"/>
      </rPr>
      <t>YELLOW</t>
    </r>
    <r>
      <rPr>
        <sz val="10"/>
        <color rgb="FFFF0000"/>
        <rFont val="Arial"/>
        <family val="2"/>
      </rPr>
      <t xml:space="preserve"> CELLS. DO NOT MODIFY THE CONTENTS OF ANY OTHER CELLS AS THIS MAY BREAK THE SPREADSHEET.</t>
    </r>
  </si>
  <si>
    <t>_GLOBAL_SOLUBILITY_REPOSITORY</t>
  </si>
  <si>
    <t>Comments</t>
  </si>
  <si>
    <t>Compound Name</t>
  </si>
  <si>
    <t>BI123456 XX</t>
  </si>
  <si>
    <t>Project Name/Number</t>
  </si>
  <si>
    <t>XYZi / BI123456</t>
  </si>
  <si>
    <t>Scientist(s)</t>
  </si>
  <si>
    <t>Hydrate</t>
  </si>
  <si>
    <t>META INFORMATION (OPTIONAL)</t>
  </si>
  <si>
    <t>vol frac</t>
  </si>
  <si>
    <t>ELN/Sample # of Measurement</t>
  </si>
  <si>
    <t>Solute Lot #</t>
  </si>
  <si>
    <t>Pentanol</t>
  </si>
  <si>
    <t>t-Amyl alcohol</t>
  </si>
  <si>
    <t>71-41-0</t>
  </si>
  <si>
    <t>75-85-4</t>
  </si>
  <si>
    <t>Solubility*</t>
  </si>
  <si>
    <t>Measurement Method</t>
  </si>
  <si>
    <t>*If solubility data only available as greater than or less than a known value, use "&gt; #" or "&lt; #", respectively.</t>
  </si>
  <si>
    <t>Acetone Solvate</t>
  </si>
  <si>
    <t>Froedrick Nuevstrome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</si>
</sst>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color rgb="FFFF0000"/>
      <name val="Arial"/>
      <family val="2"/>
    </font>
    <font>
      <sz val="8.5"/>
      <name val="Arial"/>
      <family val="2"/>
    </font>
    <font>
      <vertAlign val="subscript"/>
      <sz val="10"/>
      <name val="Arial"/>
      <family val="2"/>
    </font>
    <font>
      <b/>
      <sz val="12"/>
      <color rgb="FFFF0000"/>
      <name val="Arial"/>
      <family val="2"/>
    </font>
    <font>
      <b/>
      <u/>
      <sz val="10"/>
      <color rgb="FFFF000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38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4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0" fillId="4" borderId="0" xfId="0" applyFill="1"/>
    <xf numFmtId="0" fontId="0" fillId="5" borderId="8" xfId="0" applyFill="1" applyBorder="1"/>
    <xf numFmtId="0" fontId="0" fillId="5" borderId="0" xfId="0" applyFill="1"/>
    <xf numFmtId="0" fontId="4" fillId="5" borderId="0" xfId="0" applyFont="1" applyFill="1"/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5" xfId="0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5" borderId="9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7" borderId="13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0" fontId="0" fillId="8" borderId="5" xfId="0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9" borderId="8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9" borderId="5" xfId="0" applyFill="1" applyBorder="1" applyAlignment="1">
      <alignment horizontal="center"/>
    </xf>
    <xf numFmtId="2" fontId="0" fillId="9" borderId="5" xfId="0" applyNumberFormat="1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5" fontId="0" fillId="9" borderId="0" xfId="0" applyNumberFormat="1" applyFill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0" fontId="0" fillId="10" borderId="5" xfId="0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164" fontId="0" fillId="10" borderId="4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0" fillId="11" borderId="3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3" xfId="0" applyNumberFormat="1" applyFill="1" applyBorder="1" applyAlignment="1">
      <alignment horizontal="center"/>
    </xf>
    <xf numFmtId="0" fontId="0" fillId="11" borderId="0" xfId="0" applyFill="1"/>
    <xf numFmtId="0" fontId="4" fillId="11" borderId="0" xfId="0" applyFont="1" applyFill="1"/>
    <xf numFmtId="0" fontId="0" fillId="11" borderId="0" xfId="0" applyFill="1" applyAlignment="1">
      <alignment horizontal="center"/>
    </xf>
    <xf numFmtId="0" fontId="0" fillId="11" borderId="4" xfId="0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2" fontId="0" fillId="11" borderId="5" xfId="0" applyNumberFormat="1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164" fontId="0" fillId="11" borderId="0" xfId="0" applyNumberFormat="1" applyFill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9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12" borderId="8" xfId="0" applyFill="1" applyBorder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12" borderId="5" xfId="0" applyFill="1" applyBorder="1" applyAlignment="1">
      <alignment horizontal="center"/>
    </xf>
    <xf numFmtId="2" fontId="0" fillId="12" borderId="5" xfId="0" applyNumberForma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164" fontId="0" fillId="12" borderId="0" xfId="0" applyNumberFormat="1" applyFill="1" applyAlignment="1">
      <alignment horizontal="center"/>
    </xf>
    <xf numFmtId="164" fontId="0" fillId="12" borderId="5" xfId="0" applyNumberFormat="1" applyFill="1" applyBorder="1" applyAlignment="1">
      <alignment horizontal="center"/>
    </xf>
    <xf numFmtId="0" fontId="0" fillId="12" borderId="9" xfId="0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2" fontId="0" fillId="13" borderId="0" xfId="0" applyNumberFormat="1" applyFill="1" applyAlignment="1">
      <alignment horizontal="center"/>
    </xf>
    <xf numFmtId="0" fontId="0" fillId="13" borderId="5" xfId="0" applyFill="1" applyBorder="1" applyAlignment="1">
      <alignment horizontal="center"/>
    </xf>
    <xf numFmtId="2" fontId="0" fillId="13" borderId="5" xfId="0" applyNumberFormat="1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165" fontId="0" fillId="13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13" borderId="5" xfId="0" applyNumberFormat="1" applyFill="1" applyBorder="1" applyAlignment="1">
      <alignment horizontal="center"/>
    </xf>
    <xf numFmtId="0" fontId="0" fillId="14" borderId="8" xfId="0" applyFill="1" applyBorder="1"/>
    <xf numFmtId="0" fontId="0" fillId="14" borderId="9" xfId="0" applyFill="1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2" fontId="0" fillId="15" borderId="8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2" fontId="0" fillId="15" borderId="3" xfId="0" applyNumberForma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4" xfId="0" applyFill="1" applyBorder="1" applyAlignment="1">
      <alignment horizontal="center"/>
    </xf>
    <xf numFmtId="2" fontId="0" fillId="15" borderId="0" xfId="0" applyNumberFormat="1" applyFill="1" applyAlignment="1">
      <alignment horizontal="center"/>
    </xf>
    <xf numFmtId="0" fontId="0" fillId="15" borderId="5" xfId="0" applyFill="1" applyBorder="1" applyAlignment="1">
      <alignment horizontal="center"/>
    </xf>
    <xf numFmtId="2" fontId="0" fillId="15" borderId="5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5" borderId="5" xfId="0" applyNumberFormat="1" applyFill="1" applyBorder="1" applyAlignment="1">
      <alignment horizontal="center"/>
    </xf>
    <xf numFmtId="0" fontId="0" fillId="15" borderId="9" xfId="0" applyFill="1" applyBorder="1"/>
    <xf numFmtId="0" fontId="0" fillId="17" borderId="0" xfId="0" applyFill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18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0" fillId="18" borderId="6" xfId="0" applyFill="1" applyBorder="1"/>
    <xf numFmtId="0" fontId="3" fillId="18" borderId="16" xfId="0" applyFont="1" applyFill="1" applyBorder="1" applyAlignment="1">
      <alignment horizontal="center"/>
    </xf>
    <xf numFmtId="0" fontId="0" fillId="18" borderId="17" xfId="0" applyFill="1" applyBorder="1"/>
    <xf numFmtId="0" fontId="0" fillId="18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4" fillId="0" borderId="0" xfId="0" applyFont="1"/>
    <xf numFmtId="0" fontId="3" fillId="18" borderId="14" xfId="0" applyFont="1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0" fillId="18" borderId="13" xfId="0" applyFill="1" applyBorder="1"/>
    <xf numFmtId="0" fontId="0" fillId="18" borderId="15" xfId="0" applyFill="1" applyBorder="1"/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0" fontId="1" fillId="16" borderId="17" xfId="0" applyFont="1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3" fillId="18" borderId="15" xfId="0" applyNumberFormat="1" applyFont="1" applyFill="1" applyBorder="1" applyAlignment="1">
      <alignment horizontal="center" wrapText="1"/>
    </xf>
    <xf numFmtId="49" fontId="3" fillId="18" borderId="1" xfId="0" applyNumberFormat="1" applyFont="1" applyFill="1" applyBorder="1" applyAlignment="1">
      <alignment horizontal="center" wrapText="1"/>
    </xf>
    <xf numFmtId="165" fontId="0" fillId="16" borderId="1" xfId="0" applyNumberForma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0" fillId="4" borderId="9" xfId="0" applyFill="1" applyBorder="1"/>
    <xf numFmtId="0" fontId="0" fillId="14" borderId="0" xfId="0" applyFill="1"/>
    <xf numFmtId="0" fontId="0" fillId="8" borderId="9" xfId="0" applyFill="1" applyBorder="1"/>
    <xf numFmtId="0" fontId="0" fillId="6" borderId="0" xfId="0" applyFill="1"/>
    <xf numFmtId="0" fontId="0" fillId="3" borderId="8" xfId="0" applyFill="1" applyBorder="1"/>
    <xf numFmtId="0" fontId="4" fillId="4" borderId="9" xfId="0" applyFont="1" applyFill="1" applyBorder="1"/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2" fontId="0" fillId="8" borderId="9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14" borderId="5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14" borderId="4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16" borderId="1" xfId="0" applyFill="1" applyBorder="1"/>
    <xf numFmtId="0" fontId="16" fillId="0" borderId="0" xfId="0" applyFont="1"/>
    <xf numFmtId="0" fontId="1" fillId="16" borderId="1" xfId="0" applyFont="1" applyFill="1" applyBorder="1"/>
    <xf numFmtId="164" fontId="1" fillId="16" borderId="1" xfId="0" applyNumberFormat="1" applyFont="1" applyFill="1" applyBorder="1" applyAlignment="1">
      <alignment horizontal="center"/>
    </xf>
    <xf numFmtId="0" fontId="17" fillId="0" borderId="0" xfId="1"/>
    <xf numFmtId="0" fontId="0" fillId="6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11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12" borderId="8" xfId="0" applyNumberForma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11" borderId="7" xfId="0" applyNumberFormat="1" applyFill="1" applyBorder="1" applyAlignment="1">
      <alignment horizontal="center"/>
    </xf>
    <xf numFmtId="2" fontId="0" fillId="12" borderId="3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12" borderId="8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0" fillId="13" borderId="9" xfId="0" applyFill="1" applyBorder="1"/>
    <xf numFmtId="0" fontId="0" fillId="7" borderId="8" xfId="0" applyFill="1" applyBorder="1"/>
    <xf numFmtId="0" fontId="0" fillId="10" borderId="13" xfId="0" applyFill="1" applyBorder="1"/>
    <xf numFmtId="0" fontId="4" fillId="5" borderId="9" xfId="0" applyFont="1" applyFill="1" applyBorder="1"/>
    <xf numFmtId="0" fontId="0" fillId="13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2" fontId="0" fillId="13" borderId="9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10" borderId="13" xfId="0" applyNumberFormat="1" applyFill="1" applyBorder="1" applyAlignment="1">
      <alignment horizontal="center"/>
    </xf>
    <xf numFmtId="2" fontId="0" fillId="13" borderId="7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10" borderId="15" xfId="0" applyNumberFormat="1" applyFill="1" applyBorder="1" applyAlignment="1">
      <alignment horizontal="center"/>
    </xf>
    <xf numFmtId="164" fontId="0" fillId="13" borderId="6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10" borderId="14" xfId="0" applyNumberFormat="1" applyFill="1" applyBorder="1" applyAlignment="1">
      <alignment horizontal="center"/>
    </xf>
    <xf numFmtId="164" fontId="0" fillId="13" borderId="9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164" fontId="0" fillId="13" borderId="7" xfId="0" applyNumberForma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8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./am.boehringer.com/rdg/Instruments/Development/DEV5/PAT/_GLOBAL_SOLUBILITY_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10"/>
  <sheetViews>
    <sheetView tabSelected="1" topLeftCell="A298" zoomScaleNormal="55" workbookViewId="0">
      <selection activeCell="A308" sqref="A308"/>
    </sheetView>
  </sheetViews>
  <sheetFormatPr baseColWidth="10" defaultColWidth="8.83203125" defaultRowHeight="13" x14ac:dyDescent="0.15"/>
  <cols>
    <col min="1" max="1" width="20.6640625" customWidth="1"/>
    <col min="2" max="2" width="22.83203125" customWidth="1"/>
    <col min="3" max="3" width="18" customWidth="1"/>
    <col min="4" max="4" width="14.83203125" customWidth="1"/>
    <col min="5" max="5" width="15.5" customWidth="1"/>
    <col min="6" max="6" width="14.5" customWidth="1"/>
    <col min="7" max="7" width="10.33203125" customWidth="1"/>
    <col min="8" max="8" width="16.1640625" customWidth="1"/>
    <col min="9" max="9" width="13.6640625" customWidth="1"/>
    <col min="10" max="10" width="12.83203125" customWidth="1"/>
    <col min="11" max="11" width="15.33203125" customWidth="1"/>
    <col min="12" max="13" width="11.5" customWidth="1"/>
    <col min="14" max="15" width="15.5" customWidth="1"/>
    <col min="16" max="16" width="25.5" customWidth="1"/>
    <col min="17" max="17" width="71.1640625" customWidth="1"/>
    <col min="20" max="20" width="9.1640625" customWidth="1"/>
    <col min="29" max="37" width="0" hidden="1" customWidth="1"/>
    <col min="38" max="38" width="14.1640625" hidden="1" customWidth="1"/>
    <col min="39" max="39" width="0" hidden="1" customWidth="1"/>
    <col min="40" max="40" width="10.83203125" hidden="1" customWidth="1"/>
    <col min="41" max="41" width="0" hidden="1" customWidth="1"/>
    <col min="42" max="42" width="12" hidden="1" customWidth="1"/>
    <col min="43" max="44" width="0" hidden="1" customWidth="1"/>
    <col min="45" max="45" width="12.1640625" hidden="1" customWidth="1"/>
    <col min="46" max="46" width="8.5" hidden="1" customWidth="1"/>
    <col min="47" max="47" width="11.5" hidden="1" customWidth="1"/>
    <col min="48" max="48" width="0" hidden="1" customWidth="1"/>
    <col min="49" max="50" width="12.5" hidden="1" customWidth="1"/>
    <col min="51" max="51" width="11.33203125" hidden="1" customWidth="1"/>
    <col min="52" max="52" width="0" hidden="1" customWidth="1"/>
    <col min="56" max="56" width="0" hidden="1" customWidth="1"/>
  </cols>
  <sheetData>
    <row r="1" spans="1:7" ht="16" x14ac:dyDescent="0.2">
      <c r="A1" s="192" t="s">
        <v>329</v>
      </c>
      <c r="B1" s="178"/>
    </row>
    <row r="2" spans="1:7" x14ac:dyDescent="0.15">
      <c r="A2" s="179" t="s">
        <v>328</v>
      </c>
      <c r="B2" s="178"/>
    </row>
    <row r="4" spans="1:7" x14ac:dyDescent="0.15">
      <c r="A4" s="178" t="s">
        <v>338</v>
      </c>
    </row>
    <row r="5" spans="1:7" x14ac:dyDescent="0.15">
      <c r="A5" s="178" t="s">
        <v>337</v>
      </c>
      <c r="G5" s="264" t="s">
        <v>339</v>
      </c>
    </row>
    <row r="8" spans="1:7" x14ac:dyDescent="0.15">
      <c r="A8" s="261" t="s">
        <v>347</v>
      </c>
    </row>
    <row r="10" spans="1:7" x14ac:dyDescent="0.15">
      <c r="A10" s="183" t="s">
        <v>343</v>
      </c>
      <c r="B10" s="262" t="s">
        <v>344</v>
      </c>
    </row>
    <row r="11" spans="1:7" x14ac:dyDescent="0.15">
      <c r="A11" s="183" t="s">
        <v>345</v>
      </c>
      <c r="B11" s="262" t="s">
        <v>359</v>
      </c>
    </row>
    <row r="15" spans="1:7" x14ac:dyDescent="0.15">
      <c r="A15" s="208" t="s">
        <v>336</v>
      </c>
    </row>
    <row r="17" spans="1:56" x14ac:dyDescent="0.15">
      <c r="A17" s="183" t="s">
        <v>341</v>
      </c>
      <c r="B17" s="181" t="s">
        <v>342</v>
      </c>
    </row>
    <row r="18" spans="1:56" x14ac:dyDescent="0.15">
      <c r="A18" s="183" t="s">
        <v>0</v>
      </c>
      <c r="B18" s="180">
        <v>530.29999999999995</v>
      </c>
      <c r="C18" t="s">
        <v>1</v>
      </c>
      <c r="E18" s="177"/>
    </row>
    <row r="19" spans="1:56" x14ac:dyDescent="0.15">
      <c r="A19" s="183" t="s">
        <v>302</v>
      </c>
      <c r="B19" s="181" t="s">
        <v>303</v>
      </c>
      <c r="E19" s="177"/>
    </row>
    <row r="20" spans="1:56" ht="15" x14ac:dyDescent="0.2">
      <c r="A20" s="183" t="s">
        <v>305</v>
      </c>
      <c r="B20" s="182">
        <v>200.4</v>
      </c>
      <c r="C20" s="177" t="s">
        <v>304</v>
      </c>
    </row>
    <row r="21" spans="1:56" ht="15" x14ac:dyDescent="0.2">
      <c r="A21" s="183" t="s">
        <v>306</v>
      </c>
      <c r="B21" s="182">
        <v>30.1</v>
      </c>
      <c r="C21" s="177" t="s">
        <v>307</v>
      </c>
    </row>
    <row r="22" spans="1:56" x14ac:dyDescent="0.15">
      <c r="B22" s="4"/>
    </row>
    <row r="23" spans="1:56" x14ac:dyDescent="0.15">
      <c r="A23" s="1"/>
      <c r="B23" s="4"/>
    </row>
    <row r="24" spans="1:56" x14ac:dyDescent="0.15">
      <c r="B24" s="4"/>
    </row>
    <row r="25" spans="1:56" x14ac:dyDescent="0.15">
      <c r="B25" s="4"/>
    </row>
    <row r="26" spans="1:56" x14ac:dyDescent="0.15">
      <c r="A26" s="208" t="s">
        <v>335</v>
      </c>
      <c r="B26" s="4"/>
      <c r="C26" s="9"/>
    </row>
    <row r="27" spans="1:56" x14ac:dyDescent="0.15">
      <c r="A27" s="177"/>
      <c r="B27" s="4"/>
      <c r="C27" s="9"/>
      <c r="I27" s="1" t="s">
        <v>357</v>
      </c>
    </row>
    <row r="28" spans="1:56" ht="28" x14ac:dyDescent="0.15">
      <c r="A28" s="186" t="s">
        <v>300</v>
      </c>
      <c r="B28" s="186" t="s">
        <v>301</v>
      </c>
      <c r="C28" s="188" t="s">
        <v>308</v>
      </c>
      <c r="D28" s="205" t="s">
        <v>332</v>
      </c>
      <c r="E28" s="206" t="s">
        <v>333</v>
      </c>
      <c r="F28" s="206" t="s">
        <v>334</v>
      </c>
      <c r="G28" s="193" t="s">
        <v>299</v>
      </c>
      <c r="H28" s="193" t="s">
        <v>331</v>
      </c>
      <c r="I28" s="193" t="s">
        <v>355</v>
      </c>
      <c r="J28" s="195"/>
      <c r="K28" s="196"/>
      <c r="L28" s="197"/>
      <c r="M28" s="330" t="s">
        <v>350</v>
      </c>
      <c r="N28" s="327" t="s">
        <v>349</v>
      </c>
      <c r="O28" s="330" t="s">
        <v>356</v>
      </c>
      <c r="P28" s="327" t="s">
        <v>340</v>
      </c>
      <c r="Q28" s="327" t="s">
        <v>330</v>
      </c>
      <c r="AC28" s="177" t="s">
        <v>311</v>
      </c>
      <c r="AD28" s="177" t="s">
        <v>312</v>
      </c>
      <c r="AE28" s="177" t="s">
        <v>313</v>
      </c>
      <c r="AF28" s="177" t="s">
        <v>314</v>
      </c>
      <c r="AG28" s="177" t="s">
        <v>315</v>
      </c>
      <c r="AH28" s="177" t="s">
        <v>316</v>
      </c>
      <c r="AL28" s="177" t="s">
        <v>325</v>
      </c>
      <c r="AN28" s="178" t="s">
        <v>323</v>
      </c>
      <c r="AS28" s="178" t="s">
        <v>324</v>
      </c>
      <c r="AX28" s="178" t="s">
        <v>327</v>
      </c>
    </row>
    <row r="29" spans="1:56" ht="14" x14ac:dyDescent="0.2">
      <c r="A29" s="187"/>
      <c r="B29" s="187"/>
      <c r="C29" s="189"/>
      <c r="D29" s="200" t="s">
        <v>348</v>
      </c>
      <c r="E29" s="184" t="str">
        <f>D29</f>
        <v>vol frac</v>
      </c>
      <c r="F29" s="190" t="str">
        <f>D29</f>
        <v>vol frac</v>
      </c>
      <c r="G29" s="191" t="s">
        <v>304</v>
      </c>
      <c r="H29" s="201"/>
      <c r="I29" s="202" t="s">
        <v>319</v>
      </c>
      <c r="J29" s="194" t="str" cm="1">
        <f t="array" ref="J29:L29">IF(I29="mg/g solv.", AN29:AP29, IF(I29="mg/g soln.", AS29:AU29, IF(I29="mg/mL solv.", AX29:AZ29, "UNIT SELECTION ERROR")))</f>
        <v>mg/g solv.</v>
      </c>
      <c r="K29" s="194" t="str">
        <v>mg/g soln.</v>
      </c>
      <c r="L29" s="194" t="str">
        <v>wt%</v>
      </c>
      <c r="M29" s="331"/>
      <c r="N29" s="328"/>
      <c r="O29" s="332"/>
      <c r="P29" s="328"/>
      <c r="Q29" s="329"/>
      <c r="AC29" s="177" t="s">
        <v>1</v>
      </c>
      <c r="AD29" s="177" t="s">
        <v>1</v>
      </c>
      <c r="AE29" s="177" t="s">
        <v>1</v>
      </c>
      <c r="AF29" s="177" t="s">
        <v>4</v>
      </c>
      <c r="AG29" s="177" t="s">
        <v>4</v>
      </c>
      <c r="AH29" s="177" t="s">
        <v>4</v>
      </c>
      <c r="AI29" s="177" t="s">
        <v>320</v>
      </c>
      <c r="AJ29" s="177" t="s">
        <v>321</v>
      </c>
      <c r="AK29" s="177" t="s">
        <v>322</v>
      </c>
      <c r="AL29" s="177" t="s">
        <v>326</v>
      </c>
      <c r="AN29" s="177" t="s">
        <v>317</v>
      </c>
      <c r="AO29" s="177" t="s">
        <v>318</v>
      </c>
      <c r="AP29" s="177" t="s">
        <v>319</v>
      </c>
      <c r="AS29" s="177" t="s">
        <v>310</v>
      </c>
      <c r="AT29" t="s">
        <v>318</v>
      </c>
      <c r="AU29" t="s">
        <v>319</v>
      </c>
      <c r="AX29" s="177" t="s">
        <v>310</v>
      </c>
      <c r="AY29" s="177" t="s">
        <v>317</v>
      </c>
      <c r="AZ29" s="177" t="s">
        <v>309</v>
      </c>
      <c r="BD29" t="s">
        <v>317</v>
      </c>
    </row>
    <row r="30" spans="1:56" x14ac:dyDescent="0.15">
      <c r="A30" s="185" t="s">
        <v>148</v>
      </c>
      <c r="B30" s="185"/>
      <c r="C30" s="185"/>
      <c r="D30" s="198">
        <v>1</v>
      </c>
      <c r="E30" s="198">
        <v>0</v>
      </c>
      <c r="F30" s="199">
        <f>IF(AND(D30&gt;0, E30 &gt; 0), 1-SUM(D30:E30),0)</f>
        <v>0</v>
      </c>
      <c r="G30" s="207">
        <v>50</v>
      </c>
      <c r="H30" s="200" t="s">
        <v>303</v>
      </c>
      <c r="I30" s="203">
        <v>47.1</v>
      </c>
      <c r="J30" s="204" cm="1">
        <f t="array" ref="J30:L30">IF($I$29="mg/g solv.", AN30:AP30, IF($I$29="mg/g soln.", AS30:AU30, IF($I$29="mg/mL solv.", AX30:AZ30, "UNIT SELECTION ERROR")))</f>
        <v>52.217294900221731</v>
      </c>
      <c r="K30" s="204">
        <v>49.625961437150984</v>
      </c>
      <c r="L30" s="204">
        <v>4.9625961437150981</v>
      </c>
      <c r="M30" s="326"/>
      <c r="N30" s="260"/>
      <c r="O30" s="260"/>
      <c r="P30" s="260"/>
      <c r="Q30" s="179" t="str">
        <f>IF( OR(A30=0, AND(A30=0,B30&lt;&gt;0), AND(A30=0,C30&lt;&gt;0),  AND(B30=0, E30&lt;&gt;0), AND(B30&lt;&gt;0,E30=0), AND(C30=0,F30&lt;&gt;0), AND(C30&lt;&gt;0,F30=0), SUM(D30:F30)&lt;&gt;1, G30="",I30=""), "ERROR w/ Data Input…Check Solvent Name(s), Solvent Fracs, T, and Solubility",  "OK" )</f>
        <v>OK</v>
      </c>
      <c r="R30" t="str">
        <f>IF(OR(AND(B30=0, E30&lt;&gt;0),AND(C30=0,F30&lt;&gt;0),SUM(D30:F30)&lt;&gt;1), "ERROR w/ Solvent Fracs", "OK")</f>
        <v>OK</v>
      </c>
      <c r="AC30">
        <f>INDEX(Solvents!$H$5:$H$66,MATCH(A30,Solvents!$D$5:$D$66,0))</f>
        <v>88.106320000000025</v>
      </c>
      <c r="AD30">
        <f>IF(B30=0, 0, INDEX(Solvents!$H$5:$H$66,MATCH(B30,Solvents!$D$5:$D$66,0)))</f>
        <v>0</v>
      </c>
      <c r="AE30">
        <f>IF(C30=0, 0, INDEX(Solvents!$H$5:$H$66,MATCH(C30,Solvents!$D$5:$D$66,0)))</f>
        <v>0</v>
      </c>
      <c r="AF30">
        <f>INDEX(Solvents!$K$5:$K$66,MATCH(A30,Solvents!$D$5:$D$66,0))</f>
        <v>0.90200000000000002</v>
      </c>
      <c r="AG30">
        <f>IF(B30=0, 10000, INDEX(Solvents!$K$5:$K$66,MATCH(B30,Solvents!$D$5:$D$66,0)))</f>
        <v>10000</v>
      </c>
      <c r="AH30">
        <f>IF(C30=0, 10000, INDEX(Solvents!$K$5:$K$66,MATCH(C30,Solvents!$D$5:$D$66,0)))</f>
        <v>10000</v>
      </c>
      <c r="AI30" s="177">
        <f t="shared" ref="AI30:AI35" si="0">IF($D$29="wt frac",D30,D30*AF30/(D30*AF30+E30*AG30+F30*AH30))</f>
        <v>1</v>
      </c>
      <c r="AJ30">
        <f t="shared" ref="AJ30:AJ35" si="1">IF($D$29="wt frac",E30,E30*AG30/(D30*AF30+E30*AG30+F30*AH30))</f>
        <v>0</v>
      </c>
      <c r="AK30">
        <f t="shared" ref="AK30:AK35" si="2">IF($D$29="wt frac",F30,F30*AH30/(D30*AF30+E30*AG30+F30*AH30))</f>
        <v>0</v>
      </c>
      <c r="AL30">
        <f>1/(AI30/AF30+AJ30/AG30+AK30/AH30)</f>
        <v>0.90200000000000002</v>
      </c>
      <c r="AN30">
        <f>(I30/1000)/(1+I30/1000)*1000</f>
        <v>44.981377136854178</v>
      </c>
      <c r="AO30">
        <f>AN30*100/1000</f>
        <v>4.4981377136854181</v>
      </c>
      <c r="AP30">
        <f>I30*AL30</f>
        <v>42.484200000000001</v>
      </c>
      <c r="AS30">
        <f>(I30/1000)/(1-I30/1000)*1000</f>
        <v>49.428061706370038</v>
      </c>
      <c r="AT30">
        <f>I30*100/1000</f>
        <v>4.71</v>
      </c>
      <c r="AU30">
        <f>AS30*AL30</f>
        <v>44.584111659145776</v>
      </c>
      <c r="AX30">
        <f>I30/AL30</f>
        <v>52.217294900221731</v>
      </c>
      <c r="AY30">
        <f>(AX30/1000)/(1+AX30/1000)*1000</f>
        <v>49.625961437150984</v>
      </c>
      <c r="AZ30">
        <f>AY30*100/1000</f>
        <v>4.9625961437150981</v>
      </c>
      <c r="BD30" t="s">
        <v>310</v>
      </c>
    </row>
    <row r="31" spans="1:56" x14ac:dyDescent="0.15">
      <c r="A31" s="185" t="s">
        <v>84</v>
      </c>
      <c r="B31" s="185"/>
      <c r="C31" s="185"/>
      <c r="D31" s="198">
        <v>1</v>
      </c>
      <c r="E31" s="198">
        <v>0</v>
      </c>
      <c r="F31" s="199">
        <f t="shared" ref="F31:F34" si="3">IF(AND(D31&gt;0, E31 &gt; 0), 1-SUM(D31:E31),0)</f>
        <v>0</v>
      </c>
      <c r="G31" s="207">
        <v>25</v>
      </c>
      <c r="H31" s="200" t="s">
        <v>303</v>
      </c>
      <c r="I31" s="203">
        <v>21.3</v>
      </c>
      <c r="J31" s="204" cm="1">
        <f t="array" ref="J31:L31">IF($I$29="mg/g solv.", AN31:AP31, IF($I$29="mg/g soln.", AS31:AU31, IF($I$29="mg/mL solv.", AX31:AZ31, "UNIT SELECTION ERROR")))</f>
        <v>26.102941176470591</v>
      </c>
      <c r="K31" s="204">
        <v>25.438910784664994</v>
      </c>
      <c r="L31" s="204">
        <v>2.5438910784664994</v>
      </c>
      <c r="M31" s="203"/>
      <c r="N31" s="260"/>
      <c r="O31" s="260"/>
      <c r="P31" s="260"/>
      <c r="Q31" s="179" t="str">
        <f t="shared" ref="Q31:Q94" si="4">IF( OR(A31=0, AND(A31=0,B31&lt;&gt;0), AND(A31=0,C31&lt;&gt;0),  AND(B31=0, E31&lt;&gt;0), AND(B31&lt;&gt;0,E31=0), AND(C31=0,F31&lt;&gt;0), AND(C31&lt;&gt;0,F31=0), SUM(D31:F31)&lt;&gt;1, G31="",I31=""), "ERROR w/ Data Input…Check Solvent Name(s), Solvent Fracs, T, and Solubility",  "OK" )</f>
        <v>OK</v>
      </c>
      <c r="AC31">
        <f>INDEX(Solvents!$H$5:$H$66,MATCH(A31,Solvents!$D$5:$D$66,0))</f>
        <v>46.069040000000001</v>
      </c>
      <c r="AD31">
        <f>IF(B31=0, 0, INDEX(Solvents!$H$5:$H$66,MATCH(B31,Solvents!$D$5:$D$66,0)))</f>
        <v>0</v>
      </c>
      <c r="AE31">
        <f>IF(C31=0, 0, INDEX(Solvents!$H$5:$H$66,MATCH(C31,Solvents!$D$5:$D$66,0)))</f>
        <v>0</v>
      </c>
      <c r="AF31">
        <f>INDEX(Solvents!$K$5:$K$66,MATCH(A31,Solvents!$D$5:$D$66,0))</f>
        <v>0.81599999999999995</v>
      </c>
      <c r="AG31">
        <f>IF(B31=0, 10000, INDEX(Solvents!$K$5:$K$66,MATCH(B31,Solvents!$D$5:$D$66,0)))</f>
        <v>10000</v>
      </c>
      <c r="AH31">
        <f>IF(C31=0, 10000, INDEX(Solvents!$K$5:$K$66,MATCH(C31,Solvents!$D$5:$D$66,0)))</f>
        <v>10000</v>
      </c>
      <c r="AI31" s="177">
        <f t="shared" si="0"/>
        <v>1</v>
      </c>
      <c r="AJ31">
        <f t="shared" si="1"/>
        <v>0</v>
      </c>
      <c r="AK31">
        <f t="shared" si="2"/>
        <v>0</v>
      </c>
      <c r="AL31">
        <f t="shared" ref="AL31:AL35" si="5">1/(AI31/AF31+AJ31/AG31+AK31/AH31)</f>
        <v>0.81599999999999995</v>
      </c>
      <c r="AN31">
        <f t="shared" ref="AN31:AN35" si="6">(I31/1000)/(1+I31/1000)*1000</f>
        <v>20.855772055223735</v>
      </c>
      <c r="AO31">
        <f t="shared" ref="AO31:AO284" si="7">AN31*100/1000</f>
        <v>2.0855772055223731</v>
      </c>
      <c r="AP31">
        <f t="shared" ref="AP31:AP35" si="8">I31*AL31</f>
        <v>17.380800000000001</v>
      </c>
      <c r="AS31">
        <f t="shared" ref="AS31:AS35" si="9">(I31/1000)/(1-I31/1000)*1000</f>
        <v>21.763563911310921</v>
      </c>
      <c r="AT31">
        <f t="shared" ref="AT31:AT35" si="10">I31*100/1000</f>
        <v>2.13</v>
      </c>
      <c r="AU31">
        <f t="shared" ref="AU31:AU35" si="11">AS31*AL31</f>
        <v>17.759068151629712</v>
      </c>
      <c r="AX31">
        <f t="shared" ref="AX31:AX35" si="12">I31/AL31</f>
        <v>26.102941176470591</v>
      </c>
      <c r="AY31">
        <f t="shared" ref="AY31:AY284" si="13">(AX31/1000)/(1+AX31/1000)*1000</f>
        <v>25.438910784664994</v>
      </c>
      <c r="AZ31">
        <f t="shared" ref="AZ31:AZ284" si="14">AY31*100/1000</f>
        <v>2.5438910784664994</v>
      </c>
      <c r="BD31" t="s">
        <v>319</v>
      </c>
    </row>
    <row r="32" spans="1:56" x14ac:dyDescent="0.15">
      <c r="A32" s="185" t="s">
        <v>80</v>
      </c>
      <c r="B32" s="185"/>
      <c r="C32" s="185"/>
      <c r="D32" s="198">
        <v>1</v>
      </c>
      <c r="E32" s="198">
        <v>0</v>
      </c>
      <c r="F32" s="199">
        <f>IF(AND(D32&gt;0, E32 &gt; 0), 1-SUM(D32:E32),0)</f>
        <v>0</v>
      </c>
      <c r="G32" s="207">
        <v>25</v>
      </c>
      <c r="H32" s="200" t="s">
        <v>303</v>
      </c>
      <c r="I32" s="203">
        <v>34</v>
      </c>
      <c r="J32" s="204" cm="1">
        <f t="array" ref="J32:L32">IF($I$29="mg/g solv.", AN32:AP32, IF($I$29="mg/g soln.", AS32:AU32, IF($I$29="mg/mL solv.", AX32:AZ32, "UNIT SELECTION ERROR")))</f>
        <v>42.983565107458908</v>
      </c>
      <c r="K32" s="204">
        <v>41.212121212121211</v>
      </c>
      <c r="L32" s="204">
        <v>4.1212121212121211</v>
      </c>
      <c r="M32" s="203"/>
      <c r="N32" s="260"/>
      <c r="O32" s="260"/>
      <c r="P32" s="260"/>
      <c r="Q32" s="179" t="str">
        <f t="shared" si="4"/>
        <v>OK</v>
      </c>
      <c r="AC32">
        <f>INDEX(Solvents!$H$5:$H$66,MATCH(A32,Solvents!$D$5:$D$66,0))</f>
        <v>32.04216000000001</v>
      </c>
      <c r="AD32">
        <f>IF(B32=0, 0, INDEX(Solvents!$H$5:$H$66,MATCH(B32,Solvents!$D$5:$D$66,0)))</f>
        <v>0</v>
      </c>
      <c r="AE32">
        <f>IF(C32=0, 0, INDEX(Solvents!$H$5:$H$66,MATCH(C32,Solvents!$D$5:$D$66,0)))</f>
        <v>0</v>
      </c>
      <c r="AF32">
        <f>INDEX(Solvents!$K$5:$K$66,MATCH(A32,Solvents!$D$5:$D$66,0))</f>
        <v>0.79100000000000004</v>
      </c>
      <c r="AG32">
        <f>IF(B32=0, 10000, INDEX(Solvents!$K$5:$K$66,MATCH(B32,Solvents!$D$5:$D$66,0)))</f>
        <v>10000</v>
      </c>
      <c r="AH32">
        <f>IF(C32=0, 10000, INDEX(Solvents!$K$5:$K$66,MATCH(C32,Solvents!$D$5:$D$66,0)))</f>
        <v>10000</v>
      </c>
      <c r="AI32" s="177">
        <f t="shared" si="0"/>
        <v>1</v>
      </c>
      <c r="AJ32">
        <f t="shared" si="1"/>
        <v>0</v>
      </c>
      <c r="AK32">
        <f t="shared" si="2"/>
        <v>0</v>
      </c>
      <c r="AL32">
        <f t="shared" si="5"/>
        <v>0.79100000000000004</v>
      </c>
      <c r="AN32">
        <f t="shared" si="6"/>
        <v>32.882011605415862</v>
      </c>
      <c r="AO32">
        <f t="shared" si="7"/>
        <v>3.2882011605415862</v>
      </c>
      <c r="AP32">
        <f t="shared" si="8"/>
        <v>26.894000000000002</v>
      </c>
      <c r="AS32">
        <f t="shared" si="9"/>
        <v>35.196687370600415</v>
      </c>
      <c r="AT32">
        <f t="shared" si="10"/>
        <v>3.4</v>
      </c>
      <c r="AU32">
        <f t="shared" si="11"/>
        <v>27.840579710144929</v>
      </c>
      <c r="AX32">
        <f t="shared" si="12"/>
        <v>42.983565107458908</v>
      </c>
      <c r="AY32">
        <f t="shared" si="13"/>
        <v>41.212121212121211</v>
      </c>
      <c r="AZ32">
        <f t="shared" si="14"/>
        <v>4.1212121212121211</v>
      </c>
    </row>
    <row r="33" spans="1:52" x14ac:dyDescent="0.15">
      <c r="A33" s="2" t="s">
        <v>80</v>
      </c>
      <c r="B33" s="2"/>
      <c r="C33" s="2"/>
      <c r="D33" s="198">
        <v>1</v>
      </c>
      <c r="E33" s="198">
        <v>0</v>
      </c>
      <c r="F33" s="199">
        <f t="shared" si="3"/>
        <v>0</v>
      </c>
      <c r="G33" s="207">
        <v>50</v>
      </c>
      <c r="H33" s="200" t="s">
        <v>303</v>
      </c>
      <c r="I33" s="203">
        <v>56</v>
      </c>
      <c r="J33" s="204" cm="1">
        <f t="array" ref="J33:L33">IF($I$29="mg/g solv.", AN33:AP33, IF($I$29="mg/g soln.", AS33:AU33, IF($I$29="mg/mL solv.", AX33:AZ33, "UNIT SELECTION ERROR")))</f>
        <v>70.796460176991147</v>
      </c>
      <c r="K33" s="204">
        <v>66.115702479338836</v>
      </c>
      <c r="L33" s="204">
        <v>6.6115702479338836</v>
      </c>
      <c r="M33" s="203"/>
      <c r="N33" s="260"/>
      <c r="O33" s="260"/>
      <c r="P33" s="260"/>
      <c r="Q33" s="179" t="str">
        <f t="shared" si="4"/>
        <v>OK</v>
      </c>
      <c r="AC33">
        <f>INDEX(Solvents!$H$5:$H$66,MATCH(A33,Solvents!$D$5:$D$66,0))</f>
        <v>32.04216000000001</v>
      </c>
      <c r="AD33">
        <f>IF(B33=0, 0, INDEX(Solvents!$H$5:$H$66,MATCH(B33,Solvents!$D$5:$D$66,0)))</f>
        <v>0</v>
      </c>
      <c r="AE33">
        <f>IF(C33=0, 0, INDEX(Solvents!$H$5:$H$66,MATCH(C33,Solvents!$D$5:$D$66,0)))</f>
        <v>0</v>
      </c>
      <c r="AF33">
        <f>INDEX(Solvents!$K$5:$K$66,MATCH(A33,Solvents!$D$5:$D$66,0))</f>
        <v>0.79100000000000004</v>
      </c>
      <c r="AG33">
        <f>IF(B33=0, 10000, INDEX(Solvents!$K$5:$K$66,MATCH(B33,Solvents!$D$5:$D$66,0)))</f>
        <v>10000</v>
      </c>
      <c r="AH33">
        <f>IF(C33=0, 10000, INDEX(Solvents!$K$5:$K$66,MATCH(C33,Solvents!$D$5:$D$66,0)))</f>
        <v>10000</v>
      </c>
      <c r="AI33" s="177">
        <f t="shared" si="0"/>
        <v>1</v>
      </c>
      <c r="AJ33">
        <f t="shared" si="1"/>
        <v>0</v>
      </c>
      <c r="AK33">
        <f t="shared" si="2"/>
        <v>0</v>
      </c>
      <c r="AL33">
        <f t="shared" si="5"/>
        <v>0.79100000000000004</v>
      </c>
      <c r="AN33">
        <f t="shared" si="6"/>
        <v>53.030303030303031</v>
      </c>
      <c r="AO33">
        <f t="shared" si="7"/>
        <v>5.3030303030303028</v>
      </c>
      <c r="AP33">
        <f t="shared" si="8"/>
        <v>44.295999999999999</v>
      </c>
      <c r="AS33">
        <f t="shared" si="9"/>
        <v>59.322033898305087</v>
      </c>
      <c r="AT33">
        <f t="shared" si="10"/>
        <v>5.6</v>
      </c>
      <c r="AU33">
        <f t="shared" si="11"/>
        <v>46.923728813559329</v>
      </c>
      <c r="AX33">
        <f t="shared" si="12"/>
        <v>70.796460176991147</v>
      </c>
      <c r="AY33">
        <f t="shared" si="13"/>
        <v>66.115702479338836</v>
      </c>
      <c r="AZ33">
        <f t="shared" si="14"/>
        <v>6.6115702479338836</v>
      </c>
    </row>
    <row r="34" spans="1:52" x14ac:dyDescent="0.15">
      <c r="A34" s="2" t="s">
        <v>84</v>
      </c>
      <c r="B34" s="2" t="s">
        <v>6</v>
      </c>
      <c r="C34" s="2"/>
      <c r="D34" s="198">
        <v>0.8</v>
      </c>
      <c r="E34" s="198">
        <v>0.2</v>
      </c>
      <c r="F34" s="199">
        <f t="shared" si="3"/>
        <v>0</v>
      </c>
      <c r="G34" s="207">
        <v>35</v>
      </c>
      <c r="H34" s="200" t="s">
        <v>303</v>
      </c>
      <c r="I34" s="203">
        <v>49</v>
      </c>
      <c r="J34" s="204" cm="1">
        <f t="array" ref="J34:L34">IF($I$29="mg/g solv.", AN34:AP34, IF($I$29="mg/g soln.", AS34:AU34, IF($I$29="mg/mL solv.", AX34:AZ34, "UNIT SELECTION ERROR")))</f>
        <v>57.48474894415768</v>
      </c>
      <c r="K34" s="204">
        <v>54.359884623918354</v>
      </c>
      <c r="L34" s="204">
        <v>5.4359884623918351</v>
      </c>
      <c r="M34" s="203"/>
      <c r="N34" s="260"/>
      <c r="O34" s="260"/>
      <c r="P34" s="260"/>
      <c r="Q34" s="179" t="str">
        <f t="shared" si="4"/>
        <v>OK</v>
      </c>
      <c r="AC34">
        <f>INDEX(Solvents!$H$5:$H$66,MATCH(A34,Solvents!$D$5:$D$66,0))</f>
        <v>46.069040000000001</v>
      </c>
      <c r="AD34">
        <f>IF(B34=0, 0, INDEX(Solvents!$H$5:$H$66,MATCH(B34,Solvents!$D$5:$D$66,0)))</f>
        <v>18.015280000000001</v>
      </c>
      <c r="AE34">
        <f>IF(C34=0, 0, INDEX(Solvents!$H$5:$H$66,MATCH(C34,Solvents!$D$5:$D$66,0)))</f>
        <v>0</v>
      </c>
      <c r="AF34">
        <f>INDEX(Solvents!$K$5:$K$66,MATCH(A34,Solvents!$D$5:$D$66,0))</f>
        <v>0.81599999999999995</v>
      </c>
      <c r="AG34">
        <f>IF(B34=0, 10000, INDEX(Solvents!$K$5:$K$66,MATCH(B34,Solvents!$D$5:$D$66,0)))</f>
        <v>0.998</v>
      </c>
      <c r="AH34">
        <f>IF(C34=0, 10000, INDEX(Solvents!$K$5:$K$66,MATCH(C34,Solvents!$D$5:$D$66,0)))</f>
        <v>10000</v>
      </c>
      <c r="AI34" s="177">
        <f t="shared" si="0"/>
        <v>0.76583763491318635</v>
      </c>
      <c r="AJ34">
        <f t="shared" si="1"/>
        <v>0.23416236508681368</v>
      </c>
      <c r="AK34">
        <f t="shared" si="2"/>
        <v>0</v>
      </c>
      <c r="AL34">
        <f t="shared" si="5"/>
        <v>0.85239999999999994</v>
      </c>
      <c r="AN34">
        <f t="shared" si="6"/>
        <v>46.711153479504297</v>
      </c>
      <c r="AO34">
        <f t="shared" si="7"/>
        <v>4.6711153479504297</v>
      </c>
      <c r="AP34">
        <f t="shared" si="8"/>
        <v>41.767599999999995</v>
      </c>
      <c r="AS34">
        <f t="shared" si="9"/>
        <v>51.524710830704528</v>
      </c>
      <c r="AT34">
        <f t="shared" si="10"/>
        <v>4.9000000000000004</v>
      </c>
      <c r="AU34">
        <f t="shared" si="11"/>
        <v>43.919663512092534</v>
      </c>
      <c r="AX34">
        <f t="shared" si="12"/>
        <v>57.48474894415768</v>
      </c>
      <c r="AY34">
        <f t="shared" si="13"/>
        <v>54.359884623918354</v>
      </c>
      <c r="AZ34">
        <f t="shared" si="14"/>
        <v>5.4359884623918351</v>
      </c>
    </row>
    <row r="35" spans="1:52" x14ac:dyDescent="0.15">
      <c r="A35" s="2" t="s">
        <v>80</v>
      </c>
      <c r="B35" s="2" t="s">
        <v>3</v>
      </c>
      <c r="C35" s="2"/>
      <c r="D35" s="198">
        <v>0.5</v>
      </c>
      <c r="E35" s="198">
        <v>2</v>
      </c>
      <c r="F35" s="199">
        <f>IF(AND(D35&gt;0, E35 &gt; 0), 1-SUM(D35:E35),0)</f>
        <v>-1.5</v>
      </c>
      <c r="G35" s="207">
        <v>25</v>
      </c>
      <c r="H35" s="198" t="s">
        <v>303</v>
      </c>
      <c r="I35" s="263">
        <v>3.2</v>
      </c>
      <c r="J35" s="204" cm="1">
        <f t="array" ref="J35:L35">IF($I$29="mg/g solv.", AN35:AP35, IF($I$29="mg/g soln.", AS35:AU35, IF($I$29="mg/mL solv.", AX35:AZ35, "UNIT SELECTION ERROR")))</f>
        <v>-2.1335841717124544E-4</v>
      </c>
      <c r="K35" s="204">
        <v>-2.1335846269306932E-4</v>
      </c>
      <c r="L35" s="204">
        <v>-2.1335846269306932E-5</v>
      </c>
      <c r="M35" s="203"/>
      <c r="N35" s="260"/>
      <c r="O35" s="260"/>
      <c r="P35" s="260"/>
      <c r="Q35" s="179" t="str">
        <f t="shared" si="4"/>
        <v>ERROR w/ Data Input…Check Solvent Name(s), Solvent Fracs, T, and Solubility</v>
      </c>
      <c r="AC35">
        <f>INDEX(Solvents!$H$5:$H$66,MATCH(A35,Solvents!$D$5:$D$66,0))</f>
        <v>32.04216000000001</v>
      </c>
      <c r="AD35">
        <f>IF(B35=0, 0, INDEX(Solvents!$H$5:$H$66,MATCH(B35,Solvents!$D$5:$D$66,0)))</f>
        <v>100.20404000000003</v>
      </c>
      <c r="AE35">
        <f>IF(C35=0, 0, INDEX(Solvents!$H$5:$H$66,MATCH(C35,Solvents!$D$5:$D$66,0)))</f>
        <v>0</v>
      </c>
      <c r="AF35">
        <f>INDEX(Solvents!$K$5:$K$66,MATCH(A35,Solvents!$D$5:$D$66,0))</f>
        <v>0.79100000000000004</v>
      </c>
      <c r="AG35">
        <f>IF(B35=0, 10000, INDEX(Solvents!$K$5:$K$66,MATCH(B35,Solvents!$D$5:$D$66,0)))</f>
        <v>0.68400000000000005</v>
      </c>
      <c r="AH35">
        <f>IF(C35=0, 10000, INDEX(Solvents!$K$5:$K$66,MATCH(C35,Solvents!$D$5:$D$66,0)))</f>
        <v>10000</v>
      </c>
      <c r="AI35" s="177">
        <f t="shared" si="0"/>
        <v>-2.6369766872258615E-5</v>
      </c>
      <c r="AJ35">
        <f t="shared" si="1"/>
        <v>-9.1210723340707429E-5</v>
      </c>
      <c r="AK35">
        <f t="shared" si="2"/>
        <v>1.0001175804902129</v>
      </c>
      <c r="AL35">
        <f t="shared" si="5"/>
        <v>-14998.236500000001</v>
      </c>
      <c r="AN35">
        <f t="shared" si="6"/>
        <v>3.1897926634768741</v>
      </c>
      <c r="AO35">
        <f t="shared" si="7"/>
        <v>0.31897926634768742</v>
      </c>
      <c r="AP35">
        <f t="shared" si="8"/>
        <v>-47994.356800000009</v>
      </c>
      <c r="AS35">
        <f t="shared" si="9"/>
        <v>3.2102728731942216</v>
      </c>
      <c r="AT35">
        <f t="shared" si="10"/>
        <v>0.32</v>
      </c>
      <c r="AU35">
        <f t="shared" si="11"/>
        <v>-48148.431781701453</v>
      </c>
      <c r="AX35">
        <f t="shared" si="12"/>
        <v>-2.1335841717124544E-4</v>
      </c>
      <c r="AY35">
        <f t="shared" si="13"/>
        <v>-2.1335846269306932E-4</v>
      </c>
      <c r="AZ35">
        <f t="shared" si="14"/>
        <v>-2.1335846269306932E-5</v>
      </c>
    </row>
    <row r="36" spans="1:52" x14ac:dyDescent="0.15">
      <c r="A36" s="2" t="s">
        <v>105</v>
      </c>
      <c r="B36" s="2"/>
      <c r="C36" s="2"/>
      <c r="D36" s="198">
        <v>1</v>
      </c>
      <c r="E36" s="198">
        <v>0</v>
      </c>
      <c r="F36" s="199">
        <f t="shared" ref="F36:F99" si="15">IF(AND(D36&gt;0, E36 &gt; 0), 1-SUM(D36:E36),0)</f>
        <v>0</v>
      </c>
      <c r="G36" s="207">
        <v>25</v>
      </c>
      <c r="H36" s="200" t="s">
        <v>303</v>
      </c>
      <c r="I36" s="263">
        <v>17.399999999999999</v>
      </c>
      <c r="J36" s="204" cm="1">
        <f t="array" ref="J36:L36">IF($I$29="mg/g solv.", AN36:AP36, IF($I$29="mg/g soln.", AS36:AU36, IF($I$29="mg/mL solv.", AX36:AZ36, "UNIT SELECTION ERROR")))</f>
        <v>22.451612903225804</v>
      </c>
      <c r="K36" s="204">
        <v>21.958606764260477</v>
      </c>
      <c r="L36" s="204">
        <v>2.1958606764260478</v>
      </c>
      <c r="M36" s="203"/>
      <c r="N36" s="260"/>
      <c r="O36" s="260"/>
      <c r="P36" s="260"/>
      <c r="Q36" s="179" t="str">
        <f t="shared" si="4"/>
        <v>OK</v>
      </c>
      <c r="AC36">
        <f>INDEX(Solvents!$H$5:$H$66,MATCH(A36,Solvents!$D$5:$D$66,0))</f>
        <v>74.122800000000026</v>
      </c>
      <c r="AD36">
        <f>IF(B36=0, 0, INDEX(Solvents!$H$5:$H$66,MATCH(B36,Solvents!$D$5:$D$66,0)))</f>
        <v>0</v>
      </c>
      <c r="AE36">
        <f>IF(C36=0, 0, INDEX(Solvents!$H$5:$H$66,MATCH(C36,Solvents!$D$5:$D$66,0)))</f>
        <v>0</v>
      </c>
      <c r="AF36">
        <f>INDEX(Solvents!$K$5:$K$66,MATCH(A36,Solvents!$D$5:$D$66,0))</f>
        <v>0.77500000000000002</v>
      </c>
      <c r="AG36">
        <f>IF(B36=0, 10000, INDEX(Solvents!$K$5:$K$66,MATCH(B36,Solvents!$D$5:$D$66,0)))</f>
        <v>10000</v>
      </c>
      <c r="AH36">
        <f>IF(C36=0, 10000, INDEX(Solvents!$K$5:$K$66,MATCH(C36,Solvents!$D$5:$D$66,0)))</f>
        <v>10000</v>
      </c>
      <c r="AI36" s="177">
        <f t="shared" ref="AI36:AI99" si="16">IF($D$29="wt frac",D36,D36*AF36/(D36*AF36+E36*AG36+F36*AH36))</f>
        <v>1</v>
      </c>
      <c r="AJ36">
        <f t="shared" ref="AJ36:AJ99" si="17">IF($D$29="wt frac",E36,E36*AG36/(D36*AF36+E36*AG36+F36*AH36))</f>
        <v>0</v>
      </c>
      <c r="AK36">
        <f t="shared" ref="AK36:AK99" si="18">IF($D$29="wt frac",F36,F36*AH36/(D36*AF36+E36*AG36+F36*AH36))</f>
        <v>0</v>
      </c>
      <c r="AL36">
        <f t="shared" ref="AL36:AL99" si="19">1/(AI36/AF36+AJ36/AG36+AK36/AH36)</f>
        <v>0.77500000000000002</v>
      </c>
      <c r="AN36">
        <f t="shared" ref="AN36:AN99" si="20">(I36/1000)/(1+I36/1000)*1000</f>
        <v>17.102417928051892</v>
      </c>
      <c r="AO36">
        <f t="shared" si="7"/>
        <v>1.7102417928051892</v>
      </c>
      <c r="AP36">
        <f t="shared" ref="AP36:AP99" si="21">I36*AL36</f>
        <v>13.484999999999999</v>
      </c>
      <c r="AS36">
        <f t="shared" ref="AS36:AS99" si="22">(I36/1000)/(1-I36/1000)*1000</f>
        <v>17.70812131080806</v>
      </c>
      <c r="AT36">
        <f t="shared" ref="AT36:AT99" si="23">I36*100/1000</f>
        <v>1.7399999999999998</v>
      </c>
      <c r="AU36">
        <f t="shared" ref="AU36:AU99" si="24">AS36*AL36</f>
        <v>13.723794015876248</v>
      </c>
      <c r="AX36">
        <f t="shared" ref="AX36:AX99" si="25">I36/AL36</f>
        <v>22.451612903225804</v>
      </c>
      <c r="AY36">
        <f t="shared" si="13"/>
        <v>21.958606764260477</v>
      </c>
      <c r="AZ36">
        <f t="shared" si="14"/>
        <v>2.1958606764260478</v>
      </c>
    </row>
    <row r="37" spans="1:52" x14ac:dyDescent="0.15">
      <c r="A37" s="2" t="s">
        <v>6</v>
      </c>
      <c r="B37" s="2"/>
      <c r="C37" s="2"/>
      <c r="D37" s="198">
        <v>1</v>
      </c>
      <c r="E37" s="198">
        <v>0</v>
      </c>
      <c r="F37" s="199">
        <f t="shared" si="15"/>
        <v>0</v>
      </c>
      <c r="G37" s="207">
        <v>50</v>
      </c>
      <c r="H37" s="198" t="s">
        <v>346</v>
      </c>
      <c r="I37" s="203">
        <v>6.7</v>
      </c>
      <c r="J37" s="204" cm="1">
        <f t="array" ref="J37:L37">IF($I$29="mg/g solv.", AN37:AP37, IF($I$29="mg/g soln.", AS37:AU37, IF($I$29="mg/mL solv.", AX37:AZ37, "UNIT SELECTION ERROR")))</f>
        <v>6.7134268537074142</v>
      </c>
      <c r="K37" s="204">
        <v>6.6686573106399916</v>
      </c>
      <c r="L37" s="204">
        <v>0.66686573106399916</v>
      </c>
      <c r="M37" s="203"/>
      <c r="N37" s="260"/>
      <c r="O37" s="260"/>
      <c r="P37" s="260"/>
      <c r="Q37" s="179" t="str">
        <f t="shared" si="4"/>
        <v>OK</v>
      </c>
      <c r="AC37">
        <f>INDEX(Solvents!$H$5:$H$66,MATCH(A37,Solvents!$D$5:$D$66,0))</f>
        <v>18.015280000000001</v>
      </c>
      <c r="AD37">
        <f>IF(B37=0, 0, INDEX(Solvents!$H$5:$H$66,MATCH(B37,Solvents!$D$5:$D$66,0)))</f>
        <v>0</v>
      </c>
      <c r="AE37">
        <f>IF(C37=0, 0, INDEX(Solvents!$H$5:$H$66,MATCH(C37,Solvents!$D$5:$D$66,0)))</f>
        <v>0</v>
      </c>
      <c r="AF37">
        <f>INDEX(Solvents!$K$5:$K$66,MATCH(A37,Solvents!$D$5:$D$66,0))</f>
        <v>0.998</v>
      </c>
      <c r="AG37">
        <f>IF(B37=0, 10000, INDEX(Solvents!$K$5:$K$66,MATCH(B37,Solvents!$D$5:$D$66,0)))</f>
        <v>10000</v>
      </c>
      <c r="AH37">
        <f>IF(C37=0, 10000, INDEX(Solvents!$K$5:$K$66,MATCH(C37,Solvents!$D$5:$D$66,0)))</f>
        <v>10000</v>
      </c>
      <c r="AI37" s="177">
        <f t="shared" si="16"/>
        <v>1</v>
      </c>
      <c r="AJ37">
        <f t="shared" si="17"/>
        <v>0</v>
      </c>
      <c r="AK37">
        <f t="shared" si="18"/>
        <v>0</v>
      </c>
      <c r="AL37">
        <f t="shared" si="19"/>
        <v>0.99800000000000011</v>
      </c>
      <c r="AN37">
        <f t="shared" si="20"/>
        <v>6.6554087612992952</v>
      </c>
      <c r="AO37">
        <f t="shared" si="7"/>
        <v>0.66554087612992952</v>
      </c>
      <c r="AP37">
        <f t="shared" si="21"/>
        <v>6.6866000000000012</v>
      </c>
      <c r="AS37">
        <f t="shared" si="22"/>
        <v>6.7451927917044205</v>
      </c>
      <c r="AT37">
        <f t="shared" si="23"/>
        <v>0.67</v>
      </c>
      <c r="AU37">
        <f t="shared" si="24"/>
        <v>6.7317024061210127</v>
      </c>
      <c r="AX37">
        <f t="shared" si="25"/>
        <v>6.7134268537074142</v>
      </c>
      <c r="AY37">
        <f t="shared" si="13"/>
        <v>6.6686573106399916</v>
      </c>
      <c r="AZ37">
        <f t="shared" si="14"/>
        <v>0.66686573106399916</v>
      </c>
    </row>
    <row r="38" spans="1:52" x14ac:dyDescent="0.15">
      <c r="A38" s="2" t="s">
        <v>170</v>
      </c>
      <c r="B38" s="2"/>
      <c r="C38" s="2"/>
      <c r="D38" s="198">
        <v>1</v>
      </c>
      <c r="E38" s="198">
        <v>0</v>
      </c>
      <c r="F38" s="199">
        <f t="shared" si="15"/>
        <v>0</v>
      </c>
      <c r="G38" s="207">
        <v>25</v>
      </c>
      <c r="H38" s="198" t="s">
        <v>358</v>
      </c>
      <c r="I38" s="203">
        <v>5.0999999999999996</v>
      </c>
      <c r="J38" s="204" cm="1">
        <f t="array" ref="J38:L38">IF($I$29="mg/g solv.", AN38:AP38, IF($I$29="mg/g soln.", AS38:AU38, IF($I$29="mg/mL solv.", AX38:AZ38, "UNIT SELECTION ERROR")))</f>
        <v>6.447534766118836</v>
      </c>
      <c r="K38" s="204">
        <v>6.4062303730687091</v>
      </c>
      <c r="L38" s="204">
        <v>0.64062303730687087</v>
      </c>
      <c r="M38" s="203"/>
      <c r="N38" s="260"/>
      <c r="O38" s="260"/>
      <c r="P38" s="260"/>
      <c r="Q38" s="179" t="str">
        <f t="shared" si="4"/>
        <v>OK</v>
      </c>
      <c r="AC38">
        <f>INDEX(Solvents!$H$5:$H$66,MATCH(A38,Solvents!$D$5:$D$66,0))</f>
        <v>58.080040000000011</v>
      </c>
      <c r="AD38">
        <f>IF(B38=0, 0, INDEX(Solvents!$H$5:$H$66,MATCH(B38,Solvents!$D$5:$D$66,0)))</f>
        <v>0</v>
      </c>
      <c r="AE38">
        <f>IF(C38=0, 0, INDEX(Solvents!$H$5:$H$66,MATCH(C38,Solvents!$D$5:$D$66,0)))</f>
        <v>0</v>
      </c>
      <c r="AF38">
        <f>INDEX(Solvents!$K$5:$K$66,MATCH(A38,Solvents!$D$5:$D$66,0))</f>
        <v>0.79100000000000004</v>
      </c>
      <c r="AG38">
        <f>IF(B38=0, 10000, INDEX(Solvents!$K$5:$K$66,MATCH(B38,Solvents!$D$5:$D$66,0)))</f>
        <v>10000</v>
      </c>
      <c r="AH38">
        <f>IF(C38=0, 10000, INDEX(Solvents!$K$5:$K$66,MATCH(C38,Solvents!$D$5:$D$66,0)))</f>
        <v>10000</v>
      </c>
      <c r="AI38" s="177">
        <f t="shared" si="16"/>
        <v>1</v>
      </c>
      <c r="AJ38">
        <f t="shared" si="17"/>
        <v>0</v>
      </c>
      <c r="AK38">
        <f t="shared" si="18"/>
        <v>0</v>
      </c>
      <c r="AL38">
        <f t="shared" si="19"/>
        <v>0.79100000000000004</v>
      </c>
      <c r="AN38">
        <f t="shared" si="20"/>
        <v>5.0741219779126441</v>
      </c>
      <c r="AO38">
        <f t="shared" si="7"/>
        <v>0.50741219779126445</v>
      </c>
      <c r="AP38">
        <f t="shared" si="21"/>
        <v>4.0340999999999996</v>
      </c>
      <c r="AS38">
        <f t="shared" si="22"/>
        <v>5.1261433309880386</v>
      </c>
      <c r="AT38">
        <f t="shared" si="23"/>
        <v>0.5099999999999999</v>
      </c>
      <c r="AU38">
        <f t="shared" si="24"/>
        <v>4.054779374811539</v>
      </c>
      <c r="AX38">
        <f t="shared" si="25"/>
        <v>6.447534766118836</v>
      </c>
      <c r="AY38">
        <f t="shared" si="13"/>
        <v>6.4062303730687091</v>
      </c>
      <c r="AZ38">
        <f t="shared" si="14"/>
        <v>0.64062303730687087</v>
      </c>
    </row>
    <row r="39" spans="1:52" x14ac:dyDescent="0.15">
      <c r="A39" s="2" t="s">
        <v>170</v>
      </c>
      <c r="B39" s="2" t="s">
        <v>6</v>
      </c>
      <c r="C39" s="2"/>
      <c r="D39" s="198">
        <v>0.8</v>
      </c>
      <c r="E39" s="198">
        <v>0.2</v>
      </c>
      <c r="F39" s="199">
        <f t="shared" si="15"/>
        <v>0</v>
      </c>
      <c r="G39" s="207">
        <v>25</v>
      </c>
      <c r="H39" s="198" t="s">
        <v>358</v>
      </c>
      <c r="I39" s="203">
        <v>6.7</v>
      </c>
      <c r="J39" s="204" cm="1">
        <f t="array" ref="J39:L39">IF($I$29="mg/g solv.", AN39:AP39, IF($I$29="mg/g soln.", AS39:AU39, IF($I$29="mg/mL solv.", AX39:AZ39, "UNIT SELECTION ERROR")))</f>
        <v>8.0490148966842856</v>
      </c>
      <c r="K39" s="204">
        <v>7.9847455607198174</v>
      </c>
      <c r="L39" s="204">
        <v>0.7984745560719817</v>
      </c>
      <c r="M39" s="203"/>
      <c r="N39" s="260"/>
      <c r="O39" s="260"/>
      <c r="P39" s="260"/>
      <c r="Q39" s="179" t="str">
        <f t="shared" si="4"/>
        <v>OK</v>
      </c>
      <c r="AC39">
        <f>INDEX(Solvents!$H$5:$H$66,MATCH(A39,Solvents!$D$5:$D$66,0))</f>
        <v>58.080040000000011</v>
      </c>
      <c r="AD39">
        <f>IF(B39=0, 0, INDEX(Solvents!$H$5:$H$66,MATCH(B39,Solvents!$D$5:$D$66,0)))</f>
        <v>18.015280000000001</v>
      </c>
      <c r="AE39">
        <f>IF(C39=0, 0, INDEX(Solvents!$H$5:$H$66,MATCH(C39,Solvents!$D$5:$D$66,0)))</f>
        <v>0</v>
      </c>
      <c r="AF39">
        <f>INDEX(Solvents!$K$5:$K$66,MATCH(A39,Solvents!$D$5:$D$66,0))</f>
        <v>0.79100000000000004</v>
      </c>
      <c r="AG39">
        <f>IF(B39=0, 10000, INDEX(Solvents!$K$5:$K$66,MATCH(B39,Solvents!$D$5:$D$66,0)))</f>
        <v>0.998</v>
      </c>
      <c r="AH39">
        <f>IF(C39=0, 10000, INDEX(Solvents!$K$5:$K$66,MATCH(C39,Solvents!$D$5:$D$66,0)))</f>
        <v>10000</v>
      </c>
      <c r="AI39" s="177">
        <f t="shared" si="16"/>
        <v>0.76021143680922632</v>
      </c>
      <c r="AJ39">
        <f t="shared" si="17"/>
        <v>0.23978856319077366</v>
      </c>
      <c r="AK39">
        <f t="shared" si="18"/>
        <v>0</v>
      </c>
      <c r="AL39">
        <f t="shared" si="19"/>
        <v>0.83240000000000003</v>
      </c>
      <c r="AN39">
        <f t="shared" si="20"/>
        <v>6.6554087612992952</v>
      </c>
      <c r="AO39">
        <f t="shared" si="7"/>
        <v>0.66554087612992952</v>
      </c>
      <c r="AP39">
        <f t="shared" si="21"/>
        <v>5.5770800000000005</v>
      </c>
      <c r="AS39">
        <f t="shared" si="22"/>
        <v>6.7451927917044205</v>
      </c>
      <c r="AT39">
        <f t="shared" si="23"/>
        <v>0.67</v>
      </c>
      <c r="AU39">
        <f t="shared" si="24"/>
        <v>5.6146984798147601</v>
      </c>
      <c r="AX39">
        <f t="shared" si="25"/>
        <v>8.0490148966842856</v>
      </c>
      <c r="AY39">
        <f t="shared" si="13"/>
        <v>7.9847455607198174</v>
      </c>
      <c r="AZ39">
        <f t="shared" si="14"/>
        <v>0.7984745560719817</v>
      </c>
    </row>
    <row r="40" spans="1:52" x14ac:dyDescent="0.15">
      <c r="A40" s="2" t="s">
        <v>174</v>
      </c>
      <c r="B40" s="2" t="s">
        <v>102</v>
      </c>
      <c r="C40" s="2" t="s">
        <v>6</v>
      </c>
      <c r="D40" s="198">
        <v>0.6</v>
      </c>
      <c r="E40" s="198">
        <v>0.3</v>
      </c>
      <c r="F40" s="199">
        <f t="shared" si="15"/>
        <v>0.10000000000000009</v>
      </c>
      <c r="G40" s="207">
        <v>25</v>
      </c>
      <c r="H40" s="198" t="s">
        <v>303</v>
      </c>
      <c r="I40" s="203">
        <v>63.9</v>
      </c>
      <c r="J40" s="204" cm="1">
        <f t="array" ref="J40:L40">IF($I$29="mg/g solv.", AN40:AP40, IF($I$29="mg/g soln.", AS40:AU40, IF($I$29="mg/mL solv.", AX40:AZ40, "UNIT SELECTION ERROR")))</f>
        <v>77.605052222492091</v>
      </c>
      <c r="K40" s="204">
        <v>72.01622900935422</v>
      </c>
      <c r="L40" s="204">
        <v>7.2016229009354218</v>
      </c>
      <c r="M40" s="203"/>
      <c r="N40" s="260"/>
      <c r="O40" s="260"/>
      <c r="P40" s="260"/>
      <c r="Q40" s="179" t="str">
        <f t="shared" si="4"/>
        <v>OK</v>
      </c>
      <c r="AC40">
        <f>INDEX(Solvents!$H$5:$H$66,MATCH(A40,Solvents!$D$5:$D$66,0))</f>
        <v>72.106920000000017</v>
      </c>
      <c r="AD40">
        <f>IF(B40=0, 0, INDEX(Solvents!$H$5:$H$66,MATCH(B40,Solvents!$D$5:$D$66,0)))</f>
        <v>74.122800000000026</v>
      </c>
      <c r="AE40">
        <f>IF(C40=0, 0, INDEX(Solvents!$H$5:$H$66,MATCH(C40,Solvents!$D$5:$D$66,0)))</f>
        <v>18.015280000000001</v>
      </c>
      <c r="AF40">
        <f>INDEX(Solvents!$K$5:$K$66,MATCH(A40,Solvents!$D$5:$D$66,0))</f>
        <v>0.80500000000000005</v>
      </c>
      <c r="AG40">
        <f>IF(B40=0, 10000, INDEX(Solvents!$K$5:$K$66,MATCH(B40,Solvents!$D$5:$D$66,0)))</f>
        <v>0.80200000000000005</v>
      </c>
      <c r="AH40">
        <f>IF(C40=0, 10000, INDEX(Solvents!$K$5:$K$66,MATCH(C40,Solvents!$D$5:$D$66,0)))</f>
        <v>0.998</v>
      </c>
      <c r="AI40" s="177">
        <f t="shared" si="16"/>
        <v>0.5865921787709496</v>
      </c>
      <c r="AJ40">
        <f t="shared" si="17"/>
        <v>0.2922030604809327</v>
      </c>
      <c r="AK40">
        <f t="shared" si="18"/>
        <v>0.12120476074811765</v>
      </c>
      <c r="AL40">
        <f t="shared" si="19"/>
        <v>0.82340000000000013</v>
      </c>
      <c r="AN40">
        <f t="shared" si="20"/>
        <v>60.062035905630225</v>
      </c>
      <c r="AO40">
        <f t="shared" si="7"/>
        <v>6.0062035905630227</v>
      </c>
      <c r="AP40">
        <f t="shared" si="21"/>
        <v>52.615260000000006</v>
      </c>
      <c r="AS40">
        <f t="shared" si="22"/>
        <v>68.261937827155208</v>
      </c>
      <c r="AT40">
        <f t="shared" si="23"/>
        <v>6.39</v>
      </c>
      <c r="AU40">
        <f t="shared" si="24"/>
        <v>56.20687960687961</v>
      </c>
      <c r="AX40">
        <f t="shared" si="25"/>
        <v>77.605052222492091</v>
      </c>
      <c r="AY40">
        <f t="shared" si="13"/>
        <v>72.01622900935422</v>
      </c>
      <c r="AZ40">
        <f t="shared" si="14"/>
        <v>7.2016229009354218</v>
      </c>
    </row>
    <row r="41" spans="1:52" x14ac:dyDescent="0.15">
      <c r="A41" s="2"/>
      <c r="B41" s="2"/>
      <c r="C41" s="2"/>
      <c r="D41" s="198"/>
      <c r="E41" s="198"/>
      <c r="F41" s="199">
        <f t="shared" si="15"/>
        <v>0</v>
      </c>
      <c r="G41" s="207"/>
      <c r="H41" s="198"/>
      <c r="I41" s="203"/>
      <c r="J41" s="204" t="e" cm="1">
        <f t="array" ref="J41:L41">IF($I$29="mg/g solv.", AN41:AP41, IF($I$29="mg/g soln.", AS41:AU41, IF($I$29="mg/mL solv.", AX41:AZ41, "UNIT SELECTION ERROR")))</f>
        <v>#N/A</v>
      </c>
      <c r="K41" s="204" t="e">
        <v>#N/A</v>
      </c>
      <c r="L41" s="204" t="e">
        <v>#N/A</v>
      </c>
      <c r="M41" s="203"/>
      <c r="N41" s="260"/>
      <c r="O41" s="260"/>
      <c r="P41" s="260"/>
      <c r="Q41" s="179" t="str">
        <f t="shared" si="4"/>
        <v>ERROR w/ Data Input…Check Solvent Name(s), Solvent Fracs, T, and Solubility</v>
      </c>
      <c r="AC41" t="e">
        <f>INDEX(Solvents!$H$5:$H$66,MATCH(A41,Solvents!$D$5:$D$66,0))</f>
        <v>#N/A</v>
      </c>
      <c r="AD41">
        <f>IF(B41=0, 0, INDEX(Solvents!$H$5:$H$66,MATCH(B41,Solvents!$D$5:$D$66,0)))</f>
        <v>0</v>
      </c>
      <c r="AE41">
        <f>IF(C41=0, 0, INDEX(Solvents!$H$5:$H$66,MATCH(C41,Solvents!$D$5:$D$66,0)))</f>
        <v>0</v>
      </c>
      <c r="AF41" t="e">
        <f>INDEX(Solvents!$K$5:$K$66,MATCH(A41,Solvents!$D$5:$D$66,0))</f>
        <v>#N/A</v>
      </c>
      <c r="AG41">
        <f>IF(B41=0, 10000, INDEX(Solvents!$K$5:$K$66,MATCH(B41,Solvents!$D$5:$D$66,0)))</f>
        <v>10000</v>
      </c>
      <c r="AH41">
        <f>IF(C41=0, 10000, INDEX(Solvents!$K$5:$K$66,MATCH(C41,Solvents!$D$5:$D$66,0)))</f>
        <v>10000</v>
      </c>
      <c r="AI41" s="177" t="e">
        <f t="shared" si="16"/>
        <v>#N/A</v>
      </c>
      <c r="AJ41" t="e">
        <f t="shared" si="17"/>
        <v>#N/A</v>
      </c>
      <c r="AK41" t="e">
        <f t="shared" si="18"/>
        <v>#N/A</v>
      </c>
      <c r="AL41" t="e">
        <f t="shared" si="19"/>
        <v>#N/A</v>
      </c>
      <c r="AN41">
        <f t="shared" si="20"/>
        <v>0</v>
      </c>
      <c r="AO41">
        <f t="shared" si="7"/>
        <v>0</v>
      </c>
      <c r="AP41" t="e">
        <f t="shared" si="21"/>
        <v>#N/A</v>
      </c>
      <c r="AS41">
        <f t="shared" si="22"/>
        <v>0</v>
      </c>
      <c r="AT41">
        <f t="shared" si="23"/>
        <v>0</v>
      </c>
      <c r="AU41" t="e">
        <f t="shared" si="24"/>
        <v>#N/A</v>
      </c>
      <c r="AX41" t="e">
        <f t="shared" si="25"/>
        <v>#N/A</v>
      </c>
      <c r="AY41" t="e">
        <f t="shared" si="13"/>
        <v>#N/A</v>
      </c>
      <c r="AZ41" t="e">
        <f t="shared" si="14"/>
        <v>#N/A</v>
      </c>
    </row>
    <row r="42" spans="1:52" x14ac:dyDescent="0.15">
      <c r="A42" s="2"/>
      <c r="B42" s="2"/>
      <c r="C42" s="2"/>
      <c r="D42" s="198"/>
      <c r="E42" s="198"/>
      <c r="F42" s="199">
        <f t="shared" si="15"/>
        <v>0</v>
      </c>
      <c r="G42" s="207"/>
      <c r="H42" s="198"/>
      <c r="I42" s="203"/>
      <c r="J42" s="204" t="e" cm="1">
        <f t="array" ref="J42:L42">IF($I$29="mg/g solv.", AN42:AP42, IF($I$29="mg/g soln.", AS42:AU42, IF($I$29="mg/mL solv.", AX42:AZ42, "UNIT SELECTION ERROR")))</f>
        <v>#N/A</v>
      </c>
      <c r="K42" s="204" t="e">
        <v>#N/A</v>
      </c>
      <c r="L42" s="204" t="e">
        <v>#N/A</v>
      </c>
      <c r="M42" s="203"/>
      <c r="N42" s="260"/>
      <c r="O42" s="260"/>
      <c r="P42" s="260"/>
      <c r="Q42" s="179" t="str">
        <f t="shared" si="4"/>
        <v>ERROR w/ Data Input…Check Solvent Name(s), Solvent Fracs, T, and Solubility</v>
      </c>
      <c r="AC42" t="e">
        <f>INDEX(Solvents!$H$5:$H$66,MATCH(A42,Solvents!$D$5:$D$66,0))</f>
        <v>#N/A</v>
      </c>
      <c r="AD42">
        <f>IF(B42=0, 0, INDEX(Solvents!$H$5:$H$66,MATCH(B42,Solvents!$D$5:$D$66,0)))</f>
        <v>0</v>
      </c>
      <c r="AE42">
        <f>IF(C42=0, 0, INDEX(Solvents!$H$5:$H$66,MATCH(C42,Solvents!$D$5:$D$66,0)))</f>
        <v>0</v>
      </c>
      <c r="AF42" t="e">
        <f>INDEX(Solvents!$K$5:$K$66,MATCH(A42,Solvents!$D$5:$D$66,0))</f>
        <v>#N/A</v>
      </c>
      <c r="AG42">
        <f>IF(B42=0, 10000, INDEX(Solvents!$K$5:$K$66,MATCH(B42,Solvents!$D$5:$D$66,0)))</f>
        <v>10000</v>
      </c>
      <c r="AH42">
        <f>IF(C42=0, 10000, INDEX(Solvents!$K$5:$K$66,MATCH(C42,Solvents!$D$5:$D$66,0)))</f>
        <v>10000</v>
      </c>
      <c r="AI42" s="177" t="e">
        <f t="shared" si="16"/>
        <v>#N/A</v>
      </c>
      <c r="AJ42" t="e">
        <f t="shared" si="17"/>
        <v>#N/A</v>
      </c>
      <c r="AK42" t="e">
        <f t="shared" si="18"/>
        <v>#N/A</v>
      </c>
      <c r="AL42" t="e">
        <f t="shared" si="19"/>
        <v>#N/A</v>
      </c>
      <c r="AN42">
        <f t="shared" si="20"/>
        <v>0</v>
      </c>
      <c r="AO42">
        <f t="shared" si="7"/>
        <v>0</v>
      </c>
      <c r="AP42" t="e">
        <f t="shared" si="21"/>
        <v>#N/A</v>
      </c>
      <c r="AS42">
        <f t="shared" si="22"/>
        <v>0</v>
      </c>
      <c r="AT42">
        <f t="shared" si="23"/>
        <v>0</v>
      </c>
      <c r="AU42" t="e">
        <f t="shared" si="24"/>
        <v>#N/A</v>
      </c>
      <c r="AX42" t="e">
        <f t="shared" si="25"/>
        <v>#N/A</v>
      </c>
      <c r="AY42" t="e">
        <f t="shared" si="13"/>
        <v>#N/A</v>
      </c>
      <c r="AZ42" t="e">
        <f t="shared" si="14"/>
        <v>#N/A</v>
      </c>
    </row>
    <row r="43" spans="1:52" x14ac:dyDescent="0.15">
      <c r="A43" s="2"/>
      <c r="B43" s="2"/>
      <c r="C43" s="2"/>
      <c r="D43" s="198"/>
      <c r="E43" s="198"/>
      <c r="F43" s="199">
        <f t="shared" si="15"/>
        <v>0</v>
      </c>
      <c r="G43" s="207"/>
      <c r="H43" s="198"/>
      <c r="I43" s="203"/>
      <c r="J43" s="204" t="e" cm="1">
        <f t="array" ref="J43:L43">IF($I$29="mg/g solv.", AN43:AP43, IF($I$29="mg/g soln.", AS43:AU43, IF($I$29="mg/mL solv.", AX43:AZ43, "UNIT SELECTION ERROR")))</f>
        <v>#N/A</v>
      </c>
      <c r="K43" s="204" t="e">
        <v>#N/A</v>
      </c>
      <c r="L43" s="204" t="e">
        <v>#N/A</v>
      </c>
      <c r="M43" s="203"/>
      <c r="N43" s="260"/>
      <c r="O43" s="260"/>
      <c r="P43" s="260"/>
      <c r="Q43" s="179" t="str">
        <f t="shared" si="4"/>
        <v>ERROR w/ Data Input…Check Solvent Name(s), Solvent Fracs, T, and Solubility</v>
      </c>
      <c r="AC43" t="e">
        <f>INDEX(Solvents!$H$5:$H$66,MATCH(A43,Solvents!$D$5:$D$66,0))</f>
        <v>#N/A</v>
      </c>
      <c r="AD43">
        <f>IF(B43=0, 0, INDEX(Solvents!$H$5:$H$66,MATCH(B43,Solvents!$D$5:$D$66,0)))</f>
        <v>0</v>
      </c>
      <c r="AE43">
        <f>IF(C43=0, 0, INDEX(Solvents!$H$5:$H$66,MATCH(C43,Solvents!$D$5:$D$66,0)))</f>
        <v>0</v>
      </c>
      <c r="AF43" t="e">
        <f>INDEX(Solvents!$K$5:$K$66,MATCH(A43,Solvents!$D$5:$D$66,0))</f>
        <v>#N/A</v>
      </c>
      <c r="AG43">
        <f>IF(B43=0, 10000, INDEX(Solvents!$K$5:$K$66,MATCH(B43,Solvents!$D$5:$D$66,0)))</f>
        <v>10000</v>
      </c>
      <c r="AH43">
        <f>IF(C43=0, 10000, INDEX(Solvents!$K$5:$K$66,MATCH(C43,Solvents!$D$5:$D$66,0)))</f>
        <v>10000</v>
      </c>
      <c r="AI43" s="177" t="e">
        <f t="shared" si="16"/>
        <v>#N/A</v>
      </c>
      <c r="AJ43" t="e">
        <f t="shared" si="17"/>
        <v>#N/A</v>
      </c>
      <c r="AK43" t="e">
        <f t="shared" si="18"/>
        <v>#N/A</v>
      </c>
      <c r="AL43" t="e">
        <f t="shared" si="19"/>
        <v>#N/A</v>
      </c>
      <c r="AN43">
        <f t="shared" si="20"/>
        <v>0</v>
      </c>
      <c r="AO43">
        <f t="shared" si="7"/>
        <v>0</v>
      </c>
      <c r="AP43" t="e">
        <f t="shared" si="21"/>
        <v>#N/A</v>
      </c>
      <c r="AS43">
        <f t="shared" si="22"/>
        <v>0</v>
      </c>
      <c r="AT43">
        <f t="shared" si="23"/>
        <v>0</v>
      </c>
      <c r="AU43" t="e">
        <f t="shared" si="24"/>
        <v>#N/A</v>
      </c>
      <c r="AX43" t="e">
        <f t="shared" si="25"/>
        <v>#N/A</v>
      </c>
      <c r="AY43" t="e">
        <f t="shared" si="13"/>
        <v>#N/A</v>
      </c>
      <c r="AZ43" t="e">
        <f t="shared" si="14"/>
        <v>#N/A</v>
      </c>
    </row>
    <row r="44" spans="1:52" x14ac:dyDescent="0.15">
      <c r="A44" s="2"/>
      <c r="B44" s="2"/>
      <c r="C44" s="2"/>
      <c r="D44" s="198"/>
      <c r="E44" s="198"/>
      <c r="F44" s="199">
        <f t="shared" si="15"/>
        <v>0</v>
      </c>
      <c r="G44" s="207"/>
      <c r="H44" s="198"/>
      <c r="I44" s="203"/>
      <c r="J44" s="204" t="e" cm="1">
        <f t="array" ref="J44:L44">IF($I$29="mg/g solv.", AN44:AP44, IF($I$29="mg/g soln.", AS44:AU44, IF($I$29="mg/mL solv.", AX44:AZ44, "UNIT SELECTION ERROR")))</f>
        <v>#N/A</v>
      </c>
      <c r="K44" s="204" t="e">
        <v>#N/A</v>
      </c>
      <c r="L44" s="204" t="e">
        <v>#N/A</v>
      </c>
      <c r="M44" s="203"/>
      <c r="N44" s="260"/>
      <c r="O44" s="260"/>
      <c r="P44" s="260"/>
      <c r="Q44" s="179" t="str">
        <f t="shared" si="4"/>
        <v>ERROR w/ Data Input…Check Solvent Name(s), Solvent Fracs, T, and Solubility</v>
      </c>
      <c r="AC44" t="e">
        <f>INDEX(Solvents!$H$5:$H$66,MATCH(A44,Solvents!$D$5:$D$66,0))</f>
        <v>#N/A</v>
      </c>
      <c r="AD44">
        <f>IF(B44=0, 0, INDEX(Solvents!$H$5:$H$66,MATCH(B44,Solvents!$D$5:$D$66,0)))</f>
        <v>0</v>
      </c>
      <c r="AE44">
        <f>IF(C44=0, 0, INDEX(Solvents!$H$5:$H$66,MATCH(C44,Solvents!$D$5:$D$66,0)))</f>
        <v>0</v>
      </c>
      <c r="AF44" t="e">
        <f>INDEX(Solvents!$K$5:$K$66,MATCH(A44,Solvents!$D$5:$D$66,0))</f>
        <v>#N/A</v>
      </c>
      <c r="AG44">
        <f>IF(B44=0, 10000, INDEX(Solvents!$K$5:$K$66,MATCH(B44,Solvents!$D$5:$D$66,0)))</f>
        <v>10000</v>
      </c>
      <c r="AH44">
        <f>IF(C44=0, 10000, INDEX(Solvents!$K$5:$K$66,MATCH(C44,Solvents!$D$5:$D$66,0)))</f>
        <v>10000</v>
      </c>
      <c r="AI44" s="177" t="e">
        <f t="shared" si="16"/>
        <v>#N/A</v>
      </c>
      <c r="AJ44" t="e">
        <f t="shared" si="17"/>
        <v>#N/A</v>
      </c>
      <c r="AK44" t="e">
        <f t="shared" si="18"/>
        <v>#N/A</v>
      </c>
      <c r="AL44" t="e">
        <f t="shared" si="19"/>
        <v>#N/A</v>
      </c>
      <c r="AN44">
        <f t="shared" si="20"/>
        <v>0</v>
      </c>
      <c r="AO44">
        <f t="shared" si="7"/>
        <v>0</v>
      </c>
      <c r="AP44" t="e">
        <f t="shared" si="21"/>
        <v>#N/A</v>
      </c>
      <c r="AS44">
        <f t="shared" si="22"/>
        <v>0</v>
      </c>
      <c r="AT44">
        <f t="shared" si="23"/>
        <v>0</v>
      </c>
      <c r="AU44" t="e">
        <f t="shared" si="24"/>
        <v>#N/A</v>
      </c>
      <c r="AX44" t="e">
        <f t="shared" si="25"/>
        <v>#N/A</v>
      </c>
      <c r="AY44" t="e">
        <f t="shared" si="13"/>
        <v>#N/A</v>
      </c>
      <c r="AZ44" t="e">
        <f t="shared" si="14"/>
        <v>#N/A</v>
      </c>
    </row>
    <row r="45" spans="1:52" x14ac:dyDescent="0.15">
      <c r="A45" s="2"/>
      <c r="B45" s="2"/>
      <c r="C45" s="2"/>
      <c r="D45" s="198"/>
      <c r="E45" s="198"/>
      <c r="F45" s="199">
        <f t="shared" si="15"/>
        <v>0</v>
      </c>
      <c r="G45" s="207"/>
      <c r="H45" s="198"/>
      <c r="I45" s="203"/>
      <c r="J45" s="204" t="e" cm="1">
        <f t="array" ref="J45:L45">IF($I$29="mg/g solv.", AN45:AP45, IF($I$29="mg/g soln.", AS45:AU45, IF($I$29="mg/mL solv.", AX45:AZ45, "UNIT SELECTION ERROR")))</f>
        <v>#N/A</v>
      </c>
      <c r="K45" s="204" t="e">
        <v>#N/A</v>
      </c>
      <c r="L45" s="204" t="e">
        <v>#N/A</v>
      </c>
      <c r="M45" s="203"/>
      <c r="N45" s="260"/>
      <c r="O45" s="260"/>
      <c r="P45" s="260"/>
      <c r="Q45" s="179" t="str">
        <f t="shared" si="4"/>
        <v>ERROR w/ Data Input…Check Solvent Name(s), Solvent Fracs, T, and Solubility</v>
      </c>
      <c r="AC45" t="e">
        <f>INDEX(Solvents!$H$5:$H$66,MATCH(A45,Solvents!$D$5:$D$66,0))</f>
        <v>#N/A</v>
      </c>
      <c r="AD45">
        <f>IF(B45=0, 0, INDEX(Solvents!$H$5:$H$66,MATCH(B45,Solvents!$D$5:$D$66,0)))</f>
        <v>0</v>
      </c>
      <c r="AE45">
        <f>IF(C45=0, 0, INDEX(Solvents!$H$5:$H$66,MATCH(C45,Solvents!$D$5:$D$66,0)))</f>
        <v>0</v>
      </c>
      <c r="AF45" t="e">
        <f>INDEX(Solvents!$K$5:$K$66,MATCH(A45,Solvents!$D$5:$D$66,0))</f>
        <v>#N/A</v>
      </c>
      <c r="AG45">
        <f>IF(B45=0, 10000, INDEX(Solvents!$K$5:$K$66,MATCH(B45,Solvents!$D$5:$D$66,0)))</f>
        <v>10000</v>
      </c>
      <c r="AH45">
        <f>IF(C45=0, 10000, INDEX(Solvents!$K$5:$K$66,MATCH(C45,Solvents!$D$5:$D$66,0)))</f>
        <v>10000</v>
      </c>
      <c r="AI45" s="177" t="e">
        <f t="shared" si="16"/>
        <v>#N/A</v>
      </c>
      <c r="AJ45" t="e">
        <f t="shared" si="17"/>
        <v>#N/A</v>
      </c>
      <c r="AK45" t="e">
        <f t="shared" si="18"/>
        <v>#N/A</v>
      </c>
      <c r="AL45" t="e">
        <f t="shared" si="19"/>
        <v>#N/A</v>
      </c>
      <c r="AN45">
        <f t="shared" si="20"/>
        <v>0</v>
      </c>
      <c r="AO45">
        <f t="shared" si="7"/>
        <v>0</v>
      </c>
      <c r="AP45" t="e">
        <f t="shared" si="21"/>
        <v>#N/A</v>
      </c>
      <c r="AS45">
        <f t="shared" si="22"/>
        <v>0</v>
      </c>
      <c r="AT45">
        <f t="shared" si="23"/>
        <v>0</v>
      </c>
      <c r="AU45" t="e">
        <f t="shared" si="24"/>
        <v>#N/A</v>
      </c>
      <c r="AX45" t="e">
        <f t="shared" si="25"/>
        <v>#N/A</v>
      </c>
      <c r="AY45" t="e">
        <f t="shared" si="13"/>
        <v>#N/A</v>
      </c>
      <c r="AZ45" t="e">
        <f t="shared" si="14"/>
        <v>#N/A</v>
      </c>
    </row>
    <row r="46" spans="1:52" x14ac:dyDescent="0.15">
      <c r="A46" s="2"/>
      <c r="B46" s="2"/>
      <c r="C46" s="2"/>
      <c r="D46" s="198"/>
      <c r="E46" s="198"/>
      <c r="F46" s="199">
        <f t="shared" si="15"/>
        <v>0</v>
      </c>
      <c r="G46" s="207"/>
      <c r="H46" s="198"/>
      <c r="I46" s="203"/>
      <c r="J46" s="204" t="e" cm="1">
        <f t="array" ref="J46:L46">IF($I$29="mg/g solv.", AN46:AP46, IF($I$29="mg/g soln.", AS46:AU46, IF($I$29="mg/mL solv.", AX46:AZ46, "UNIT SELECTION ERROR")))</f>
        <v>#N/A</v>
      </c>
      <c r="K46" s="204" t="e">
        <v>#N/A</v>
      </c>
      <c r="L46" s="204" t="e">
        <v>#N/A</v>
      </c>
      <c r="M46" s="203"/>
      <c r="N46" s="260"/>
      <c r="O46" s="260"/>
      <c r="P46" s="260"/>
      <c r="Q46" s="179" t="str">
        <f t="shared" si="4"/>
        <v>ERROR w/ Data Input…Check Solvent Name(s), Solvent Fracs, T, and Solubility</v>
      </c>
      <c r="AC46" t="e">
        <f>INDEX(Solvents!$H$5:$H$66,MATCH(A46,Solvents!$D$5:$D$66,0))</f>
        <v>#N/A</v>
      </c>
      <c r="AD46">
        <f>IF(B46=0, 0, INDEX(Solvents!$H$5:$H$66,MATCH(B46,Solvents!$D$5:$D$66,0)))</f>
        <v>0</v>
      </c>
      <c r="AE46">
        <f>IF(C46=0, 0, INDEX(Solvents!$H$5:$H$66,MATCH(C46,Solvents!$D$5:$D$66,0)))</f>
        <v>0</v>
      </c>
      <c r="AF46" t="e">
        <f>INDEX(Solvents!$K$5:$K$66,MATCH(A46,Solvents!$D$5:$D$66,0))</f>
        <v>#N/A</v>
      </c>
      <c r="AG46">
        <f>IF(B46=0, 10000, INDEX(Solvents!$K$5:$K$66,MATCH(B46,Solvents!$D$5:$D$66,0)))</f>
        <v>10000</v>
      </c>
      <c r="AH46">
        <f>IF(C46=0, 10000, INDEX(Solvents!$K$5:$K$66,MATCH(C46,Solvents!$D$5:$D$66,0)))</f>
        <v>10000</v>
      </c>
      <c r="AI46" s="177" t="e">
        <f t="shared" si="16"/>
        <v>#N/A</v>
      </c>
      <c r="AJ46" t="e">
        <f t="shared" si="17"/>
        <v>#N/A</v>
      </c>
      <c r="AK46" t="e">
        <f t="shared" si="18"/>
        <v>#N/A</v>
      </c>
      <c r="AL46" t="e">
        <f t="shared" si="19"/>
        <v>#N/A</v>
      </c>
      <c r="AN46">
        <f t="shared" si="20"/>
        <v>0</v>
      </c>
      <c r="AO46">
        <f t="shared" si="7"/>
        <v>0</v>
      </c>
      <c r="AP46" t="e">
        <f t="shared" si="21"/>
        <v>#N/A</v>
      </c>
      <c r="AS46">
        <f t="shared" si="22"/>
        <v>0</v>
      </c>
      <c r="AT46">
        <f t="shared" si="23"/>
        <v>0</v>
      </c>
      <c r="AU46" t="e">
        <f t="shared" si="24"/>
        <v>#N/A</v>
      </c>
      <c r="AX46" t="e">
        <f t="shared" si="25"/>
        <v>#N/A</v>
      </c>
      <c r="AY46" t="e">
        <f t="shared" si="13"/>
        <v>#N/A</v>
      </c>
      <c r="AZ46" t="e">
        <f t="shared" si="14"/>
        <v>#N/A</v>
      </c>
    </row>
    <row r="47" spans="1:52" x14ac:dyDescent="0.15">
      <c r="A47" s="2"/>
      <c r="B47" s="2"/>
      <c r="C47" s="2"/>
      <c r="D47" s="198"/>
      <c r="E47" s="198"/>
      <c r="F47" s="199">
        <f t="shared" si="15"/>
        <v>0</v>
      </c>
      <c r="G47" s="207"/>
      <c r="H47" s="198"/>
      <c r="I47" s="203"/>
      <c r="J47" s="204" t="e" cm="1">
        <f t="array" ref="J47:L47">IF($I$29="mg/g solv.", AN47:AP47, IF($I$29="mg/g soln.", AS47:AU47, IF($I$29="mg/mL solv.", AX47:AZ47, "UNIT SELECTION ERROR")))</f>
        <v>#N/A</v>
      </c>
      <c r="K47" s="204" t="e">
        <v>#N/A</v>
      </c>
      <c r="L47" s="204" t="e">
        <v>#N/A</v>
      </c>
      <c r="M47" s="203"/>
      <c r="N47" s="260"/>
      <c r="O47" s="260"/>
      <c r="P47" s="260"/>
      <c r="Q47" s="179" t="str">
        <f t="shared" si="4"/>
        <v>ERROR w/ Data Input…Check Solvent Name(s), Solvent Fracs, T, and Solubility</v>
      </c>
      <c r="AC47" t="e">
        <f>INDEX(Solvents!$H$5:$H$66,MATCH(A47,Solvents!$D$5:$D$66,0))</f>
        <v>#N/A</v>
      </c>
      <c r="AD47">
        <f>IF(B47=0, 0, INDEX(Solvents!$H$5:$H$66,MATCH(B47,Solvents!$D$5:$D$66,0)))</f>
        <v>0</v>
      </c>
      <c r="AE47">
        <f>IF(C47=0, 0, INDEX(Solvents!$H$5:$H$66,MATCH(C47,Solvents!$D$5:$D$66,0)))</f>
        <v>0</v>
      </c>
      <c r="AF47" t="e">
        <f>INDEX(Solvents!$K$5:$K$66,MATCH(A47,Solvents!$D$5:$D$66,0))</f>
        <v>#N/A</v>
      </c>
      <c r="AG47">
        <f>IF(B47=0, 10000, INDEX(Solvents!$K$5:$K$66,MATCH(B47,Solvents!$D$5:$D$66,0)))</f>
        <v>10000</v>
      </c>
      <c r="AH47">
        <f>IF(C47=0, 10000, INDEX(Solvents!$K$5:$K$66,MATCH(C47,Solvents!$D$5:$D$66,0)))</f>
        <v>10000</v>
      </c>
      <c r="AI47" s="177" t="e">
        <f t="shared" si="16"/>
        <v>#N/A</v>
      </c>
      <c r="AJ47" t="e">
        <f t="shared" si="17"/>
        <v>#N/A</v>
      </c>
      <c r="AK47" t="e">
        <f t="shared" si="18"/>
        <v>#N/A</v>
      </c>
      <c r="AL47" t="e">
        <f t="shared" si="19"/>
        <v>#N/A</v>
      </c>
      <c r="AN47">
        <f t="shared" si="20"/>
        <v>0</v>
      </c>
      <c r="AO47">
        <f t="shared" si="7"/>
        <v>0</v>
      </c>
      <c r="AP47" t="e">
        <f t="shared" si="21"/>
        <v>#N/A</v>
      </c>
      <c r="AS47">
        <f t="shared" si="22"/>
        <v>0</v>
      </c>
      <c r="AT47">
        <f t="shared" si="23"/>
        <v>0</v>
      </c>
      <c r="AU47" t="e">
        <f t="shared" si="24"/>
        <v>#N/A</v>
      </c>
      <c r="AX47" t="e">
        <f t="shared" si="25"/>
        <v>#N/A</v>
      </c>
      <c r="AY47" t="e">
        <f t="shared" si="13"/>
        <v>#N/A</v>
      </c>
      <c r="AZ47" t="e">
        <f t="shared" si="14"/>
        <v>#N/A</v>
      </c>
    </row>
    <row r="48" spans="1:52" x14ac:dyDescent="0.15">
      <c r="A48" s="2"/>
      <c r="B48" s="2"/>
      <c r="C48" s="2"/>
      <c r="D48" s="198"/>
      <c r="E48" s="198"/>
      <c r="F48" s="199">
        <f t="shared" si="15"/>
        <v>0</v>
      </c>
      <c r="G48" s="207"/>
      <c r="H48" s="198"/>
      <c r="I48" s="203"/>
      <c r="J48" s="204" t="e" cm="1">
        <f t="array" ref="J48:L48">IF($I$29="mg/g solv.", AN48:AP48, IF($I$29="mg/g soln.", AS48:AU48, IF($I$29="mg/mL solv.", AX48:AZ48, "UNIT SELECTION ERROR")))</f>
        <v>#N/A</v>
      </c>
      <c r="K48" s="204" t="e">
        <v>#N/A</v>
      </c>
      <c r="L48" s="204" t="e">
        <v>#N/A</v>
      </c>
      <c r="M48" s="203"/>
      <c r="N48" s="260"/>
      <c r="O48" s="260"/>
      <c r="P48" s="260"/>
      <c r="Q48" s="179" t="str">
        <f t="shared" si="4"/>
        <v>ERROR w/ Data Input…Check Solvent Name(s), Solvent Fracs, T, and Solubility</v>
      </c>
      <c r="AC48" t="e">
        <f>INDEX(Solvents!$H$5:$H$66,MATCH(A48,Solvents!$D$5:$D$66,0))</f>
        <v>#N/A</v>
      </c>
      <c r="AD48">
        <f>IF(B48=0, 0, INDEX(Solvents!$H$5:$H$66,MATCH(B48,Solvents!$D$5:$D$66,0)))</f>
        <v>0</v>
      </c>
      <c r="AE48">
        <f>IF(C48=0, 0, INDEX(Solvents!$H$5:$H$66,MATCH(C48,Solvents!$D$5:$D$66,0)))</f>
        <v>0</v>
      </c>
      <c r="AF48" t="e">
        <f>INDEX(Solvents!$K$5:$K$66,MATCH(A48,Solvents!$D$5:$D$66,0))</f>
        <v>#N/A</v>
      </c>
      <c r="AG48">
        <f>IF(B48=0, 10000, INDEX(Solvents!$K$5:$K$66,MATCH(B48,Solvents!$D$5:$D$66,0)))</f>
        <v>10000</v>
      </c>
      <c r="AH48">
        <f>IF(C48=0, 10000, INDEX(Solvents!$K$5:$K$66,MATCH(C48,Solvents!$D$5:$D$66,0)))</f>
        <v>10000</v>
      </c>
      <c r="AI48" s="177" t="e">
        <f t="shared" si="16"/>
        <v>#N/A</v>
      </c>
      <c r="AJ48" t="e">
        <f t="shared" si="17"/>
        <v>#N/A</v>
      </c>
      <c r="AK48" t="e">
        <f t="shared" si="18"/>
        <v>#N/A</v>
      </c>
      <c r="AL48" t="e">
        <f t="shared" si="19"/>
        <v>#N/A</v>
      </c>
      <c r="AN48">
        <f t="shared" si="20"/>
        <v>0</v>
      </c>
      <c r="AO48">
        <f t="shared" si="7"/>
        <v>0</v>
      </c>
      <c r="AP48" t="e">
        <f t="shared" si="21"/>
        <v>#N/A</v>
      </c>
      <c r="AS48">
        <f t="shared" si="22"/>
        <v>0</v>
      </c>
      <c r="AT48">
        <f t="shared" si="23"/>
        <v>0</v>
      </c>
      <c r="AU48" t="e">
        <f t="shared" si="24"/>
        <v>#N/A</v>
      </c>
      <c r="AX48" t="e">
        <f t="shared" si="25"/>
        <v>#N/A</v>
      </c>
      <c r="AY48" t="e">
        <f t="shared" si="13"/>
        <v>#N/A</v>
      </c>
      <c r="AZ48" t="e">
        <f t="shared" si="14"/>
        <v>#N/A</v>
      </c>
    </row>
    <row r="49" spans="1:52" x14ac:dyDescent="0.15">
      <c r="A49" s="2"/>
      <c r="B49" s="2"/>
      <c r="C49" s="2"/>
      <c r="D49" s="198"/>
      <c r="E49" s="198"/>
      <c r="F49" s="199">
        <f t="shared" si="15"/>
        <v>0</v>
      </c>
      <c r="G49" s="207"/>
      <c r="H49" s="198"/>
      <c r="I49" s="203"/>
      <c r="J49" s="204" t="e" cm="1">
        <f t="array" ref="J49:L49">IF($I$29="mg/g solv.", AN49:AP49, IF($I$29="mg/g soln.", AS49:AU49, IF($I$29="mg/mL solv.", AX49:AZ49, "UNIT SELECTION ERROR")))</f>
        <v>#N/A</v>
      </c>
      <c r="K49" s="204" t="e">
        <v>#N/A</v>
      </c>
      <c r="L49" s="204" t="e">
        <v>#N/A</v>
      </c>
      <c r="M49" s="203"/>
      <c r="N49" s="260"/>
      <c r="O49" s="260"/>
      <c r="P49" s="260"/>
      <c r="Q49" s="179" t="str">
        <f t="shared" si="4"/>
        <v>ERROR w/ Data Input…Check Solvent Name(s), Solvent Fracs, T, and Solubility</v>
      </c>
      <c r="AC49" t="e">
        <f>INDEX(Solvents!$H$5:$H$66,MATCH(A49,Solvents!$D$5:$D$66,0))</f>
        <v>#N/A</v>
      </c>
      <c r="AD49">
        <f>IF(B49=0, 0, INDEX(Solvents!$H$5:$H$66,MATCH(B49,Solvents!$D$5:$D$66,0)))</f>
        <v>0</v>
      </c>
      <c r="AE49">
        <f>IF(C49=0, 0, INDEX(Solvents!$H$5:$H$66,MATCH(C49,Solvents!$D$5:$D$66,0)))</f>
        <v>0</v>
      </c>
      <c r="AF49" t="e">
        <f>INDEX(Solvents!$K$5:$K$66,MATCH(A49,Solvents!$D$5:$D$66,0))</f>
        <v>#N/A</v>
      </c>
      <c r="AG49">
        <f>IF(B49=0, 10000, INDEX(Solvents!$K$5:$K$66,MATCH(B49,Solvents!$D$5:$D$66,0)))</f>
        <v>10000</v>
      </c>
      <c r="AH49">
        <f>IF(C49=0, 10000, INDEX(Solvents!$K$5:$K$66,MATCH(C49,Solvents!$D$5:$D$66,0)))</f>
        <v>10000</v>
      </c>
      <c r="AI49" s="177" t="e">
        <f t="shared" si="16"/>
        <v>#N/A</v>
      </c>
      <c r="AJ49" t="e">
        <f t="shared" si="17"/>
        <v>#N/A</v>
      </c>
      <c r="AK49" t="e">
        <f t="shared" si="18"/>
        <v>#N/A</v>
      </c>
      <c r="AL49" t="e">
        <f t="shared" si="19"/>
        <v>#N/A</v>
      </c>
      <c r="AN49">
        <f t="shared" si="20"/>
        <v>0</v>
      </c>
      <c r="AO49">
        <f t="shared" si="7"/>
        <v>0</v>
      </c>
      <c r="AP49" t="e">
        <f t="shared" si="21"/>
        <v>#N/A</v>
      </c>
      <c r="AS49">
        <f t="shared" si="22"/>
        <v>0</v>
      </c>
      <c r="AT49">
        <f t="shared" si="23"/>
        <v>0</v>
      </c>
      <c r="AU49" t="e">
        <f t="shared" si="24"/>
        <v>#N/A</v>
      </c>
      <c r="AX49" t="e">
        <f t="shared" si="25"/>
        <v>#N/A</v>
      </c>
      <c r="AY49" t="e">
        <f t="shared" si="13"/>
        <v>#N/A</v>
      </c>
      <c r="AZ49" t="e">
        <f t="shared" si="14"/>
        <v>#N/A</v>
      </c>
    </row>
    <row r="50" spans="1:52" x14ac:dyDescent="0.15">
      <c r="A50" s="2"/>
      <c r="B50" s="2"/>
      <c r="C50" s="2"/>
      <c r="D50" s="198"/>
      <c r="E50" s="198"/>
      <c r="F50" s="199">
        <f t="shared" si="15"/>
        <v>0</v>
      </c>
      <c r="G50" s="207"/>
      <c r="H50" s="198"/>
      <c r="I50" s="203"/>
      <c r="J50" s="204" t="e" cm="1">
        <f t="array" ref="J50:L50">IF($I$29="mg/g solv.", AN50:AP50, IF($I$29="mg/g soln.", AS50:AU50, IF($I$29="mg/mL solv.", AX50:AZ50, "UNIT SELECTION ERROR")))</f>
        <v>#N/A</v>
      </c>
      <c r="K50" s="204" t="e">
        <v>#N/A</v>
      </c>
      <c r="L50" s="204" t="e">
        <v>#N/A</v>
      </c>
      <c r="M50" s="203"/>
      <c r="N50" s="260"/>
      <c r="O50" s="260"/>
      <c r="P50" s="260"/>
      <c r="Q50" s="179" t="str">
        <f t="shared" si="4"/>
        <v>ERROR w/ Data Input…Check Solvent Name(s), Solvent Fracs, T, and Solubility</v>
      </c>
      <c r="AC50" t="e">
        <f>INDEX(Solvents!$H$5:$H$66,MATCH(A50,Solvents!$D$5:$D$66,0))</f>
        <v>#N/A</v>
      </c>
      <c r="AD50">
        <f>IF(B50=0, 0, INDEX(Solvents!$H$5:$H$66,MATCH(B50,Solvents!$D$5:$D$66,0)))</f>
        <v>0</v>
      </c>
      <c r="AE50">
        <f>IF(C50=0, 0, INDEX(Solvents!$H$5:$H$66,MATCH(C50,Solvents!$D$5:$D$66,0)))</f>
        <v>0</v>
      </c>
      <c r="AF50" t="e">
        <f>INDEX(Solvents!$K$5:$K$66,MATCH(A50,Solvents!$D$5:$D$66,0))</f>
        <v>#N/A</v>
      </c>
      <c r="AG50">
        <f>IF(B50=0, 10000, INDEX(Solvents!$K$5:$K$66,MATCH(B50,Solvents!$D$5:$D$66,0)))</f>
        <v>10000</v>
      </c>
      <c r="AH50">
        <f>IF(C50=0, 10000, INDEX(Solvents!$K$5:$K$66,MATCH(C50,Solvents!$D$5:$D$66,0)))</f>
        <v>10000</v>
      </c>
      <c r="AI50" s="177" t="e">
        <f t="shared" si="16"/>
        <v>#N/A</v>
      </c>
      <c r="AJ50" t="e">
        <f t="shared" si="17"/>
        <v>#N/A</v>
      </c>
      <c r="AK50" t="e">
        <f t="shared" si="18"/>
        <v>#N/A</v>
      </c>
      <c r="AL50" t="e">
        <f t="shared" si="19"/>
        <v>#N/A</v>
      </c>
      <c r="AN50">
        <f t="shared" si="20"/>
        <v>0</v>
      </c>
      <c r="AO50">
        <f t="shared" si="7"/>
        <v>0</v>
      </c>
      <c r="AP50" t="e">
        <f t="shared" si="21"/>
        <v>#N/A</v>
      </c>
      <c r="AS50">
        <f t="shared" si="22"/>
        <v>0</v>
      </c>
      <c r="AT50">
        <f t="shared" si="23"/>
        <v>0</v>
      </c>
      <c r="AU50" t="e">
        <f t="shared" si="24"/>
        <v>#N/A</v>
      </c>
      <c r="AX50" t="e">
        <f t="shared" si="25"/>
        <v>#N/A</v>
      </c>
      <c r="AY50" t="e">
        <f t="shared" si="13"/>
        <v>#N/A</v>
      </c>
      <c r="AZ50" t="e">
        <f t="shared" si="14"/>
        <v>#N/A</v>
      </c>
    </row>
    <row r="51" spans="1:52" x14ac:dyDescent="0.15">
      <c r="A51" s="2"/>
      <c r="B51" s="2"/>
      <c r="C51" s="2"/>
      <c r="D51" s="198"/>
      <c r="E51" s="198"/>
      <c r="F51" s="199">
        <f t="shared" si="15"/>
        <v>0</v>
      </c>
      <c r="G51" s="207"/>
      <c r="H51" s="198"/>
      <c r="I51" s="203"/>
      <c r="J51" s="204" t="e" cm="1">
        <f t="array" ref="J51:L51">IF($I$29="mg/g solv.", AN51:AP51, IF($I$29="mg/g soln.", AS51:AU51, IF($I$29="mg/mL solv.", AX51:AZ51, "UNIT SELECTION ERROR")))</f>
        <v>#N/A</v>
      </c>
      <c r="K51" s="204" t="e">
        <v>#N/A</v>
      </c>
      <c r="L51" s="204" t="e">
        <v>#N/A</v>
      </c>
      <c r="M51" s="203"/>
      <c r="N51" s="260"/>
      <c r="O51" s="260"/>
      <c r="P51" s="260"/>
      <c r="Q51" s="179" t="str">
        <f t="shared" si="4"/>
        <v>ERROR w/ Data Input…Check Solvent Name(s), Solvent Fracs, T, and Solubility</v>
      </c>
      <c r="AC51" t="e">
        <f>INDEX(Solvents!$H$5:$H$66,MATCH(A51,Solvents!$D$5:$D$66,0))</f>
        <v>#N/A</v>
      </c>
      <c r="AD51">
        <f>IF(B51=0, 0, INDEX(Solvents!$H$5:$H$66,MATCH(B51,Solvents!$D$5:$D$66,0)))</f>
        <v>0</v>
      </c>
      <c r="AE51">
        <f>IF(C51=0, 0, INDEX(Solvents!$H$5:$H$66,MATCH(C51,Solvents!$D$5:$D$66,0)))</f>
        <v>0</v>
      </c>
      <c r="AF51" t="e">
        <f>INDEX(Solvents!$K$5:$K$66,MATCH(A51,Solvents!$D$5:$D$66,0))</f>
        <v>#N/A</v>
      </c>
      <c r="AG51">
        <f>IF(B51=0, 10000, INDEX(Solvents!$K$5:$K$66,MATCH(B51,Solvents!$D$5:$D$66,0)))</f>
        <v>10000</v>
      </c>
      <c r="AH51">
        <f>IF(C51=0, 10000, INDEX(Solvents!$K$5:$K$66,MATCH(C51,Solvents!$D$5:$D$66,0)))</f>
        <v>10000</v>
      </c>
      <c r="AI51" s="177" t="e">
        <f t="shared" si="16"/>
        <v>#N/A</v>
      </c>
      <c r="AJ51" t="e">
        <f t="shared" si="17"/>
        <v>#N/A</v>
      </c>
      <c r="AK51" t="e">
        <f t="shared" si="18"/>
        <v>#N/A</v>
      </c>
      <c r="AL51" t="e">
        <f t="shared" si="19"/>
        <v>#N/A</v>
      </c>
      <c r="AN51">
        <f t="shared" si="20"/>
        <v>0</v>
      </c>
      <c r="AO51">
        <f t="shared" si="7"/>
        <v>0</v>
      </c>
      <c r="AP51" t="e">
        <f t="shared" si="21"/>
        <v>#N/A</v>
      </c>
      <c r="AS51">
        <f t="shared" si="22"/>
        <v>0</v>
      </c>
      <c r="AT51">
        <f t="shared" si="23"/>
        <v>0</v>
      </c>
      <c r="AU51" t="e">
        <f t="shared" si="24"/>
        <v>#N/A</v>
      </c>
      <c r="AX51" t="e">
        <f t="shared" si="25"/>
        <v>#N/A</v>
      </c>
      <c r="AY51" t="e">
        <f t="shared" si="13"/>
        <v>#N/A</v>
      </c>
      <c r="AZ51" t="e">
        <f t="shared" si="14"/>
        <v>#N/A</v>
      </c>
    </row>
    <row r="52" spans="1:52" x14ac:dyDescent="0.15">
      <c r="A52" s="2"/>
      <c r="B52" s="2"/>
      <c r="C52" s="2"/>
      <c r="D52" s="198"/>
      <c r="E52" s="198"/>
      <c r="F52" s="199">
        <f t="shared" si="15"/>
        <v>0</v>
      </c>
      <c r="G52" s="207"/>
      <c r="H52" s="198"/>
      <c r="I52" s="203"/>
      <c r="J52" s="204" t="e" cm="1">
        <f t="array" ref="J52:L52">IF($I$29="mg/g solv.", AN52:AP52, IF($I$29="mg/g soln.", AS52:AU52, IF($I$29="mg/mL solv.", AX52:AZ52, "UNIT SELECTION ERROR")))</f>
        <v>#N/A</v>
      </c>
      <c r="K52" s="204" t="e">
        <v>#N/A</v>
      </c>
      <c r="L52" s="204" t="e">
        <v>#N/A</v>
      </c>
      <c r="M52" s="203"/>
      <c r="N52" s="260"/>
      <c r="O52" s="260"/>
      <c r="P52" s="260"/>
      <c r="Q52" s="179" t="str">
        <f t="shared" si="4"/>
        <v>ERROR w/ Data Input…Check Solvent Name(s), Solvent Fracs, T, and Solubility</v>
      </c>
      <c r="AC52" t="e">
        <f>INDEX(Solvents!$H$5:$H$66,MATCH(A52,Solvents!$D$5:$D$66,0))</f>
        <v>#N/A</v>
      </c>
      <c r="AD52">
        <f>IF(B52=0, 0, INDEX(Solvents!$H$5:$H$66,MATCH(B52,Solvents!$D$5:$D$66,0)))</f>
        <v>0</v>
      </c>
      <c r="AE52">
        <f>IF(C52=0, 0, INDEX(Solvents!$H$5:$H$66,MATCH(C52,Solvents!$D$5:$D$66,0)))</f>
        <v>0</v>
      </c>
      <c r="AF52" t="e">
        <f>INDEX(Solvents!$K$5:$K$66,MATCH(A52,Solvents!$D$5:$D$66,0))</f>
        <v>#N/A</v>
      </c>
      <c r="AG52">
        <f>IF(B52=0, 10000, INDEX(Solvents!$K$5:$K$66,MATCH(B52,Solvents!$D$5:$D$66,0)))</f>
        <v>10000</v>
      </c>
      <c r="AH52">
        <f>IF(C52=0, 10000, INDEX(Solvents!$K$5:$K$66,MATCH(C52,Solvents!$D$5:$D$66,0)))</f>
        <v>10000</v>
      </c>
      <c r="AI52" s="177" t="e">
        <f t="shared" si="16"/>
        <v>#N/A</v>
      </c>
      <c r="AJ52" t="e">
        <f t="shared" si="17"/>
        <v>#N/A</v>
      </c>
      <c r="AK52" t="e">
        <f t="shared" si="18"/>
        <v>#N/A</v>
      </c>
      <c r="AL52" t="e">
        <f t="shared" si="19"/>
        <v>#N/A</v>
      </c>
      <c r="AN52">
        <f t="shared" si="20"/>
        <v>0</v>
      </c>
      <c r="AO52">
        <f t="shared" si="7"/>
        <v>0</v>
      </c>
      <c r="AP52" t="e">
        <f t="shared" si="21"/>
        <v>#N/A</v>
      </c>
      <c r="AS52">
        <f t="shared" si="22"/>
        <v>0</v>
      </c>
      <c r="AT52">
        <f t="shared" si="23"/>
        <v>0</v>
      </c>
      <c r="AU52" t="e">
        <f t="shared" si="24"/>
        <v>#N/A</v>
      </c>
      <c r="AX52" t="e">
        <f t="shared" si="25"/>
        <v>#N/A</v>
      </c>
      <c r="AY52" t="e">
        <f t="shared" si="13"/>
        <v>#N/A</v>
      </c>
      <c r="AZ52" t="e">
        <f t="shared" si="14"/>
        <v>#N/A</v>
      </c>
    </row>
    <row r="53" spans="1:52" x14ac:dyDescent="0.15">
      <c r="A53" s="2"/>
      <c r="B53" s="2"/>
      <c r="C53" s="2"/>
      <c r="D53" s="198"/>
      <c r="E53" s="198"/>
      <c r="F53" s="199">
        <f t="shared" si="15"/>
        <v>0</v>
      </c>
      <c r="G53" s="207"/>
      <c r="H53" s="198"/>
      <c r="I53" s="203"/>
      <c r="J53" s="204" t="e" cm="1">
        <f t="array" ref="J53:L53">IF($I$29="mg/g solv.", AN53:AP53, IF($I$29="mg/g soln.", AS53:AU53, IF($I$29="mg/mL solv.", AX53:AZ53, "UNIT SELECTION ERROR")))</f>
        <v>#N/A</v>
      </c>
      <c r="K53" s="204" t="e">
        <v>#N/A</v>
      </c>
      <c r="L53" s="204" t="e">
        <v>#N/A</v>
      </c>
      <c r="M53" s="203"/>
      <c r="N53" s="260"/>
      <c r="O53" s="260"/>
      <c r="P53" s="260"/>
      <c r="Q53" s="179" t="str">
        <f t="shared" si="4"/>
        <v>ERROR w/ Data Input…Check Solvent Name(s), Solvent Fracs, T, and Solubility</v>
      </c>
      <c r="AC53" t="e">
        <f>INDEX(Solvents!$H$5:$H$66,MATCH(A53,Solvents!$D$5:$D$66,0))</f>
        <v>#N/A</v>
      </c>
      <c r="AD53">
        <f>IF(B53=0, 0, INDEX(Solvents!$H$5:$H$66,MATCH(B53,Solvents!$D$5:$D$66,0)))</f>
        <v>0</v>
      </c>
      <c r="AE53">
        <f>IF(C53=0, 0, INDEX(Solvents!$H$5:$H$66,MATCH(C53,Solvents!$D$5:$D$66,0)))</f>
        <v>0</v>
      </c>
      <c r="AF53" t="e">
        <f>INDEX(Solvents!$K$5:$K$66,MATCH(A53,Solvents!$D$5:$D$66,0))</f>
        <v>#N/A</v>
      </c>
      <c r="AG53">
        <f>IF(B53=0, 10000, INDEX(Solvents!$K$5:$K$66,MATCH(B53,Solvents!$D$5:$D$66,0)))</f>
        <v>10000</v>
      </c>
      <c r="AH53">
        <f>IF(C53=0, 10000, INDEX(Solvents!$K$5:$K$66,MATCH(C53,Solvents!$D$5:$D$66,0)))</f>
        <v>10000</v>
      </c>
      <c r="AI53" s="177" t="e">
        <f t="shared" si="16"/>
        <v>#N/A</v>
      </c>
      <c r="AJ53" t="e">
        <f t="shared" si="17"/>
        <v>#N/A</v>
      </c>
      <c r="AK53" t="e">
        <f t="shared" si="18"/>
        <v>#N/A</v>
      </c>
      <c r="AL53" t="e">
        <f t="shared" si="19"/>
        <v>#N/A</v>
      </c>
      <c r="AN53">
        <f t="shared" si="20"/>
        <v>0</v>
      </c>
      <c r="AO53">
        <f t="shared" si="7"/>
        <v>0</v>
      </c>
      <c r="AP53" t="e">
        <f t="shared" si="21"/>
        <v>#N/A</v>
      </c>
      <c r="AS53">
        <f t="shared" si="22"/>
        <v>0</v>
      </c>
      <c r="AT53">
        <f t="shared" si="23"/>
        <v>0</v>
      </c>
      <c r="AU53" t="e">
        <f t="shared" si="24"/>
        <v>#N/A</v>
      </c>
      <c r="AX53" t="e">
        <f t="shared" si="25"/>
        <v>#N/A</v>
      </c>
      <c r="AY53" t="e">
        <f t="shared" si="13"/>
        <v>#N/A</v>
      </c>
      <c r="AZ53" t="e">
        <f t="shared" si="14"/>
        <v>#N/A</v>
      </c>
    </row>
    <row r="54" spans="1:52" x14ac:dyDescent="0.15">
      <c r="A54" s="2"/>
      <c r="B54" s="2"/>
      <c r="C54" s="2"/>
      <c r="D54" s="198"/>
      <c r="E54" s="198"/>
      <c r="F54" s="199">
        <f t="shared" si="15"/>
        <v>0</v>
      </c>
      <c r="G54" s="207"/>
      <c r="H54" s="198"/>
      <c r="I54" s="203"/>
      <c r="J54" s="204" t="e" cm="1">
        <f t="array" ref="J54:L54">IF($I$29="mg/g solv.", AN54:AP54, IF($I$29="mg/g soln.", AS54:AU54, IF($I$29="mg/mL solv.", AX54:AZ54, "UNIT SELECTION ERROR")))</f>
        <v>#N/A</v>
      </c>
      <c r="K54" s="204" t="e">
        <v>#N/A</v>
      </c>
      <c r="L54" s="204" t="e">
        <v>#N/A</v>
      </c>
      <c r="M54" s="203"/>
      <c r="N54" s="260"/>
      <c r="O54" s="260"/>
      <c r="P54" s="260"/>
      <c r="Q54" s="179" t="str">
        <f t="shared" si="4"/>
        <v>ERROR w/ Data Input…Check Solvent Name(s), Solvent Fracs, T, and Solubility</v>
      </c>
      <c r="AC54" t="e">
        <f>INDEX(Solvents!$H$5:$H$66,MATCH(A54,Solvents!$D$5:$D$66,0))</f>
        <v>#N/A</v>
      </c>
      <c r="AD54">
        <f>IF(B54=0, 0, INDEX(Solvents!$H$5:$H$66,MATCH(B54,Solvents!$D$5:$D$66,0)))</f>
        <v>0</v>
      </c>
      <c r="AE54">
        <f>IF(C54=0, 0, INDEX(Solvents!$H$5:$H$66,MATCH(C54,Solvents!$D$5:$D$66,0)))</f>
        <v>0</v>
      </c>
      <c r="AF54" t="e">
        <f>INDEX(Solvents!$K$5:$K$66,MATCH(A54,Solvents!$D$5:$D$66,0))</f>
        <v>#N/A</v>
      </c>
      <c r="AG54">
        <f>IF(B54=0, 10000, INDEX(Solvents!$K$5:$K$66,MATCH(B54,Solvents!$D$5:$D$66,0)))</f>
        <v>10000</v>
      </c>
      <c r="AH54">
        <f>IF(C54=0, 10000, INDEX(Solvents!$K$5:$K$66,MATCH(C54,Solvents!$D$5:$D$66,0)))</f>
        <v>10000</v>
      </c>
      <c r="AI54" s="177" t="e">
        <f t="shared" si="16"/>
        <v>#N/A</v>
      </c>
      <c r="AJ54" t="e">
        <f t="shared" si="17"/>
        <v>#N/A</v>
      </c>
      <c r="AK54" t="e">
        <f t="shared" si="18"/>
        <v>#N/A</v>
      </c>
      <c r="AL54" t="e">
        <f t="shared" si="19"/>
        <v>#N/A</v>
      </c>
      <c r="AN54">
        <f t="shared" si="20"/>
        <v>0</v>
      </c>
      <c r="AO54">
        <f t="shared" si="7"/>
        <v>0</v>
      </c>
      <c r="AP54" t="e">
        <f t="shared" si="21"/>
        <v>#N/A</v>
      </c>
      <c r="AS54">
        <f t="shared" si="22"/>
        <v>0</v>
      </c>
      <c r="AT54">
        <f t="shared" si="23"/>
        <v>0</v>
      </c>
      <c r="AU54" t="e">
        <f t="shared" si="24"/>
        <v>#N/A</v>
      </c>
      <c r="AX54" t="e">
        <f t="shared" si="25"/>
        <v>#N/A</v>
      </c>
      <c r="AY54" t="e">
        <f t="shared" si="13"/>
        <v>#N/A</v>
      </c>
      <c r="AZ54" t="e">
        <f t="shared" si="14"/>
        <v>#N/A</v>
      </c>
    </row>
    <row r="55" spans="1:52" x14ac:dyDescent="0.15">
      <c r="A55" s="2"/>
      <c r="B55" s="2"/>
      <c r="C55" s="2"/>
      <c r="D55" s="198"/>
      <c r="E55" s="198"/>
      <c r="F55" s="199">
        <f t="shared" si="15"/>
        <v>0</v>
      </c>
      <c r="G55" s="207"/>
      <c r="H55" s="198"/>
      <c r="I55" s="203"/>
      <c r="J55" s="204" t="e" cm="1">
        <f t="array" ref="J55:L55">IF($I$29="mg/g solv.", AN55:AP55, IF($I$29="mg/g soln.", AS55:AU55, IF($I$29="mg/mL solv.", AX55:AZ55, "UNIT SELECTION ERROR")))</f>
        <v>#N/A</v>
      </c>
      <c r="K55" s="204" t="e">
        <v>#N/A</v>
      </c>
      <c r="L55" s="204" t="e">
        <v>#N/A</v>
      </c>
      <c r="M55" s="203"/>
      <c r="N55" s="260"/>
      <c r="O55" s="260"/>
      <c r="P55" s="260"/>
      <c r="Q55" s="179" t="str">
        <f t="shared" si="4"/>
        <v>ERROR w/ Data Input…Check Solvent Name(s), Solvent Fracs, T, and Solubility</v>
      </c>
      <c r="AC55" t="e">
        <f>INDEX(Solvents!$H$5:$H$66,MATCH(A55,Solvents!$D$5:$D$66,0))</f>
        <v>#N/A</v>
      </c>
      <c r="AD55">
        <f>IF(B55=0, 0, INDEX(Solvents!$H$5:$H$66,MATCH(B55,Solvents!$D$5:$D$66,0)))</f>
        <v>0</v>
      </c>
      <c r="AE55">
        <f>IF(C55=0, 0, INDEX(Solvents!$H$5:$H$66,MATCH(C55,Solvents!$D$5:$D$66,0)))</f>
        <v>0</v>
      </c>
      <c r="AF55" t="e">
        <f>INDEX(Solvents!$K$5:$K$66,MATCH(A55,Solvents!$D$5:$D$66,0))</f>
        <v>#N/A</v>
      </c>
      <c r="AG55">
        <f>IF(B55=0, 10000, INDEX(Solvents!$K$5:$K$66,MATCH(B55,Solvents!$D$5:$D$66,0)))</f>
        <v>10000</v>
      </c>
      <c r="AH55">
        <f>IF(C55=0, 10000, INDEX(Solvents!$K$5:$K$66,MATCH(C55,Solvents!$D$5:$D$66,0)))</f>
        <v>10000</v>
      </c>
      <c r="AI55" s="177" t="e">
        <f t="shared" si="16"/>
        <v>#N/A</v>
      </c>
      <c r="AJ55" t="e">
        <f t="shared" si="17"/>
        <v>#N/A</v>
      </c>
      <c r="AK55" t="e">
        <f t="shared" si="18"/>
        <v>#N/A</v>
      </c>
      <c r="AL55" t="e">
        <f t="shared" si="19"/>
        <v>#N/A</v>
      </c>
      <c r="AN55">
        <f t="shared" si="20"/>
        <v>0</v>
      </c>
      <c r="AO55">
        <f t="shared" si="7"/>
        <v>0</v>
      </c>
      <c r="AP55" t="e">
        <f t="shared" si="21"/>
        <v>#N/A</v>
      </c>
      <c r="AS55">
        <f t="shared" si="22"/>
        <v>0</v>
      </c>
      <c r="AT55">
        <f t="shared" si="23"/>
        <v>0</v>
      </c>
      <c r="AU55" t="e">
        <f t="shared" si="24"/>
        <v>#N/A</v>
      </c>
      <c r="AX55" t="e">
        <f t="shared" si="25"/>
        <v>#N/A</v>
      </c>
      <c r="AY55" t="e">
        <f t="shared" si="13"/>
        <v>#N/A</v>
      </c>
      <c r="AZ55" t="e">
        <f t="shared" si="14"/>
        <v>#N/A</v>
      </c>
    </row>
    <row r="56" spans="1:52" x14ac:dyDescent="0.15">
      <c r="A56" s="2"/>
      <c r="B56" s="2"/>
      <c r="C56" s="2"/>
      <c r="D56" s="198"/>
      <c r="E56" s="198"/>
      <c r="F56" s="199">
        <f t="shared" si="15"/>
        <v>0</v>
      </c>
      <c r="G56" s="207"/>
      <c r="H56" s="198"/>
      <c r="I56" s="203"/>
      <c r="J56" s="204" t="e" cm="1">
        <f t="array" ref="J56:L56">IF($I$29="mg/g solv.", AN56:AP56, IF($I$29="mg/g soln.", AS56:AU56, IF($I$29="mg/mL solv.", AX56:AZ56, "UNIT SELECTION ERROR")))</f>
        <v>#N/A</v>
      </c>
      <c r="K56" s="204" t="e">
        <v>#N/A</v>
      </c>
      <c r="L56" s="204" t="e">
        <v>#N/A</v>
      </c>
      <c r="M56" s="203"/>
      <c r="N56" s="260"/>
      <c r="O56" s="260"/>
      <c r="P56" s="260"/>
      <c r="Q56" s="179" t="str">
        <f t="shared" si="4"/>
        <v>ERROR w/ Data Input…Check Solvent Name(s), Solvent Fracs, T, and Solubility</v>
      </c>
      <c r="AC56" t="e">
        <f>INDEX(Solvents!$H$5:$H$66,MATCH(A56,Solvents!$D$5:$D$66,0))</f>
        <v>#N/A</v>
      </c>
      <c r="AD56">
        <f>IF(B56=0, 0, INDEX(Solvents!$H$5:$H$66,MATCH(B56,Solvents!$D$5:$D$66,0)))</f>
        <v>0</v>
      </c>
      <c r="AE56">
        <f>IF(C56=0, 0, INDEX(Solvents!$H$5:$H$66,MATCH(C56,Solvents!$D$5:$D$66,0)))</f>
        <v>0</v>
      </c>
      <c r="AF56" t="e">
        <f>INDEX(Solvents!$K$5:$K$66,MATCH(A56,Solvents!$D$5:$D$66,0))</f>
        <v>#N/A</v>
      </c>
      <c r="AG56">
        <f>IF(B56=0, 10000, INDEX(Solvents!$K$5:$K$66,MATCH(B56,Solvents!$D$5:$D$66,0)))</f>
        <v>10000</v>
      </c>
      <c r="AH56">
        <f>IF(C56=0, 10000, INDEX(Solvents!$K$5:$K$66,MATCH(C56,Solvents!$D$5:$D$66,0)))</f>
        <v>10000</v>
      </c>
      <c r="AI56" s="177" t="e">
        <f t="shared" si="16"/>
        <v>#N/A</v>
      </c>
      <c r="AJ56" t="e">
        <f t="shared" si="17"/>
        <v>#N/A</v>
      </c>
      <c r="AK56" t="e">
        <f t="shared" si="18"/>
        <v>#N/A</v>
      </c>
      <c r="AL56" t="e">
        <f t="shared" si="19"/>
        <v>#N/A</v>
      </c>
      <c r="AN56">
        <f t="shared" si="20"/>
        <v>0</v>
      </c>
      <c r="AO56">
        <f t="shared" si="7"/>
        <v>0</v>
      </c>
      <c r="AP56" t="e">
        <f t="shared" si="21"/>
        <v>#N/A</v>
      </c>
      <c r="AS56">
        <f t="shared" si="22"/>
        <v>0</v>
      </c>
      <c r="AT56">
        <f t="shared" si="23"/>
        <v>0</v>
      </c>
      <c r="AU56" t="e">
        <f t="shared" si="24"/>
        <v>#N/A</v>
      </c>
      <c r="AX56" t="e">
        <f t="shared" si="25"/>
        <v>#N/A</v>
      </c>
      <c r="AY56" t="e">
        <f t="shared" si="13"/>
        <v>#N/A</v>
      </c>
      <c r="AZ56" t="e">
        <f t="shared" si="14"/>
        <v>#N/A</v>
      </c>
    </row>
    <row r="57" spans="1:52" x14ac:dyDescent="0.15">
      <c r="A57" s="2"/>
      <c r="B57" s="2"/>
      <c r="C57" s="2"/>
      <c r="D57" s="198"/>
      <c r="E57" s="198"/>
      <c r="F57" s="199">
        <f t="shared" si="15"/>
        <v>0</v>
      </c>
      <c r="G57" s="207"/>
      <c r="H57" s="198"/>
      <c r="I57" s="203"/>
      <c r="J57" s="204" t="e" cm="1">
        <f t="array" ref="J57:L57">IF($I$29="mg/g solv.", AN57:AP57, IF($I$29="mg/g soln.", AS57:AU57, IF($I$29="mg/mL solv.", AX57:AZ57, "UNIT SELECTION ERROR")))</f>
        <v>#N/A</v>
      </c>
      <c r="K57" s="204" t="e">
        <v>#N/A</v>
      </c>
      <c r="L57" s="204" t="e">
        <v>#N/A</v>
      </c>
      <c r="M57" s="203"/>
      <c r="N57" s="260"/>
      <c r="O57" s="260"/>
      <c r="P57" s="260"/>
      <c r="Q57" s="179" t="str">
        <f t="shared" si="4"/>
        <v>ERROR w/ Data Input…Check Solvent Name(s), Solvent Fracs, T, and Solubility</v>
      </c>
      <c r="AC57" t="e">
        <f>INDEX(Solvents!$H$5:$H$66,MATCH(A57,Solvents!$D$5:$D$66,0))</f>
        <v>#N/A</v>
      </c>
      <c r="AD57">
        <f>IF(B57=0, 0, INDEX(Solvents!$H$5:$H$66,MATCH(B57,Solvents!$D$5:$D$66,0)))</f>
        <v>0</v>
      </c>
      <c r="AE57">
        <f>IF(C57=0, 0, INDEX(Solvents!$H$5:$H$66,MATCH(C57,Solvents!$D$5:$D$66,0)))</f>
        <v>0</v>
      </c>
      <c r="AF57" t="e">
        <f>INDEX(Solvents!$K$5:$K$66,MATCH(A57,Solvents!$D$5:$D$66,0))</f>
        <v>#N/A</v>
      </c>
      <c r="AG57">
        <f>IF(B57=0, 10000, INDEX(Solvents!$K$5:$K$66,MATCH(B57,Solvents!$D$5:$D$66,0)))</f>
        <v>10000</v>
      </c>
      <c r="AH57">
        <f>IF(C57=0, 10000, INDEX(Solvents!$K$5:$K$66,MATCH(C57,Solvents!$D$5:$D$66,0)))</f>
        <v>10000</v>
      </c>
      <c r="AI57" s="177" t="e">
        <f t="shared" si="16"/>
        <v>#N/A</v>
      </c>
      <c r="AJ57" t="e">
        <f t="shared" si="17"/>
        <v>#N/A</v>
      </c>
      <c r="AK57" t="e">
        <f t="shared" si="18"/>
        <v>#N/A</v>
      </c>
      <c r="AL57" t="e">
        <f t="shared" si="19"/>
        <v>#N/A</v>
      </c>
      <c r="AN57">
        <f t="shared" si="20"/>
        <v>0</v>
      </c>
      <c r="AO57">
        <f t="shared" si="7"/>
        <v>0</v>
      </c>
      <c r="AP57" t="e">
        <f t="shared" si="21"/>
        <v>#N/A</v>
      </c>
      <c r="AS57">
        <f t="shared" si="22"/>
        <v>0</v>
      </c>
      <c r="AT57">
        <f t="shared" si="23"/>
        <v>0</v>
      </c>
      <c r="AU57" t="e">
        <f t="shared" si="24"/>
        <v>#N/A</v>
      </c>
      <c r="AX57" t="e">
        <f t="shared" si="25"/>
        <v>#N/A</v>
      </c>
      <c r="AY57" t="e">
        <f t="shared" si="13"/>
        <v>#N/A</v>
      </c>
      <c r="AZ57" t="e">
        <f t="shared" si="14"/>
        <v>#N/A</v>
      </c>
    </row>
    <row r="58" spans="1:52" x14ac:dyDescent="0.15">
      <c r="A58" s="2"/>
      <c r="B58" s="2"/>
      <c r="C58" s="2"/>
      <c r="D58" s="198"/>
      <c r="E58" s="198"/>
      <c r="F58" s="199">
        <f t="shared" si="15"/>
        <v>0</v>
      </c>
      <c r="G58" s="207"/>
      <c r="H58" s="198"/>
      <c r="I58" s="203"/>
      <c r="J58" s="204" t="e" cm="1">
        <f t="array" ref="J58:L58">IF($I$29="mg/g solv.", AN58:AP58, IF($I$29="mg/g soln.", AS58:AU58, IF($I$29="mg/mL solv.", AX58:AZ58, "UNIT SELECTION ERROR")))</f>
        <v>#N/A</v>
      </c>
      <c r="K58" s="204" t="e">
        <v>#N/A</v>
      </c>
      <c r="L58" s="204" t="e">
        <v>#N/A</v>
      </c>
      <c r="M58" s="203"/>
      <c r="N58" s="260"/>
      <c r="O58" s="260"/>
      <c r="P58" s="260"/>
      <c r="Q58" s="179" t="str">
        <f t="shared" si="4"/>
        <v>ERROR w/ Data Input…Check Solvent Name(s), Solvent Fracs, T, and Solubility</v>
      </c>
      <c r="AC58" t="e">
        <f>INDEX(Solvents!$H$5:$H$66,MATCH(A58,Solvents!$D$5:$D$66,0))</f>
        <v>#N/A</v>
      </c>
      <c r="AD58">
        <f>IF(B58=0, 0, INDEX(Solvents!$H$5:$H$66,MATCH(B58,Solvents!$D$5:$D$66,0)))</f>
        <v>0</v>
      </c>
      <c r="AE58">
        <f>IF(C58=0, 0, INDEX(Solvents!$H$5:$H$66,MATCH(C58,Solvents!$D$5:$D$66,0)))</f>
        <v>0</v>
      </c>
      <c r="AF58" t="e">
        <f>INDEX(Solvents!$K$5:$K$66,MATCH(A58,Solvents!$D$5:$D$66,0))</f>
        <v>#N/A</v>
      </c>
      <c r="AG58">
        <f>IF(B58=0, 10000, INDEX(Solvents!$K$5:$K$66,MATCH(B58,Solvents!$D$5:$D$66,0)))</f>
        <v>10000</v>
      </c>
      <c r="AH58">
        <f>IF(C58=0, 10000, INDEX(Solvents!$K$5:$K$66,MATCH(C58,Solvents!$D$5:$D$66,0)))</f>
        <v>10000</v>
      </c>
      <c r="AI58" s="177" t="e">
        <f t="shared" si="16"/>
        <v>#N/A</v>
      </c>
      <c r="AJ58" t="e">
        <f t="shared" si="17"/>
        <v>#N/A</v>
      </c>
      <c r="AK58" t="e">
        <f t="shared" si="18"/>
        <v>#N/A</v>
      </c>
      <c r="AL58" t="e">
        <f t="shared" si="19"/>
        <v>#N/A</v>
      </c>
      <c r="AN58">
        <f t="shared" si="20"/>
        <v>0</v>
      </c>
      <c r="AO58">
        <f t="shared" si="7"/>
        <v>0</v>
      </c>
      <c r="AP58" t="e">
        <f t="shared" si="21"/>
        <v>#N/A</v>
      </c>
      <c r="AS58">
        <f t="shared" si="22"/>
        <v>0</v>
      </c>
      <c r="AT58">
        <f t="shared" si="23"/>
        <v>0</v>
      </c>
      <c r="AU58" t="e">
        <f t="shared" si="24"/>
        <v>#N/A</v>
      </c>
      <c r="AX58" t="e">
        <f t="shared" si="25"/>
        <v>#N/A</v>
      </c>
      <c r="AY58" t="e">
        <f t="shared" si="13"/>
        <v>#N/A</v>
      </c>
      <c r="AZ58" t="e">
        <f t="shared" si="14"/>
        <v>#N/A</v>
      </c>
    </row>
    <row r="59" spans="1:52" x14ac:dyDescent="0.15">
      <c r="A59" s="2"/>
      <c r="B59" s="2"/>
      <c r="C59" s="2"/>
      <c r="D59" s="198"/>
      <c r="E59" s="198"/>
      <c r="F59" s="199">
        <f t="shared" si="15"/>
        <v>0</v>
      </c>
      <c r="G59" s="207"/>
      <c r="H59" s="198"/>
      <c r="I59" s="203"/>
      <c r="J59" s="204" t="e" cm="1">
        <f t="array" ref="J59:L59">IF($I$29="mg/g solv.", AN59:AP59, IF($I$29="mg/g soln.", AS59:AU59, IF($I$29="mg/mL solv.", AX59:AZ59, "UNIT SELECTION ERROR")))</f>
        <v>#N/A</v>
      </c>
      <c r="K59" s="204" t="e">
        <v>#N/A</v>
      </c>
      <c r="L59" s="204" t="e">
        <v>#N/A</v>
      </c>
      <c r="M59" s="203"/>
      <c r="N59" s="260"/>
      <c r="O59" s="260"/>
      <c r="P59" s="260"/>
      <c r="Q59" s="179" t="str">
        <f t="shared" si="4"/>
        <v>ERROR w/ Data Input…Check Solvent Name(s), Solvent Fracs, T, and Solubility</v>
      </c>
      <c r="AC59" t="e">
        <f>INDEX(Solvents!$H$5:$H$66,MATCH(A59,Solvents!$D$5:$D$66,0))</f>
        <v>#N/A</v>
      </c>
      <c r="AD59">
        <f>IF(B59=0, 0, INDEX(Solvents!$H$5:$H$66,MATCH(B59,Solvents!$D$5:$D$66,0)))</f>
        <v>0</v>
      </c>
      <c r="AE59">
        <f>IF(C59=0, 0, INDEX(Solvents!$H$5:$H$66,MATCH(C59,Solvents!$D$5:$D$66,0)))</f>
        <v>0</v>
      </c>
      <c r="AF59" t="e">
        <f>INDEX(Solvents!$K$5:$K$66,MATCH(A59,Solvents!$D$5:$D$66,0))</f>
        <v>#N/A</v>
      </c>
      <c r="AG59">
        <f>IF(B59=0, 10000, INDEX(Solvents!$K$5:$K$66,MATCH(B59,Solvents!$D$5:$D$66,0)))</f>
        <v>10000</v>
      </c>
      <c r="AH59">
        <f>IF(C59=0, 10000, INDEX(Solvents!$K$5:$K$66,MATCH(C59,Solvents!$D$5:$D$66,0)))</f>
        <v>10000</v>
      </c>
      <c r="AI59" s="177" t="e">
        <f t="shared" si="16"/>
        <v>#N/A</v>
      </c>
      <c r="AJ59" t="e">
        <f t="shared" si="17"/>
        <v>#N/A</v>
      </c>
      <c r="AK59" t="e">
        <f t="shared" si="18"/>
        <v>#N/A</v>
      </c>
      <c r="AL59" t="e">
        <f t="shared" si="19"/>
        <v>#N/A</v>
      </c>
      <c r="AN59">
        <f t="shared" si="20"/>
        <v>0</v>
      </c>
      <c r="AO59">
        <f t="shared" si="7"/>
        <v>0</v>
      </c>
      <c r="AP59" t="e">
        <f t="shared" si="21"/>
        <v>#N/A</v>
      </c>
      <c r="AS59">
        <f t="shared" si="22"/>
        <v>0</v>
      </c>
      <c r="AT59">
        <f t="shared" si="23"/>
        <v>0</v>
      </c>
      <c r="AU59" t="e">
        <f t="shared" si="24"/>
        <v>#N/A</v>
      </c>
      <c r="AX59" t="e">
        <f t="shared" si="25"/>
        <v>#N/A</v>
      </c>
      <c r="AY59" t="e">
        <f t="shared" si="13"/>
        <v>#N/A</v>
      </c>
      <c r="AZ59" t="e">
        <f t="shared" si="14"/>
        <v>#N/A</v>
      </c>
    </row>
    <row r="60" spans="1:52" x14ac:dyDescent="0.15">
      <c r="A60" s="2"/>
      <c r="B60" s="2"/>
      <c r="C60" s="2"/>
      <c r="D60" s="198"/>
      <c r="E60" s="198"/>
      <c r="F60" s="199">
        <f t="shared" si="15"/>
        <v>0</v>
      </c>
      <c r="G60" s="207"/>
      <c r="H60" s="198"/>
      <c r="I60" s="203"/>
      <c r="J60" s="204" t="e" cm="1">
        <f t="array" ref="J60:L60">IF($I$29="mg/g solv.", AN60:AP60, IF($I$29="mg/g soln.", AS60:AU60, IF($I$29="mg/mL solv.", AX60:AZ60, "UNIT SELECTION ERROR")))</f>
        <v>#N/A</v>
      </c>
      <c r="K60" s="204" t="e">
        <v>#N/A</v>
      </c>
      <c r="L60" s="204" t="e">
        <v>#N/A</v>
      </c>
      <c r="M60" s="203"/>
      <c r="N60" s="260"/>
      <c r="O60" s="260"/>
      <c r="P60" s="260"/>
      <c r="Q60" s="179" t="str">
        <f t="shared" si="4"/>
        <v>ERROR w/ Data Input…Check Solvent Name(s), Solvent Fracs, T, and Solubility</v>
      </c>
      <c r="AC60" t="e">
        <f>INDEX(Solvents!$H$5:$H$66,MATCH(A60,Solvents!$D$5:$D$66,0))</f>
        <v>#N/A</v>
      </c>
      <c r="AD60">
        <f>IF(B60=0, 0, INDEX(Solvents!$H$5:$H$66,MATCH(B60,Solvents!$D$5:$D$66,0)))</f>
        <v>0</v>
      </c>
      <c r="AE60">
        <f>IF(C60=0, 0, INDEX(Solvents!$H$5:$H$66,MATCH(C60,Solvents!$D$5:$D$66,0)))</f>
        <v>0</v>
      </c>
      <c r="AF60" t="e">
        <f>INDEX(Solvents!$K$5:$K$66,MATCH(A60,Solvents!$D$5:$D$66,0))</f>
        <v>#N/A</v>
      </c>
      <c r="AG60">
        <f>IF(B60=0, 10000, INDEX(Solvents!$K$5:$K$66,MATCH(B60,Solvents!$D$5:$D$66,0)))</f>
        <v>10000</v>
      </c>
      <c r="AH60">
        <f>IF(C60=0, 10000, INDEX(Solvents!$K$5:$K$66,MATCH(C60,Solvents!$D$5:$D$66,0)))</f>
        <v>10000</v>
      </c>
      <c r="AI60" s="177" t="e">
        <f t="shared" si="16"/>
        <v>#N/A</v>
      </c>
      <c r="AJ60" t="e">
        <f t="shared" si="17"/>
        <v>#N/A</v>
      </c>
      <c r="AK60" t="e">
        <f t="shared" si="18"/>
        <v>#N/A</v>
      </c>
      <c r="AL60" t="e">
        <f t="shared" si="19"/>
        <v>#N/A</v>
      </c>
      <c r="AN60">
        <f t="shared" si="20"/>
        <v>0</v>
      </c>
      <c r="AO60">
        <f t="shared" si="7"/>
        <v>0</v>
      </c>
      <c r="AP60" t="e">
        <f t="shared" si="21"/>
        <v>#N/A</v>
      </c>
      <c r="AS60">
        <f t="shared" si="22"/>
        <v>0</v>
      </c>
      <c r="AT60">
        <f t="shared" si="23"/>
        <v>0</v>
      </c>
      <c r="AU60" t="e">
        <f t="shared" si="24"/>
        <v>#N/A</v>
      </c>
      <c r="AX60" t="e">
        <f t="shared" si="25"/>
        <v>#N/A</v>
      </c>
      <c r="AY60" t="e">
        <f t="shared" si="13"/>
        <v>#N/A</v>
      </c>
      <c r="AZ60" t="e">
        <f t="shared" si="14"/>
        <v>#N/A</v>
      </c>
    </row>
    <row r="61" spans="1:52" x14ac:dyDescent="0.15">
      <c r="A61" s="2"/>
      <c r="B61" s="2"/>
      <c r="C61" s="2"/>
      <c r="D61" s="198"/>
      <c r="E61" s="198"/>
      <c r="F61" s="199">
        <f t="shared" si="15"/>
        <v>0</v>
      </c>
      <c r="G61" s="207"/>
      <c r="H61" s="198"/>
      <c r="I61" s="203"/>
      <c r="J61" s="204" t="e" cm="1">
        <f t="array" ref="J61:L61">IF($I$29="mg/g solv.", AN61:AP61, IF($I$29="mg/g soln.", AS61:AU61, IF($I$29="mg/mL solv.", AX61:AZ61, "UNIT SELECTION ERROR")))</f>
        <v>#N/A</v>
      </c>
      <c r="K61" s="204" t="e">
        <v>#N/A</v>
      </c>
      <c r="L61" s="204" t="e">
        <v>#N/A</v>
      </c>
      <c r="M61" s="203"/>
      <c r="N61" s="260"/>
      <c r="O61" s="260"/>
      <c r="P61" s="260"/>
      <c r="Q61" s="179" t="str">
        <f t="shared" si="4"/>
        <v>ERROR w/ Data Input…Check Solvent Name(s), Solvent Fracs, T, and Solubility</v>
      </c>
      <c r="AC61" t="e">
        <f>INDEX(Solvents!$H$5:$H$66,MATCH(A61,Solvents!$D$5:$D$66,0))</f>
        <v>#N/A</v>
      </c>
      <c r="AD61">
        <f>IF(B61=0, 0, INDEX(Solvents!$H$5:$H$66,MATCH(B61,Solvents!$D$5:$D$66,0)))</f>
        <v>0</v>
      </c>
      <c r="AE61">
        <f>IF(C61=0, 0, INDEX(Solvents!$H$5:$H$66,MATCH(C61,Solvents!$D$5:$D$66,0)))</f>
        <v>0</v>
      </c>
      <c r="AF61" t="e">
        <f>INDEX(Solvents!$K$5:$K$66,MATCH(A61,Solvents!$D$5:$D$66,0))</f>
        <v>#N/A</v>
      </c>
      <c r="AG61">
        <f>IF(B61=0, 10000, INDEX(Solvents!$K$5:$K$66,MATCH(B61,Solvents!$D$5:$D$66,0)))</f>
        <v>10000</v>
      </c>
      <c r="AH61">
        <f>IF(C61=0, 10000, INDEX(Solvents!$K$5:$K$66,MATCH(C61,Solvents!$D$5:$D$66,0)))</f>
        <v>10000</v>
      </c>
      <c r="AI61" s="177" t="e">
        <f t="shared" si="16"/>
        <v>#N/A</v>
      </c>
      <c r="AJ61" t="e">
        <f t="shared" si="17"/>
        <v>#N/A</v>
      </c>
      <c r="AK61" t="e">
        <f t="shared" si="18"/>
        <v>#N/A</v>
      </c>
      <c r="AL61" t="e">
        <f t="shared" si="19"/>
        <v>#N/A</v>
      </c>
      <c r="AN61">
        <f t="shared" si="20"/>
        <v>0</v>
      </c>
      <c r="AO61">
        <f t="shared" si="7"/>
        <v>0</v>
      </c>
      <c r="AP61" t="e">
        <f t="shared" si="21"/>
        <v>#N/A</v>
      </c>
      <c r="AS61">
        <f t="shared" si="22"/>
        <v>0</v>
      </c>
      <c r="AT61">
        <f t="shared" si="23"/>
        <v>0</v>
      </c>
      <c r="AU61" t="e">
        <f t="shared" si="24"/>
        <v>#N/A</v>
      </c>
      <c r="AX61" t="e">
        <f t="shared" si="25"/>
        <v>#N/A</v>
      </c>
      <c r="AY61" t="e">
        <f t="shared" si="13"/>
        <v>#N/A</v>
      </c>
      <c r="AZ61" t="e">
        <f t="shared" si="14"/>
        <v>#N/A</v>
      </c>
    </row>
    <row r="62" spans="1:52" x14ac:dyDescent="0.15">
      <c r="A62" s="2"/>
      <c r="B62" s="2"/>
      <c r="C62" s="2"/>
      <c r="D62" s="198"/>
      <c r="E62" s="198"/>
      <c r="F62" s="199">
        <f t="shared" si="15"/>
        <v>0</v>
      </c>
      <c r="G62" s="207"/>
      <c r="H62" s="198"/>
      <c r="I62" s="203"/>
      <c r="J62" s="204" t="e" cm="1">
        <f t="array" ref="J62:L62">IF($I$29="mg/g solv.", AN62:AP62, IF($I$29="mg/g soln.", AS62:AU62, IF($I$29="mg/mL solv.", AX62:AZ62, "UNIT SELECTION ERROR")))</f>
        <v>#N/A</v>
      </c>
      <c r="K62" s="204" t="e">
        <v>#N/A</v>
      </c>
      <c r="L62" s="204" t="e">
        <v>#N/A</v>
      </c>
      <c r="M62" s="203"/>
      <c r="N62" s="260"/>
      <c r="O62" s="260"/>
      <c r="P62" s="260"/>
      <c r="Q62" s="179" t="str">
        <f t="shared" si="4"/>
        <v>ERROR w/ Data Input…Check Solvent Name(s), Solvent Fracs, T, and Solubility</v>
      </c>
      <c r="AC62" t="e">
        <f>INDEX(Solvents!$H$5:$H$66,MATCH(A62,Solvents!$D$5:$D$66,0))</f>
        <v>#N/A</v>
      </c>
      <c r="AD62">
        <f>IF(B62=0, 0, INDEX(Solvents!$H$5:$H$66,MATCH(B62,Solvents!$D$5:$D$66,0)))</f>
        <v>0</v>
      </c>
      <c r="AE62">
        <f>IF(C62=0, 0, INDEX(Solvents!$H$5:$H$66,MATCH(C62,Solvents!$D$5:$D$66,0)))</f>
        <v>0</v>
      </c>
      <c r="AF62" t="e">
        <f>INDEX(Solvents!$K$5:$K$66,MATCH(A62,Solvents!$D$5:$D$66,0))</f>
        <v>#N/A</v>
      </c>
      <c r="AG62">
        <f>IF(B62=0, 10000, INDEX(Solvents!$K$5:$K$66,MATCH(B62,Solvents!$D$5:$D$66,0)))</f>
        <v>10000</v>
      </c>
      <c r="AH62">
        <f>IF(C62=0, 10000, INDEX(Solvents!$K$5:$K$66,MATCH(C62,Solvents!$D$5:$D$66,0)))</f>
        <v>10000</v>
      </c>
      <c r="AI62" s="177" t="e">
        <f t="shared" si="16"/>
        <v>#N/A</v>
      </c>
      <c r="AJ62" t="e">
        <f t="shared" si="17"/>
        <v>#N/A</v>
      </c>
      <c r="AK62" t="e">
        <f t="shared" si="18"/>
        <v>#N/A</v>
      </c>
      <c r="AL62" t="e">
        <f t="shared" si="19"/>
        <v>#N/A</v>
      </c>
      <c r="AN62">
        <f t="shared" si="20"/>
        <v>0</v>
      </c>
      <c r="AO62">
        <f t="shared" si="7"/>
        <v>0</v>
      </c>
      <c r="AP62" t="e">
        <f t="shared" si="21"/>
        <v>#N/A</v>
      </c>
      <c r="AS62">
        <f t="shared" si="22"/>
        <v>0</v>
      </c>
      <c r="AT62">
        <f t="shared" si="23"/>
        <v>0</v>
      </c>
      <c r="AU62" t="e">
        <f t="shared" si="24"/>
        <v>#N/A</v>
      </c>
      <c r="AX62" t="e">
        <f t="shared" si="25"/>
        <v>#N/A</v>
      </c>
      <c r="AY62" t="e">
        <f t="shared" si="13"/>
        <v>#N/A</v>
      </c>
      <c r="AZ62" t="e">
        <f t="shared" si="14"/>
        <v>#N/A</v>
      </c>
    </row>
    <row r="63" spans="1:52" x14ac:dyDescent="0.15">
      <c r="A63" s="2"/>
      <c r="B63" s="2"/>
      <c r="C63" s="2"/>
      <c r="D63" s="198"/>
      <c r="E63" s="198"/>
      <c r="F63" s="199">
        <f t="shared" si="15"/>
        <v>0</v>
      </c>
      <c r="G63" s="207"/>
      <c r="H63" s="198"/>
      <c r="I63" s="203"/>
      <c r="J63" s="204" t="e" cm="1">
        <f t="array" ref="J63:L63">IF($I$29="mg/g solv.", AN63:AP63, IF($I$29="mg/g soln.", AS63:AU63, IF($I$29="mg/mL solv.", AX63:AZ63, "UNIT SELECTION ERROR")))</f>
        <v>#N/A</v>
      </c>
      <c r="K63" s="204" t="e">
        <v>#N/A</v>
      </c>
      <c r="L63" s="204" t="e">
        <v>#N/A</v>
      </c>
      <c r="M63" s="203"/>
      <c r="N63" s="260"/>
      <c r="O63" s="260"/>
      <c r="P63" s="260"/>
      <c r="Q63" s="179" t="str">
        <f t="shared" si="4"/>
        <v>ERROR w/ Data Input…Check Solvent Name(s), Solvent Fracs, T, and Solubility</v>
      </c>
      <c r="AC63" t="e">
        <f>INDEX(Solvents!$H$5:$H$66,MATCH(A63,Solvents!$D$5:$D$66,0))</f>
        <v>#N/A</v>
      </c>
      <c r="AD63">
        <f>IF(B63=0, 0, INDEX(Solvents!$H$5:$H$66,MATCH(B63,Solvents!$D$5:$D$66,0)))</f>
        <v>0</v>
      </c>
      <c r="AE63">
        <f>IF(C63=0, 0, INDEX(Solvents!$H$5:$H$66,MATCH(C63,Solvents!$D$5:$D$66,0)))</f>
        <v>0</v>
      </c>
      <c r="AF63" t="e">
        <f>INDEX(Solvents!$K$5:$K$66,MATCH(A63,Solvents!$D$5:$D$66,0))</f>
        <v>#N/A</v>
      </c>
      <c r="AG63">
        <f>IF(B63=0, 10000, INDEX(Solvents!$K$5:$K$66,MATCH(B63,Solvents!$D$5:$D$66,0)))</f>
        <v>10000</v>
      </c>
      <c r="AH63">
        <f>IF(C63=0, 10000, INDEX(Solvents!$K$5:$K$66,MATCH(C63,Solvents!$D$5:$D$66,0)))</f>
        <v>10000</v>
      </c>
      <c r="AI63" s="177" t="e">
        <f t="shared" si="16"/>
        <v>#N/A</v>
      </c>
      <c r="AJ63" t="e">
        <f t="shared" si="17"/>
        <v>#N/A</v>
      </c>
      <c r="AK63" t="e">
        <f t="shared" si="18"/>
        <v>#N/A</v>
      </c>
      <c r="AL63" t="e">
        <f t="shared" si="19"/>
        <v>#N/A</v>
      </c>
      <c r="AN63">
        <f t="shared" si="20"/>
        <v>0</v>
      </c>
      <c r="AO63">
        <f t="shared" si="7"/>
        <v>0</v>
      </c>
      <c r="AP63" t="e">
        <f t="shared" si="21"/>
        <v>#N/A</v>
      </c>
      <c r="AS63">
        <f t="shared" si="22"/>
        <v>0</v>
      </c>
      <c r="AT63">
        <f t="shared" si="23"/>
        <v>0</v>
      </c>
      <c r="AU63" t="e">
        <f t="shared" si="24"/>
        <v>#N/A</v>
      </c>
      <c r="AX63" t="e">
        <f t="shared" si="25"/>
        <v>#N/A</v>
      </c>
      <c r="AY63" t="e">
        <f t="shared" si="13"/>
        <v>#N/A</v>
      </c>
      <c r="AZ63" t="e">
        <f t="shared" si="14"/>
        <v>#N/A</v>
      </c>
    </row>
    <row r="64" spans="1:52" x14ac:dyDescent="0.15">
      <c r="A64" s="2"/>
      <c r="B64" s="2"/>
      <c r="C64" s="2"/>
      <c r="D64" s="198"/>
      <c r="E64" s="198"/>
      <c r="F64" s="199">
        <f t="shared" si="15"/>
        <v>0</v>
      </c>
      <c r="G64" s="207"/>
      <c r="H64" s="198"/>
      <c r="I64" s="203"/>
      <c r="J64" s="204" t="e" cm="1">
        <f t="array" ref="J64:L64">IF($I$29="mg/g solv.", AN64:AP64, IF($I$29="mg/g soln.", AS64:AU64, IF($I$29="mg/mL solv.", AX64:AZ64, "UNIT SELECTION ERROR")))</f>
        <v>#N/A</v>
      </c>
      <c r="K64" s="204" t="e">
        <v>#N/A</v>
      </c>
      <c r="L64" s="204" t="e">
        <v>#N/A</v>
      </c>
      <c r="M64" s="203"/>
      <c r="N64" s="260"/>
      <c r="O64" s="260"/>
      <c r="P64" s="260"/>
      <c r="Q64" s="179" t="str">
        <f t="shared" si="4"/>
        <v>ERROR w/ Data Input…Check Solvent Name(s), Solvent Fracs, T, and Solubility</v>
      </c>
      <c r="AC64" t="e">
        <f>INDEX(Solvents!$H$5:$H$66,MATCH(A64,Solvents!$D$5:$D$66,0))</f>
        <v>#N/A</v>
      </c>
      <c r="AD64">
        <f>IF(B64=0, 0, INDEX(Solvents!$H$5:$H$66,MATCH(B64,Solvents!$D$5:$D$66,0)))</f>
        <v>0</v>
      </c>
      <c r="AE64">
        <f>IF(C64=0, 0, INDEX(Solvents!$H$5:$H$66,MATCH(C64,Solvents!$D$5:$D$66,0)))</f>
        <v>0</v>
      </c>
      <c r="AF64" t="e">
        <f>INDEX(Solvents!$K$5:$K$66,MATCH(A64,Solvents!$D$5:$D$66,0))</f>
        <v>#N/A</v>
      </c>
      <c r="AG64">
        <f>IF(B64=0, 10000, INDEX(Solvents!$K$5:$K$66,MATCH(B64,Solvents!$D$5:$D$66,0)))</f>
        <v>10000</v>
      </c>
      <c r="AH64">
        <f>IF(C64=0, 10000, INDEX(Solvents!$K$5:$K$66,MATCH(C64,Solvents!$D$5:$D$66,0)))</f>
        <v>10000</v>
      </c>
      <c r="AI64" s="177" t="e">
        <f t="shared" si="16"/>
        <v>#N/A</v>
      </c>
      <c r="AJ64" t="e">
        <f t="shared" si="17"/>
        <v>#N/A</v>
      </c>
      <c r="AK64" t="e">
        <f t="shared" si="18"/>
        <v>#N/A</v>
      </c>
      <c r="AL64" t="e">
        <f t="shared" si="19"/>
        <v>#N/A</v>
      </c>
      <c r="AN64">
        <f t="shared" si="20"/>
        <v>0</v>
      </c>
      <c r="AO64">
        <f t="shared" si="7"/>
        <v>0</v>
      </c>
      <c r="AP64" t="e">
        <f t="shared" si="21"/>
        <v>#N/A</v>
      </c>
      <c r="AS64">
        <f t="shared" si="22"/>
        <v>0</v>
      </c>
      <c r="AT64">
        <f t="shared" si="23"/>
        <v>0</v>
      </c>
      <c r="AU64" t="e">
        <f t="shared" si="24"/>
        <v>#N/A</v>
      </c>
      <c r="AX64" t="e">
        <f t="shared" si="25"/>
        <v>#N/A</v>
      </c>
      <c r="AY64" t="e">
        <f t="shared" si="13"/>
        <v>#N/A</v>
      </c>
      <c r="AZ64" t="e">
        <f t="shared" si="14"/>
        <v>#N/A</v>
      </c>
    </row>
    <row r="65" spans="1:52" x14ac:dyDescent="0.15">
      <c r="A65" s="2"/>
      <c r="B65" s="2"/>
      <c r="C65" s="2"/>
      <c r="D65" s="198"/>
      <c r="E65" s="198"/>
      <c r="F65" s="199">
        <f t="shared" si="15"/>
        <v>0</v>
      </c>
      <c r="G65" s="207"/>
      <c r="H65" s="198"/>
      <c r="I65" s="203"/>
      <c r="J65" s="204" t="e" cm="1">
        <f t="array" ref="J65:L65">IF($I$29="mg/g solv.", AN65:AP65, IF($I$29="mg/g soln.", AS65:AU65, IF($I$29="mg/mL solv.", AX65:AZ65, "UNIT SELECTION ERROR")))</f>
        <v>#N/A</v>
      </c>
      <c r="K65" s="204" t="e">
        <v>#N/A</v>
      </c>
      <c r="L65" s="204" t="e">
        <v>#N/A</v>
      </c>
      <c r="M65" s="203"/>
      <c r="N65" s="260"/>
      <c r="O65" s="260"/>
      <c r="P65" s="260"/>
      <c r="Q65" s="179" t="str">
        <f t="shared" si="4"/>
        <v>ERROR w/ Data Input…Check Solvent Name(s), Solvent Fracs, T, and Solubility</v>
      </c>
      <c r="AC65" t="e">
        <f>INDEX(Solvents!$H$5:$H$66,MATCH(A65,Solvents!$D$5:$D$66,0))</f>
        <v>#N/A</v>
      </c>
      <c r="AD65">
        <f>IF(B65=0, 0, INDEX(Solvents!$H$5:$H$66,MATCH(B65,Solvents!$D$5:$D$66,0)))</f>
        <v>0</v>
      </c>
      <c r="AE65">
        <f>IF(C65=0, 0, INDEX(Solvents!$H$5:$H$66,MATCH(C65,Solvents!$D$5:$D$66,0)))</f>
        <v>0</v>
      </c>
      <c r="AF65" t="e">
        <f>INDEX(Solvents!$K$5:$K$66,MATCH(A65,Solvents!$D$5:$D$66,0))</f>
        <v>#N/A</v>
      </c>
      <c r="AG65">
        <f>IF(B65=0, 10000, INDEX(Solvents!$K$5:$K$66,MATCH(B65,Solvents!$D$5:$D$66,0)))</f>
        <v>10000</v>
      </c>
      <c r="AH65">
        <f>IF(C65=0, 10000, INDEX(Solvents!$K$5:$K$66,MATCH(C65,Solvents!$D$5:$D$66,0)))</f>
        <v>10000</v>
      </c>
      <c r="AI65" s="177" t="e">
        <f t="shared" si="16"/>
        <v>#N/A</v>
      </c>
      <c r="AJ65" t="e">
        <f t="shared" si="17"/>
        <v>#N/A</v>
      </c>
      <c r="AK65" t="e">
        <f t="shared" si="18"/>
        <v>#N/A</v>
      </c>
      <c r="AL65" t="e">
        <f t="shared" si="19"/>
        <v>#N/A</v>
      </c>
      <c r="AN65">
        <f t="shared" si="20"/>
        <v>0</v>
      </c>
      <c r="AO65">
        <f t="shared" si="7"/>
        <v>0</v>
      </c>
      <c r="AP65" t="e">
        <f t="shared" si="21"/>
        <v>#N/A</v>
      </c>
      <c r="AS65">
        <f t="shared" si="22"/>
        <v>0</v>
      </c>
      <c r="AT65">
        <f t="shared" si="23"/>
        <v>0</v>
      </c>
      <c r="AU65" t="e">
        <f t="shared" si="24"/>
        <v>#N/A</v>
      </c>
      <c r="AX65" t="e">
        <f t="shared" si="25"/>
        <v>#N/A</v>
      </c>
      <c r="AY65" t="e">
        <f t="shared" si="13"/>
        <v>#N/A</v>
      </c>
      <c r="AZ65" t="e">
        <f t="shared" si="14"/>
        <v>#N/A</v>
      </c>
    </row>
    <row r="66" spans="1:52" x14ac:dyDescent="0.15">
      <c r="A66" s="2"/>
      <c r="B66" s="2"/>
      <c r="C66" s="2"/>
      <c r="D66" s="198"/>
      <c r="E66" s="198"/>
      <c r="F66" s="199">
        <f t="shared" si="15"/>
        <v>0</v>
      </c>
      <c r="G66" s="207"/>
      <c r="H66" s="198"/>
      <c r="I66" s="203"/>
      <c r="J66" s="204" t="e" cm="1">
        <f t="array" ref="J66:L66">IF($I$29="mg/g solv.", AN66:AP66, IF($I$29="mg/g soln.", AS66:AU66, IF($I$29="mg/mL solv.", AX66:AZ66, "UNIT SELECTION ERROR")))</f>
        <v>#N/A</v>
      </c>
      <c r="K66" s="204" t="e">
        <v>#N/A</v>
      </c>
      <c r="L66" s="204" t="e">
        <v>#N/A</v>
      </c>
      <c r="M66" s="203"/>
      <c r="N66" s="260"/>
      <c r="O66" s="260"/>
      <c r="P66" s="260"/>
      <c r="Q66" s="179" t="str">
        <f t="shared" si="4"/>
        <v>ERROR w/ Data Input…Check Solvent Name(s), Solvent Fracs, T, and Solubility</v>
      </c>
      <c r="AC66" t="e">
        <f>INDEX(Solvents!$H$5:$H$66,MATCH(A66,Solvents!$D$5:$D$66,0))</f>
        <v>#N/A</v>
      </c>
      <c r="AD66">
        <f>IF(B66=0, 0, INDEX(Solvents!$H$5:$H$66,MATCH(B66,Solvents!$D$5:$D$66,0)))</f>
        <v>0</v>
      </c>
      <c r="AE66">
        <f>IF(C66=0, 0, INDEX(Solvents!$H$5:$H$66,MATCH(C66,Solvents!$D$5:$D$66,0)))</f>
        <v>0</v>
      </c>
      <c r="AF66" t="e">
        <f>INDEX(Solvents!$K$5:$K$66,MATCH(A66,Solvents!$D$5:$D$66,0))</f>
        <v>#N/A</v>
      </c>
      <c r="AG66">
        <f>IF(B66=0, 10000, INDEX(Solvents!$K$5:$K$66,MATCH(B66,Solvents!$D$5:$D$66,0)))</f>
        <v>10000</v>
      </c>
      <c r="AH66">
        <f>IF(C66=0, 10000, INDEX(Solvents!$K$5:$K$66,MATCH(C66,Solvents!$D$5:$D$66,0)))</f>
        <v>10000</v>
      </c>
      <c r="AI66" s="177" t="e">
        <f t="shared" si="16"/>
        <v>#N/A</v>
      </c>
      <c r="AJ66" t="e">
        <f t="shared" si="17"/>
        <v>#N/A</v>
      </c>
      <c r="AK66" t="e">
        <f t="shared" si="18"/>
        <v>#N/A</v>
      </c>
      <c r="AL66" t="e">
        <f t="shared" si="19"/>
        <v>#N/A</v>
      </c>
      <c r="AN66">
        <f t="shared" si="20"/>
        <v>0</v>
      </c>
      <c r="AO66">
        <f t="shared" si="7"/>
        <v>0</v>
      </c>
      <c r="AP66" t="e">
        <f t="shared" si="21"/>
        <v>#N/A</v>
      </c>
      <c r="AS66">
        <f t="shared" si="22"/>
        <v>0</v>
      </c>
      <c r="AT66">
        <f t="shared" si="23"/>
        <v>0</v>
      </c>
      <c r="AU66" t="e">
        <f t="shared" si="24"/>
        <v>#N/A</v>
      </c>
      <c r="AX66" t="e">
        <f t="shared" si="25"/>
        <v>#N/A</v>
      </c>
      <c r="AY66" t="e">
        <f t="shared" si="13"/>
        <v>#N/A</v>
      </c>
      <c r="AZ66" t="e">
        <f t="shared" si="14"/>
        <v>#N/A</v>
      </c>
    </row>
    <row r="67" spans="1:52" x14ac:dyDescent="0.15">
      <c r="A67" s="2"/>
      <c r="B67" s="2"/>
      <c r="C67" s="2"/>
      <c r="D67" s="198"/>
      <c r="E67" s="198"/>
      <c r="F67" s="199">
        <f t="shared" si="15"/>
        <v>0</v>
      </c>
      <c r="G67" s="207"/>
      <c r="H67" s="198"/>
      <c r="I67" s="203"/>
      <c r="J67" s="204" t="e" cm="1">
        <f t="array" ref="J67:L67">IF($I$29="mg/g solv.", AN67:AP67, IF($I$29="mg/g soln.", AS67:AU67, IF($I$29="mg/mL solv.", AX67:AZ67, "UNIT SELECTION ERROR")))</f>
        <v>#N/A</v>
      </c>
      <c r="K67" s="204" t="e">
        <v>#N/A</v>
      </c>
      <c r="L67" s="204" t="e">
        <v>#N/A</v>
      </c>
      <c r="M67" s="203"/>
      <c r="N67" s="260"/>
      <c r="O67" s="260"/>
      <c r="P67" s="260"/>
      <c r="Q67" s="179" t="str">
        <f t="shared" si="4"/>
        <v>ERROR w/ Data Input…Check Solvent Name(s), Solvent Fracs, T, and Solubility</v>
      </c>
      <c r="AC67" t="e">
        <f>INDEX(Solvents!$H$5:$H$66,MATCH(A67,Solvents!$D$5:$D$66,0))</f>
        <v>#N/A</v>
      </c>
      <c r="AD67">
        <f>IF(B67=0, 0, INDEX(Solvents!$H$5:$H$66,MATCH(B67,Solvents!$D$5:$D$66,0)))</f>
        <v>0</v>
      </c>
      <c r="AE67">
        <f>IF(C67=0, 0, INDEX(Solvents!$H$5:$H$66,MATCH(C67,Solvents!$D$5:$D$66,0)))</f>
        <v>0</v>
      </c>
      <c r="AF67" t="e">
        <f>INDEX(Solvents!$K$5:$K$66,MATCH(A67,Solvents!$D$5:$D$66,0))</f>
        <v>#N/A</v>
      </c>
      <c r="AG67">
        <f>IF(B67=0, 10000, INDEX(Solvents!$K$5:$K$66,MATCH(B67,Solvents!$D$5:$D$66,0)))</f>
        <v>10000</v>
      </c>
      <c r="AH67">
        <f>IF(C67=0, 10000, INDEX(Solvents!$K$5:$K$66,MATCH(C67,Solvents!$D$5:$D$66,0)))</f>
        <v>10000</v>
      </c>
      <c r="AI67" s="177" t="e">
        <f t="shared" si="16"/>
        <v>#N/A</v>
      </c>
      <c r="AJ67" t="e">
        <f t="shared" si="17"/>
        <v>#N/A</v>
      </c>
      <c r="AK67" t="e">
        <f t="shared" si="18"/>
        <v>#N/A</v>
      </c>
      <c r="AL67" t="e">
        <f t="shared" si="19"/>
        <v>#N/A</v>
      </c>
      <c r="AN67">
        <f t="shared" si="20"/>
        <v>0</v>
      </c>
      <c r="AO67">
        <f t="shared" si="7"/>
        <v>0</v>
      </c>
      <c r="AP67" t="e">
        <f t="shared" si="21"/>
        <v>#N/A</v>
      </c>
      <c r="AS67">
        <f t="shared" si="22"/>
        <v>0</v>
      </c>
      <c r="AT67">
        <f t="shared" si="23"/>
        <v>0</v>
      </c>
      <c r="AU67" t="e">
        <f t="shared" si="24"/>
        <v>#N/A</v>
      </c>
      <c r="AX67" t="e">
        <f t="shared" si="25"/>
        <v>#N/A</v>
      </c>
      <c r="AY67" t="e">
        <f t="shared" si="13"/>
        <v>#N/A</v>
      </c>
      <c r="AZ67" t="e">
        <f t="shared" si="14"/>
        <v>#N/A</v>
      </c>
    </row>
    <row r="68" spans="1:52" x14ac:dyDescent="0.15">
      <c r="A68" s="2"/>
      <c r="B68" s="2"/>
      <c r="C68" s="2"/>
      <c r="D68" s="198"/>
      <c r="E68" s="198"/>
      <c r="F68" s="199">
        <f t="shared" si="15"/>
        <v>0</v>
      </c>
      <c r="G68" s="207"/>
      <c r="H68" s="198"/>
      <c r="I68" s="203"/>
      <c r="J68" s="204" t="e" cm="1">
        <f t="array" ref="J68:L68">IF($I$29="mg/g solv.", AN68:AP68, IF($I$29="mg/g soln.", AS68:AU68, IF($I$29="mg/mL solv.", AX68:AZ68, "UNIT SELECTION ERROR")))</f>
        <v>#N/A</v>
      </c>
      <c r="K68" s="204" t="e">
        <v>#N/A</v>
      </c>
      <c r="L68" s="204" t="e">
        <v>#N/A</v>
      </c>
      <c r="M68" s="203"/>
      <c r="N68" s="260"/>
      <c r="O68" s="260"/>
      <c r="P68" s="260"/>
      <c r="Q68" s="179" t="str">
        <f t="shared" si="4"/>
        <v>ERROR w/ Data Input…Check Solvent Name(s), Solvent Fracs, T, and Solubility</v>
      </c>
      <c r="AC68" t="e">
        <f>INDEX(Solvents!$H$5:$H$66,MATCH(A68,Solvents!$D$5:$D$66,0))</f>
        <v>#N/A</v>
      </c>
      <c r="AD68">
        <f>IF(B68=0, 0, INDEX(Solvents!$H$5:$H$66,MATCH(B68,Solvents!$D$5:$D$66,0)))</f>
        <v>0</v>
      </c>
      <c r="AE68">
        <f>IF(C68=0, 0, INDEX(Solvents!$H$5:$H$66,MATCH(C68,Solvents!$D$5:$D$66,0)))</f>
        <v>0</v>
      </c>
      <c r="AF68" t="e">
        <f>INDEX(Solvents!$K$5:$K$66,MATCH(A68,Solvents!$D$5:$D$66,0))</f>
        <v>#N/A</v>
      </c>
      <c r="AG68">
        <f>IF(B68=0, 10000, INDEX(Solvents!$K$5:$K$66,MATCH(B68,Solvents!$D$5:$D$66,0)))</f>
        <v>10000</v>
      </c>
      <c r="AH68">
        <f>IF(C68=0, 10000, INDEX(Solvents!$K$5:$K$66,MATCH(C68,Solvents!$D$5:$D$66,0)))</f>
        <v>10000</v>
      </c>
      <c r="AI68" s="177" t="e">
        <f t="shared" si="16"/>
        <v>#N/A</v>
      </c>
      <c r="AJ68" t="e">
        <f t="shared" si="17"/>
        <v>#N/A</v>
      </c>
      <c r="AK68" t="e">
        <f t="shared" si="18"/>
        <v>#N/A</v>
      </c>
      <c r="AL68" t="e">
        <f t="shared" si="19"/>
        <v>#N/A</v>
      </c>
      <c r="AN68">
        <f t="shared" si="20"/>
        <v>0</v>
      </c>
      <c r="AO68">
        <f t="shared" si="7"/>
        <v>0</v>
      </c>
      <c r="AP68" t="e">
        <f t="shared" si="21"/>
        <v>#N/A</v>
      </c>
      <c r="AS68">
        <f t="shared" si="22"/>
        <v>0</v>
      </c>
      <c r="AT68">
        <f t="shared" si="23"/>
        <v>0</v>
      </c>
      <c r="AU68" t="e">
        <f t="shared" si="24"/>
        <v>#N/A</v>
      </c>
      <c r="AX68" t="e">
        <f t="shared" si="25"/>
        <v>#N/A</v>
      </c>
      <c r="AY68" t="e">
        <f t="shared" si="13"/>
        <v>#N/A</v>
      </c>
      <c r="AZ68" t="e">
        <f t="shared" si="14"/>
        <v>#N/A</v>
      </c>
    </row>
    <row r="69" spans="1:52" x14ac:dyDescent="0.15">
      <c r="A69" s="2"/>
      <c r="B69" s="2"/>
      <c r="C69" s="2"/>
      <c r="D69" s="198"/>
      <c r="E69" s="198"/>
      <c r="F69" s="199">
        <f t="shared" si="15"/>
        <v>0</v>
      </c>
      <c r="G69" s="207"/>
      <c r="H69" s="198"/>
      <c r="I69" s="203"/>
      <c r="J69" s="204" t="e" cm="1">
        <f t="array" ref="J69:L69">IF($I$29="mg/g solv.", AN69:AP69, IF($I$29="mg/g soln.", AS69:AU69, IF($I$29="mg/mL solv.", AX69:AZ69, "UNIT SELECTION ERROR")))</f>
        <v>#N/A</v>
      </c>
      <c r="K69" s="204" t="e">
        <v>#N/A</v>
      </c>
      <c r="L69" s="204" t="e">
        <v>#N/A</v>
      </c>
      <c r="M69" s="203"/>
      <c r="N69" s="260"/>
      <c r="O69" s="260"/>
      <c r="P69" s="260"/>
      <c r="Q69" s="179" t="str">
        <f t="shared" si="4"/>
        <v>ERROR w/ Data Input…Check Solvent Name(s), Solvent Fracs, T, and Solubility</v>
      </c>
      <c r="AC69" t="e">
        <f>INDEX(Solvents!$H$5:$H$66,MATCH(A69,Solvents!$D$5:$D$66,0))</f>
        <v>#N/A</v>
      </c>
      <c r="AD69">
        <f>IF(B69=0, 0, INDEX(Solvents!$H$5:$H$66,MATCH(B69,Solvents!$D$5:$D$66,0)))</f>
        <v>0</v>
      </c>
      <c r="AE69">
        <f>IF(C69=0, 0, INDEX(Solvents!$H$5:$H$66,MATCH(C69,Solvents!$D$5:$D$66,0)))</f>
        <v>0</v>
      </c>
      <c r="AF69" t="e">
        <f>INDEX(Solvents!$K$5:$K$66,MATCH(A69,Solvents!$D$5:$D$66,0))</f>
        <v>#N/A</v>
      </c>
      <c r="AG69">
        <f>IF(B69=0, 10000, INDEX(Solvents!$K$5:$K$66,MATCH(B69,Solvents!$D$5:$D$66,0)))</f>
        <v>10000</v>
      </c>
      <c r="AH69">
        <f>IF(C69=0, 10000, INDEX(Solvents!$K$5:$K$66,MATCH(C69,Solvents!$D$5:$D$66,0)))</f>
        <v>10000</v>
      </c>
      <c r="AI69" s="177" t="e">
        <f t="shared" si="16"/>
        <v>#N/A</v>
      </c>
      <c r="AJ69" t="e">
        <f t="shared" si="17"/>
        <v>#N/A</v>
      </c>
      <c r="AK69" t="e">
        <f t="shared" si="18"/>
        <v>#N/A</v>
      </c>
      <c r="AL69" t="e">
        <f t="shared" si="19"/>
        <v>#N/A</v>
      </c>
      <c r="AN69">
        <f t="shared" si="20"/>
        <v>0</v>
      </c>
      <c r="AO69">
        <f t="shared" si="7"/>
        <v>0</v>
      </c>
      <c r="AP69" t="e">
        <f t="shared" si="21"/>
        <v>#N/A</v>
      </c>
      <c r="AS69">
        <f t="shared" si="22"/>
        <v>0</v>
      </c>
      <c r="AT69">
        <f t="shared" si="23"/>
        <v>0</v>
      </c>
      <c r="AU69" t="e">
        <f t="shared" si="24"/>
        <v>#N/A</v>
      </c>
      <c r="AX69" t="e">
        <f t="shared" si="25"/>
        <v>#N/A</v>
      </c>
      <c r="AY69" t="e">
        <f t="shared" si="13"/>
        <v>#N/A</v>
      </c>
      <c r="AZ69" t="e">
        <f t="shared" si="14"/>
        <v>#N/A</v>
      </c>
    </row>
    <row r="70" spans="1:52" x14ac:dyDescent="0.15">
      <c r="A70" s="2"/>
      <c r="B70" s="2"/>
      <c r="C70" s="2"/>
      <c r="D70" s="198"/>
      <c r="E70" s="198"/>
      <c r="F70" s="199">
        <f t="shared" si="15"/>
        <v>0</v>
      </c>
      <c r="G70" s="207"/>
      <c r="H70" s="198"/>
      <c r="I70" s="203"/>
      <c r="J70" s="204" t="e" cm="1">
        <f t="array" ref="J70:L70">IF($I$29="mg/g solv.", AN70:AP70, IF($I$29="mg/g soln.", AS70:AU70, IF($I$29="mg/mL solv.", AX70:AZ70, "UNIT SELECTION ERROR")))</f>
        <v>#N/A</v>
      </c>
      <c r="K70" s="204" t="e">
        <v>#N/A</v>
      </c>
      <c r="L70" s="204" t="e">
        <v>#N/A</v>
      </c>
      <c r="M70" s="203"/>
      <c r="N70" s="260"/>
      <c r="O70" s="260"/>
      <c r="P70" s="260"/>
      <c r="Q70" s="179" t="str">
        <f t="shared" si="4"/>
        <v>ERROR w/ Data Input…Check Solvent Name(s), Solvent Fracs, T, and Solubility</v>
      </c>
      <c r="AC70" t="e">
        <f>INDEX(Solvents!$H$5:$H$66,MATCH(A70,Solvents!$D$5:$D$66,0))</f>
        <v>#N/A</v>
      </c>
      <c r="AD70">
        <f>IF(B70=0, 0, INDEX(Solvents!$H$5:$H$66,MATCH(B70,Solvents!$D$5:$D$66,0)))</f>
        <v>0</v>
      </c>
      <c r="AE70">
        <f>IF(C70=0, 0, INDEX(Solvents!$H$5:$H$66,MATCH(C70,Solvents!$D$5:$D$66,0)))</f>
        <v>0</v>
      </c>
      <c r="AF70" t="e">
        <f>INDEX(Solvents!$K$5:$K$66,MATCH(A70,Solvents!$D$5:$D$66,0))</f>
        <v>#N/A</v>
      </c>
      <c r="AG70">
        <f>IF(B70=0, 10000, INDEX(Solvents!$K$5:$K$66,MATCH(B70,Solvents!$D$5:$D$66,0)))</f>
        <v>10000</v>
      </c>
      <c r="AH70">
        <f>IF(C70=0, 10000, INDEX(Solvents!$K$5:$K$66,MATCH(C70,Solvents!$D$5:$D$66,0)))</f>
        <v>10000</v>
      </c>
      <c r="AI70" s="177" t="e">
        <f t="shared" si="16"/>
        <v>#N/A</v>
      </c>
      <c r="AJ70" t="e">
        <f t="shared" si="17"/>
        <v>#N/A</v>
      </c>
      <c r="AK70" t="e">
        <f t="shared" si="18"/>
        <v>#N/A</v>
      </c>
      <c r="AL70" t="e">
        <f t="shared" si="19"/>
        <v>#N/A</v>
      </c>
      <c r="AN70">
        <f t="shared" si="20"/>
        <v>0</v>
      </c>
      <c r="AO70">
        <f t="shared" si="7"/>
        <v>0</v>
      </c>
      <c r="AP70" t="e">
        <f t="shared" si="21"/>
        <v>#N/A</v>
      </c>
      <c r="AS70">
        <f t="shared" si="22"/>
        <v>0</v>
      </c>
      <c r="AT70">
        <f t="shared" si="23"/>
        <v>0</v>
      </c>
      <c r="AU70" t="e">
        <f t="shared" si="24"/>
        <v>#N/A</v>
      </c>
      <c r="AX70" t="e">
        <f t="shared" si="25"/>
        <v>#N/A</v>
      </c>
      <c r="AY70" t="e">
        <f t="shared" si="13"/>
        <v>#N/A</v>
      </c>
      <c r="AZ70" t="e">
        <f t="shared" si="14"/>
        <v>#N/A</v>
      </c>
    </row>
    <row r="71" spans="1:52" x14ac:dyDescent="0.15">
      <c r="A71" s="2"/>
      <c r="B71" s="2"/>
      <c r="C71" s="2"/>
      <c r="D71" s="198"/>
      <c r="E71" s="198"/>
      <c r="F71" s="199">
        <f t="shared" si="15"/>
        <v>0</v>
      </c>
      <c r="G71" s="207"/>
      <c r="H71" s="198"/>
      <c r="I71" s="203"/>
      <c r="J71" s="204" t="e" cm="1">
        <f t="array" ref="J71:L71">IF($I$29="mg/g solv.", AN71:AP71, IF($I$29="mg/g soln.", AS71:AU71, IF($I$29="mg/mL solv.", AX71:AZ71, "UNIT SELECTION ERROR")))</f>
        <v>#N/A</v>
      </c>
      <c r="K71" s="204" t="e">
        <v>#N/A</v>
      </c>
      <c r="L71" s="204" t="e">
        <v>#N/A</v>
      </c>
      <c r="M71" s="203"/>
      <c r="N71" s="260"/>
      <c r="O71" s="260"/>
      <c r="P71" s="260"/>
      <c r="Q71" s="179" t="str">
        <f t="shared" si="4"/>
        <v>ERROR w/ Data Input…Check Solvent Name(s), Solvent Fracs, T, and Solubility</v>
      </c>
      <c r="AC71" t="e">
        <f>INDEX(Solvents!$H$5:$H$66,MATCH(A71,Solvents!$D$5:$D$66,0))</f>
        <v>#N/A</v>
      </c>
      <c r="AD71">
        <f>IF(B71=0, 0, INDEX(Solvents!$H$5:$H$66,MATCH(B71,Solvents!$D$5:$D$66,0)))</f>
        <v>0</v>
      </c>
      <c r="AE71">
        <f>IF(C71=0, 0, INDEX(Solvents!$H$5:$H$66,MATCH(C71,Solvents!$D$5:$D$66,0)))</f>
        <v>0</v>
      </c>
      <c r="AF71" t="e">
        <f>INDEX(Solvents!$K$5:$K$66,MATCH(A71,Solvents!$D$5:$D$66,0))</f>
        <v>#N/A</v>
      </c>
      <c r="AG71">
        <f>IF(B71=0, 10000, INDEX(Solvents!$K$5:$K$66,MATCH(B71,Solvents!$D$5:$D$66,0)))</f>
        <v>10000</v>
      </c>
      <c r="AH71">
        <f>IF(C71=0, 10000, INDEX(Solvents!$K$5:$K$66,MATCH(C71,Solvents!$D$5:$D$66,0)))</f>
        <v>10000</v>
      </c>
      <c r="AI71" s="177" t="e">
        <f t="shared" si="16"/>
        <v>#N/A</v>
      </c>
      <c r="AJ71" t="e">
        <f t="shared" si="17"/>
        <v>#N/A</v>
      </c>
      <c r="AK71" t="e">
        <f t="shared" si="18"/>
        <v>#N/A</v>
      </c>
      <c r="AL71" t="e">
        <f t="shared" si="19"/>
        <v>#N/A</v>
      </c>
      <c r="AN71">
        <f t="shared" si="20"/>
        <v>0</v>
      </c>
      <c r="AO71">
        <f t="shared" si="7"/>
        <v>0</v>
      </c>
      <c r="AP71" t="e">
        <f t="shared" si="21"/>
        <v>#N/A</v>
      </c>
      <c r="AS71">
        <f t="shared" si="22"/>
        <v>0</v>
      </c>
      <c r="AT71">
        <f t="shared" si="23"/>
        <v>0</v>
      </c>
      <c r="AU71" t="e">
        <f t="shared" si="24"/>
        <v>#N/A</v>
      </c>
      <c r="AX71" t="e">
        <f t="shared" si="25"/>
        <v>#N/A</v>
      </c>
      <c r="AY71" t="e">
        <f t="shared" si="13"/>
        <v>#N/A</v>
      </c>
      <c r="AZ71" t="e">
        <f t="shared" si="14"/>
        <v>#N/A</v>
      </c>
    </row>
    <row r="72" spans="1:52" x14ac:dyDescent="0.15">
      <c r="A72" s="2"/>
      <c r="B72" s="2"/>
      <c r="C72" s="2"/>
      <c r="D72" s="198"/>
      <c r="E72" s="198"/>
      <c r="F72" s="199">
        <f t="shared" si="15"/>
        <v>0</v>
      </c>
      <c r="G72" s="207"/>
      <c r="H72" s="198"/>
      <c r="I72" s="203"/>
      <c r="J72" s="204" t="e" cm="1">
        <f t="array" ref="J72:L72">IF($I$29="mg/g solv.", AN72:AP72, IF($I$29="mg/g soln.", AS72:AU72, IF($I$29="mg/mL solv.", AX72:AZ72, "UNIT SELECTION ERROR")))</f>
        <v>#N/A</v>
      </c>
      <c r="K72" s="204" t="e">
        <v>#N/A</v>
      </c>
      <c r="L72" s="204" t="e">
        <v>#N/A</v>
      </c>
      <c r="M72" s="203"/>
      <c r="N72" s="260"/>
      <c r="O72" s="260"/>
      <c r="P72" s="260"/>
      <c r="Q72" s="179" t="str">
        <f t="shared" si="4"/>
        <v>ERROR w/ Data Input…Check Solvent Name(s), Solvent Fracs, T, and Solubility</v>
      </c>
      <c r="AC72" t="e">
        <f>INDEX(Solvents!$H$5:$H$66,MATCH(A72,Solvents!$D$5:$D$66,0))</f>
        <v>#N/A</v>
      </c>
      <c r="AD72">
        <f>IF(B72=0, 0, INDEX(Solvents!$H$5:$H$66,MATCH(B72,Solvents!$D$5:$D$66,0)))</f>
        <v>0</v>
      </c>
      <c r="AE72">
        <f>IF(C72=0, 0, INDEX(Solvents!$H$5:$H$66,MATCH(C72,Solvents!$D$5:$D$66,0)))</f>
        <v>0</v>
      </c>
      <c r="AF72" t="e">
        <f>INDEX(Solvents!$K$5:$K$66,MATCH(A72,Solvents!$D$5:$D$66,0))</f>
        <v>#N/A</v>
      </c>
      <c r="AG72">
        <f>IF(B72=0, 10000, INDEX(Solvents!$K$5:$K$66,MATCH(B72,Solvents!$D$5:$D$66,0)))</f>
        <v>10000</v>
      </c>
      <c r="AH72">
        <f>IF(C72=0, 10000, INDEX(Solvents!$K$5:$K$66,MATCH(C72,Solvents!$D$5:$D$66,0)))</f>
        <v>10000</v>
      </c>
      <c r="AI72" s="177" t="e">
        <f t="shared" si="16"/>
        <v>#N/A</v>
      </c>
      <c r="AJ72" t="e">
        <f t="shared" si="17"/>
        <v>#N/A</v>
      </c>
      <c r="AK72" t="e">
        <f t="shared" si="18"/>
        <v>#N/A</v>
      </c>
      <c r="AL72" t="e">
        <f t="shared" si="19"/>
        <v>#N/A</v>
      </c>
      <c r="AN72">
        <f t="shared" si="20"/>
        <v>0</v>
      </c>
      <c r="AO72">
        <f t="shared" si="7"/>
        <v>0</v>
      </c>
      <c r="AP72" t="e">
        <f t="shared" si="21"/>
        <v>#N/A</v>
      </c>
      <c r="AS72">
        <f t="shared" si="22"/>
        <v>0</v>
      </c>
      <c r="AT72">
        <f t="shared" si="23"/>
        <v>0</v>
      </c>
      <c r="AU72" t="e">
        <f t="shared" si="24"/>
        <v>#N/A</v>
      </c>
      <c r="AX72" t="e">
        <f t="shared" si="25"/>
        <v>#N/A</v>
      </c>
      <c r="AY72" t="e">
        <f t="shared" si="13"/>
        <v>#N/A</v>
      </c>
      <c r="AZ72" t="e">
        <f t="shared" si="14"/>
        <v>#N/A</v>
      </c>
    </row>
    <row r="73" spans="1:52" x14ac:dyDescent="0.15">
      <c r="A73" s="2"/>
      <c r="B73" s="2"/>
      <c r="C73" s="2"/>
      <c r="D73" s="198"/>
      <c r="E73" s="198"/>
      <c r="F73" s="199">
        <f t="shared" si="15"/>
        <v>0</v>
      </c>
      <c r="G73" s="207"/>
      <c r="H73" s="198"/>
      <c r="I73" s="203"/>
      <c r="J73" s="204" t="e" cm="1">
        <f t="array" ref="J73:L73">IF($I$29="mg/g solv.", AN73:AP73, IF($I$29="mg/g soln.", AS73:AU73, IF($I$29="mg/mL solv.", AX73:AZ73, "UNIT SELECTION ERROR")))</f>
        <v>#N/A</v>
      </c>
      <c r="K73" s="204" t="e">
        <v>#N/A</v>
      </c>
      <c r="L73" s="204" t="e">
        <v>#N/A</v>
      </c>
      <c r="M73" s="203"/>
      <c r="N73" s="260"/>
      <c r="O73" s="260"/>
      <c r="P73" s="260"/>
      <c r="Q73" s="179" t="str">
        <f t="shared" si="4"/>
        <v>ERROR w/ Data Input…Check Solvent Name(s), Solvent Fracs, T, and Solubility</v>
      </c>
      <c r="AC73" t="e">
        <f>INDEX(Solvents!$H$5:$H$66,MATCH(A73,Solvents!$D$5:$D$66,0))</f>
        <v>#N/A</v>
      </c>
      <c r="AD73">
        <f>IF(B73=0, 0, INDEX(Solvents!$H$5:$H$66,MATCH(B73,Solvents!$D$5:$D$66,0)))</f>
        <v>0</v>
      </c>
      <c r="AE73">
        <f>IF(C73=0, 0, INDEX(Solvents!$H$5:$H$66,MATCH(C73,Solvents!$D$5:$D$66,0)))</f>
        <v>0</v>
      </c>
      <c r="AF73" t="e">
        <f>INDEX(Solvents!$K$5:$K$66,MATCH(A73,Solvents!$D$5:$D$66,0))</f>
        <v>#N/A</v>
      </c>
      <c r="AG73">
        <f>IF(B73=0, 10000, INDEX(Solvents!$K$5:$K$66,MATCH(B73,Solvents!$D$5:$D$66,0)))</f>
        <v>10000</v>
      </c>
      <c r="AH73">
        <f>IF(C73=0, 10000, INDEX(Solvents!$K$5:$K$66,MATCH(C73,Solvents!$D$5:$D$66,0)))</f>
        <v>10000</v>
      </c>
      <c r="AI73" s="177" t="e">
        <f t="shared" si="16"/>
        <v>#N/A</v>
      </c>
      <c r="AJ73" t="e">
        <f t="shared" si="17"/>
        <v>#N/A</v>
      </c>
      <c r="AK73" t="e">
        <f t="shared" si="18"/>
        <v>#N/A</v>
      </c>
      <c r="AL73" t="e">
        <f t="shared" si="19"/>
        <v>#N/A</v>
      </c>
      <c r="AN73">
        <f t="shared" si="20"/>
        <v>0</v>
      </c>
      <c r="AO73">
        <f t="shared" si="7"/>
        <v>0</v>
      </c>
      <c r="AP73" t="e">
        <f t="shared" si="21"/>
        <v>#N/A</v>
      </c>
      <c r="AS73">
        <f t="shared" si="22"/>
        <v>0</v>
      </c>
      <c r="AT73">
        <f t="shared" si="23"/>
        <v>0</v>
      </c>
      <c r="AU73" t="e">
        <f t="shared" si="24"/>
        <v>#N/A</v>
      </c>
      <c r="AX73" t="e">
        <f t="shared" si="25"/>
        <v>#N/A</v>
      </c>
      <c r="AY73" t="e">
        <f t="shared" si="13"/>
        <v>#N/A</v>
      </c>
      <c r="AZ73" t="e">
        <f t="shared" si="14"/>
        <v>#N/A</v>
      </c>
    </row>
    <row r="74" spans="1:52" x14ac:dyDescent="0.15">
      <c r="A74" s="2"/>
      <c r="B74" s="2"/>
      <c r="C74" s="2"/>
      <c r="D74" s="198"/>
      <c r="E74" s="198"/>
      <c r="F74" s="199">
        <f t="shared" si="15"/>
        <v>0</v>
      </c>
      <c r="G74" s="207"/>
      <c r="H74" s="198"/>
      <c r="I74" s="203"/>
      <c r="J74" s="204" t="e" cm="1">
        <f t="array" ref="J74:L74">IF($I$29="mg/g solv.", AN74:AP74, IF($I$29="mg/g soln.", AS74:AU74, IF($I$29="mg/mL solv.", AX74:AZ74, "UNIT SELECTION ERROR")))</f>
        <v>#N/A</v>
      </c>
      <c r="K74" s="204" t="e">
        <v>#N/A</v>
      </c>
      <c r="L74" s="204" t="e">
        <v>#N/A</v>
      </c>
      <c r="M74" s="203"/>
      <c r="N74" s="260"/>
      <c r="O74" s="260"/>
      <c r="P74" s="260"/>
      <c r="Q74" s="179" t="str">
        <f t="shared" si="4"/>
        <v>ERROR w/ Data Input…Check Solvent Name(s), Solvent Fracs, T, and Solubility</v>
      </c>
      <c r="AC74" t="e">
        <f>INDEX(Solvents!$H$5:$H$66,MATCH(A74,Solvents!$D$5:$D$66,0))</f>
        <v>#N/A</v>
      </c>
      <c r="AD74">
        <f>IF(B74=0, 0, INDEX(Solvents!$H$5:$H$66,MATCH(B74,Solvents!$D$5:$D$66,0)))</f>
        <v>0</v>
      </c>
      <c r="AE74">
        <f>IF(C74=0, 0, INDEX(Solvents!$H$5:$H$66,MATCH(C74,Solvents!$D$5:$D$66,0)))</f>
        <v>0</v>
      </c>
      <c r="AF74" t="e">
        <f>INDEX(Solvents!$K$5:$K$66,MATCH(A74,Solvents!$D$5:$D$66,0))</f>
        <v>#N/A</v>
      </c>
      <c r="AG74">
        <f>IF(B74=0, 10000, INDEX(Solvents!$K$5:$K$66,MATCH(B74,Solvents!$D$5:$D$66,0)))</f>
        <v>10000</v>
      </c>
      <c r="AH74">
        <f>IF(C74=0, 10000, INDEX(Solvents!$K$5:$K$66,MATCH(C74,Solvents!$D$5:$D$66,0)))</f>
        <v>10000</v>
      </c>
      <c r="AI74" s="177" t="e">
        <f t="shared" si="16"/>
        <v>#N/A</v>
      </c>
      <c r="AJ74" t="e">
        <f t="shared" si="17"/>
        <v>#N/A</v>
      </c>
      <c r="AK74" t="e">
        <f t="shared" si="18"/>
        <v>#N/A</v>
      </c>
      <c r="AL74" t="e">
        <f t="shared" si="19"/>
        <v>#N/A</v>
      </c>
      <c r="AN74">
        <f t="shared" si="20"/>
        <v>0</v>
      </c>
      <c r="AO74">
        <f t="shared" si="7"/>
        <v>0</v>
      </c>
      <c r="AP74" t="e">
        <f t="shared" si="21"/>
        <v>#N/A</v>
      </c>
      <c r="AS74">
        <f t="shared" si="22"/>
        <v>0</v>
      </c>
      <c r="AT74">
        <f t="shared" si="23"/>
        <v>0</v>
      </c>
      <c r="AU74" t="e">
        <f t="shared" si="24"/>
        <v>#N/A</v>
      </c>
      <c r="AX74" t="e">
        <f t="shared" si="25"/>
        <v>#N/A</v>
      </c>
      <c r="AY74" t="e">
        <f t="shared" si="13"/>
        <v>#N/A</v>
      </c>
      <c r="AZ74" t="e">
        <f t="shared" si="14"/>
        <v>#N/A</v>
      </c>
    </row>
    <row r="75" spans="1:52" x14ac:dyDescent="0.15">
      <c r="A75" s="2"/>
      <c r="B75" s="2"/>
      <c r="C75" s="2"/>
      <c r="D75" s="198"/>
      <c r="E75" s="198"/>
      <c r="F75" s="199">
        <f t="shared" si="15"/>
        <v>0</v>
      </c>
      <c r="G75" s="207"/>
      <c r="H75" s="198"/>
      <c r="I75" s="203"/>
      <c r="J75" s="204" t="e" cm="1">
        <f t="array" ref="J75:L75">IF($I$29="mg/g solv.", AN75:AP75, IF($I$29="mg/g soln.", AS75:AU75, IF($I$29="mg/mL solv.", AX75:AZ75, "UNIT SELECTION ERROR")))</f>
        <v>#N/A</v>
      </c>
      <c r="K75" s="204" t="e">
        <v>#N/A</v>
      </c>
      <c r="L75" s="204" t="e">
        <v>#N/A</v>
      </c>
      <c r="M75" s="203"/>
      <c r="N75" s="260"/>
      <c r="O75" s="260"/>
      <c r="P75" s="260"/>
      <c r="Q75" s="179" t="str">
        <f t="shared" si="4"/>
        <v>ERROR w/ Data Input…Check Solvent Name(s), Solvent Fracs, T, and Solubility</v>
      </c>
      <c r="AC75" t="e">
        <f>INDEX(Solvents!$H$5:$H$66,MATCH(A75,Solvents!$D$5:$D$66,0))</f>
        <v>#N/A</v>
      </c>
      <c r="AD75">
        <f>IF(B75=0, 0, INDEX(Solvents!$H$5:$H$66,MATCH(B75,Solvents!$D$5:$D$66,0)))</f>
        <v>0</v>
      </c>
      <c r="AE75">
        <f>IF(C75=0, 0, INDEX(Solvents!$H$5:$H$66,MATCH(C75,Solvents!$D$5:$D$66,0)))</f>
        <v>0</v>
      </c>
      <c r="AF75" t="e">
        <f>INDEX(Solvents!$K$5:$K$66,MATCH(A75,Solvents!$D$5:$D$66,0))</f>
        <v>#N/A</v>
      </c>
      <c r="AG75">
        <f>IF(B75=0, 10000, INDEX(Solvents!$K$5:$K$66,MATCH(B75,Solvents!$D$5:$D$66,0)))</f>
        <v>10000</v>
      </c>
      <c r="AH75">
        <f>IF(C75=0, 10000, INDEX(Solvents!$K$5:$K$66,MATCH(C75,Solvents!$D$5:$D$66,0)))</f>
        <v>10000</v>
      </c>
      <c r="AI75" s="177" t="e">
        <f t="shared" si="16"/>
        <v>#N/A</v>
      </c>
      <c r="AJ75" t="e">
        <f t="shared" si="17"/>
        <v>#N/A</v>
      </c>
      <c r="AK75" t="e">
        <f t="shared" si="18"/>
        <v>#N/A</v>
      </c>
      <c r="AL75" t="e">
        <f t="shared" si="19"/>
        <v>#N/A</v>
      </c>
      <c r="AN75">
        <f t="shared" si="20"/>
        <v>0</v>
      </c>
      <c r="AO75">
        <f t="shared" si="7"/>
        <v>0</v>
      </c>
      <c r="AP75" t="e">
        <f t="shared" si="21"/>
        <v>#N/A</v>
      </c>
      <c r="AS75">
        <f t="shared" si="22"/>
        <v>0</v>
      </c>
      <c r="AT75">
        <f t="shared" si="23"/>
        <v>0</v>
      </c>
      <c r="AU75" t="e">
        <f t="shared" si="24"/>
        <v>#N/A</v>
      </c>
      <c r="AX75" t="e">
        <f t="shared" si="25"/>
        <v>#N/A</v>
      </c>
      <c r="AY75" t="e">
        <f t="shared" si="13"/>
        <v>#N/A</v>
      </c>
      <c r="AZ75" t="e">
        <f t="shared" si="14"/>
        <v>#N/A</v>
      </c>
    </row>
    <row r="76" spans="1:52" x14ac:dyDescent="0.15">
      <c r="A76" s="2"/>
      <c r="B76" s="2"/>
      <c r="C76" s="2"/>
      <c r="D76" s="198"/>
      <c r="E76" s="198"/>
      <c r="F76" s="199">
        <f t="shared" si="15"/>
        <v>0</v>
      </c>
      <c r="G76" s="207"/>
      <c r="H76" s="198"/>
      <c r="I76" s="203"/>
      <c r="J76" s="204" t="e" cm="1">
        <f t="array" ref="J76:L76">IF($I$29="mg/g solv.", AN76:AP76, IF($I$29="mg/g soln.", AS76:AU76, IF($I$29="mg/mL solv.", AX76:AZ76, "UNIT SELECTION ERROR")))</f>
        <v>#N/A</v>
      </c>
      <c r="K76" s="204" t="e">
        <v>#N/A</v>
      </c>
      <c r="L76" s="204" t="e">
        <v>#N/A</v>
      </c>
      <c r="M76" s="203"/>
      <c r="N76" s="260"/>
      <c r="O76" s="260"/>
      <c r="P76" s="260"/>
      <c r="Q76" s="179" t="str">
        <f t="shared" si="4"/>
        <v>ERROR w/ Data Input…Check Solvent Name(s), Solvent Fracs, T, and Solubility</v>
      </c>
      <c r="AC76" t="e">
        <f>INDEX(Solvents!$H$5:$H$66,MATCH(A76,Solvents!$D$5:$D$66,0))</f>
        <v>#N/A</v>
      </c>
      <c r="AD76">
        <f>IF(B76=0, 0, INDEX(Solvents!$H$5:$H$66,MATCH(B76,Solvents!$D$5:$D$66,0)))</f>
        <v>0</v>
      </c>
      <c r="AE76">
        <f>IF(C76=0, 0, INDEX(Solvents!$H$5:$H$66,MATCH(C76,Solvents!$D$5:$D$66,0)))</f>
        <v>0</v>
      </c>
      <c r="AF76" t="e">
        <f>INDEX(Solvents!$K$5:$K$66,MATCH(A76,Solvents!$D$5:$D$66,0))</f>
        <v>#N/A</v>
      </c>
      <c r="AG76">
        <f>IF(B76=0, 10000, INDEX(Solvents!$K$5:$K$66,MATCH(B76,Solvents!$D$5:$D$66,0)))</f>
        <v>10000</v>
      </c>
      <c r="AH76">
        <f>IF(C76=0, 10000, INDEX(Solvents!$K$5:$K$66,MATCH(C76,Solvents!$D$5:$D$66,0)))</f>
        <v>10000</v>
      </c>
      <c r="AI76" s="177" t="e">
        <f t="shared" si="16"/>
        <v>#N/A</v>
      </c>
      <c r="AJ76" t="e">
        <f t="shared" si="17"/>
        <v>#N/A</v>
      </c>
      <c r="AK76" t="e">
        <f t="shared" si="18"/>
        <v>#N/A</v>
      </c>
      <c r="AL76" t="e">
        <f t="shared" si="19"/>
        <v>#N/A</v>
      </c>
      <c r="AN76">
        <f t="shared" si="20"/>
        <v>0</v>
      </c>
      <c r="AO76">
        <f t="shared" si="7"/>
        <v>0</v>
      </c>
      <c r="AP76" t="e">
        <f t="shared" si="21"/>
        <v>#N/A</v>
      </c>
      <c r="AS76">
        <f t="shared" si="22"/>
        <v>0</v>
      </c>
      <c r="AT76">
        <f t="shared" si="23"/>
        <v>0</v>
      </c>
      <c r="AU76" t="e">
        <f t="shared" si="24"/>
        <v>#N/A</v>
      </c>
      <c r="AX76" t="e">
        <f t="shared" si="25"/>
        <v>#N/A</v>
      </c>
      <c r="AY76" t="e">
        <f t="shared" si="13"/>
        <v>#N/A</v>
      </c>
      <c r="AZ76" t="e">
        <f t="shared" si="14"/>
        <v>#N/A</v>
      </c>
    </row>
    <row r="77" spans="1:52" x14ac:dyDescent="0.15">
      <c r="A77" s="2"/>
      <c r="B77" s="2"/>
      <c r="C77" s="2"/>
      <c r="D77" s="198"/>
      <c r="E77" s="198"/>
      <c r="F77" s="199">
        <f t="shared" si="15"/>
        <v>0</v>
      </c>
      <c r="G77" s="207"/>
      <c r="H77" s="198"/>
      <c r="I77" s="203"/>
      <c r="J77" s="204" t="e" cm="1">
        <f t="array" ref="J77:L77">IF($I$29="mg/g solv.", AN77:AP77, IF($I$29="mg/g soln.", AS77:AU77, IF($I$29="mg/mL solv.", AX77:AZ77, "UNIT SELECTION ERROR")))</f>
        <v>#N/A</v>
      </c>
      <c r="K77" s="204" t="e">
        <v>#N/A</v>
      </c>
      <c r="L77" s="204" t="e">
        <v>#N/A</v>
      </c>
      <c r="M77" s="203"/>
      <c r="N77" s="260"/>
      <c r="O77" s="260"/>
      <c r="P77" s="260"/>
      <c r="Q77" s="179" t="str">
        <f t="shared" si="4"/>
        <v>ERROR w/ Data Input…Check Solvent Name(s), Solvent Fracs, T, and Solubility</v>
      </c>
      <c r="AC77" t="e">
        <f>INDEX(Solvents!$H$5:$H$66,MATCH(A77,Solvents!$D$5:$D$66,0))</f>
        <v>#N/A</v>
      </c>
      <c r="AD77">
        <f>IF(B77=0, 0, INDEX(Solvents!$H$5:$H$66,MATCH(B77,Solvents!$D$5:$D$66,0)))</f>
        <v>0</v>
      </c>
      <c r="AE77">
        <f>IF(C77=0, 0, INDEX(Solvents!$H$5:$H$66,MATCH(C77,Solvents!$D$5:$D$66,0)))</f>
        <v>0</v>
      </c>
      <c r="AF77" t="e">
        <f>INDEX(Solvents!$K$5:$K$66,MATCH(A77,Solvents!$D$5:$D$66,0))</f>
        <v>#N/A</v>
      </c>
      <c r="AG77">
        <f>IF(B77=0, 10000, INDEX(Solvents!$K$5:$K$66,MATCH(B77,Solvents!$D$5:$D$66,0)))</f>
        <v>10000</v>
      </c>
      <c r="AH77">
        <f>IF(C77=0, 10000, INDEX(Solvents!$K$5:$K$66,MATCH(C77,Solvents!$D$5:$D$66,0)))</f>
        <v>10000</v>
      </c>
      <c r="AI77" s="177" t="e">
        <f t="shared" si="16"/>
        <v>#N/A</v>
      </c>
      <c r="AJ77" t="e">
        <f t="shared" si="17"/>
        <v>#N/A</v>
      </c>
      <c r="AK77" t="e">
        <f t="shared" si="18"/>
        <v>#N/A</v>
      </c>
      <c r="AL77" t="e">
        <f t="shared" si="19"/>
        <v>#N/A</v>
      </c>
      <c r="AN77">
        <f t="shared" si="20"/>
        <v>0</v>
      </c>
      <c r="AO77">
        <f t="shared" si="7"/>
        <v>0</v>
      </c>
      <c r="AP77" t="e">
        <f t="shared" si="21"/>
        <v>#N/A</v>
      </c>
      <c r="AS77">
        <f t="shared" si="22"/>
        <v>0</v>
      </c>
      <c r="AT77">
        <f t="shared" si="23"/>
        <v>0</v>
      </c>
      <c r="AU77" t="e">
        <f t="shared" si="24"/>
        <v>#N/A</v>
      </c>
      <c r="AX77" t="e">
        <f t="shared" si="25"/>
        <v>#N/A</v>
      </c>
      <c r="AY77" t="e">
        <f t="shared" si="13"/>
        <v>#N/A</v>
      </c>
      <c r="AZ77" t="e">
        <f t="shared" si="14"/>
        <v>#N/A</v>
      </c>
    </row>
    <row r="78" spans="1:52" x14ac:dyDescent="0.15">
      <c r="A78" s="2"/>
      <c r="B78" s="2"/>
      <c r="C78" s="2"/>
      <c r="D78" s="198"/>
      <c r="E78" s="198"/>
      <c r="F78" s="199">
        <f t="shared" si="15"/>
        <v>0</v>
      </c>
      <c r="G78" s="207"/>
      <c r="H78" s="198"/>
      <c r="I78" s="203"/>
      <c r="J78" s="204" t="e" cm="1">
        <f t="array" ref="J78:L78">IF($I$29="mg/g solv.", AN78:AP78, IF($I$29="mg/g soln.", AS78:AU78, IF($I$29="mg/mL solv.", AX78:AZ78, "UNIT SELECTION ERROR")))</f>
        <v>#N/A</v>
      </c>
      <c r="K78" s="204" t="e">
        <v>#N/A</v>
      </c>
      <c r="L78" s="204" t="e">
        <v>#N/A</v>
      </c>
      <c r="M78" s="203"/>
      <c r="N78" s="260"/>
      <c r="O78" s="260"/>
      <c r="P78" s="260"/>
      <c r="Q78" s="179" t="str">
        <f t="shared" si="4"/>
        <v>ERROR w/ Data Input…Check Solvent Name(s), Solvent Fracs, T, and Solubility</v>
      </c>
      <c r="AC78" t="e">
        <f>INDEX(Solvents!$H$5:$H$66,MATCH(A78,Solvents!$D$5:$D$66,0))</f>
        <v>#N/A</v>
      </c>
      <c r="AD78">
        <f>IF(B78=0, 0, INDEX(Solvents!$H$5:$H$66,MATCH(B78,Solvents!$D$5:$D$66,0)))</f>
        <v>0</v>
      </c>
      <c r="AE78">
        <f>IF(C78=0, 0, INDEX(Solvents!$H$5:$H$66,MATCH(C78,Solvents!$D$5:$D$66,0)))</f>
        <v>0</v>
      </c>
      <c r="AF78" t="e">
        <f>INDEX(Solvents!$K$5:$K$66,MATCH(A78,Solvents!$D$5:$D$66,0))</f>
        <v>#N/A</v>
      </c>
      <c r="AG78">
        <f>IF(B78=0, 10000, INDEX(Solvents!$K$5:$K$66,MATCH(B78,Solvents!$D$5:$D$66,0)))</f>
        <v>10000</v>
      </c>
      <c r="AH78">
        <f>IF(C78=0, 10000, INDEX(Solvents!$K$5:$K$66,MATCH(C78,Solvents!$D$5:$D$66,0)))</f>
        <v>10000</v>
      </c>
      <c r="AI78" s="177" t="e">
        <f t="shared" si="16"/>
        <v>#N/A</v>
      </c>
      <c r="AJ78" t="e">
        <f t="shared" si="17"/>
        <v>#N/A</v>
      </c>
      <c r="AK78" t="e">
        <f t="shared" si="18"/>
        <v>#N/A</v>
      </c>
      <c r="AL78" t="e">
        <f t="shared" si="19"/>
        <v>#N/A</v>
      </c>
      <c r="AN78">
        <f t="shared" si="20"/>
        <v>0</v>
      </c>
      <c r="AO78">
        <f t="shared" si="7"/>
        <v>0</v>
      </c>
      <c r="AP78" t="e">
        <f t="shared" si="21"/>
        <v>#N/A</v>
      </c>
      <c r="AS78">
        <f t="shared" si="22"/>
        <v>0</v>
      </c>
      <c r="AT78">
        <f t="shared" si="23"/>
        <v>0</v>
      </c>
      <c r="AU78" t="e">
        <f t="shared" si="24"/>
        <v>#N/A</v>
      </c>
      <c r="AX78" t="e">
        <f t="shared" si="25"/>
        <v>#N/A</v>
      </c>
      <c r="AY78" t="e">
        <f t="shared" si="13"/>
        <v>#N/A</v>
      </c>
      <c r="AZ78" t="e">
        <f t="shared" si="14"/>
        <v>#N/A</v>
      </c>
    </row>
    <row r="79" spans="1:52" x14ac:dyDescent="0.15">
      <c r="A79" s="2"/>
      <c r="B79" s="2"/>
      <c r="C79" s="2"/>
      <c r="D79" s="198"/>
      <c r="E79" s="198"/>
      <c r="F79" s="199">
        <f t="shared" si="15"/>
        <v>0</v>
      </c>
      <c r="G79" s="207"/>
      <c r="H79" s="198"/>
      <c r="I79" s="203"/>
      <c r="J79" s="204" t="e" cm="1">
        <f t="array" ref="J79:L79">IF($I$29="mg/g solv.", AN79:AP79, IF($I$29="mg/g soln.", AS79:AU79, IF($I$29="mg/mL solv.", AX79:AZ79, "UNIT SELECTION ERROR")))</f>
        <v>#N/A</v>
      </c>
      <c r="K79" s="204" t="e">
        <v>#N/A</v>
      </c>
      <c r="L79" s="204" t="e">
        <v>#N/A</v>
      </c>
      <c r="M79" s="203"/>
      <c r="N79" s="260"/>
      <c r="O79" s="260"/>
      <c r="P79" s="260"/>
      <c r="Q79" s="179" t="str">
        <f t="shared" si="4"/>
        <v>ERROR w/ Data Input…Check Solvent Name(s), Solvent Fracs, T, and Solubility</v>
      </c>
      <c r="AC79" t="e">
        <f>INDEX(Solvents!$H$5:$H$66,MATCH(A79,Solvents!$D$5:$D$66,0))</f>
        <v>#N/A</v>
      </c>
      <c r="AD79">
        <f>IF(B79=0, 0, INDEX(Solvents!$H$5:$H$66,MATCH(B79,Solvents!$D$5:$D$66,0)))</f>
        <v>0</v>
      </c>
      <c r="AE79">
        <f>IF(C79=0, 0, INDEX(Solvents!$H$5:$H$66,MATCH(C79,Solvents!$D$5:$D$66,0)))</f>
        <v>0</v>
      </c>
      <c r="AF79" t="e">
        <f>INDEX(Solvents!$K$5:$K$66,MATCH(A79,Solvents!$D$5:$D$66,0))</f>
        <v>#N/A</v>
      </c>
      <c r="AG79">
        <f>IF(B79=0, 10000, INDEX(Solvents!$K$5:$K$66,MATCH(B79,Solvents!$D$5:$D$66,0)))</f>
        <v>10000</v>
      </c>
      <c r="AH79">
        <f>IF(C79=0, 10000, INDEX(Solvents!$K$5:$K$66,MATCH(C79,Solvents!$D$5:$D$66,0)))</f>
        <v>10000</v>
      </c>
      <c r="AI79" s="177" t="e">
        <f t="shared" si="16"/>
        <v>#N/A</v>
      </c>
      <c r="AJ79" t="e">
        <f t="shared" si="17"/>
        <v>#N/A</v>
      </c>
      <c r="AK79" t="e">
        <f t="shared" si="18"/>
        <v>#N/A</v>
      </c>
      <c r="AL79" t="e">
        <f t="shared" si="19"/>
        <v>#N/A</v>
      </c>
      <c r="AN79">
        <f t="shared" si="20"/>
        <v>0</v>
      </c>
      <c r="AO79">
        <f t="shared" si="7"/>
        <v>0</v>
      </c>
      <c r="AP79" t="e">
        <f t="shared" si="21"/>
        <v>#N/A</v>
      </c>
      <c r="AS79">
        <f t="shared" si="22"/>
        <v>0</v>
      </c>
      <c r="AT79">
        <f t="shared" si="23"/>
        <v>0</v>
      </c>
      <c r="AU79" t="e">
        <f t="shared" si="24"/>
        <v>#N/A</v>
      </c>
      <c r="AX79" t="e">
        <f t="shared" si="25"/>
        <v>#N/A</v>
      </c>
      <c r="AY79" t="e">
        <f t="shared" si="13"/>
        <v>#N/A</v>
      </c>
      <c r="AZ79" t="e">
        <f t="shared" si="14"/>
        <v>#N/A</v>
      </c>
    </row>
    <row r="80" spans="1:52" x14ac:dyDescent="0.15">
      <c r="A80" s="2"/>
      <c r="B80" s="2"/>
      <c r="C80" s="2"/>
      <c r="D80" s="198"/>
      <c r="E80" s="198"/>
      <c r="F80" s="199">
        <f t="shared" si="15"/>
        <v>0</v>
      </c>
      <c r="G80" s="207"/>
      <c r="H80" s="198"/>
      <c r="I80" s="203"/>
      <c r="J80" s="204" t="e" cm="1">
        <f t="array" ref="J80:L80">IF($I$29="mg/g solv.", AN80:AP80, IF($I$29="mg/g soln.", AS80:AU80, IF($I$29="mg/mL solv.", AX80:AZ80, "UNIT SELECTION ERROR")))</f>
        <v>#N/A</v>
      </c>
      <c r="K80" s="204" t="e">
        <v>#N/A</v>
      </c>
      <c r="L80" s="204" t="e">
        <v>#N/A</v>
      </c>
      <c r="M80" s="203"/>
      <c r="N80" s="260"/>
      <c r="O80" s="260"/>
      <c r="P80" s="260"/>
      <c r="Q80" s="179" t="str">
        <f t="shared" si="4"/>
        <v>ERROR w/ Data Input…Check Solvent Name(s), Solvent Fracs, T, and Solubility</v>
      </c>
      <c r="AC80" t="e">
        <f>INDEX(Solvents!$H$5:$H$66,MATCH(A80,Solvents!$D$5:$D$66,0))</f>
        <v>#N/A</v>
      </c>
      <c r="AD80">
        <f>IF(B80=0, 0, INDEX(Solvents!$H$5:$H$66,MATCH(B80,Solvents!$D$5:$D$66,0)))</f>
        <v>0</v>
      </c>
      <c r="AE80">
        <f>IF(C80=0, 0, INDEX(Solvents!$H$5:$H$66,MATCH(C80,Solvents!$D$5:$D$66,0)))</f>
        <v>0</v>
      </c>
      <c r="AF80" t="e">
        <f>INDEX(Solvents!$K$5:$K$66,MATCH(A80,Solvents!$D$5:$D$66,0))</f>
        <v>#N/A</v>
      </c>
      <c r="AG80">
        <f>IF(B80=0, 10000, INDEX(Solvents!$K$5:$K$66,MATCH(B80,Solvents!$D$5:$D$66,0)))</f>
        <v>10000</v>
      </c>
      <c r="AH80">
        <f>IF(C80=0, 10000, INDEX(Solvents!$K$5:$K$66,MATCH(C80,Solvents!$D$5:$D$66,0)))</f>
        <v>10000</v>
      </c>
      <c r="AI80" s="177" t="e">
        <f t="shared" si="16"/>
        <v>#N/A</v>
      </c>
      <c r="AJ80" t="e">
        <f t="shared" si="17"/>
        <v>#N/A</v>
      </c>
      <c r="AK80" t="e">
        <f t="shared" si="18"/>
        <v>#N/A</v>
      </c>
      <c r="AL80" t="e">
        <f t="shared" si="19"/>
        <v>#N/A</v>
      </c>
      <c r="AN80">
        <f t="shared" si="20"/>
        <v>0</v>
      </c>
      <c r="AO80">
        <f t="shared" si="7"/>
        <v>0</v>
      </c>
      <c r="AP80" t="e">
        <f t="shared" si="21"/>
        <v>#N/A</v>
      </c>
      <c r="AS80">
        <f t="shared" si="22"/>
        <v>0</v>
      </c>
      <c r="AT80">
        <f t="shared" si="23"/>
        <v>0</v>
      </c>
      <c r="AU80" t="e">
        <f t="shared" si="24"/>
        <v>#N/A</v>
      </c>
      <c r="AX80" t="e">
        <f t="shared" si="25"/>
        <v>#N/A</v>
      </c>
      <c r="AY80" t="e">
        <f t="shared" si="13"/>
        <v>#N/A</v>
      </c>
      <c r="AZ80" t="e">
        <f t="shared" si="14"/>
        <v>#N/A</v>
      </c>
    </row>
    <row r="81" spans="1:52" x14ac:dyDescent="0.15">
      <c r="A81" s="2"/>
      <c r="B81" s="2"/>
      <c r="C81" s="2"/>
      <c r="D81" s="198"/>
      <c r="E81" s="198"/>
      <c r="F81" s="199">
        <f t="shared" si="15"/>
        <v>0</v>
      </c>
      <c r="G81" s="207"/>
      <c r="H81" s="198"/>
      <c r="I81" s="203"/>
      <c r="J81" s="204" t="e" cm="1">
        <f t="array" ref="J81:L81">IF($I$29="mg/g solv.", AN81:AP81, IF($I$29="mg/g soln.", AS81:AU81, IF($I$29="mg/mL solv.", AX81:AZ81, "UNIT SELECTION ERROR")))</f>
        <v>#N/A</v>
      </c>
      <c r="K81" s="204" t="e">
        <v>#N/A</v>
      </c>
      <c r="L81" s="204" t="e">
        <v>#N/A</v>
      </c>
      <c r="M81" s="203"/>
      <c r="N81" s="260"/>
      <c r="O81" s="260"/>
      <c r="P81" s="260"/>
      <c r="Q81" s="179" t="str">
        <f t="shared" si="4"/>
        <v>ERROR w/ Data Input…Check Solvent Name(s), Solvent Fracs, T, and Solubility</v>
      </c>
      <c r="AC81" t="e">
        <f>INDEX(Solvents!$H$5:$H$66,MATCH(A81,Solvents!$D$5:$D$66,0))</f>
        <v>#N/A</v>
      </c>
      <c r="AD81">
        <f>IF(B81=0, 0, INDEX(Solvents!$H$5:$H$66,MATCH(B81,Solvents!$D$5:$D$66,0)))</f>
        <v>0</v>
      </c>
      <c r="AE81">
        <f>IF(C81=0, 0, INDEX(Solvents!$H$5:$H$66,MATCH(C81,Solvents!$D$5:$D$66,0)))</f>
        <v>0</v>
      </c>
      <c r="AF81" t="e">
        <f>INDEX(Solvents!$K$5:$K$66,MATCH(A81,Solvents!$D$5:$D$66,0))</f>
        <v>#N/A</v>
      </c>
      <c r="AG81">
        <f>IF(B81=0, 10000, INDEX(Solvents!$K$5:$K$66,MATCH(B81,Solvents!$D$5:$D$66,0)))</f>
        <v>10000</v>
      </c>
      <c r="AH81">
        <f>IF(C81=0, 10000, INDEX(Solvents!$K$5:$K$66,MATCH(C81,Solvents!$D$5:$D$66,0)))</f>
        <v>10000</v>
      </c>
      <c r="AI81" s="177" t="e">
        <f t="shared" si="16"/>
        <v>#N/A</v>
      </c>
      <c r="AJ81" t="e">
        <f t="shared" si="17"/>
        <v>#N/A</v>
      </c>
      <c r="AK81" t="e">
        <f t="shared" si="18"/>
        <v>#N/A</v>
      </c>
      <c r="AL81" t="e">
        <f t="shared" si="19"/>
        <v>#N/A</v>
      </c>
      <c r="AN81">
        <f t="shared" si="20"/>
        <v>0</v>
      </c>
      <c r="AO81">
        <f t="shared" si="7"/>
        <v>0</v>
      </c>
      <c r="AP81" t="e">
        <f t="shared" si="21"/>
        <v>#N/A</v>
      </c>
      <c r="AS81">
        <f t="shared" si="22"/>
        <v>0</v>
      </c>
      <c r="AT81">
        <f t="shared" si="23"/>
        <v>0</v>
      </c>
      <c r="AU81" t="e">
        <f t="shared" si="24"/>
        <v>#N/A</v>
      </c>
      <c r="AX81" t="e">
        <f t="shared" si="25"/>
        <v>#N/A</v>
      </c>
      <c r="AY81" t="e">
        <f t="shared" si="13"/>
        <v>#N/A</v>
      </c>
      <c r="AZ81" t="e">
        <f t="shared" si="14"/>
        <v>#N/A</v>
      </c>
    </row>
    <row r="82" spans="1:52" x14ac:dyDescent="0.15">
      <c r="A82" s="2"/>
      <c r="B82" s="2"/>
      <c r="C82" s="2"/>
      <c r="D82" s="198"/>
      <c r="E82" s="198"/>
      <c r="F82" s="199">
        <f t="shared" si="15"/>
        <v>0</v>
      </c>
      <c r="G82" s="207"/>
      <c r="H82" s="198"/>
      <c r="I82" s="203"/>
      <c r="J82" s="204" t="e" cm="1">
        <f t="array" ref="J82:L82">IF($I$29="mg/g solv.", AN82:AP82, IF($I$29="mg/g soln.", AS82:AU82, IF($I$29="mg/mL solv.", AX82:AZ82, "UNIT SELECTION ERROR")))</f>
        <v>#N/A</v>
      </c>
      <c r="K82" s="204" t="e">
        <v>#N/A</v>
      </c>
      <c r="L82" s="204" t="e">
        <v>#N/A</v>
      </c>
      <c r="M82" s="203"/>
      <c r="N82" s="260"/>
      <c r="O82" s="260"/>
      <c r="P82" s="260"/>
      <c r="Q82" s="179" t="str">
        <f t="shared" si="4"/>
        <v>ERROR w/ Data Input…Check Solvent Name(s), Solvent Fracs, T, and Solubility</v>
      </c>
      <c r="AC82" t="e">
        <f>INDEX(Solvents!$H$5:$H$66,MATCH(A82,Solvents!$D$5:$D$66,0))</f>
        <v>#N/A</v>
      </c>
      <c r="AD82">
        <f>IF(B82=0, 0, INDEX(Solvents!$H$5:$H$66,MATCH(B82,Solvents!$D$5:$D$66,0)))</f>
        <v>0</v>
      </c>
      <c r="AE82">
        <f>IF(C82=0, 0, INDEX(Solvents!$H$5:$H$66,MATCH(C82,Solvents!$D$5:$D$66,0)))</f>
        <v>0</v>
      </c>
      <c r="AF82" t="e">
        <f>INDEX(Solvents!$K$5:$K$66,MATCH(A82,Solvents!$D$5:$D$66,0))</f>
        <v>#N/A</v>
      </c>
      <c r="AG82">
        <f>IF(B82=0, 10000, INDEX(Solvents!$K$5:$K$66,MATCH(B82,Solvents!$D$5:$D$66,0)))</f>
        <v>10000</v>
      </c>
      <c r="AH82">
        <f>IF(C82=0, 10000, INDEX(Solvents!$K$5:$K$66,MATCH(C82,Solvents!$D$5:$D$66,0)))</f>
        <v>10000</v>
      </c>
      <c r="AI82" s="177" t="e">
        <f t="shared" si="16"/>
        <v>#N/A</v>
      </c>
      <c r="AJ82" t="e">
        <f t="shared" si="17"/>
        <v>#N/A</v>
      </c>
      <c r="AK82" t="e">
        <f t="shared" si="18"/>
        <v>#N/A</v>
      </c>
      <c r="AL82" t="e">
        <f t="shared" si="19"/>
        <v>#N/A</v>
      </c>
      <c r="AN82">
        <f t="shared" si="20"/>
        <v>0</v>
      </c>
      <c r="AO82">
        <f t="shared" si="7"/>
        <v>0</v>
      </c>
      <c r="AP82" t="e">
        <f t="shared" si="21"/>
        <v>#N/A</v>
      </c>
      <c r="AS82">
        <f t="shared" si="22"/>
        <v>0</v>
      </c>
      <c r="AT82">
        <f t="shared" si="23"/>
        <v>0</v>
      </c>
      <c r="AU82" t="e">
        <f t="shared" si="24"/>
        <v>#N/A</v>
      </c>
      <c r="AX82" t="e">
        <f t="shared" si="25"/>
        <v>#N/A</v>
      </c>
      <c r="AY82" t="e">
        <f t="shared" si="13"/>
        <v>#N/A</v>
      </c>
      <c r="AZ82" t="e">
        <f t="shared" si="14"/>
        <v>#N/A</v>
      </c>
    </row>
    <row r="83" spans="1:52" x14ac:dyDescent="0.15">
      <c r="A83" s="2"/>
      <c r="B83" s="2"/>
      <c r="C83" s="2"/>
      <c r="D83" s="198"/>
      <c r="E83" s="198"/>
      <c r="F83" s="199">
        <f t="shared" si="15"/>
        <v>0</v>
      </c>
      <c r="G83" s="207"/>
      <c r="H83" s="198"/>
      <c r="I83" s="203"/>
      <c r="J83" s="204" t="e" cm="1">
        <f t="array" ref="J83:L83">IF($I$29="mg/g solv.", AN83:AP83, IF($I$29="mg/g soln.", AS83:AU83, IF($I$29="mg/mL solv.", AX83:AZ83, "UNIT SELECTION ERROR")))</f>
        <v>#N/A</v>
      </c>
      <c r="K83" s="204" t="e">
        <v>#N/A</v>
      </c>
      <c r="L83" s="204" t="e">
        <v>#N/A</v>
      </c>
      <c r="M83" s="203"/>
      <c r="N83" s="260"/>
      <c r="O83" s="260"/>
      <c r="P83" s="260"/>
      <c r="Q83" s="179" t="str">
        <f t="shared" si="4"/>
        <v>ERROR w/ Data Input…Check Solvent Name(s), Solvent Fracs, T, and Solubility</v>
      </c>
      <c r="AC83" t="e">
        <f>INDEX(Solvents!$H$5:$H$66,MATCH(A83,Solvents!$D$5:$D$66,0))</f>
        <v>#N/A</v>
      </c>
      <c r="AD83">
        <f>IF(B83=0, 0, INDEX(Solvents!$H$5:$H$66,MATCH(B83,Solvents!$D$5:$D$66,0)))</f>
        <v>0</v>
      </c>
      <c r="AE83">
        <f>IF(C83=0, 0, INDEX(Solvents!$H$5:$H$66,MATCH(C83,Solvents!$D$5:$D$66,0)))</f>
        <v>0</v>
      </c>
      <c r="AF83" t="e">
        <f>INDEX(Solvents!$K$5:$K$66,MATCH(A83,Solvents!$D$5:$D$66,0))</f>
        <v>#N/A</v>
      </c>
      <c r="AG83">
        <f>IF(B83=0, 10000, INDEX(Solvents!$K$5:$K$66,MATCH(B83,Solvents!$D$5:$D$66,0)))</f>
        <v>10000</v>
      </c>
      <c r="AH83">
        <f>IF(C83=0, 10000, INDEX(Solvents!$K$5:$K$66,MATCH(C83,Solvents!$D$5:$D$66,0)))</f>
        <v>10000</v>
      </c>
      <c r="AI83" s="177" t="e">
        <f t="shared" si="16"/>
        <v>#N/A</v>
      </c>
      <c r="AJ83" t="e">
        <f t="shared" si="17"/>
        <v>#N/A</v>
      </c>
      <c r="AK83" t="e">
        <f t="shared" si="18"/>
        <v>#N/A</v>
      </c>
      <c r="AL83" t="e">
        <f t="shared" si="19"/>
        <v>#N/A</v>
      </c>
      <c r="AN83">
        <f t="shared" si="20"/>
        <v>0</v>
      </c>
      <c r="AO83">
        <f t="shared" si="7"/>
        <v>0</v>
      </c>
      <c r="AP83" t="e">
        <f t="shared" si="21"/>
        <v>#N/A</v>
      </c>
      <c r="AS83">
        <f t="shared" si="22"/>
        <v>0</v>
      </c>
      <c r="AT83">
        <f t="shared" si="23"/>
        <v>0</v>
      </c>
      <c r="AU83" t="e">
        <f t="shared" si="24"/>
        <v>#N/A</v>
      </c>
      <c r="AX83" t="e">
        <f t="shared" si="25"/>
        <v>#N/A</v>
      </c>
      <c r="AY83" t="e">
        <f t="shared" si="13"/>
        <v>#N/A</v>
      </c>
      <c r="AZ83" t="e">
        <f t="shared" si="14"/>
        <v>#N/A</v>
      </c>
    </row>
    <row r="84" spans="1:52" x14ac:dyDescent="0.15">
      <c r="A84" s="2"/>
      <c r="B84" s="2"/>
      <c r="C84" s="2"/>
      <c r="D84" s="198"/>
      <c r="E84" s="198"/>
      <c r="F84" s="199">
        <f t="shared" si="15"/>
        <v>0</v>
      </c>
      <c r="G84" s="207"/>
      <c r="H84" s="198"/>
      <c r="I84" s="203"/>
      <c r="J84" s="204" t="e" cm="1">
        <f t="array" ref="J84:L84">IF($I$29="mg/g solv.", AN84:AP84, IF($I$29="mg/g soln.", AS84:AU84, IF($I$29="mg/mL solv.", AX84:AZ84, "UNIT SELECTION ERROR")))</f>
        <v>#N/A</v>
      </c>
      <c r="K84" s="204" t="e">
        <v>#N/A</v>
      </c>
      <c r="L84" s="204" t="e">
        <v>#N/A</v>
      </c>
      <c r="M84" s="203"/>
      <c r="N84" s="260"/>
      <c r="O84" s="260"/>
      <c r="P84" s="260"/>
      <c r="Q84" s="179" t="str">
        <f t="shared" si="4"/>
        <v>ERROR w/ Data Input…Check Solvent Name(s), Solvent Fracs, T, and Solubility</v>
      </c>
      <c r="AC84" t="e">
        <f>INDEX(Solvents!$H$5:$H$66,MATCH(A84,Solvents!$D$5:$D$66,0))</f>
        <v>#N/A</v>
      </c>
      <c r="AD84">
        <f>IF(B84=0, 0, INDEX(Solvents!$H$5:$H$66,MATCH(B84,Solvents!$D$5:$D$66,0)))</f>
        <v>0</v>
      </c>
      <c r="AE84">
        <f>IF(C84=0, 0, INDEX(Solvents!$H$5:$H$66,MATCH(C84,Solvents!$D$5:$D$66,0)))</f>
        <v>0</v>
      </c>
      <c r="AF84" t="e">
        <f>INDEX(Solvents!$K$5:$K$66,MATCH(A84,Solvents!$D$5:$D$66,0))</f>
        <v>#N/A</v>
      </c>
      <c r="AG84">
        <f>IF(B84=0, 10000, INDEX(Solvents!$K$5:$K$66,MATCH(B84,Solvents!$D$5:$D$66,0)))</f>
        <v>10000</v>
      </c>
      <c r="AH84">
        <f>IF(C84=0, 10000, INDEX(Solvents!$K$5:$K$66,MATCH(C84,Solvents!$D$5:$D$66,0)))</f>
        <v>10000</v>
      </c>
      <c r="AI84" s="177" t="e">
        <f t="shared" si="16"/>
        <v>#N/A</v>
      </c>
      <c r="AJ84" t="e">
        <f t="shared" si="17"/>
        <v>#N/A</v>
      </c>
      <c r="AK84" t="e">
        <f t="shared" si="18"/>
        <v>#N/A</v>
      </c>
      <c r="AL84" t="e">
        <f t="shared" si="19"/>
        <v>#N/A</v>
      </c>
      <c r="AN84">
        <f t="shared" si="20"/>
        <v>0</v>
      </c>
      <c r="AO84">
        <f t="shared" si="7"/>
        <v>0</v>
      </c>
      <c r="AP84" t="e">
        <f t="shared" si="21"/>
        <v>#N/A</v>
      </c>
      <c r="AS84">
        <f t="shared" si="22"/>
        <v>0</v>
      </c>
      <c r="AT84">
        <f t="shared" si="23"/>
        <v>0</v>
      </c>
      <c r="AU84" t="e">
        <f t="shared" si="24"/>
        <v>#N/A</v>
      </c>
      <c r="AX84" t="e">
        <f t="shared" si="25"/>
        <v>#N/A</v>
      </c>
      <c r="AY84" t="e">
        <f t="shared" si="13"/>
        <v>#N/A</v>
      </c>
      <c r="AZ84" t="e">
        <f t="shared" si="14"/>
        <v>#N/A</v>
      </c>
    </row>
    <row r="85" spans="1:52" x14ac:dyDescent="0.15">
      <c r="A85" s="2"/>
      <c r="B85" s="2"/>
      <c r="C85" s="2"/>
      <c r="D85" s="198"/>
      <c r="E85" s="198"/>
      <c r="F85" s="199">
        <f t="shared" si="15"/>
        <v>0</v>
      </c>
      <c r="G85" s="207"/>
      <c r="H85" s="198"/>
      <c r="I85" s="203"/>
      <c r="J85" s="204" t="e" cm="1">
        <f t="array" ref="J85:L85">IF($I$29="mg/g solv.", AN85:AP85, IF($I$29="mg/g soln.", AS85:AU85, IF($I$29="mg/mL solv.", AX85:AZ85, "UNIT SELECTION ERROR")))</f>
        <v>#N/A</v>
      </c>
      <c r="K85" s="204" t="e">
        <v>#N/A</v>
      </c>
      <c r="L85" s="204" t="e">
        <v>#N/A</v>
      </c>
      <c r="M85" s="203"/>
      <c r="N85" s="260"/>
      <c r="O85" s="260"/>
      <c r="P85" s="260"/>
      <c r="Q85" s="179" t="str">
        <f t="shared" si="4"/>
        <v>ERROR w/ Data Input…Check Solvent Name(s), Solvent Fracs, T, and Solubility</v>
      </c>
      <c r="AC85" t="e">
        <f>INDEX(Solvents!$H$5:$H$66,MATCH(A85,Solvents!$D$5:$D$66,0))</f>
        <v>#N/A</v>
      </c>
      <c r="AD85">
        <f>IF(B85=0, 0, INDEX(Solvents!$H$5:$H$66,MATCH(B85,Solvents!$D$5:$D$66,0)))</f>
        <v>0</v>
      </c>
      <c r="AE85">
        <f>IF(C85=0, 0, INDEX(Solvents!$H$5:$H$66,MATCH(C85,Solvents!$D$5:$D$66,0)))</f>
        <v>0</v>
      </c>
      <c r="AF85" t="e">
        <f>INDEX(Solvents!$K$5:$K$66,MATCH(A85,Solvents!$D$5:$D$66,0))</f>
        <v>#N/A</v>
      </c>
      <c r="AG85">
        <f>IF(B85=0, 10000, INDEX(Solvents!$K$5:$K$66,MATCH(B85,Solvents!$D$5:$D$66,0)))</f>
        <v>10000</v>
      </c>
      <c r="AH85">
        <f>IF(C85=0, 10000, INDEX(Solvents!$K$5:$K$66,MATCH(C85,Solvents!$D$5:$D$66,0)))</f>
        <v>10000</v>
      </c>
      <c r="AI85" s="177" t="e">
        <f t="shared" si="16"/>
        <v>#N/A</v>
      </c>
      <c r="AJ85" t="e">
        <f t="shared" si="17"/>
        <v>#N/A</v>
      </c>
      <c r="AK85" t="e">
        <f t="shared" si="18"/>
        <v>#N/A</v>
      </c>
      <c r="AL85" t="e">
        <f t="shared" si="19"/>
        <v>#N/A</v>
      </c>
      <c r="AN85">
        <f t="shared" si="20"/>
        <v>0</v>
      </c>
      <c r="AO85">
        <f t="shared" si="7"/>
        <v>0</v>
      </c>
      <c r="AP85" t="e">
        <f t="shared" si="21"/>
        <v>#N/A</v>
      </c>
      <c r="AS85">
        <f t="shared" si="22"/>
        <v>0</v>
      </c>
      <c r="AT85">
        <f t="shared" si="23"/>
        <v>0</v>
      </c>
      <c r="AU85" t="e">
        <f t="shared" si="24"/>
        <v>#N/A</v>
      </c>
      <c r="AX85" t="e">
        <f t="shared" si="25"/>
        <v>#N/A</v>
      </c>
      <c r="AY85" t="e">
        <f t="shared" si="13"/>
        <v>#N/A</v>
      </c>
      <c r="AZ85" t="e">
        <f t="shared" si="14"/>
        <v>#N/A</v>
      </c>
    </row>
    <row r="86" spans="1:52" x14ac:dyDescent="0.15">
      <c r="A86" s="2"/>
      <c r="B86" s="2"/>
      <c r="C86" s="2"/>
      <c r="D86" s="198"/>
      <c r="E86" s="198"/>
      <c r="F86" s="199">
        <f t="shared" si="15"/>
        <v>0</v>
      </c>
      <c r="G86" s="207"/>
      <c r="H86" s="198"/>
      <c r="I86" s="203"/>
      <c r="J86" s="204" t="e" cm="1">
        <f t="array" ref="J86:L86">IF($I$29="mg/g solv.", AN86:AP86, IF($I$29="mg/g soln.", AS86:AU86, IF($I$29="mg/mL solv.", AX86:AZ86, "UNIT SELECTION ERROR")))</f>
        <v>#N/A</v>
      </c>
      <c r="K86" s="204" t="e">
        <v>#N/A</v>
      </c>
      <c r="L86" s="204" t="e">
        <v>#N/A</v>
      </c>
      <c r="M86" s="203"/>
      <c r="N86" s="260"/>
      <c r="O86" s="260"/>
      <c r="P86" s="260"/>
      <c r="Q86" s="179" t="str">
        <f t="shared" si="4"/>
        <v>ERROR w/ Data Input…Check Solvent Name(s), Solvent Fracs, T, and Solubility</v>
      </c>
      <c r="AC86" t="e">
        <f>INDEX(Solvents!$H$5:$H$66,MATCH(A86,Solvents!$D$5:$D$66,0))</f>
        <v>#N/A</v>
      </c>
      <c r="AD86">
        <f>IF(B86=0, 0, INDEX(Solvents!$H$5:$H$66,MATCH(B86,Solvents!$D$5:$D$66,0)))</f>
        <v>0</v>
      </c>
      <c r="AE86">
        <f>IF(C86=0, 0, INDEX(Solvents!$H$5:$H$66,MATCH(C86,Solvents!$D$5:$D$66,0)))</f>
        <v>0</v>
      </c>
      <c r="AF86" t="e">
        <f>INDEX(Solvents!$K$5:$K$66,MATCH(A86,Solvents!$D$5:$D$66,0))</f>
        <v>#N/A</v>
      </c>
      <c r="AG86">
        <f>IF(B86=0, 10000, INDEX(Solvents!$K$5:$K$66,MATCH(B86,Solvents!$D$5:$D$66,0)))</f>
        <v>10000</v>
      </c>
      <c r="AH86">
        <f>IF(C86=0, 10000, INDEX(Solvents!$K$5:$K$66,MATCH(C86,Solvents!$D$5:$D$66,0)))</f>
        <v>10000</v>
      </c>
      <c r="AI86" s="177" t="e">
        <f t="shared" si="16"/>
        <v>#N/A</v>
      </c>
      <c r="AJ86" t="e">
        <f t="shared" si="17"/>
        <v>#N/A</v>
      </c>
      <c r="AK86" t="e">
        <f t="shared" si="18"/>
        <v>#N/A</v>
      </c>
      <c r="AL86" t="e">
        <f t="shared" si="19"/>
        <v>#N/A</v>
      </c>
      <c r="AN86">
        <f t="shared" si="20"/>
        <v>0</v>
      </c>
      <c r="AO86">
        <f t="shared" si="7"/>
        <v>0</v>
      </c>
      <c r="AP86" t="e">
        <f t="shared" si="21"/>
        <v>#N/A</v>
      </c>
      <c r="AS86">
        <f t="shared" si="22"/>
        <v>0</v>
      </c>
      <c r="AT86">
        <f t="shared" si="23"/>
        <v>0</v>
      </c>
      <c r="AU86" t="e">
        <f t="shared" si="24"/>
        <v>#N/A</v>
      </c>
      <c r="AX86" t="e">
        <f t="shared" si="25"/>
        <v>#N/A</v>
      </c>
      <c r="AY86" t="e">
        <f t="shared" si="13"/>
        <v>#N/A</v>
      </c>
      <c r="AZ86" t="e">
        <f t="shared" si="14"/>
        <v>#N/A</v>
      </c>
    </row>
    <row r="87" spans="1:52" x14ac:dyDescent="0.15">
      <c r="A87" s="2"/>
      <c r="B87" s="2"/>
      <c r="C87" s="2"/>
      <c r="D87" s="198"/>
      <c r="E87" s="198"/>
      <c r="F87" s="199">
        <f t="shared" si="15"/>
        <v>0</v>
      </c>
      <c r="G87" s="207"/>
      <c r="H87" s="198"/>
      <c r="I87" s="203"/>
      <c r="J87" s="204" t="e" cm="1">
        <f t="array" ref="J87:L87">IF($I$29="mg/g solv.", AN87:AP87, IF($I$29="mg/g soln.", AS87:AU87, IF($I$29="mg/mL solv.", AX87:AZ87, "UNIT SELECTION ERROR")))</f>
        <v>#N/A</v>
      </c>
      <c r="K87" s="204" t="e">
        <v>#N/A</v>
      </c>
      <c r="L87" s="204" t="e">
        <v>#N/A</v>
      </c>
      <c r="M87" s="203"/>
      <c r="N87" s="260"/>
      <c r="O87" s="260"/>
      <c r="P87" s="260"/>
      <c r="Q87" s="179" t="str">
        <f t="shared" si="4"/>
        <v>ERROR w/ Data Input…Check Solvent Name(s), Solvent Fracs, T, and Solubility</v>
      </c>
      <c r="AC87" t="e">
        <f>INDEX(Solvents!$H$5:$H$66,MATCH(A87,Solvents!$D$5:$D$66,0))</f>
        <v>#N/A</v>
      </c>
      <c r="AD87">
        <f>IF(B87=0, 0, INDEX(Solvents!$H$5:$H$66,MATCH(B87,Solvents!$D$5:$D$66,0)))</f>
        <v>0</v>
      </c>
      <c r="AE87">
        <f>IF(C87=0, 0, INDEX(Solvents!$H$5:$H$66,MATCH(C87,Solvents!$D$5:$D$66,0)))</f>
        <v>0</v>
      </c>
      <c r="AF87" t="e">
        <f>INDEX(Solvents!$K$5:$K$66,MATCH(A87,Solvents!$D$5:$D$66,0))</f>
        <v>#N/A</v>
      </c>
      <c r="AG87">
        <f>IF(B87=0, 10000, INDEX(Solvents!$K$5:$K$66,MATCH(B87,Solvents!$D$5:$D$66,0)))</f>
        <v>10000</v>
      </c>
      <c r="AH87">
        <f>IF(C87=0, 10000, INDEX(Solvents!$K$5:$K$66,MATCH(C87,Solvents!$D$5:$D$66,0)))</f>
        <v>10000</v>
      </c>
      <c r="AI87" s="177" t="e">
        <f t="shared" si="16"/>
        <v>#N/A</v>
      </c>
      <c r="AJ87" t="e">
        <f t="shared" si="17"/>
        <v>#N/A</v>
      </c>
      <c r="AK87" t="e">
        <f t="shared" si="18"/>
        <v>#N/A</v>
      </c>
      <c r="AL87" t="e">
        <f t="shared" si="19"/>
        <v>#N/A</v>
      </c>
      <c r="AN87">
        <f t="shared" si="20"/>
        <v>0</v>
      </c>
      <c r="AO87">
        <f t="shared" si="7"/>
        <v>0</v>
      </c>
      <c r="AP87" t="e">
        <f t="shared" si="21"/>
        <v>#N/A</v>
      </c>
      <c r="AS87">
        <f t="shared" si="22"/>
        <v>0</v>
      </c>
      <c r="AT87">
        <f t="shared" si="23"/>
        <v>0</v>
      </c>
      <c r="AU87" t="e">
        <f t="shared" si="24"/>
        <v>#N/A</v>
      </c>
      <c r="AX87" t="e">
        <f t="shared" si="25"/>
        <v>#N/A</v>
      </c>
      <c r="AY87" t="e">
        <f t="shared" si="13"/>
        <v>#N/A</v>
      </c>
      <c r="AZ87" t="e">
        <f t="shared" si="14"/>
        <v>#N/A</v>
      </c>
    </row>
    <row r="88" spans="1:52" x14ac:dyDescent="0.15">
      <c r="A88" s="2"/>
      <c r="B88" s="2"/>
      <c r="C88" s="2"/>
      <c r="D88" s="198"/>
      <c r="E88" s="198"/>
      <c r="F88" s="199">
        <f t="shared" si="15"/>
        <v>0</v>
      </c>
      <c r="G88" s="207"/>
      <c r="H88" s="198"/>
      <c r="I88" s="203"/>
      <c r="J88" s="204" t="e" cm="1">
        <f t="array" ref="J88:L88">IF($I$29="mg/g solv.", AN88:AP88, IF($I$29="mg/g soln.", AS88:AU88, IF($I$29="mg/mL solv.", AX88:AZ88, "UNIT SELECTION ERROR")))</f>
        <v>#N/A</v>
      </c>
      <c r="K88" s="204" t="e">
        <v>#N/A</v>
      </c>
      <c r="L88" s="204" t="e">
        <v>#N/A</v>
      </c>
      <c r="M88" s="203"/>
      <c r="N88" s="260"/>
      <c r="O88" s="260"/>
      <c r="P88" s="260"/>
      <c r="Q88" s="179" t="str">
        <f t="shared" si="4"/>
        <v>ERROR w/ Data Input…Check Solvent Name(s), Solvent Fracs, T, and Solubility</v>
      </c>
      <c r="AC88" t="e">
        <f>INDEX(Solvents!$H$5:$H$66,MATCH(A88,Solvents!$D$5:$D$66,0))</f>
        <v>#N/A</v>
      </c>
      <c r="AD88">
        <f>IF(B88=0, 0, INDEX(Solvents!$H$5:$H$66,MATCH(B88,Solvents!$D$5:$D$66,0)))</f>
        <v>0</v>
      </c>
      <c r="AE88">
        <f>IF(C88=0, 0, INDEX(Solvents!$H$5:$H$66,MATCH(C88,Solvents!$D$5:$D$66,0)))</f>
        <v>0</v>
      </c>
      <c r="AF88" t="e">
        <f>INDEX(Solvents!$K$5:$K$66,MATCH(A88,Solvents!$D$5:$D$66,0))</f>
        <v>#N/A</v>
      </c>
      <c r="AG88">
        <f>IF(B88=0, 10000, INDEX(Solvents!$K$5:$K$66,MATCH(B88,Solvents!$D$5:$D$66,0)))</f>
        <v>10000</v>
      </c>
      <c r="AH88">
        <f>IF(C88=0, 10000, INDEX(Solvents!$K$5:$K$66,MATCH(C88,Solvents!$D$5:$D$66,0)))</f>
        <v>10000</v>
      </c>
      <c r="AI88" s="177" t="e">
        <f t="shared" si="16"/>
        <v>#N/A</v>
      </c>
      <c r="AJ88" t="e">
        <f t="shared" si="17"/>
        <v>#N/A</v>
      </c>
      <c r="AK88" t="e">
        <f t="shared" si="18"/>
        <v>#N/A</v>
      </c>
      <c r="AL88" t="e">
        <f t="shared" si="19"/>
        <v>#N/A</v>
      </c>
      <c r="AN88">
        <f t="shared" si="20"/>
        <v>0</v>
      </c>
      <c r="AO88">
        <f t="shared" si="7"/>
        <v>0</v>
      </c>
      <c r="AP88" t="e">
        <f t="shared" si="21"/>
        <v>#N/A</v>
      </c>
      <c r="AS88">
        <f t="shared" si="22"/>
        <v>0</v>
      </c>
      <c r="AT88">
        <f t="shared" si="23"/>
        <v>0</v>
      </c>
      <c r="AU88" t="e">
        <f t="shared" si="24"/>
        <v>#N/A</v>
      </c>
      <c r="AX88" t="e">
        <f t="shared" si="25"/>
        <v>#N/A</v>
      </c>
      <c r="AY88" t="e">
        <f t="shared" si="13"/>
        <v>#N/A</v>
      </c>
      <c r="AZ88" t="e">
        <f t="shared" si="14"/>
        <v>#N/A</v>
      </c>
    </row>
    <row r="89" spans="1:52" x14ac:dyDescent="0.15">
      <c r="A89" s="2"/>
      <c r="B89" s="2"/>
      <c r="C89" s="2"/>
      <c r="D89" s="198"/>
      <c r="E89" s="198"/>
      <c r="F89" s="199">
        <f t="shared" si="15"/>
        <v>0</v>
      </c>
      <c r="G89" s="207"/>
      <c r="H89" s="198"/>
      <c r="I89" s="203"/>
      <c r="J89" s="204" t="e" cm="1">
        <f t="array" ref="J89:L89">IF($I$29="mg/g solv.", AN89:AP89, IF($I$29="mg/g soln.", AS89:AU89, IF($I$29="mg/mL solv.", AX89:AZ89, "UNIT SELECTION ERROR")))</f>
        <v>#N/A</v>
      </c>
      <c r="K89" s="204" t="e">
        <v>#N/A</v>
      </c>
      <c r="L89" s="204" t="e">
        <v>#N/A</v>
      </c>
      <c r="M89" s="203"/>
      <c r="N89" s="260"/>
      <c r="O89" s="260"/>
      <c r="P89" s="260"/>
      <c r="Q89" s="179" t="str">
        <f t="shared" si="4"/>
        <v>ERROR w/ Data Input…Check Solvent Name(s), Solvent Fracs, T, and Solubility</v>
      </c>
      <c r="AC89" t="e">
        <f>INDEX(Solvents!$H$5:$H$66,MATCH(A89,Solvents!$D$5:$D$66,0))</f>
        <v>#N/A</v>
      </c>
      <c r="AD89">
        <f>IF(B89=0, 0, INDEX(Solvents!$H$5:$H$66,MATCH(B89,Solvents!$D$5:$D$66,0)))</f>
        <v>0</v>
      </c>
      <c r="AE89">
        <f>IF(C89=0, 0, INDEX(Solvents!$H$5:$H$66,MATCH(C89,Solvents!$D$5:$D$66,0)))</f>
        <v>0</v>
      </c>
      <c r="AF89" t="e">
        <f>INDEX(Solvents!$K$5:$K$66,MATCH(A89,Solvents!$D$5:$D$66,0))</f>
        <v>#N/A</v>
      </c>
      <c r="AG89">
        <f>IF(B89=0, 10000, INDEX(Solvents!$K$5:$K$66,MATCH(B89,Solvents!$D$5:$D$66,0)))</f>
        <v>10000</v>
      </c>
      <c r="AH89">
        <f>IF(C89=0, 10000, INDEX(Solvents!$K$5:$K$66,MATCH(C89,Solvents!$D$5:$D$66,0)))</f>
        <v>10000</v>
      </c>
      <c r="AI89" s="177" t="e">
        <f t="shared" si="16"/>
        <v>#N/A</v>
      </c>
      <c r="AJ89" t="e">
        <f t="shared" si="17"/>
        <v>#N/A</v>
      </c>
      <c r="AK89" t="e">
        <f t="shared" si="18"/>
        <v>#N/A</v>
      </c>
      <c r="AL89" t="e">
        <f t="shared" si="19"/>
        <v>#N/A</v>
      </c>
      <c r="AN89">
        <f t="shared" si="20"/>
        <v>0</v>
      </c>
      <c r="AO89">
        <f t="shared" si="7"/>
        <v>0</v>
      </c>
      <c r="AP89" t="e">
        <f t="shared" si="21"/>
        <v>#N/A</v>
      </c>
      <c r="AS89">
        <f t="shared" si="22"/>
        <v>0</v>
      </c>
      <c r="AT89">
        <f t="shared" si="23"/>
        <v>0</v>
      </c>
      <c r="AU89" t="e">
        <f t="shared" si="24"/>
        <v>#N/A</v>
      </c>
      <c r="AX89" t="e">
        <f t="shared" si="25"/>
        <v>#N/A</v>
      </c>
      <c r="AY89" t="e">
        <f t="shared" si="13"/>
        <v>#N/A</v>
      </c>
      <c r="AZ89" t="e">
        <f t="shared" si="14"/>
        <v>#N/A</v>
      </c>
    </row>
    <row r="90" spans="1:52" x14ac:dyDescent="0.15">
      <c r="A90" s="2"/>
      <c r="B90" s="2"/>
      <c r="C90" s="2"/>
      <c r="D90" s="198"/>
      <c r="E90" s="198"/>
      <c r="F90" s="199">
        <f t="shared" si="15"/>
        <v>0</v>
      </c>
      <c r="G90" s="207"/>
      <c r="H90" s="198"/>
      <c r="I90" s="203"/>
      <c r="J90" s="204" t="e" cm="1">
        <f t="array" ref="J90:L90">IF($I$29="mg/g solv.", AN90:AP90, IF($I$29="mg/g soln.", AS90:AU90, IF($I$29="mg/mL solv.", AX90:AZ90, "UNIT SELECTION ERROR")))</f>
        <v>#N/A</v>
      </c>
      <c r="K90" s="204" t="e">
        <v>#N/A</v>
      </c>
      <c r="L90" s="204" t="e">
        <v>#N/A</v>
      </c>
      <c r="M90" s="203"/>
      <c r="N90" s="260"/>
      <c r="O90" s="260"/>
      <c r="P90" s="260"/>
      <c r="Q90" s="179" t="str">
        <f t="shared" si="4"/>
        <v>ERROR w/ Data Input…Check Solvent Name(s), Solvent Fracs, T, and Solubility</v>
      </c>
      <c r="AC90" t="e">
        <f>INDEX(Solvents!$H$5:$H$66,MATCH(A90,Solvents!$D$5:$D$66,0))</f>
        <v>#N/A</v>
      </c>
      <c r="AD90">
        <f>IF(B90=0, 0, INDEX(Solvents!$H$5:$H$66,MATCH(B90,Solvents!$D$5:$D$66,0)))</f>
        <v>0</v>
      </c>
      <c r="AE90">
        <f>IF(C90=0, 0, INDEX(Solvents!$H$5:$H$66,MATCH(C90,Solvents!$D$5:$D$66,0)))</f>
        <v>0</v>
      </c>
      <c r="AF90" t="e">
        <f>INDEX(Solvents!$K$5:$K$66,MATCH(A90,Solvents!$D$5:$D$66,0))</f>
        <v>#N/A</v>
      </c>
      <c r="AG90">
        <f>IF(B90=0, 10000, INDEX(Solvents!$K$5:$K$66,MATCH(B90,Solvents!$D$5:$D$66,0)))</f>
        <v>10000</v>
      </c>
      <c r="AH90">
        <f>IF(C90=0, 10000, INDEX(Solvents!$K$5:$K$66,MATCH(C90,Solvents!$D$5:$D$66,0)))</f>
        <v>10000</v>
      </c>
      <c r="AI90" s="177" t="e">
        <f t="shared" si="16"/>
        <v>#N/A</v>
      </c>
      <c r="AJ90" t="e">
        <f t="shared" si="17"/>
        <v>#N/A</v>
      </c>
      <c r="AK90" t="e">
        <f t="shared" si="18"/>
        <v>#N/A</v>
      </c>
      <c r="AL90" t="e">
        <f t="shared" si="19"/>
        <v>#N/A</v>
      </c>
      <c r="AN90">
        <f t="shared" si="20"/>
        <v>0</v>
      </c>
      <c r="AO90">
        <f t="shared" si="7"/>
        <v>0</v>
      </c>
      <c r="AP90" t="e">
        <f t="shared" si="21"/>
        <v>#N/A</v>
      </c>
      <c r="AS90">
        <f t="shared" si="22"/>
        <v>0</v>
      </c>
      <c r="AT90">
        <f t="shared" si="23"/>
        <v>0</v>
      </c>
      <c r="AU90" t="e">
        <f t="shared" si="24"/>
        <v>#N/A</v>
      </c>
      <c r="AX90" t="e">
        <f t="shared" si="25"/>
        <v>#N/A</v>
      </c>
      <c r="AY90" t="e">
        <f t="shared" si="13"/>
        <v>#N/A</v>
      </c>
      <c r="AZ90" t="e">
        <f t="shared" si="14"/>
        <v>#N/A</v>
      </c>
    </row>
    <row r="91" spans="1:52" x14ac:dyDescent="0.15">
      <c r="A91" s="2"/>
      <c r="B91" s="2"/>
      <c r="C91" s="2"/>
      <c r="D91" s="198"/>
      <c r="E91" s="198"/>
      <c r="F91" s="199">
        <f t="shared" si="15"/>
        <v>0</v>
      </c>
      <c r="G91" s="207"/>
      <c r="H91" s="198"/>
      <c r="I91" s="203"/>
      <c r="J91" s="204" t="e" cm="1">
        <f t="array" ref="J91:L91">IF($I$29="mg/g solv.", AN91:AP91, IF($I$29="mg/g soln.", AS91:AU91, IF($I$29="mg/mL solv.", AX91:AZ91, "UNIT SELECTION ERROR")))</f>
        <v>#N/A</v>
      </c>
      <c r="K91" s="204" t="e">
        <v>#N/A</v>
      </c>
      <c r="L91" s="204" t="e">
        <v>#N/A</v>
      </c>
      <c r="M91" s="203"/>
      <c r="N91" s="260"/>
      <c r="O91" s="260"/>
      <c r="P91" s="260"/>
      <c r="Q91" s="179" t="str">
        <f t="shared" si="4"/>
        <v>ERROR w/ Data Input…Check Solvent Name(s), Solvent Fracs, T, and Solubility</v>
      </c>
      <c r="AC91" t="e">
        <f>INDEX(Solvents!$H$5:$H$66,MATCH(A91,Solvents!$D$5:$D$66,0))</f>
        <v>#N/A</v>
      </c>
      <c r="AD91">
        <f>IF(B91=0, 0, INDEX(Solvents!$H$5:$H$66,MATCH(B91,Solvents!$D$5:$D$66,0)))</f>
        <v>0</v>
      </c>
      <c r="AE91">
        <f>IF(C91=0, 0, INDEX(Solvents!$H$5:$H$66,MATCH(C91,Solvents!$D$5:$D$66,0)))</f>
        <v>0</v>
      </c>
      <c r="AF91" t="e">
        <f>INDEX(Solvents!$K$5:$K$66,MATCH(A91,Solvents!$D$5:$D$66,0))</f>
        <v>#N/A</v>
      </c>
      <c r="AG91">
        <f>IF(B91=0, 10000, INDEX(Solvents!$K$5:$K$66,MATCH(B91,Solvents!$D$5:$D$66,0)))</f>
        <v>10000</v>
      </c>
      <c r="AH91">
        <f>IF(C91=0, 10000, INDEX(Solvents!$K$5:$K$66,MATCH(C91,Solvents!$D$5:$D$66,0)))</f>
        <v>10000</v>
      </c>
      <c r="AI91" s="177" t="e">
        <f t="shared" si="16"/>
        <v>#N/A</v>
      </c>
      <c r="AJ91" t="e">
        <f t="shared" si="17"/>
        <v>#N/A</v>
      </c>
      <c r="AK91" t="e">
        <f t="shared" si="18"/>
        <v>#N/A</v>
      </c>
      <c r="AL91" t="e">
        <f t="shared" si="19"/>
        <v>#N/A</v>
      </c>
      <c r="AN91">
        <f t="shared" si="20"/>
        <v>0</v>
      </c>
      <c r="AO91">
        <f t="shared" si="7"/>
        <v>0</v>
      </c>
      <c r="AP91" t="e">
        <f t="shared" si="21"/>
        <v>#N/A</v>
      </c>
      <c r="AS91">
        <f t="shared" si="22"/>
        <v>0</v>
      </c>
      <c r="AT91">
        <f t="shared" si="23"/>
        <v>0</v>
      </c>
      <c r="AU91" t="e">
        <f t="shared" si="24"/>
        <v>#N/A</v>
      </c>
      <c r="AX91" t="e">
        <f t="shared" si="25"/>
        <v>#N/A</v>
      </c>
      <c r="AY91" t="e">
        <f t="shared" si="13"/>
        <v>#N/A</v>
      </c>
      <c r="AZ91" t="e">
        <f t="shared" si="14"/>
        <v>#N/A</v>
      </c>
    </row>
    <row r="92" spans="1:52" x14ac:dyDescent="0.15">
      <c r="A92" s="2"/>
      <c r="B92" s="2"/>
      <c r="C92" s="2"/>
      <c r="D92" s="198"/>
      <c r="E92" s="198"/>
      <c r="F92" s="199">
        <f t="shared" si="15"/>
        <v>0</v>
      </c>
      <c r="G92" s="207"/>
      <c r="H92" s="198"/>
      <c r="I92" s="203"/>
      <c r="J92" s="204" t="e" cm="1">
        <f t="array" ref="J92:L92">IF($I$29="mg/g solv.", AN92:AP92, IF($I$29="mg/g soln.", AS92:AU92, IF($I$29="mg/mL solv.", AX92:AZ92, "UNIT SELECTION ERROR")))</f>
        <v>#N/A</v>
      </c>
      <c r="K92" s="204" t="e">
        <v>#N/A</v>
      </c>
      <c r="L92" s="204" t="e">
        <v>#N/A</v>
      </c>
      <c r="M92" s="203"/>
      <c r="N92" s="260"/>
      <c r="O92" s="260"/>
      <c r="P92" s="260"/>
      <c r="Q92" s="179" t="str">
        <f t="shared" si="4"/>
        <v>ERROR w/ Data Input…Check Solvent Name(s), Solvent Fracs, T, and Solubility</v>
      </c>
      <c r="AC92" t="e">
        <f>INDEX(Solvents!$H$5:$H$66,MATCH(A92,Solvents!$D$5:$D$66,0))</f>
        <v>#N/A</v>
      </c>
      <c r="AD92">
        <f>IF(B92=0, 0, INDEX(Solvents!$H$5:$H$66,MATCH(B92,Solvents!$D$5:$D$66,0)))</f>
        <v>0</v>
      </c>
      <c r="AE92">
        <f>IF(C92=0, 0, INDEX(Solvents!$H$5:$H$66,MATCH(C92,Solvents!$D$5:$D$66,0)))</f>
        <v>0</v>
      </c>
      <c r="AF92" t="e">
        <f>INDEX(Solvents!$K$5:$K$66,MATCH(A92,Solvents!$D$5:$D$66,0))</f>
        <v>#N/A</v>
      </c>
      <c r="AG92">
        <f>IF(B92=0, 10000, INDEX(Solvents!$K$5:$K$66,MATCH(B92,Solvents!$D$5:$D$66,0)))</f>
        <v>10000</v>
      </c>
      <c r="AH92">
        <f>IF(C92=0, 10000, INDEX(Solvents!$K$5:$K$66,MATCH(C92,Solvents!$D$5:$D$66,0)))</f>
        <v>10000</v>
      </c>
      <c r="AI92" s="177" t="e">
        <f t="shared" si="16"/>
        <v>#N/A</v>
      </c>
      <c r="AJ92" t="e">
        <f t="shared" si="17"/>
        <v>#N/A</v>
      </c>
      <c r="AK92" t="e">
        <f t="shared" si="18"/>
        <v>#N/A</v>
      </c>
      <c r="AL92" t="e">
        <f t="shared" si="19"/>
        <v>#N/A</v>
      </c>
      <c r="AN92">
        <f t="shared" si="20"/>
        <v>0</v>
      </c>
      <c r="AO92">
        <f t="shared" si="7"/>
        <v>0</v>
      </c>
      <c r="AP92" t="e">
        <f t="shared" si="21"/>
        <v>#N/A</v>
      </c>
      <c r="AS92">
        <f t="shared" si="22"/>
        <v>0</v>
      </c>
      <c r="AT92">
        <f t="shared" si="23"/>
        <v>0</v>
      </c>
      <c r="AU92" t="e">
        <f t="shared" si="24"/>
        <v>#N/A</v>
      </c>
      <c r="AX92" t="e">
        <f t="shared" si="25"/>
        <v>#N/A</v>
      </c>
      <c r="AY92" t="e">
        <f t="shared" si="13"/>
        <v>#N/A</v>
      </c>
      <c r="AZ92" t="e">
        <f t="shared" si="14"/>
        <v>#N/A</v>
      </c>
    </row>
    <row r="93" spans="1:52" x14ac:dyDescent="0.15">
      <c r="A93" s="2"/>
      <c r="B93" s="2"/>
      <c r="C93" s="2"/>
      <c r="D93" s="198"/>
      <c r="E93" s="198"/>
      <c r="F93" s="199">
        <f t="shared" si="15"/>
        <v>0</v>
      </c>
      <c r="G93" s="207"/>
      <c r="H93" s="198"/>
      <c r="I93" s="203"/>
      <c r="J93" s="204" t="e" cm="1">
        <f t="array" ref="J93:L93">IF($I$29="mg/g solv.", AN93:AP93, IF($I$29="mg/g soln.", AS93:AU93, IF($I$29="mg/mL solv.", AX93:AZ93, "UNIT SELECTION ERROR")))</f>
        <v>#N/A</v>
      </c>
      <c r="K93" s="204" t="e">
        <v>#N/A</v>
      </c>
      <c r="L93" s="204" t="e">
        <v>#N/A</v>
      </c>
      <c r="M93" s="203"/>
      <c r="N93" s="260"/>
      <c r="O93" s="260"/>
      <c r="P93" s="260"/>
      <c r="Q93" s="179" t="str">
        <f t="shared" si="4"/>
        <v>ERROR w/ Data Input…Check Solvent Name(s), Solvent Fracs, T, and Solubility</v>
      </c>
      <c r="AC93" t="e">
        <f>INDEX(Solvents!$H$5:$H$66,MATCH(A93,Solvents!$D$5:$D$66,0))</f>
        <v>#N/A</v>
      </c>
      <c r="AD93">
        <f>IF(B93=0, 0, INDEX(Solvents!$H$5:$H$66,MATCH(B93,Solvents!$D$5:$D$66,0)))</f>
        <v>0</v>
      </c>
      <c r="AE93">
        <f>IF(C93=0, 0, INDEX(Solvents!$H$5:$H$66,MATCH(C93,Solvents!$D$5:$D$66,0)))</f>
        <v>0</v>
      </c>
      <c r="AF93" t="e">
        <f>INDEX(Solvents!$K$5:$K$66,MATCH(A93,Solvents!$D$5:$D$66,0))</f>
        <v>#N/A</v>
      </c>
      <c r="AG93">
        <f>IF(B93=0, 10000, INDEX(Solvents!$K$5:$K$66,MATCH(B93,Solvents!$D$5:$D$66,0)))</f>
        <v>10000</v>
      </c>
      <c r="AH93">
        <f>IF(C93=0, 10000, INDEX(Solvents!$K$5:$K$66,MATCH(C93,Solvents!$D$5:$D$66,0)))</f>
        <v>10000</v>
      </c>
      <c r="AI93" s="177" t="e">
        <f t="shared" si="16"/>
        <v>#N/A</v>
      </c>
      <c r="AJ93" t="e">
        <f t="shared" si="17"/>
        <v>#N/A</v>
      </c>
      <c r="AK93" t="e">
        <f t="shared" si="18"/>
        <v>#N/A</v>
      </c>
      <c r="AL93" t="e">
        <f t="shared" si="19"/>
        <v>#N/A</v>
      </c>
      <c r="AN93">
        <f t="shared" si="20"/>
        <v>0</v>
      </c>
      <c r="AO93">
        <f t="shared" si="7"/>
        <v>0</v>
      </c>
      <c r="AP93" t="e">
        <f t="shared" si="21"/>
        <v>#N/A</v>
      </c>
      <c r="AS93">
        <f t="shared" si="22"/>
        <v>0</v>
      </c>
      <c r="AT93">
        <f t="shared" si="23"/>
        <v>0</v>
      </c>
      <c r="AU93" t="e">
        <f t="shared" si="24"/>
        <v>#N/A</v>
      </c>
      <c r="AX93" t="e">
        <f t="shared" si="25"/>
        <v>#N/A</v>
      </c>
      <c r="AY93" t="e">
        <f t="shared" si="13"/>
        <v>#N/A</v>
      </c>
      <c r="AZ93" t="e">
        <f t="shared" si="14"/>
        <v>#N/A</v>
      </c>
    </row>
    <row r="94" spans="1:52" x14ac:dyDescent="0.15">
      <c r="A94" s="2"/>
      <c r="B94" s="2"/>
      <c r="C94" s="2"/>
      <c r="D94" s="198"/>
      <c r="E94" s="198"/>
      <c r="F94" s="199">
        <f t="shared" si="15"/>
        <v>0</v>
      </c>
      <c r="G94" s="207"/>
      <c r="H94" s="198"/>
      <c r="I94" s="203"/>
      <c r="J94" s="204" t="e" cm="1">
        <f t="array" ref="J94:L94">IF($I$29="mg/g solv.", AN94:AP94, IF($I$29="mg/g soln.", AS94:AU94, IF($I$29="mg/mL solv.", AX94:AZ94, "UNIT SELECTION ERROR")))</f>
        <v>#N/A</v>
      </c>
      <c r="K94" s="204" t="e">
        <v>#N/A</v>
      </c>
      <c r="L94" s="204" t="e">
        <v>#N/A</v>
      </c>
      <c r="M94" s="203"/>
      <c r="N94" s="260"/>
      <c r="O94" s="260"/>
      <c r="P94" s="260"/>
      <c r="Q94" s="179" t="str">
        <f t="shared" si="4"/>
        <v>ERROR w/ Data Input…Check Solvent Name(s), Solvent Fracs, T, and Solubility</v>
      </c>
      <c r="AC94" t="e">
        <f>INDEX(Solvents!$H$5:$H$66,MATCH(A94,Solvents!$D$5:$D$66,0))</f>
        <v>#N/A</v>
      </c>
      <c r="AD94">
        <f>IF(B94=0, 0, INDEX(Solvents!$H$5:$H$66,MATCH(B94,Solvents!$D$5:$D$66,0)))</f>
        <v>0</v>
      </c>
      <c r="AE94">
        <f>IF(C94=0, 0, INDEX(Solvents!$H$5:$H$66,MATCH(C94,Solvents!$D$5:$D$66,0)))</f>
        <v>0</v>
      </c>
      <c r="AF94" t="e">
        <f>INDEX(Solvents!$K$5:$K$66,MATCH(A94,Solvents!$D$5:$D$66,0))</f>
        <v>#N/A</v>
      </c>
      <c r="AG94">
        <f>IF(B94=0, 10000, INDEX(Solvents!$K$5:$K$66,MATCH(B94,Solvents!$D$5:$D$66,0)))</f>
        <v>10000</v>
      </c>
      <c r="AH94">
        <f>IF(C94=0, 10000, INDEX(Solvents!$K$5:$K$66,MATCH(C94,Solvents!$D$5:$D$66,0)))</f>
        <v>10000</v>
      </c>
      <c r="AI94" s="177" t="e">
        <f t="shared" si="16"/>
        <v>#N/A</v>
      </c>
      <c r="AJ94" t="e">
        <f t="shared" si="17"/>
        <v>#N/A</v>
      </c>
      <c r="AK94" t="e">
        <f t="shared" si="18"/>
        <v>#N/A</v>
      </c>
      <c r="AL94" t="e">
        <f t="shared" si="19"/>
        <v>#N/A</v>
      </c>
      <c r="AN94">
        <f t="shared" si="20"/>
        <v>0</v>
      </c>
      <c r="AO94">
        <f t="shared" si="7"/>
        <v>0</v>
      </c>
      <c r="AP94" t="e">
        <f t="shared" si="21"/>
        <v>#N/A</v>
      </c>
      <c r="AS94">
        <f t="shared" si="22"/>
        <v>0</v>
      </c>
      <c r="AT94">
        <f t="shared" si="23"/>
        <v>0</v>
      </c>
      <c r="AU94" t="e">
        <f t="shared" si="24"/>
        <v>#N/A</v>
      </c>
      <c r="AX94" t="e">
        <f t="shared" si="25"/>
        <v>#N/A</v>
      </c>
      <c r="AY94" t="e">
        <f t="shared" si="13"/>
        <v>#N/A</v>
      </c>
      <c r="AZ94" t="e">
        <f t="shared" si="14"/>
        <v>#N/A</v>
      </c>
    </row>
    <row r="95" spans="1:52" x14ac:dyDescent="0.15">
      <c r="A95" s="2"/>
      <c r="B95" s="2"/>
      <c r="C95" s="2"/>
      <c r="D95" s="198"/>
      <c r="E95" s="198"/>
      <c r="F95" s="199">
        <f t="shared" si="15"/>
        <v>0</v>
      </c>
      <c r="G95" s="207"/>
      <c r="H95" s="198"/>
      <c r="I95" s="203"/>
      <c r="J95" s="204" t="e" cm="1">
        <f t="array" ref="J95:L95">IF($I$29="mg/g solv.", AN95:AP95, IF($I$29="mg/g soln.", AS95:AU95, IF($I$29="mg/mL solv.", AX95:AZ95, "UNIT SELECTION ERROR")))</f>
        <v>#N/A</v>
      </c>
      <c r="K95" s="204" t="e">
        <v>#N/A</v>
      </c>
      <c r="L95" s="204" t="e">
        <v>#N/A</v>
      </c>
      <c r="M95" s="203"/>
      <c r="N95" s="260"/>
      <c r="O95" s="260"/>
      <c r="P95" s="260"/>
      <c r="Q95" s="179" t="str">
        <f t="shared" ref="Q95:Q158" si="26">IF( OR(A95=0, AND(A95=0,B95&lt;&gt;0), AND(A95=0,C95&lt;&gt;0),  AND(B95=0, E95&lt;&gt;0), AND(B95&lt;&gt;0,E95=0), AND(C95=0,F95&lt;&gt;0), AND(C95&lt;&gt;0,F95=0), SUM(D95:F95)&lt;&gt;1, G95="",I95=""), "ERROR w/ Data Input…Check Solvent Name(s), Solvent Fracs, T, and Solubility",  "OK" )</f>
        <v>ERROR w/ Data Input…Check Solvent Name(s), Solvent Fracs, T, and Solubility</v>
      </c>
      <c r="AC95" t="e">
        <f>INDEX(Solvents!$H$5:$H$66,MATCH(A95,Solvents!$D$5:$D$66,0))</f>
        <v>#N/A</v>
      </c>
      <c r="AD95">
        <f>IF(B95=0, 0, INDEX(Solvents!$H$5:$H$66,MATCH(B95,Solvents!$D$5:$D$66,0)))</f>
        <v>0</v>
      </c>
      <c r="AE95">
        <f>IF(C95=0, 0, INDEX(Solvents!$H$5:$H$66,MATCH(C95,Solvents!$D$5:$D$66,0)))</f>
        <v>0</v>
      </c>
      <c r="AF95" t="e">
        <f>INDEX(Solvents!$K$5:$K$66,MATCH(A95,Solvents!$D$5:$D$66,0))</f>
        <v>#N/A</v>
      </c>
      <c r="AG95">
        <f>IF(B95=0, 10000, INDEX(Solvents!$K$5:$K$66,MATCH(B95,Solvents!$D$5:$D$66,0)))</f>
        <v>10000</v>
      </c>
      <c r="AH95">
        <f>IF(C95=0, 10000, INDEX(Solvents!$K$5:$K$66,MATCH(C95,Solvents!$D$5:$D$66,0)))</f>
        <v>10000</v>
      </c>
      <c r="AI95" s="177" t="e">
        <f t="shared" si="16"/>
        <v>#N/A</v>
      </c>
      <c r="AJ95" t="e">
        <f t="shared" si="17"/>
        <v>#N/A</v>
      </c>
      <c r="AK95" t="e">
        <f t="shared" si="18"/>
        <v>#N/A</v>
      </c>
      <c r="AL95" t="e">
        <f t="shared" si="19"/>
        <v>#N/A</v>
      </c>
      <c r="AN95">
        <f t="shared" si="20"/>
        <v>0</v>
      </c>
      <c r="AO95">
        <f t="shared" si="7"/>
        <v>0</v>
      </c>
      <c r="AP95" t="e">
        <f t="shared" si="21"/>
        <v>#N/A</v>
      </c>
      <c r="AS95">
        <f t="shared" si="22"/>
        <v>0</v>
      </c>
      <c r="AT95">
        <f t="shared" si="23"/>
        <v>0</v>
      </c>
      <c r="AU95" t="e">
        <f t="shared" si="24"/>
        <v>#N/A</v>
      </c>
      <c r="AX95" t="e">
        <f t="shared" si="25"/>
        <v>#N/A</v>
      </c>
      <c r="AY95" t="e">
        <f t="shared" si="13"/>
        <v>#N/A</v>
      </c>
      <c r="AZ95" t="e">
        <f t="shared" si="14"/>
        <v>#N/A</v>
      </c>
    </row>
    <row r="96" spans="1:52" x14ac:dyDescent="0.15">
      <c r="A96" s="2"/>
      <c r="B96" s="2"/>
      <c r="C96" s="2"/>
      <c r="D96" s="198"/>
      <c r="E96" s="198"/>
      <c r="F96" s="199">
        <f t="shared" si="15"/>
        <v>0</v>
      </c>
      <c r="G96" s="207"/>
      <c r="H96" s="198"/>
      <c r="I96" s="203"/>
      <c r="J96" s="204" t="e" cm="1">
        <f t="array" ref="J96:L96">IF($I$29="mg/g solv.", AN96:AP96, IF($I$29="mg/g soln.", AS96:AU96, IF($I$29="mg/mL solv.", AX96:AZ96, "UNIT SELECTION ERROR")))</f>
        <v>#N/A</v>
      </c>
      <c r="K96" s="204" t="e">
        <v>#N/A</v>
      </c>
      <c r="L96" s="204" t="e">
        <v>#N/A</v>
      </c>
      <c r="M96" s="203"/>
      <c r="N96" s="260"/>
      <c r="O96" s="260"/>
      <c r="P96" s="260"/>
      <c r="Q96" s="179" t="str">
        <f t="shared" si="26"/>
        <v>ERROR w/ Data Input…Check Solvent Name(s), Solvent Fracs, T, and Solubility</v>
      </c>
      <c r="AC96" t="e">
        <f>INDEX(Solvents!$H$5:$H$66,MATCH(A96,Solvents!$D$5:$D$66,0))</f>
        <v>#N/A</v>
      </c>
      <c r="AD96">
        <f>IF(B96=0, 0, INDEX(Solvents!$H$5:$H$66,MATCH(B96,Solvents!$D$5:$D$66,0)))</f>
        <v>0</v>
      </c>
      <c r="AE96">
        <f>IF(C96=0, 0, INDEX(Solvents!$H$5:$H$66,MATCH(C96,Solvents!$D$5:$D$66,0)))</f>
        <v>0</v>
      </c>
      <c r="AF96" t="e">
        <f>INDEX(Solvents!$K$5:$K$66,MATCH(A96,Solvents!$D$5:$D$66,0))</f>
        <v>#N/A</v>
      </c>
      <c r="AG96">
        <f>IF(B96=0, 10000, INDEX(Solvents!$K$5:$K$66,MATCH(B96,Solvents!$D$5:$D$66,0)))</f>
        <v>10000</v>
      </c>
      <c r="AH96">
        <f>IF(C96=0, 10000, INDEX(Solvents!$K$5:$K$66,MATCH(C96,Solvents!$D$5:$D$66,0)))</f>
        <v>10000</v>
      </c>
      <c r="AI96" s="177" t="e">
        <f t="shared" si="16"/>
        <v>#N/A</v>
      </c>
      <c r="AJ96" t="e">
        <f t="shared" si="17"/>
        <v>#N/A</v>
      </c>
      <c r="AK96" t="e">
        <f t="shared" si="18"/>
        <v>#N/A</v>
      </c>
      <c r="AL96" t="e">
        <f t="shared" si="19"/>
        <v>#N/A</v>
      </c>
      <c r="AN96">
        <f t="shared" si="20"/>
        <v>0</v>
      </c>
      <c r="AO96">
        <f t="shared" si="7"/>
        <v>0</v>
      </c>
      <c r="AP96" t="e">
        <f t="shared" si="21"/>
        <v>#N/A</v>
      </c>
      <c r="AS96">
        <f t="shared" si="22"/>
        <v>0</v>
      </c>
      <c r="AT96">
        <f t="shared" si="23"/>
        <v>0</v>
      </c>
      <c r="AU96" t="e">
        <f t="shared" si="24"/>
        <v>#N/A</v>
      </c>
      <c r="AX96" t="e">
        <f t="shared" si="25"/>
        <v>#N/A</v>
      </c>
      <c r="AY96" t="e">
        <f t="shared" si="13"/>
        <v>#N/A</v>
      </c>
      <c r="AZ96" t="e">
        <f t="shared" si="14"/>
        <v>#N/A</v>
      </c>
    </row>
    <row r="97" spans="1:52" x14ac:dyDescent="0.15">
      <c r="A97" s="2"/>
      <c r="B97" s="2"/>
      <c r="C97" s="2"/>
      <c r="D97" s="198"/>
      <c r="E97" s="198"/>
      <c r="F97" s="199">
        <f t="shared" si="15"/>
        <v>0</v>
      </c>
      <c r="G97" s="207"/>
      <c r="H97" s="198"/>
      <c r="I97" s="203"/>
      <c r="J97" s="204" t="e" cm="1">
        <f t="array" ref="J97:L97">IF($I$29="mg/g solv.", AN97:AP97, IF($I$29="mg/g soln.", AS97:AU97, IF($I$29="mg/mL solv.", AX97:AZ97, "UNIT SELECTION ERROR")))</f>
        <v>#N/A</v>
      </c>
      <c r="K97" s="204" t="e">
        <v>#N/A</v>
      </c>
      <c r="L97" s="204" t="e">
        <v>#N/A</v>
      </c>
      <c r="M97" s="203"/>
      <c r="N97" s="260"/>
      <c r="O97" s="260"/>
      <c r="P97" s="260"/>
      <c r="Q97" s="179" t="str">
        <f t="shared" si="26"/>
        <v>ERROR w/ Data Input…Check Solvent Name(s), Solvent Fracs, T, and Solubility</v>
      </c>
      <c r="AC97" t="e">
        <f>INDEX(Solvents!$H$5:$H$66,MATCH(A97,Solvents!$D$5:$D$66,0))</f>
        <v>#N/A</v>
      </c>
      <c r="AD97">
        <f>IF(B97=0, 0, INDEX(Solvents!$H$5:$H$66,MATCH(B97,Solvents!$D$5:$D$66,0)))</f>
        <v>0</v>
      </c>
      <c r="AE97">
        <f>IF(C97=0, 0, INDEX(Solvents!$H$5:$H$66,MATCH(C97,Solvents!$D$5:$D$66,0)))</f>
        <v>0</v>
      </c>
      <c r="AF97" t="e">
        <f>INDEX(Solvents!$K$5:$K$66,MATCH(A97,Solvents!$D$5:$D$66,0))</f>
        <v>#N/A</v>
      </c>
      <c r="AG97">
        <f>IF(B97=0, 10000, INDEX(Solvents!$K$5:$K$66,MATCH(B97,Solvents!$D$5:$D$66,0)))</f>
        <v>10000</v>
      </c>
      <c r="AH97">
        <f>IF(C97=0, 10000, INDEX(Solvents!$K$5:$K$66,MATCH(C97,Solvents!$D$5:$D$66,0)))</f>
        <v>10000</v>
      </c>
      <c r="AI97" s="177" t="e">
        <f t="shared" si="16"/>
        <v>#N/A</v>
      </c>
      <c r="AJ97" t="e">
        <f t="shared" si="17"/>
        <v>#N/A</v>
      </c>
      <c r="AK97" t="e">
        <f t="shared" si="18"/>
        <v>#N/A</v>
      </c>
      <c r="AL97" t="e">
        <f t="shared" si="19"/>
        <v>#N/A</v>
      </c>
      <c r="AN97">
        <f t="shared" si="20"/>
        <v>0</v>
      </c>
      <c r="AO97">
        <f t="shared" si="7"/>
        <v>0</v>
      </c>
      <c r="AP97" t="e">
        <f t="shared" si="21"/>
        <v>#N/A</v>
      </c>
      <c r="AS97">
        <f t="shared" si="22"/>
        <v>0</v>
      </c>
      <c r="AT97">
        <f t="shared" si="23"/>
        <v>0</v>
      </c>
      <c r="AU97" t="e">
        <f t="shared" si="24"/>
        <v>#N/A</v>
      </c>
      <c r="AX97" t="e">
        <f t="shared" si="25"/>
        <v>#N/A</v>
      </c>
      <c r="AY97" t="e">
        <f t="shared" si="13"/>
        <v>#N/A</v>
      </c>
      <c r="AZ97" t="e">
        <f t="shared" si="14"/>
        <v>#N/A</v>
      </c>
    </row>
    <row r="98" spans="1:52" x14ac:dyDescent="0.15">
      <c r="A98" s="2"/>
      <c r="B98" s="2"/>
      <c r="C98" s="2"/>
      <c r="D98" s="198"/>
      <c r="E98" s="198"/>
      <c r="F98" s="199">
        <f t="shared" si="15"/>
        <v>0</v>
      </c>
      <c r="G98" s="207"/>
      <c r="H98" s="198"/>
      <c r="I98" s="203"/>
      <c r="J98" s="204" t="e" cm="1">
        <f t="array" ref="J98:L98">IF($I$29="mg/g solv.", AN98:AP98, IF($I$29="mg/g soln.", AS98:AU98, IF($I$29="mg/mL solv.", AX98:AZ98, "UNIT SELECTION ERROR")))</f>
        <v>#N/A</v>
      </c>
      <c r="K98" s="204" t="e">
        <v>#N/A</v>
      </c>
      <c r="L98" s="204" t="e">
        <v>#N/A</v>
      </c>
      <c r="M98" s="203"/>
      <c r="N98" s="260"/>
      <c r="O98" s="260"/>
      <c r="P98" s="260"/>
      <c r="Q98" s="179" t="str">
        <f t="shared" si="26"/>
        <v>ERROR w/ Data Input…Check Solvent Name(s), Solvent Fracs, T, and Solubility</v>
      </c>
      <c r="AC98" t="e">
        <f>INDEX(Solvents!$H$5:$H$66,MATCH(A98,Solvents!$D$5:$D$66,0))</f>
        <v>#N/A</v>
      </c>
      <c r="AD98">
        <f>IF(B98=0, 0, INDEX(Solvents!$H$5:$H$66,MATCH(B98,Solvents!$D$5:$D$66,0)))</f>
        <v>0</v>
      </c>
      <c r="AE98">
        <f>IF(C98=0, 0, INDEX(Solvents!$H$5:$H$66,MATCH(C98,Solvents!$D$5:$D$66,0)))</f>
        <v>0</v>
      </c>
      <c r="AF98" t="e">
        <f>INDEX(Solvents!$K$5:$K$66,MATCH(A98,Solvents!$D$5:$D$66,0))</f>
        <v>#N/A</v>
      </c>
      <c r="AG98">
        <f>IF(B98=0, 10000, INDEX(Solvents!$K$5:$K$66,MATCH(B98,Solvents!$D$5:$D$66,0)))</f>
        <v>10000</v>
      </c>
      <c r="AH98">
        <f>IF(C98=0, 10000, INDEX(Solvents!$K$5:$K$66,MATCH(C98,Solvents!$D$5:$D$66,0)))</f>
        <v>10000</v>
      </c>
      <c r="AI98" s="177" t="e">
        <f t="shared" si="16"/>
        <v>#N/A</v>
      </c>
      <c r="AJ98" t="e">
        <f t="shared" si="17"/>
        <v>#N/A</v>
      </c>
      <c r="AK98" t="e">
        <f t="shared" si="18"/>
        <v>#N/A</v>
      </c>
      <c r="AL98" t="e">
        <f t="shared" si="19"/>
        <v>#N/A</v>
      </c>
      <c r="AN98">
        <f t="shared" si="20"/>
        <v>0</v>
      </c>
      <c r="AO98">
        <f t="shared" si="7"/>
        <v>0</v>
      </c>
      <c r="AP98" t="e">
        <f t="shared" si="21"/>
        <v>#N/A</v>
      </c>
      <c r="AS98">
        <f t="shared" si="22"/>
        <v>0</v>
      </c>
      <c r="AT98">
        <f t="shared" si="23"/>
        <v>0</v>
      </c>
      <c r="AU98" t="e">
        <f t="shared" si="24"/>
        <v>#N/A</v>
      </c>
      <c r="AX98" t="e">
        <f t="shared" si="25"/>
        <v>#N/A</v>
      </c>
      <c r="AY98" t="e">
        <f t="shared" si="13"/>
        <v>#N/A</v>
      </c>
      <c r="AZ98" t="e">
        <f t="shared" si="14"/>
        <v>#N/A</v>
      </c>
    </row>
    <row r="99" spans="1:52" x14ac:dyDescent="0.15">
      <c r="A99" s="2"/>
      <c r="B99" s="2"/>
      <c r="C99" s="2"/>
      <c r="D99" s="198"/>
      <c r="E99" s="198"/>
      <c r="F99" s="199">
        <f t="shared" si="15"/>
        <v>0</v>
      </c>
      <c r="G99" s="207"/>
      <c r="H99" s="198"/>
      <c r="I99" s="203"/>
      <c r="J99" s="204" t="e" cm="1">
        <f t="array" ref="J99:L99">IF($I$29="mg/g solv.", AN99:AP99, IF($I$29="mg/g soln.", AS99:AU99, IF($I$29="mg/mL solv.", AX99:AZ99, "UNIT SELECTION ERROR")))</f>
        <v>#N/A</v>
      </c>
      <c r="K99" s="204" t="e">
        <v>#N/A</v>
      </c>
      <c r="L99" s="204" t="e">
        <v>#N/A</v>
      </c>
      <c r="M99" s="203"/>
      <c r="N99" s="260"/>
      <c r="O99" s="260"/>
      <c r="P99" s="260"/>
      <c r="Q99" s="179" t="str">
        <f t="shared" si="26"/>
        <v>ERROR w/ Data Input…Check Solvent Name(s), Solvent Fracs, T, and Solubility</v>
      </c>
      <c r="AC99" t="e">
        <f>INDEX(Solvents!$H$5:$H$66,MATCH(A99,Solvents!$D$5:$D$66,0))</f>
        <v>#N/A</v>
      </c>
      <c r="AD99">
        <f>IF(B99=0, 0, INDEX(Solvents!$H$5:$H$66,MATCH(B99,Solvents!$D$5:$D$66,0)))</f>
        <v>0</v>
      </c>
      <c r="AE99">
        <f>IF(C99=0, 0, INDEX(Solvents!$H$5:$H$66,MATCH(C99,Solvents!$D$5:$D$66,0)))</f>
        <v>0</v>
      </c>
      <c r="AF99" t="e">
        <f>INDEX(Solvents!$K$5:$K$66,MATCH(A99,Solvents!$D$5:$D$66,0))</f>
        <v>#N/A</v>
      </c>
      <c r="AG99">
        <f>IF(B99=0, 10000, INDEX(Solvents!$K$5:$K$66,MATCH(B99,Solvents!$D$5:$D$66,0)))</f>
        <v>10000</v>
      </c>
      <c r="AH99">
        <f>IF(C99=0, 10000, INDEX(Solvents!$K$5:$K$66,MATCH(C99,Solvents!$D$5:$D$66,0)))</f>
        <v>10000</v>
      </c>
      <c r="AI99" s="177" t="e">
        <f t="shared" si="16"/>
        <v>#N/A</v>
      </c>
      <c r="AJ99" t="e">
        <f t="shared" si="17"/>
        <v>#N/A</v>
      </c>
      <c r="AK99" t="e">
        <f t="shared" si="18"/>
        <v>#N/A</v>
      </c>
      <c r="AL99" t="e">
        <f t="shared" si="19"/>
        <v>#N/A</v>
      </c>
      <c r="AN99">
        <f t="shared" si="20"/>
        <v>0</v>
      </c>
      <c r="AO99">
        <f t="shared" si="7"/>
        <v>0</v>
      </c>
      <c r="AP99" t="e">
        <f t="shared" si="21"/>
        <v>#N/A</v>
      </c>
      <c r="AS99">
        <f t="shared" si="22"/>
        <v>0</v>
      </c>
      <c r="AT99">
        <f t="shared" si="23"/>
        <v>0</v>
      </c>
      <c r="AU99" t="e">
        <f t="shared" si="24"/>
        <v>#N/A</v>
      </c>
      <c r="AX99" t="e">
        <f t="shared" si="25"/>
        <v>#N/A</v>
      </c>
      <c r="AY99" t="e">
        <f t="shared" si="13"/>
        <v>#N/A</v>
      </c>
      <c r="AZ99" t="e">
        <f t="shared" si="14"/>
        <v>#N/A</v>
      </c>
    </row>
    <row r="100" spans="1:52" x14ac:dyDescent="0.15">
      <c r="A100" s="2"/>
      <c r="B100" s="2"/>
      <c r="C100" s="2"/>
      <c r="D100" s="198"/>
      <c r="E100" s="198"/>
      <c r="F100" s="199">
        <f t="shared" ref="F100:F163" si="27">IF(AND(D100&gt;0, E100 &gt; 0), 1-SUM(D100:E100),0)</f>
        <v>0</v>
      </c>
      <c r="G100" s="207"/>
      <c r="H100" s="198"/>
      <c r="I100" s="203"/>
      <c r="J100" s="204" t="e" cm="1">
        <f t="array" ref="J100:L100">IF($I$29="mg/g solv.", AN100:AP100, IF($I$29="mg/g soln.", AS100:AU100, IF($I$29="mg/mL solv.", AX100:AZ100, "UNIT SELECTION ERROR")))</f>
        <v>#N/A</v>
      </c>
      <c r="K100" s="204" t="e">
        <v>#N/A</v>
      </c>
      <c r="L100" s="204" t="e">
        <v>#N/A</v>
      </c>
      <c r="M100" s="203"/>
      <c r="N100" s="260"/>
      <c r="O100" s="260"/>
      <c r="P100" s="260"/>
      <c r="Q100" s="179" t="str">
        <f t="shared" si="26"/>
        <v>ERROR w/ Data Input…Check Solvent Name(s), Solvent Fracs, T, and Solubility</v>
      </c>
      <c r="AC100" t="e">
        <f>INDEX(Solvents!$H$5:$H$66,MATCH(A100,Solvents!$D$5:$D$66,0))</f>
        <v>#N/A</v>
      </c>
      <c r="AD100">
        <f>IF(B100=0, 0, INDEX(Solvents!$H$5:$H$66,MATCH(B100,Solvents!$D$5:$D$66,0)))</f>
        <v>0</v>
      </c>
      <c r="AE100">
        <f>IF(C100=0, 0, INDEX(Solvents!$H$5:$H$66,MATCH(C100,Solvents!$D$5:$D$66,0)))</f>
        <v>0</v>
      </c>
      <c r="AF100" t="e">
        <f>INDEX(Solvents!$K$5:$K$66,MATCH(A100,Solvents!$D$5:$D$66,0))</f>
        <v>#N/A</v>
      </c>
      <c r="AG100">
        <f>IF(B100=0, 10000, INDEX(Solvents!$K$5:$K$66,MATCH(B100,Solvents!$D$5:$D$66,0)))</f>
        <v>10000</v>
      </c>
      <c r="AH100">
        <f>IF(C100=0, 10000, INDEX(Solvents!$K$5:$K$66,MATCH(C100,Solvents!$D$5:$D$66,0)))</f>
        <v>10000</v>
      </c>
      <c r="AI100" s="177" t="e">
        <f t="shared" ref="AI100:AI163" si="28">IF($D$29="wt frac",D100,D100*AF100/(D100*AF100+E100*AG100+F100*AH100))</f>
        <v>#N/A</v>
      </c>
      <c r="AJ100" t="e">
        <f t="shared" ref="AJ100:AJ163" si="29">IF($D$29="wt frac",E100,E100*AG100/(D100*AF100+E100*AG100+F100*AH100))</f>
        <v>#N/A</v>
      </c>
      <c r="AK100" t="e">
        <f t="shared" ref="AK100:AK163" si="30">IF($D$29="wt frac",F100,F100*AH100/(D100*AF100+E100*AG100+F100*AH100))</f>
        <v>#N/A</v>
      </c>
      <c r="AL100" t="e">
        <f t="shared" ref="AL100:AL163" si="31">1/(AI100/AF100+AJ100/AG100+AK100/AH100)</f>
        <v>#N/A</v>
      </c>
      <c r="AN100">
        <f t="shared" ref="AN100:AN163" si="32">(I100/1000)/(1+I100/1000)*1000</f>
        <v>0</v>
      </c>
      <c r="AO100">
        <f t="shared" si="7"/>
        <v>0</v>
      </c>
      <c r="AP100" t="e">
        <f t="shared" ref="AP100:AP163" si="33">I100*AL100</f>
        <v>#N/A</v>
      </c>
      <c r="AS100">
        <f t="shared" ref="AS100:AS163" si="34">(I100/1000)/(1-I100/1000)*1000</f>
        <v>0</v>
      </c>
      <c r="AT100">
        <f t="shared" ref="AT100:AT163" si="35">I100*100/1000</f>
        <v>0</v>
      </c>
      <c r="AU100" t="e">
        <f t="shared" ref="AU100:AU163" si="36">AS100*AL100</f>
        <v>#N/A</v>
      </c>
      <c r="AX100" t="e">
        <f t="shared" ref="AX100:AX163" si="37">I100/AL100</f>
        <v>#N/A</v>
      </c>
      <c r="AY100" t="e">
        <f t="shared" si="13"/>
        <v>#N/A</v>
      </c>
      <c r="AZ100" t="e">
        <f t="shared" si="14"/>
        <v>#N/A</v>
      </c>
    </row>
    <row r="101" spans="1:52" x14ac:dyDescent="0.15">
      <c r="A101" s="2"/>
      <c r="B101" s="2"/>
      <c r="C101" s="2"/>
      <c r="D101" s="198"/>
      <c r="E101" s="198"/>
      <c r="F101" s="199">
        <f t="shared" si="27"/>
        <v>0</v>
      </c>
      <c r="G101" s="207"/>
      <c r="H101" s="198"/>
      <c r="I101" s="203"/>
      <c r="J101" s="204" t="e" cm="1">
        <f t="array" ref="J101:L101">IF($I$29="mg/g solv.", AN101:AP101, IF($I$29="mg/g soln.", AS101:AU101, IF($I$29="mg/mL solv.", AX101:AZ101, "UNIT SELECTION ERROR")))</f>
        <v>#N/A</v>
      </c>
      <c r="K101" s="204" t="e">
        <v>#N/A</v>
      </c>
      <c r="L101" s="204" t="e">
        <v>#N/A</v>
      </c>
      <c r="M101" s="203"/>
      <c r="N101" s="260"/>
      <c r="O101" s="260"/>
      <c r="P101" s="260"/>
      <c r="Q101" s="179" t="str">
        <f t="shared" si="26"/>
        <v>ERROR w/ Data Input…Check Solvent Name(s), Solvent Fracs, T, and Solubility</v>
      </c>
      <c r="AC101" t="e">
        <f>INDEX(Solvents!$H$5:$H$66,MATCH(A101,Solvents!$D$5:$D$66,0))</f>
        <v>#N/A</v>
      </c>
      <c r="AD101">
        <f>IF(B101=0, 0, INDEX(Solvents!$H$5:$H$66,MATCH(B101,Solvents!$D$5:$D$66,0)))</f>
        <v>0</v>
      </c>
      <c r="AE101">
        <f>IF(C101=0, 0, INDEX(Solvents!$H$5:$H$66,MATCH(C101,Solvents!$D$5:$D$66,0)))</f>
        <v>0</v>
      </c>
      <c r="AF101" t="e">
        <f>INDEX(Solvents!$K$5:$K$66,MATCH(A101,Solvents!$D$5:$D$66,0))</f>
        <v>#N/A</v>
      </c>
      <c r="AG101">
        <f>IF(B101=0, 10000, INDEX(Solvents!$K$5:$K$66,MATCH(B101,Solvents!$D$5:$D$66,0)))</f>
        <v>10000</v>
      </c>
      <c r="AH101">
        <f>IF(C101=0, 10000, INDEX(Solvents!$K$5:$K$66,MATCH(C101,Solvents!$D$5:$D$66,0)))</f>
        <v>10000</v>
      </c>
      <c r="AI101" s="177" t="e">
        <f t="shared" si="28"/>
        <v>#N/A</v>
      </c>
      <c r="AJ101" t="e">
        <f t="shared" si="29"/>
        <v>#N/A</v>
      </c>
      <c r="AK101" t="e">
        <f t="shared" si="30"/>
        <v>#N/A</v>
      </c>
      <c r="AL101" t="e">
        <f t="shared" si="31"/>
        <v>#N/A</v>
      </c>
      <c r="AN101">
        <f t="shared" si="32"/>
        <v>0</v>
      </c>
      <c r="AO101">
        <f t="shared" si="7"/>
        <v>0</v>
      </c>
      <c r="AP101" t="e">
        <f t="shared" si="33"/>
        <v>#N/A</v>
      </c>
      <c r="AS101">
        <f t="shared" si="34"/>
        <v>0</v>
      </c>
      <c r="AT101">
        <f t="shared" si="35"/>
        <v>0</v>
      </c>
      <c r="AU101" t="e">
        <f t="shared" si="36"/>
        <v>#N/A</v>
      </c>
      <c r="AX101" t="e">
        <f t="shared" si="37"/>
        <v>#N/A</v>
      </c>
      <c r="AY101" t="e">
        <f t="shared" si="13"/>
        <v>#N/A</v>
      </c>
      <c r="AZ101" t="e">
        <f t="shared" si="14"/>
        <v>#N/A</v>
      </c>
    </row>
    <row r="102" spans="1:52" x14ac:dyDescent="0.15">
      <c r="A102" s="2"/>
      <c r="B102" s="2"/>
      <c r="C102" s="2"/>
      <c r="D102" s="198"/>
      <c r="E102" s="198"/>
      <c r="F102" s="199">
        <f t="shared" si="27"/>
        <v>0</v>
      </c>
      <c r="G102" s="207"/>
      <c r="H102" s="198"/>
      <c r="I102" s="203"/>
      <c r="J102" s="204" t="e" cm="1">
        <f t="array" ref="J102:L102">IF($I$29="mg/g solv.", AN102:AP102, IF($I$29="mg/g soln.", AS102:AU102, IF($I$29="mg/mL solv.", AX102:AZ102, "UNIT SELECTION ERROR")))</f>
        <v>#N/A</v>
      </c>
      <c r="K102" s="204" t="e">
        <v>#N/A</v>
      </c>
      <c r="L102" s="204" t="e">
        <v>#N/A</v>
      </c>
      <c r="M102" s="203"/>
      <c r="N102" s="260"/>
      <c r="O102" s="260"/>
      <c r="P102" s="260"/>
      <c r="Q102" s="179" t="str">
        <f t="shared" si="26"/>
        <v>ERROR w/ Data Input…Check Solvent Name(s), Solvent Fracs, T, and Solubility</v>
      </c>
      <c r="AC102" t="e">
        <f>INDEX(Solvents!$H$5:$H$66,MATCH(A102,Solvents!$D$5:$D$66,0))</f>
        <v>#N/A</v>
      </c>
      <c r="AD102">
        <f>IF(B102=0, 0, INDEX(Solvents!$H$5:$H$66,MATCH(B102,Solvents!$D$5:$D$66,0)))</f>
        <v>0</v>
      </c>
      <c r="AE102">
        <f>IF(C102=0, 0, INDEX(Solvents!$H$5:$H$66,MATCH(C102,Solvents!$D$5:$D$66,0)))</f>
        <v>0</v>
      </c>
      <c r="AF102" t="e">
        <f>INDEX(Solvents!$K$5:$K$66,MATCH(A102,Solvents!$D$5:$D$66,0))</f>
        <v>#N/A</v>
      </c>
      <c r="AG102">
        <f>IF(B102=0, 10000, INDEX(Solvents!$K$5:$K$66,MATCH(B102,Solvents!$D$5:$D$66,0)))</f>
        <v>10000</v>
      </c>
      <c r="AH102">
        <f>IF(C102=0, 10000, INDEX(Solvents!$K$5:$K$66,MATCH(C102,Solvents!$D$5:$D$66,0)))</f>
        <v>10000</v>
      </c>
      <c r="AI102" s="177" t="e">
        <f t="shared" si="28"/>
        <v>#N/A</v>
      </c>
      <c r="AJ102" t="e">
        <f t="shared" si="29"/>
        <v>#N/A</v>
      </c>
      <c r="AK102" t="e">
        <f t="shared" si="30"/>
        <v>#N/A</v>
      </c>
      <c r="AL102" t="e">
        <f t="shared" si="31"/>
        <v>#N/A</v>
      </c>
      <c r="AN102">
        <f t="shared" si="32"/>
        <v>0</v>
      </c>
      <c r="AO102">
        <f t="shared" si="7"/>
        <v>0</v>
      </c>
      <c r="AP102" t="e">
        <f t="shared" si="33"/>
        <v>#N/A</v>
      </c>
      <c r="AS102">
        <f t="shared" si="34"/>
        <v>0</v>
      </c>
      <c r="AT102">
        <f t="shared" si="35"/>
        <v>0</v>
      </c>
      <c r="AU102" t="e">
        <f t="shared" si="36"/>
        <v>#N/A</v>
      </c>
      <c r="AX102" t="e">
        <f t="shared" si="37"/>
        <v>#N/A</v>
      </c>
      <c r="AY102" t="e">
        <f t="shared" si="13"/>
        <v>#N/A</v>
      </c>
      <c r="AZ102" t="e">
        <f t="shared" si="14"/>
        <v>#N/A</v>
      </c>
    </row>
    <row r="103" spans="1:52" x14ac:dyDescent="0.15">
      <c r="A103" s="2"/>
      <c r="B103" s="2"/>
      <c r="C103" s="2"/>
      <c r="D103" s="198"/>
      <c r="E103" s="198"/>
      <c r="F103" s="199">
        <f t="shared" si="27"/>
        <v>0</v>
      </c>
      <c r="G103" s="207"/>
      <c r="H103" s="198"/>
      <c r="I103" s="203"/>
      <c r="J103" s="204" t="e" cm="1">
        <f t="array" ref="J103:L103">IF($I$29="mg/g solv.", AN103:AP103, IF($I$29="mg/g soln.", AS103:AU103, IF($I$29="mg/mL solv.", AX103:AZ103, "UNIT SELECTION ERROR")))</f>
        <v>#N/A</v>
      </c>
      <c r="K103" s="204" t="e">
        <v>#N/A</v>
      </c>
      <c r="L103" s="204" t="e">
        <v>#N/A</v>
      </c>
      <c r="M103" s="203"/>
      <c r="N103" s="260"/>
      <c r="O103" s="260"/>
      <c r="P103" s="260"/>
      <c r="Q103" s="179" t="str">
        <f t="shared" si="26"/>
        <v>ERROR w/ Data Input…Check Solvent Name(s), Solvent Fracs, T, and Solubility</v>
      </c>
      <c r="AC103" t="e">
        <f>INDEX(Solvents!$H$5:$H$66,MATCH(A103,Solvents!$D$5:$D$66,0))</f>
        <v>#N/A</v>
      </c>
      <c r="AD103">
        <f>IF(B103=0, 0, INDEX(Solvents!$H$5:$H$66,MATCH(B103,Solvents!$D$5:$D$66,0)))</f>
        <v>0</v>
      </c>
      <c r="AE103">
        <f>IF(C103=0, 0, INDEX(Solvents!$H$5:$H$66,MATCH(C103,Solvents!$D$5:$D$66,0)))</f>
        <v>0</v>
      </c>
      <c r="AF103" t="e">
        <f>INDEX(Solvents!$K$5:$K$66,MATCH(A103,Solvents!$D$5:$D$66,0))</f>
        <v>#N/A</v>
      </c>
      <c r="AG103">
        <f>IF(B103=0, 10000, INDEX(Solvents!$K$5:$K$66,MATCH(B103,Solvents!$D$5:$D$66,0)))</f>
        <v>10000</v>
      </c>
      <c r="AH103">
        <f>IF(C103=0, 10000, INDEX(Solvents!$K$5:$K$66,MATCH(C103,Solvents!$D$5:$D$66,0)))</f>
        <v>10000</v>
      </c>
      <c r="AI103" s="177" t="e">
        <f t="shared" si="28"/>
        <v>#N/A</v>
      </c>
      <c r="AJ103" t="e">
        <f t="shared" si="29"/>
        <v>#N/A</v>
      </c>
      <c r="AK103" t="e">
        <f t="shared" si="30"/>
        <v>#N/A</v>
      </c>
      <c r="AL103" t="e">
        <f t="shared" si="31"/>
        <v>#N/A</v>
      </c>
      <c r="AN103">
        <f t="shared" si="32"/>
        <v>0</v>
      </c>
      <c r="AO103">
        <f t="shared" si="7"/>
        <v>0</v>
      </c>
      <c r="AP103" t="e">
        <f t="shared" si="33"/>
        <v>#N/A</v>
      </c>
      <c r="AS103">
        <f t="shared" si="34"/>
        <v>0</v>
      </c>
      <c r="AT103">
        <f t="shared" si="35"/>
        <v>0</v>
      </c>
      <c r="AU103" t="e">
        <f t="shared" si="36"/>
        <v>#N/A</v>
      </c>
      <c r="AX103" t="e">
        <f t="shared" si="37"/>
        <v>#N/A</v>
      </c>
      <c r="AY103" t="e">
        <f t="shared" si="13"/>
        <v>#N/A</v>
      </c>
      <c r="AZ103" t="e">
        <f t="shared" si="14"/>
        <v>#N/A</v>
      </c>
    </row>
    <row r="104" spans="1:52" x14ac:dyDescent="0.15">
      <c r="A104" s="2"/>
      <c r="B104" s="2"/>
      <c r="C104" s="2"/>
      <c r="D104" s="198"/>
      <c r="E104" s="198"/>
      <c r="F104" s="199">
        <f t="shared" si="27"/>
        <v>0</v>
      </c>
      <c r="G104" s="207"/>
      <c r="H104" s="198"/>
      <c r="I104" s="203"/>
      <c r="J104" s="204" t="e" cm="1">
        <f t="array" ref="J104:L104">IF($I$29="mg/g solv.", AN104:AP104, IF($I$29="mg/g soln.", AS104:AU104, IF($I$29="mg/mL solv.", AX104:AZ104, "UNIT SELECTION ERROR")))</f>
        <v>#N/A</v>
      </c>
      <c r="K104" s="204" t="e">
        <v>#N/A</v>
      </c>
      <c r="L104" s="204" t="e">
        <v>#N/A</v>
      </c>
      <c r="M104" s="203"/>
      <c r="N104" s="260"/>
      <c r="O104" s="260"/>
      <c r="P104" s="260"/>
      <c r="Q104" s="179" t="str">
        <f t="shared" si="26"/>
        <v>ERROR w/ Data Input…Check Solvent Name(s), Solvent Fracs, T, and Solubility</v>
      </c>
      <c r="AC104" t="e">
        <f>INDEX(Solvents!$H$5:$H$66,MATCH(A104,Solvents!$D$5:$D$66,0))</f>
        <v>#N/A</v>
      </c>
      <c r="AD104">
        <f>IF(B104=0, 0, INDEX(Solvents!$H$5:$H$66,MATCH(B104,Solvents!$D$5:$D$66,0)))</f>
        <v>0</v>
      </c>
      <c r="AE104">
        <f>IF(C104=0, 0, INDEX(Solvents!$H$5:$H$66,MATCH(C104,Solvents!$D$5:$D$66,0)))</f>
        <v>0</v>
      </c>
      <c r="AF104" t="e">
        <f>INDEX(Solvents!$K$5:$K$66,MATCH(A104,Solvents!$D$5:$D$66,0))</f>
        <v>#N/A</v>
      </c>
      <c r="AG104">
        <f>IF(B104=0, 10000, INDEX(Solvents!$K$5:$K$66,MATCH(B104,Solvents!$D$5:$D$66,0)))</f>
        <v>10000</v>
      </c>
      <c r="AH104">
        <f>IF(C104=0, 10000, INDEX(Solvents!$K$5:$K$66,MATCH(C104,Solvents!$D$5:$D$66,0)))</f>
        <v>10000</v>
      </c>
      <c r="AI104" s="177" t="e">
        <f t="shared" si="28"/>
        <v>#N/A</v>
      </c>
      <c r="AJ104" t="e">
        <f t="shared" si="29"/>
        <v>#N/A</v>
      </c>
      <c r="AK104" t="e">
        <f t="shared" si="30"/>
        <v>#N/A</v>
      </c>
      <c r="AL104" t="e">
        <f t="shared" si="31"/>
        <v>#N/A</v>
      </c>
      <c r="AN104">
        <f t="shared" si="32"/>
        <v>0</v>
      </c>
      <c r="AO104">
        <f t="shared" si="7"/>
        <v>0</v>
      </c>
      <c r="AP104" t="e">
        <f t="shared" si="33"/>
        <v>#N/A</v>
      </c>
      <c r="AS104">
        <f t="shared" si="34"/>
        <v>0</v>
      </c>
      <c r="AT104">
        <f t="shared" si="35"/>
        <v>0</v>
      </c>
      <c r="AU104" t="e">
        <f t="shared" si="36"/>
        <v>#N/A</v>
      </c>
      <c r="AX104" t="e">
        <f t="shared" si="37"/>
        <v>#N/A</v>
      </c>
      <c r="AY104" t="e">
        <f t="shared" si="13"/>
        <v>#N/A</v>
      </c>
      <c r="AZ104" t="e">
        <f t="shared" si="14"/>
        <v>#N/A</v>
      </c>
    </row>
    <row r="105" spans="1:52" x14ac:dyDescent="0.15">
      <c r="A105" s="2"/>
      <c r="B105" s="2"/>
      <c r="C105" s="2"/>
      <c r="D105" s="198"/>
      <c r="E105" s="198"/>
      <c r="F105" s="199">
        <f t="shared" si="27"/>
        <v>0</v>
      </c>
      <c r="G105" s="207"/>
      <c r="H105" s="198"/>
      <c r="I105" s="203"/>
      <c r="J105" s="204" t="e" cm="1">
        <f t="array" ref="J105:L105">IF($I$29="mg/g solv.", AN105:AP105, IF($I$29="mg/g soln.", AS105:AU105, IF($I$29="mg/mL solv.", AX105:AZ105, "UNIT SELECTION ERROR")))</f>
        <v>#N/A</v>
      </c>
      <c r="K105" s="204" t="e">
        <v>#N/A</v>
      </c>
      <c r="L105" s="204" t="e">
        <v>#N/A</v>
      </c>
      <c r="M105" s="203"/>
      <c r="N105" s="260"/>
      <c r="O105" s="260"/>
      <c r="P105" s="260"/>
      <c r="Q105" s="179" t="str">
        <f t="shared" si="26"/>
        <v>ERROR w/ Data Input…Check Solvent Name(s), Solvent Fracs, T, and Solubility</v>
      </c>
      <c r="AC105" t="e">
        <f>INDEX(Solvents!$H$5:$H$66,MATCH(A105,Solvents!$D$5:$D$66,0))</f>
        <v>#N/A</v>
      </c>
      <c r="AD105">
        <f>IF(B105=0, 0, INDEX(Solvents!$H$5:$H$66,MATCH(B105,Solvents!$D$5:$D$66,0)))</f>
        <v>0</v>
      </c>
      <c r="AE105">
        <f>IF(C105=0, 0, INDEX(Solvents!$H$5:$H$66,MATCH(C105,Solvents!$D$5:$D$66,0)))</f>
        <v>0</v>
      </c>
      <c r="AF105" t="e">
        <f>INDEX(Solvents!$K$5:$K$66,MATCH(A105,Solvents!$D$5:$D$66,0))</f>
        <v>#N/A</v>
      </c>
      <c r="AG105">
        <f>IF(B105=0, 10000, INDEX(Solvents!$K$5:$K$66,MATCH(B105,Solvents!$D$5:$D$66,0)))</f>
        <v>10000</v>
      </c>
      <c r="AH105">
        <f>IF(C105=0, 10000, INDEX(Solvents!$K$5:$K$66,MATCH(C105,Solvents!$D$5:$D$66,0)))</f>
        <v>10000</v>
      </c>
      <c r="AI105" s="177" t="e">
        <f t="shared" si="28"/>
        <v>#N/A</v>
      </c>
      <c r="AJ105" t="e">
        <f t="shared" si="29"/>
        <v>#N/A</v>
      </c>
      <c r="AK105" t="e">
        <f t="shared" si="30"/>
        <v>#N/A</v>
      </c>
      <c r="AL105" t="e">
        <f t="shared" si="31"/>
        <v>#N/A</v>
      </c>
      <c r="AN105">
        <f t="shared" si="32"/>
        <v>0</v>
      </c>
      <c r="AO105">
        <f t="shared" si="7"/>
        <v>0</v>
      </c>
      <c r="AP105" t="e">
        <f t="shared" si="33"/>
        <v>#N/A</v>
      </c>
      <c r="AS105">
        <f t="shared" si="34"/>
        <v>0</v>
      </c>
      <c r="AT105">
        <f t="shared" si="35"/>
        <v>0</v>
      </c>
      <c r="AU105" t="e">
        <f t="shared" si="36"/>
        <v>#N/A</v>
      </c>
      <c r="AX105" t="e">
        <f t="shared" si="37"/>
        <v>#N/A</v>
      </c>
      <c r="AY105" t="e">
        <f t="shared" si="13"/>
        <v>#N/A</v>
      </c>
      <c r="AZ105" t="e">
        <f t="shared" si="14"/>
        <v>#N/A</v>
      </c>
    </row>
    <row r="106" spans="1:52" x14ac:dyDescent="0.15">
      <c r="A106" s="2"/>
      <c r="B106" s="2"/>
      <c r="C106" s="2"/>
      <c r="D106" s="198"/>
      <c r="E106" s="198"/>
      <c r="F106" s="199">
        <f t="shared" si="27"/>
        <v>0</v>
      </c>
      <c r="G106" s="207"/>
      <c r="H106" s="198"/>
      <c r="I106" s="203"/>
      <c r="J106" s="204" t="e" cm="1">
        <f t="array" ref="J106:L106">IF($I$29="mg/g solv.", AN106:AP106, IF($I$29="mg/g soln.", AS106:AU106, IF($I$29="mg/mL solv.", AX106:AZ106, "UNIT SELECTION ERROR")))</f>
        <v>#N/A</v>
      </c>
      <c r="K106" s="204" t="e">
        <v>#N/A</v>
      </c>
      <c r="L106" s="204" t="e">
        <v>#N/A</v>
      </c>
      <c r="M106" s="203"/>
      <c r="N106" s="260"/>
      <c r="O106" s="260"/>
      <c r="P106" s="260"/>
      <c r="Q106" s="179" t="str">
        <f t="shared" si="26"/>
        <v>ERROR w/ Data Input…Check Solvent Name(s), Solvent Fracs, T, and Solubility</v>
      </c>
      <c r="AC106" t="e">
        <f>INDEX(Solvents!$H$5:$H$66,MATCH(A106,Solvents!$D$5:$D$66,0))</f>
        <v>#N/A</v>
      </c>
      <c r="AD106">
        <f>IF(B106=0, 0, INDEX(Solvents!$H$5:$H$66,MATCH(B106,Solvents!$D$5:$D$66,0)))</f>
        <v>0</v>
      </c>
      <c r="AE106">
        <f>IF(C106=0, 0, INDEX(Solvents!$H$5:$H$66,MATCH(C106,Solvents!$D$5:$D$66,0)))</f>
        <v>0</v>
      </c>
      <c r="AF106" t="e">
        <f>INDEX(Solvents!$K$5:$K$66,MATCH(A106,Solvents!$D$5:$D$66,0))</f>
        <v>#N/A</v>
      </c>
      <c r="AG106">
        <f>IF(B106=0, 10000, INDEX(Solvents!$K$5:$K$66,MATCH(B106,Solvents!$D$5:$D$66,0)))</f>
        <v>10000</v>
      </c>
      <c r="AH106">
        <f>IF(C106=0, 10000, INDEX(Solvents!$K$5:$K$66,MATCH(C106,Solvents!$D$5:$D$66,0)))</f>
        <v>10000</v>
      </c>
      <c r="AI106" s="177" t="e">
        <f t="shared" si="28"/>
        <v>#N/A</v>
      </c>
      <c r="AJ106" t="e">
        <f t="shared" si="29"/>
        <v>#N/A</v>
      </c>
      <c r="AK106" t="e">
        <f t="shared" si="30"/>
        <v>#N/A</v>
      </c>
      <c r="AL106" t="e">
        <f t="shared" si="31"/>
        <v>#N/A</v>
      </c>
      <c r="AN106">
        <f t="shared" si="32"/>
        <v>0</v>
      </c>
      <c r="AO106">
        <f t="shared" si="7"/>
        <v>0</v>
      </c>
      <c r="AP106" t="e">
        <f t="shared" si="33"/>
        <v>#N/A</v>
      </c>
      <c r="AS106">
        <f t="shared" si="34"/>
        <v>0</v>
      </c>
      <c r="AT106">
        <f t="shared" si="35"/>
        <v>0</v>
      </c>
      <c r="AU106" t="e">
        <f t="shared" si="36"/>
        <v>#N/A</v>
      </c>
      <c r="AX106" t="e">
        <f t="shared" si="37"/>
        <v>#N/A</v>
      </c>
      <c r="AY106" t="e">
        <f t="shared" si="13"/>
        <v>#N/A</v>
      </c>
      <c r="AZ106" t="e">
        <f t="shared" si="14"/>
        <v>#N/A</v>
      </c>
    </row>
    <row r="107" spans="1:52" x14ac:dyDescent="0.15">
      <c r="A107" s="2"/>
      <c r="B107" s="2"/>
      <c r="C107" s="2"/>
      <c r="D107" s="198"/>
      <c r="E107" s="198"/>
      <c r="F107" s="199">
        <f t="shared" si="27"/>
        <v>0</v>
      </c>
      <c r="G107" s="207"/>
      <c r="H107" s="198"/>
      <c r="I107" s="203"/>
      <c r="J107" s="204" t="e" cm="1">
        <f t="array" ref="J107:L107">IF($I$29="mg/g solv.", AN107:AP107, IF($I$29="mg/g soln.", AS107:AU107, IF($I$29="mg/mL solv.", AX107:AZ107, "UNIT SELECTION ERROR")))</f>
        <v>#N/A</v>
      </c>
      <c r="K107" s="204" t="e">
        <v>#N/A</v>
      </c>
      <c r="L107" s="204" t="e">
        <v>#N/A</v>
      </c>
      <c r="M107" s="203"/>
      <c r="N107" s="260"/>
      <c r="O107" s="260"/>
      <c r="P107" s="260"/>
      <c r="Q107" s="179" t="str">
        <f t="shared" si="26"/>
        <v>ERROR w/ Data Input…Check Solvent Name(s), Solvent Fracs, T, and Solubility</v>
      </c>
      <c r="AC107" t="e">
        <f>INDEX(Solvents!$H$5:$H$66,MATCH(A107,Solvents!$D$5:$D$66,0))</f>
        <v>#N/A</v>
      </c>
      <c r="AD107">
        <f>IF(B107=0, 0, INDEX(Solvents!$H$5:$H$66,MATCH(B107,Solvents!$D$5:$D$66,0)))</f>
        <v>0</v>
      </c>
      <c r="AE107">
        <f>IF(C107=0, 0, INDEX(Solvents!$H$5:$H$66,MATCH(C107,Solvents!$D$5:$D$66,0)))</f>
        <v>0</v>
      </c>
      <c r="AF107" t="e">
        <f>INDEX(Solvents!$K$5:$K$66,MATCH(A107,Solvents!$D$5:$D$66,0))</f>
        <v>#N/A</v>
      </c>
      <c r="AG107">
        <f>IF(B107=0, 10000, INDEX(Solvents!$K$5:$K$66,MATCH(B107,Solvents!$D$5:$D$66,0)))</f>
        <v>10000</v>
      </c>
      <c r="AH107">
        <f>IF(C107=0, 10000, INDEX(Solvents!$K$5:$K$66,MATCH(C107,Solvents!$D$5:$D$66,0)))</f>
        <v>10000</v>
      </c>
      <c r="AI107" s="177" t="e">
        <f t="shared" si="28"/>
        <v>#N/A</v>
      </c>
      <c r="AJ107" t="e">
        <f t="shared" si="29"/>
        <v>#N/A</v>
      </c>
      <c r="AK107" t="e">
        <f t="shared" si="30"/>
        <v>#N/A</v>
      </c>
      <c r="AL107" t="e">
        <f t="shared" si="31"/>
        <v>#N/A</v>
      </c>
      <c r="AN107">
        <f t="shared" si="32"/>
        <v>0</v>
      </c>
      <c r="AO107">
        <f t="shared" si="7"/>
        <v>0</v>
      </c>
      <c r="AP107" t="e">
        <f t="shared" si="33"/>
        <v>#N/A</v>
      </c>
      <c r="AS107">
        <f t="shared" si="34"/>
        <v>0</v>
      </c>
      <c r="AT107">
        <f t="shared" si="35"/>
        <v>0</v>
      </c>
      <c r="AU107" t="e">
        <f t="shared" si="36"/>
        <v>#N/A</v>
      </c>
      <c r="AX107" t="e">
        <f t="shared" si="37"/>
        <v>#N/A</v>
      </c>
      <c r="AY107" t="e">
        <f t="shared" si="13"/>
        <v>#N/A</v>
      </c>
      <c r="AZ107" t="e">
        <f t="shared" si="14"/>
        <v>#N/A</v>
      </c>
    </row>
    <row r="108" spans="1:52" x14ac:dyDescent="0.15">
      <c r="A108" s="2"/>
      <c r="B108" s="2"/>
      <c r="C108" s="2"/>
      <c r="D108" s="198"/>
      <c r="E108" s="198"/>
      <c r="F108" s="199">
        <f t="shared" si="27"/>
        <v>0</v>
      </c>
      <c r="G108" s="207"/>
      <c r="H108" s="198"/>
      <c r="I108" s="203"/>
      <c r="J108" s="204" t="e" cm="1">
        <f t="array" ref="J108:L108">IF($I$29="mg/g solv.", AN108:AP108, IF($I$29="mg/g soln.", AS108:AU108, IF($I$29="mg/mL solv.", AX108:AZ108, "UNIT SELECTION ERROR")))</f>
        <v>#N/A</v>
      </c>
      <c r="K108" s="204" t="e">
        <v>#N/A</v>
      </c>
      <c r="L108" s="204" t="e">
        <v>#N/A</v>
      </c>
      <c r="M108" s="203"/>
      <c r="N108" s="260"/>
      <c r="O108" s="260"/>
      <c r="P108" s="260"/>
      <c r="Q108" s="179" t="str">
        <f t="shared" si="26"/>
        <v>ERROR w/ Data Input…Check Solvent Name(s), Solvent Fracs, T, and Solubility</v>
      </c>
      <c r="AC108" t="e">
        <f>INDEX(Solvents!$H$5:$H$66,MATCH(A108,Solvents!$D$5:$D$66,0))</f>
        <v>#N/A</v>
      </c>
      <c r="AD108">
        <f>IF(B108=0, 0, INDEX(Solvents!$H$5:$H$66,MATCH(B108,Solvents!$D$5:$D$66,0)))</f>
        <v>0</v>
      </c>
      <c r="AE108">
        <f>IF(C108=0, 0, INDEX(Solvents!$H$5:$H$66,MATCH(C108,Solvents!$D$5:$D$66,0)))</f>
        <v>0</v>
      </c>
      <c r="AF108" t="e">
        <f>INDEX(Solvents!$K$5:$K$66,MATCH(A108,Solvents!$D$5:$D$66,0))</f>
        <v>#N/A</v>
      </c>
      <c r="AG108">
        <f>IF(B108=0, 10000, INDEX(Solvents!$K$5:$K$66,MATCH(B108,Solvents!$D$5:$D$66,0)))</f>
        <v>10000</v>
      </c>
      <c r="AH108">
        <f>IF(C108=0, 10000, INDEX(Solvents!$K$5:$K$66,MATCH(C108,Solvents!$D$5:$D$66,0)))</f>
        <v>10000</v>
      </c>
      <c r="AI108" s="177" t="e">
        <f t="shared" si="28"/>
        <v>#N/A</v>
      </c>
      <c r="AJ108" t="e">
        <f t="shared" si="29"/>
        <v>#N/A</v>
      </c>
      <c r="AK108" t="e">
        <f t="shared" si="30"/>
        <v>#N/A</v>
      </c>
      <c r="AL108" t="e">
        <f t="shared" si="31"/>
        <v>#N/A</v>
      </c>
      <c r="AN108">
        <f t="shared" si="32"/>
        <v>0</v>
      </c>
      <c r="AO108">
        <f t="shared" si="7"/>
        <v>0</v>
      </c>
      <c r="AP108" t="e">
        <f t="shared" si="33"/>
        <v>#N/A</v>
      </c>
      <c r="AS108">
        <f t="shared" si="34"/>
        <v>0</v>
      </c>
      <c r="AT108">
        <f t="shared" si="35"/>
        <v>0</v>
      </c>
      <c r="AU108" t="e">
        <f t="shared" si="36"/>
        <v>#N/A</v>
      </c>
      <c r="AX108" t="e">
        <f t="shared" si="37"/>
        <v>#N/A</v>
      </c>
      <c r="AY108" t="e">
        <f t="shared" si="13"/>
        <v>#N/A</v>
      </c>
      <c r="AZ108" t="e">
        <f t="shared" si="14"/>
        <v>#N/A</v>
      </c>
    </row>
    <row r="109" spans="1:52" x14ac:dyDescent="0.15">
      <c r="A109" s="2"/>
      <c r="B109" s="2"/>
      <c r="C109" s="2"/>
      <c r="D109" s="198"/>
      <c r="E109" s="198"/>
      <c r="F109" s="199">
        <f t="shared" si="27"/>
        <v>0</v>
      </c>
      <c r="G109" s="207"/>
      <c r="H109" s="198"/>
      <c r="I109" s="203"/>
      <c r="J109" s="204" t="e" cm="1">
        <f t="array" ref="J109:L109">IF($I$29="mg/g solv.", AN109:AP109, IF($I$29="mg/g soln.", AS109:AU109, IF($I$29="mg/mL solv.", AX109:AZ109, "UNIT SELECTION ERROR")))</f>
        <v>#N/A</v>
      </c>
      <c r="K109" s="204" t="e">
        <v>#N/A</v>
      </c>
      <c r="L109" s="204" t="e">
        <v>#N/A</v>
      </c>
      <c r="M109" s="203"/>
      <c r="N109" s="260"/>
      <c r="O109" s="260"/>
      <c r="P109" s="260"/>
      <c r="Q109" s="179" t="str">
        <f t="shared" si="26"/>
        <v>ERROR w/ Data Input…Check Solvent Name(s), Solvent Fracs, T, and Solubility</v>
      </c>
      <c r="AC109" t="e">
        <f>INDEX(Solvents!$H$5:$H$66,MATCH(A109,Solvents!$D$5:$D$66,0))</f>
        <v>#N/A</v>
      </c>
      <c r="AD109">
        <f>IF(B109=0, 0, INDEX(Solvents!$H$5:$H$66,MATCH(B109,Solvents!$D$5:$D$66,0)))</f>
        <v>0</v>
      </c>
      <c r="AE109">
        <f>IF(C109=0, 0, INDEX(Solvents!$H$5:$H$66,MATCH(C109,Solvents!$D$5:$D$66,0)))</f>
        <v>0</v>
      </c>
      <c r="AF109" t="e">
        <f>INDEX(Solvents!$K$5:$K$66,MATCH(A109,Solvents!$D$5:$D$66,0))</f>
        <v>#N/A</v>
      </c>
      <c r="AG109">
        <f>IF(B109=0, 10000, INDEX(Solvents!$K$5:$K$66,MATCH(B109,Solvents!$D$5:$D$66,0)))</f>
        <v>10000</v>
      </c>
      <c r="AH109">
        <f>IF(C109=0, 10000, INDEX(Solvents!$K$5:$K$66,MATCH(C109,Solvents!$D$5:$D$66,0)))</f>
        <v>10000</v>
      </c>
      <c r="AI109" s="177" t="e">
        <f t="shared" si="28"/>
        <v>#N/A</v>
      </c>
      <c r="AJ109" t="e">
        <f t="shared" si="29"/>
        <v>#N/A</v>
      </c>
      <c r="AK109" t="e">
        <f t="shared" si="30"/>
        <v>#N/A</v>
      </c>
      <c r="AL109" t="e">
        <f t="shared" si="31"/>
        <v>#N/A</v>
      </c>
      <c r="AN109">
        <f t="shared" si="32"/>
        <v>0</v>
      </c>
      <c r="AO109">
        <f t="shared" si="7"/>
        <v>0</v>
      </c>
      <c r="AP109" t="e">
        <f t="shared" si="33"/>
        <v>#N/A</v>
      </c>
      <c r="AS109">
        <f t="shared" si="34"/>
        <v>0</v>
      </c>
      <c r="AT109">
        <f t="shared" si="35"/>
        <v>0</v>
      </c>
      <c r="AU109" t="e">
        <f t="shared" si="36"/>
        <v>#N/A</v>
      </c>
      <c r="AX109" t="e">
        <f t="shared" si="37"/>
        <v>#N/A</v>
      </c>
      <c r="AY109" t="e">
        <f t="shared" si="13"/>
        <v>#N/A</v>
      </c>
      <c r="AZ109" t="e">
        <f t="shared" si="14"/>
        <v>#N/A</v>
      </c>
    </row>
    <row r="110" spans="1:52" x14ac:dyDescent="0.15">
      <c r="A110" s="2"/>
      <c r="B110" s="2"/>
      <c r="C110" s="2"/>
      <c r="D110" s="198"/>
      <c r="E110" s="198"/>
      <c r="F110" s="199">
        <f t="shared" si="27"/>
        <v>0</v>
      </c>
      <c r="G110" s="207"/>
      <c r="H110" s="198"/>
      <c r="I110" s="203"/>
      <c r="J110" s="204" t="e" cm="1">
        <f t="array" ref="J110:L110">IF($I$29="mg/g solv.", AN110:AP110, IF($I$29="mg/g soln.", AS110:AU110, IF($I$29="mg/mL solv.", AX110:AZ110, "UNIT SELECTION ERROR")))</f>
        <v>#N/A</v>
      </c>
      <c r="K110" s="204" t="e">
        <v>#N/A</v>
      </c>
      <c r="L110" s="204" t="e">
        <v>#N/A</v>
      </c>
      <c r="M110" s="203"/>
      <c r="N110" s="260"/>
      <c r="O110" s="260"/>
      <c r="P110" s="260"/>
      <c r="Q110" s="179" t="str">
        <f t="shared" si="26"/>
        <v>ERROR w/ Data Input…Check Solvent Name(s), Solvent Fracs, T, and Solubility</v>
      </c>
      <c r="AC110" t="e">
        <f>INDEX(Solvents!$H$5:$H$66,MATCH(A110,Solvents!$D$5:$D$66,0))</f>
        <v>#N/A</v>
      </c>
      <c r="AD110">
        <f>IF(B110=0, 0, INDEX(Solvents!$H$5:$H$66,MATCH(B110,Solvents!$D$5:$D$66,0)))</f>
        <v>0</v>
      </c>
      <c r="AE110">
        <f>IF(C110=0, 0, INDEX(Solvents!$H$5:$H$66,MATCH(C110,Solvents!$D$5:$D$66,0)))</f>
        <v>0</v>
      </c>
      <c r="AF110" t="e">
        <f>INDEX(Solvents!$K$5:$K$66,MATCH(A110,Solvents!$D$5:$D$66,0))</f>
        <v>#N/A</v>
      </c>
      <c r="AG110">
        <f>IF(B110=0, 10000, INDEX(Solvents!$K$5:$K$66,MATCH(B110,Solvents!$D$5:$D$66,0)))</f>
        <v>10000</v>
      </c>
      <c r="AH110">
        <f>IF(C110=0, 10000, INDEX(Solvents!$K$5:$K$66,MATCH(C110,Solvents!$D$5:$D$66,0)))</f>
        <v>10000</v>
      </c>
      <c r="AI110" s="177" t="e">
        <f t="shared" si="28"/>
        <v>#N/A</v>
      </c>
      <c r="AJ110" t="e">
        <f t="shared" si="29"/>
        <v>#N/A</v>
      </c>
      <c r="AK110" t="e">
        <f t="shared" si="30"/>
        <v>#N/A</v>
      </c>
      <c r="AL110" t="e">
        <f t="shared" si="31"/>
        <v>#N/A</v>
      </c>
      <c r="AN110">
        <f t="shared" si="32"/>
        <v>0</v>
      </c>
      <c r="AO110">
        <f t="shared" si="7"/>
        <v>0</v>
      </c>
      <c r="AP110" t="e">
        <f t="shared" si="33"/>
        <v>#N/A</v>
      </c>
      <c r="AS110">
        <f t="shared" si="34"/>
        <v>0</v>
      </c>
      <c r="AT110">
        <f t="shared" si="35"/>
        <v>0</v>
      </c>
      <c r="AU110" t="e">
        <f t="shared" si="36"/>
        <v>#N/A</v>
      </c>
      <c r="AX110" t="e">
        <f t="shared" si="37"/>
        <v>#N/A</v>
      </c>
      <c r="AY110" t="e">
        <f t="shared" si="13"/>
        <v>#N/A</v>
      </c>
      <c r="AZ110" t="e">
        <f t="shared" si="14"/>
        <v>#N/A</v>
      </c>
    </row>
    <row r="111" spans="1:52" x14ac:dyDescent="0.15">
      <c r="A111" s="2"/>
      <c r="B111" s="2"/>
      <c r="C111" s="2"/>
      <c r="D111" s="198"/>
      <c r="E111" s="198"/>
      <c r="F111" s="199">
        <f t="shared" si="27"/>
        <v>0</v>
      </c>
      <c r="G111" s="207"/>
      <c r="H111" s="198"/>
      <c r="I111" s="203"/>
      <c r="J111" s="204" t="e" cm="1">
        <f t="array" ref="J111:L111">IF($I$29="mg/g solv.", AN111:AP111, IF($I$29="mg/g soln.", AS111:AU111, IF($I$29="mg/mL solv.", AX111:AZ111, "UNIT SELECTION ERROR")))</f>
        <v>#N/A</v>
      </c>
      <c r="K111" s="204" t="e">
        <v>#N/A</v>
      </c>
      <c r="L111" s="204" t="e">
        <v>#N/A</v>
      </c>
      <c r="M111" s="203"/>
      <c r="N111" s="260"/>
      <c r="O111" s="260"/>
      <c r="P111" s="260"/>
      <c r="Q111" s="179" t="str">
        <f t="shared" si="26"/>
        <v>ERROR w/ Data Input…Check Solvent Name(s), Solvent Fracs, T, and Solubility</v>
      </c>
      <c r="AC111" t="e">
        <f>INDEX(Solvents!$H$5:$H$66,MATCH(A111,Solvents!$D$5:$D$66,0))</f>
        <v>#N/A</v>
      </c>
      <c r="AD111">
        <f>IF(B111=0, 0, INDEX(Solvents!$H$5:$H$66,MATCH(B111,Solvents!$D$5:$D$66,0)))</f>
        <v>0</v>
      </c>
      <c r="AE111">
        <f>IF(C111=0, 0, INDEX(Solvents!$H$5:$H$66,MATCH(C111,Solvents!$D$5:$D$66,0)))</f>
        <v>0</v>
      </c>
      <c r="AF111" t="e">
        <f>INDEX(Solvents!$K$5:$K$66,MATCH(A111,Solvents!$D$5:$D$66,0))</f>
        <v>#N/A</v>
      </c>
      <c r="AG111">
        <f>IF(B111=0, 10000, INDEX(Solvents!$K$5:$K$66,MATCH(B111,Solvents!$D$5:$D$66,0)))</f>
        <v>10000</v>
      </c>
      <c r="AH111">
        <f>IF(C111=0, 10000, INDEX(Solvents!$K$5:$K$66,MATCH(C111,Solvents!$D$5:$D$66,0)))</f>
        <v>10000</v>
      </c>
      <c r="AI111" s="177" t="e">
        <f t="shared" si="28"/>
        <v>#N/A</v>
      </c>
      <c r="AJ111" t="e">
        <f t="shared" si="29"/>
        <v>#N/A</v>
      </c>
      <c r="AK111" t="e">
        <f t="shared" si="30"/>
        <v>#N/A</v>
      </c>
      <c r="AL111" t="e">
        <f t="shared" si="31"/>
        <v>#N/A</v>
      </c>
      <c r="AN111">
        <f t="shared" si="32"/>
        <v>0</v>
      </c>
      <c r="AO111">
        <f t="shared" si="7"/>
        <v>0</v>
      </c>
      <c r="AP111" t="e">
        <f t="shared" si="33"/>
        <v>#N/A</v>
      </c>
      <c r="AS111">
        <f t="shared" si="34"/>
        <v>0</v>
      </c>
      <c r="AT111">
        <f t="shared" si="35"/>
        <v>0</v>
      </c>
      <c r="AU111" t="e">
        <f t="shared" si="36"/>
        <v>#N/A</v>
      </c>
      <c r="AX111" t="e">
        <f t="shared" si="37"/>
        <v>#N/A</v>
      </c>
      <c r="AY111" t="e">
        <f t="shared" si="13"/>
        <v>#N/A</v>
      </c>
      <c r="AZ111" t="e">
        <f t="shared" si="14"/>
        <v>#N/A</v>
      </c>
    </row>
    <row r="112" spans="1:52" x14ac:dyDescent="0.15">
      <c r="A112" s="2"/>
      <c r="B112" s="2"/>
      <c r="C112" s="2"/>
      <c r="D112" s="198"/>
      <c r="E112" s="198"/>
      <c r="F112" s="199">
        <f t="shared" si="27"/>
        <v>0</v>
      </c>
      <c r="G112" s="207"/>
      <c r="H112" s="198"/>
      <c r="I112" s="203"/>
      <c r="J112" s="204" t="e" cm="1">
        <f t="array" ref="J112:L112">IF($I$29="mg/g solv.", AN112:AP112, IF($I$29="mg/g soln.", AS112:AU112, IF($I$29="mg/mL solv.", AX112:AZ112, "UNIT SELECTION ERROR")))</f>
        <v>#N/A</v>
      </c>
      <c r="K112" s="204" t="e">
        <v>#N/A</v>
      </c>
      <c r="L112" s="204" t="e">
        <v>#N/A</v>
      </c>
      <c r="M112" s="203"/>
      <c r="N112" s="260"/>
      <c r="O112" s="260"/>
      <c r="P112" s="260"/>
      <c r="Q112" s="179" t="str">
        <f t="shared" si="26"/>
        <v>ERROR w/ Data Input…Check Solvent Name(s), Solvent Fracs, T, and Solubility</v>
      </c>
      <c r="AC112" t="e">
        <f>INDEX(Solvents!$H$5:$H$66,MATCH(A112,Solvents!$D$5:$D$66,0))</f>
        <v>#N/A</v>
      </c>
      <c r="AD112">
        <f>IF(B112=0, 0, INDEX(Solvents!$H$5:$H$66,MATCH(B112,Solvents!$D$5:$D$66,0)))</f>
        <v>0</v>
      </c>
      <c r="AE112">
        <f>IF(C112=0, 0, INDEX(Solvents!$H$5:$H$66,MATCH(C112,Solvents!$D$5:$D$66,0)))</f>
        <v>0</v>
      </c>
      <c r="AF112" t="e">
        <f>INDEX(Solvents!$K$5:$K$66,MATCH(A112,Solvents!$D$5:$D$66,0))</f>
        <v>#N/A</v>
      </c>
      <c r="AG112">
        <f>IF(B112=0, 10000, INDEX(Solvents!$K$5:$K$66,MATCH(B112,Solvents!$D$5:$D$66,0)))</f>
        <v>10000</v>
      </c>
      <c r="AH112">
        <f>IF(C112=0, 10000, INDEX(Solvents!$K$5:$K$66,MATCH(C112,Solvents!$D$5:$D$66,0)))</f>
        <v>10000</v>
      </c>
      <c r="AI112" s="177" t="e">
        <f t="shared" si="28"/>
        <v>#N/A</v>
      </c>
      <c r="AJ112" t="e">
        <f t="shared" si="29"/>
        <v>#N/A</v>
      </c>
      <c r="AK112" t="e">
        <f t="shared" si="30"/>
        <v>#N/A</v>
      </c>
      <c r="AL112" t="e">
        <f t="shared" si="31"/>
        <v>#N/A</v>
      </c>
      <c r="AN112">
        <f t="shared" si="32"/>
        <v>0</v>
      </c>
      <c r="AO112">
        <f t="shared" si="7"/>
        <v>0</v>
      </c>
      <c r="AP112" t="e">
        <f t="shared" si="33"/>
        <v>#N/A</v>
      </c>
      <c r="AS112">
        <f t="shared" si="34"/>
        <v>0</v>
      </c>
      <c r="AT112">
        <f t="shared" si="35"/>
        <v>0</v>
      </c>
      <c r="AU112" t="e">
        <f t="shared" si="36"/>
        <v>#N/A</v>
      </c>
      <c r="AX112" t="e">
        <f t="shared" si="37"/>
        <v>#N/A</v>
      </c>
      <c r="AY112" t="e">
        <f t="shared" si="13"/>
        <v>#N/A</v>
      </c>
      <c r="AZ112" t="e">
        <f t="shared" si="14"/>
        <v>#N/A</v>
      </c>
    </row>
    <row r="113" spans="1:52" x14ac:dyDescent="0.15">
      <c r="A113" s="2"/>
      <c r="B113" s="2"/>
      <c r="C113" s="2"/>
      <c r="D113" s="198"/>
      <c r="E113" s="198"/>
      <c r="F113" s="199">
        <f t="shared" si="27"/>
        <v>0</v>
      </c>
      <c r="G113" s="207"/>
      <c r="H113" s="198"/>
      <c r="I113" s="203"/>
      <c r="J113" s="204" t="e" cm="1">
        <f t="array" ref="J113:L113">IF($I$29="mg/g solv.", AN113:AP113, IF($I$29="mg/g soln.", AS113:AU113, IF($I$29="mg/mL solv.", AX113:AZ113, "UNIT SELECTION ERROR")))</f>
        <v>#N/A</v>
      </c>
      <c r="K113" s="204" t="e">
        <v>#N/A</v>
      </c>
      <c r="L113" s="204" t="e">
        <v>#N/A</v>
      </c>
      <c r="M113" s="203"/>
      <c r="N113" s="260"/>
      <c r="O113" s="260"/>
      <c r="P113" s="260"/>
      <c r="Q113" s="179" t="str">
        <f t="shared" si="26"/>
        <v>ERROR w/ Data Input…Check Solvent Name(s), Solvent Fracs, T, and Solubility</v>
      </c>
      <c r="AC113" t="e">
        <f>INDEX(Solvents!$H$5:$H$66,MATCH(A113,Solvents!$D$5:$D$66,0))</f>
        <v>#N/A</v>
      </c>
      <c r="AD113">
        <f>IF(B113=0, 0, INDEX(Solvents!$H$5:$H$66,MATCH(B113,Solvents!$D$5:$D$66,0)))</f>
        <v>0</v>
      </c>
      <c r="AE113">
        <f>IF(C113=0, 0, INDEX(Solvents!$H$5:$H$66,MATCH(C113,Solvents!$D$5:$D$66,0)))</f>
        <v>0</v>
      </c>
      <c r="AF113" t="e">
        <f>INDEX(Solvents!$K$5:$K$66,MATCH(A113,Solvents!$D$5:$D$66,0))</f>
        <v>#N/A</v>
      </c>
      <c r="AG113">
        <f>IF(B113=0, 10000, INDEX(Solvents!$K$5:$K$66,MATCH(B113,Solvents!$D$5:$D$66,0)))</f>
        <v>10000</v>
      </c>
      <c r="AH113">
        <f>IF(C113=0, 10000, INDEX(Solvents!$K$5:$K$66,MATCH(C113,Solvents!$D$5:$D$66,0)))</f>
        <v>10000</v>
      </c>
      <c r="AI113" s="177" t="e">
        <f t="shared" si="28"/>
        <v>#N/A</v>
      </c>
      <c r="AJ113" t="e">
        <f t="shared" si="29"/>
        <v>#N/A</v>
      </c>
      <c r="AK113" t="e">
        <f t="shared" si="30"/>
        <v>#N/A</v>
      </c>
      <c r="AL113" t="e">
        <f t="shared" si="31"/>
        <v>#N/A</v>
      </c>
      <c r="AN113">
        <f t="shared" si="32"/>
        <v>0</v>
      </c>
      <c r="AO113">
        <f t="shared" si="7"/>
        <v>0</v>
      </c>
      <c r="AP113" t="e">
        <f t="shared" si="33"/>
        <v>#N/A</v>
      </c>
      <c r="AS113">
        <f t="shared" si="34"/>
        <v>0</v>
      </c>
      <c r="AT113">
        <f t="shared" si="35"/>
        <v>0</v>
      </c>
      <c r="AU113" t="e">
        <f t="shared" si="36"/>
        <v>#N/A</v>
      </c>
      <c r="AX113" t="e">
        <f t="shared" si="37"/>
        <v>#N/A</v>
      </c>
      <c r="AY113" t="e">
        <f t="shared" si="13"/>
        <v>#N/A</v>
      </c>
      <c r="AZ113" t="e">
        <f t="shared" si="14"/>
        <v>#N/A</v>
      </c>
    </row>
    <row r="114" spans="1:52" x14ac:dyDescent="0.15">
      <c r="A114" s="2"/>
      <c r="B114" s="2"/>
      <c r="C114" s="2"/>
      <c r="D114" s="198"/>
      <c r="E114" s="198"/>
      <c r="F114" s="199">
        <f t="shared" si="27"/>
        <v>0</v>
      </c>
      <c r="G114" s="207"/>
      <c r="H114" s="198"/>
      <c r="I114" s="203"/>
      <c r="J114" s="204" t="e" cm="1">
        <f t="array" ref="J114:L114">IF($I$29="mg/g solv.", AN114:AP114, IF($I$29="mg/g soln.", AS114:AU114, IF($I$29="mg/mL solv.", AX114:AZ114, "UNIT SELECTION ERROR")))</f>
        <v>#N/A</v>
      </c>
      <c r="K114" s="204" t="e">
        <v>#N/A</v>
      </c>
      <c r="L114" s="204" t="e">
        <v>#N/A</v>
      </c>
      <c r="M114" s="203"/>
      <c r="N114" s="260"/>
      <c r="O114" s="260"/>
      <c r="P114" s="260"/>
      <c r="Q114" s="179" t="str">
        <f t="shared" si="26"/>
        <v>ERROR w/ Data Input…Check Solvent Name(s), Solvent Fracs, T, and Solubility</v>
      </c>
      <c r="AC114" t="e">
        <f>INDEX(Solvents!$H$5:$H$66,MATCH(A114,Solvents!$D$5:$D$66,0))</f>
        <v>#N/A</v>
      </c>
      <c r="AD114">
        <f>IF(B114=0, 0, INDEX(Solvents!$H$5:$H$66,MATCH(B114,Solvents!$D$5:$D$66,0)))</f>
        <v>0</v>
      </c>
      <c r="AE114">
        <f>IF(C114=0, 0, INDEX(Solvents!$H$5:$H$66,MATCH(C114,Solvents!$D$5:$D$66,0)))</f>
        <v>0</v>
      </c>
      <c r="AF114" t="e">
        <f>INDEX(Solvents!$K$5:$K$66,MATCH(A114,Solvents!$D$5:$D$66,0))</f>
        <v>#N/A</v>
      </c>
      <c r="AG114">
        <f>IF(B114=0, 10000, INDEX(Solvents!$K$5:$K$66,MATCH(B114,Solvents!$D$5:$D$66,0)))</f>
        <v>10000</v>
      </c>
      <c r="AH114">
        <f>IF(C114=0, 10000, INDEX(Solvents!$K$5:$K$66,MATCH(C114,Solvents!$D$5:$D$66,0)))</f>
        <v>10000</v>
      </c>
      <c r="AI114" s="177" t="e">
        <f t="shared" si="28"/>
        <v>#N/A</v>
      </c>
      <c r="AJ114" t="e">
        <f t="shared" si="29"/>
        <v>#N/A</v>
      </c>
      <c r="AK114" t="e">
        <f t="shared" si="30"/>
        <v>#N/A</v>
      </c>
      <c r="AL114" t="e">
        <f t="shared" si="31"/>
        <v>#N/A</v>
      </c>
      <c r="AN114">
        <f t="shared" si="32"/>
        <v>0</v>
      </c>
      <c r="AO114">
        <f t="shared" si="7"/>
        <v>0</v>
      </c>
      <c r="AP114" t="e">
        <f t="shared" si="33"/>
        <v>#N/A</v>
      </c>
      <c r="AS114">
        <f t="shared" si="34"/>
        <v>0</v>
      </c>
      <c r="AT114">
        <f t="shared" si="35"/>
        <v>0</v>
      </c>
      <c r="AU114" t="e">
        <f t="shared" si="36"/>
        <v>#N/A</v>
      </c>
      <c r="AX114" t="e">
        <f t="shared" si="37"/>
        <v>#N/A</v>
      </c>
      <c r="AY114" t="e">
        <f t="shared" si="13"/>
        <v>#N/A</v>
      </c>
      <c r="AZ114" t="e">
        <f t="shared" si="14"/>
        <v>#N/A</v>
      </c>
    </row>
    <row r="115" spans="1:52" x14ac:dyDescent="0.15">
      <c r="A115" s="2"/>
      <c r="B115" s="2"/>
      <c r="C115" s="2"/>
      <c r="D115" s="198"/>
      <c r="E115" s="198"/>
      <c r="F115" s="199">
        <f t="shared" si="27"/>
        <v>0</v>
      </c>
      <c r="G115" s="207"/>
      <c r="H115" s="198"/>
      <c r="I115" s="203"/>
      <c r="J115" s="204" t="e" cm="1">
        <f t="array" ref="J115:L115">IF($I$29="mg/g solv.", AN115:AP115, IF($I$29="mg/g soln.", AS115:AU115, IF($I$29="mg/mL solv.", AX115:AZ115, "UNIT SELECTION ERROR")))</f>
        <v>#N/A</v>
      </c>
      <c r="K115" s="204" t="e">
        <v>#N/A</v>
      </c>
      <c r="L115" s="204" t="e">
        <v>#N/A</v>
      </c>
      <c r="M115" s="203"/>
      <c r="N115" s="260"/>
      <c r="O115" s="260"/>
      <c r="P115" s="260"/>
      <c r="Q115" s="179" t="str">
        <f t="shared" si="26"/>
        <v>ERROR w/ Data Input…Check Solvent Name(s), Solvent Fracs, T, and Solubility</v>
      </c>
      <c r="AC115" t="e">
        <f>INDEX(Solvents!$H$5:$H$66,MATCH(A115,Solvents!$D$5:$D$66,0))</f>
        <v>#N/A</v>
      </c>
      <c r="AD115">
        <f>IF(B115=0, 0, INDEX(Solvents!$H$5:$H$66,MATCH(B115,Solvents!$D$5:$D$66,0)))</f>
        <v>0</v>
      </c>
      <c r="AE115">
        <f>IF(C115=0, 0, INDEX(Solvents!$H$5:$H$66,MATCH(C115,Solvents!$D$5:$D$66,0)))</f>
        <v>0</v>
      </c>
      <c r="AF115" t="e">
        <f>INDEX(Solvents!$K$5:$K$66,MATCH(A115,Solvents!$D$5:$D$66,0))</f>
        <v>#N/A</v>
      </c>
      <c r="AG115">
        <f>IF(B115=0, 10000, INDEX(Solvents!$K$5:$K$66,MATCH(B115,Solvents!$D$5:$D$66,0)))</f>
        <v>10000</v>
      </c>
      <c r="AH115">
        <f>IF(C115=0, 10000, INDEX(Solvents!$K$5:$K$66,MATCH(C115,Solvents!$D$5:$D$66,0)))</f>
        <v>10000</v>
      </c>
      <c r="AI115" s="177" t="e">
        <f t="shared" si="28"/>
        <v>#N/A</v>
      </c>
      <c r="AJ115" t="e">
        <f t="shared" si="29"/>
        <v>#N/A</v>
      </c>
      <c r="AK115" t="e">
        <f t="shared" si="30"/>
        <v>#N/A</v>
      </c>
      <c r="AL115" t="e">
        <f t="shared" si="31"/>
        <v>#N/A</v>
      </c>
      <c r="AN115">
        <f t="shared" si="32"/>
        <v>0</v>
      </c>
      <c r="AO115">
        <f t="shared" si="7"/>
        <v>0</v>
      </c>
      <c r="AP115" t="e">
        <f t="shared" si="33"/>
        <v>#N/A</v>
      </c>
      <c r="AS115">
        <f t="shared" si="34"/>
        <v>0</v>
      </c>
      <c r="AT115">
        <f t="shared" si="35"/>
        <v>0</v>
      </c>
      <c r="AU115" t="e">
        <f t="shared" si="36"/>
        <v>#N/A</v>
      </c>
      <c r="AX115" t="e">
        <f t="shared" si="37"/>
        <v>#N/A</v>
      </c>
      <c r="AY115" t="e">
        <f t="shared" si="13"/>
        <v>#N/A</v>
      </c>
      <c r="AZ115" t="e">
        <f t="shared" si="14"/>
        <v>#N/A</v>
      </c>
    </row>
    <row r="116" spans="1:52" x14ac:dyDescent="0.15">
      <c r="A116" s="2"/>
      <c r="B116" s="2"/>
      <c r="C116" s="2"/>
      <c r="D116" s="198"/>
      <c r="E116" s="198"/>
      <c r="F116" s="199">
        <f t="shared" si="27"/>
        <v>0</v>
      </c>
      <c r="G116" s="207"/>
      <c r="H116" s="198"/>
      <c r="I116" s="203"/>
      <c r="J116" s="204" t="e" cm="1">
        <f t="array" ref="J116:L116">IF($I$29="mg/g solv.", AN116:AP116, IF($I$29="mg/g soln.", AS116:AU116, IF($I$29="mg/mL solv.", AX116:AZ116, "UNIT SELECTION ERROR")))</f>
        <v>#N/A</v>
      </c>
      <c r="K116" s="204" t="e">
        <v>#N/A</v>
      </c>
      <c r="L116" s="204" t="e">
        <v>#N/A</v>
      </c>
      <c r="M116" s="203"/>
      <c r="N116" s="260"/>
      <c r="O116" s="260"/>
      <c r="P116" s="260"/>
      <c r="Q116" s="179" t="str">
        <f t="shared" si="26"/>
        <v>ERROR w/ Data Input…Check Solvent Name(s), Solvent Fracs, T, and Solubility</v>
      </c>
      <c r="AC116" t="e">
        <f>INDEX(Solvents!$H$5:$H$66,MATCH(A116,Solvents!$D$5:$D$66,0))</f>
        <v>#N/A</v>
      </c>
      <c r="AD116">
        <f>IF(B116=0, 0, INDEX(Solvents!$H$5:$H$66,MATCH(B116,Solvents!$D$5:$D$66,0)))</f>
        <v>0</v>
      </c>
      <c r="AE116">
        <f>IF(C116=0, 0, INDEX(Solvents!$H$5:$H$66,MATCH(C116,Solvents!$D$5:$D$66,0)))</f>
        <v>0</v>
      </c>
      <c r="AF116" t="e">
        <f>INDEX(Solvents!$K$5:$K$66,MATCH(A116,Solvents!$D$5:$D$66,0))</f>
        <v>#N/A</v>
      </c>
      <c r="AG116">
        <f>IF(B116=0, 10000, INDEX(Solvents!$K$5:$K$66,MATCH(B116,Solvents!$D$5:$D$66,0)))</f>
        <v>10000</v>
      </c>
      <c r="AH116">
        <f>IF(C116=0, 10000, INDEX(Solvents!$K$5:$K$66,MATCH(C116,Solvents!$D$5:$D$66,0)))</f>
        <v>10000</v>
      </c>
      <c r="AI116" s="177" t="e">
        <f t="shared" si="28"/>
        <v>#N/A</v>
      </c>
      <c r="AJ116" t="e">
        <f t="shared" si="29"/>
        <v>#N/A</v>
      </c>
      <c r="AK116" t="e">
        <f t="shared" si="30"/>
        <v>#N/A</v>
      </c>
      <c r="AL116" t="e">
        <f t="shared" si="31"/>
        <v>#N/A</v>
      </c>
      <c r="AN116">
        <f t="shared" si="32"/>
        <v>0</v>
      </c>
      <c r="AO116">
        <f t="shared" si="7"/>
        <v>0</v>
      </c>
      <c r="AP116" t="e">
        <f t="shared" si="33"/>
        <v>#N/A</v>
      </c>
      <c r="AS116">
        <f t="shared" si="34"/>
        <v>0</v>
      </c>
      <c r="AT116">
        <f t="shared" si="35"/>
        <v>0</v>
      </c>
      <c r="AU116" t="e">
        <f t="shared" si="36"/>
        <v>#N/A</v>
      </c>
      <c r="AX116" t="e">
        <f t="shared" si="37"/>
        <v>#N/A</v>
      </c>
      <c r="AY116" t="e">
        <f t="shared" si="13"/>
        <v>#N/A</v>
      </c>
      <c r="AZ116" t="e">
        <f t="shared" si="14"/>
        <v>#N/A</v>
      </c>
    </row>
    <row r="117" spans="1:52" x14ac:dyDescent="0.15">
      <c r="A117" s="2"/>
      <c r="B117" s="2"/>
      <c r="C117" s="2"/>
      <c r="D117" s="198"/>
      <c r="E117" s="198"/>
      <c r="F117" s="199">
        <f t="shared" si="27"/>
        <v>0</v>
      </c>
      <c r="G117" s="207"/>
      <c r="H117" s="198"/>
      <c r="I117" s="203"/>
      <c r="J117" s="204" t="e" cm="1">
        <f t="array" ref="J117:L117">IF($I$29="mg/g solv.", AN117:AP117, IF($I$29="mg/g soln.", AS117:AU117, IF($I$29="mg/mL solv.", AX117:AZ117, "UNIT SELECTION ERROR")))</f>
        <v>#N/A</v>
      </c>
      <c r="K117" s="204" t="e">
        <v>#N/A</v>
      </c>
      <c r="L117" s="204" t="e">
        <v>#N/A</v>
      </c>
      <c r="M117" s="203"/>
      <c r="N117" s="260"/>
      <c r="O117" s="260"/>
      <c r="P117" s="260"/>
      <c r="Q117" s="179" t="str">
        <f t="shared" si="26"/>
        <v>ERROR w/ Data Input…Check Solvent Name(s), Solvent Fracs, T, and Solubility</v>
      </c>
      <c r="AC117" t="e">
        <f>INDEX(Solvents!$H$5:$H$66,MATCH(A117,Solvents!$D$5:$D$66,0))</f>
        <v>#N/A</v>
      </c>
      <c r="AD117">
        <f>IF(B117=0, 0, INDEX(Solvents!$H$5:$H$66,MATCH(B117,Solvents!$D$5:$D$66,0)))</f>
        <v>0</v>
      </c>
      <c r="AE117">
        <f>IF(C117=0, 0, INDEX(Solvents!$H$5:$H$66,MATCH(C117,Solvents!$D$5:$D$66,0)))</f>
        <v>0</v>
      </c>
      <c r="AF117" t="e">
        <f>INDEX(Solvents!$K$5:$K$66,MATCH(A117,Solvents!$D$5:$D$66,0))</f>
        <v>#N/A</v>
      </c>
      <c r="AG117">
        <f>IF(B117=0, 10000, INDEX(Solvents!$K$5:$K$66,MATCH(B117,Solvents!$D$5:$D$66,0)))</f>
        <v>10000</v>
      </c>
      <c r="AH117">
        <f>IF(C117=0, 10000, INDEX(Solvents!$K$5:$K$66,MATCH(C117,Solvents!$D$5:$D$66,0)))</f>
        <v>10000</v>
      </c>
      <c r="AI117" s="177" t="e">
        <f t="shared" si="28"/>
        <v>#N/A</v>
      </c>
      <c r="AJ117" t="e">
        <f t="shared" si="29"/>
        <v>#N/A</v>
      </c>
      <c r="AK117" t="e">
        <f t="shared" si="30"/>
        <v>#N/A</v>
      </c>
      <c r="AL117" t="e">
        <f t="shared" si="31"/>
        <v>#N/A</v>
      </c>
      <c r="AN117">
        <f t="shared" si="32"/>
        <v>0</v>
      </c>
      <c r="AO117">
        <f t="shared" si="7"/>
        <v>0</v>
      </c>
      <c r="AP117" t="e">
        <f t="shared" si="33"/>
        <v>#N/A</v>
      </c>
      <c r="AS117">
        <f t="shared" si="34"/>
        <v>0</v>
      </c>
      <c r="AT117">
        <f t="shared" si="35"/>
        <v>0</v>
      </c>
      <c r="AU117" t="e">
        <f t="shared" si="36"/>
        <v>#N/A</v>
      </c>
      <c r="AX117" t="e">
        <f t="shared" si="37"/>
        <v>#N/A</v>
      </c>
      <c r="AY117" t="e">
        <f t="shared" si="13"/>
        <v>#N/A</v>
      </c>
      <c r="AZ117" t="e">
        <f t="shared" si="14"/>
        <v>#N/A</v>
      </c>
    </row>
    <row r="118" spans="1:52" x14ac:dyDescent="0.15">
      <c r="A118" s="2"/>
      <c r="B118" s="2"/>
      <c r="C118" s="2"/>
      <c r="D118" s="198"/>
      <c r="E118" s="198"/>
      <c r="F118" s="199">
        <f t="shared" si="27"/>
        <v>0</v>
      </c>
      <c r="G118" s="207"/>
      <c r="H118" s="198"/>
      <c r="I118" s="203"/>
      <c r="J118" s="204" t="e" cm="1">
        <f t="array" ref="J118:L118">IF($I$29="mg/g solv.", AN118:AP118, IF($I$29="mg/g soln.", AS118:AU118, IF($I$29="mg/mL solv.", AX118:AZ118, "UNIT SELECTION ERROR")))</f>
        <v>#N/A</v>
      </c>
      <c r="K118" s="204" t="e">
        <v>#N/A</v>
      </c>
      <c r="L118" s="204" t="e">
        <v>#N/A</v>
      </c>
      <c r="M118" s="203"/>
      <c r="N118" s="260"/>
      <c r="O118" s="260"/>
      <c r="P118" s="260"/>
      <c r="Q118" s="179" t="str">
        <f t="shared" si="26"/>
        <v>ERROR w/ Data Input…Check Solvent Name(s), Solvent Fracs, T, and Solubility</v>
      </c>
      <c r="AC118" t="e">
        <f>INDEX(Solvents!$H$5:$H$66,MATCH(A118,Solvents!$D$5:$D$66,0))</f>
        <v>#N/A</v>
      </c>
      <c r="AD118">
        <f>IF(B118=0, 0, INDEX(Solvents!$H$5:$H$66,MATCH(B118,Solvents!$D$5:$D$66,0)))</f>
        <v>0</v>
      </c>
      <c r="AE118">
        <f>IF(C118=0, 0, INDEX(Solvents!$H$5:$H$66,MATCH(C118,Solvents!$D$5:$D$66,0)))</f>
        <v>0</v>
      </c>
      <c r="AF118" t="e">
        <f>INDEX(Solvents!$K$5:$K$66,MATCH(A118,Solvents!$D$5:$D$66,0))</f>
        <v>#N/A</v>
      </c>
      <c r="AG118">
        <f>IF(B118=0, 10000, INDEX(Solvents!$K$5:$K$66,MATCH(B118,Solvents!$D$5:$D$66,0)))</f>
        <v>10000</v>
      </c>
      <c r="AH118">
        <f>IF(C118=0, 10000, INDEX(Solvents!$K$5:$K$66,MATCH(C118,Solvents!$D$5:$D$66,0)))</f>
        <v>10000</v>
      </c>
      <c r="AI118" s="177" t="e">
        <f t="shared" si="28"/>
        <v>#N/A</v>
      </c>
      <c r="AJ118" t="e">
        <f t="shared" si="29"/>
        <v>#N/A</v>
      </c>
      <c r="AK118" t="e">
        <f t="shared" si="30"/>
        <v>#N/A</v>
      </c>
      <c r="AL118" t="e">
        <f t="shared" si="31"/>
        <v>#N/A</v>
      </c>
      <c r="AN118">
        <f t="shared" si="32"/>
        <v>0</v>
      </c>
      <c r="AO118">
        <f t="shared" si="7"/>
        <v>0</v>
      </c>
      <c r="AP118" t="e">
        <f t="shared" si="33"/>
        <v>#N/A</v>
      </c>
      <c r="AS118">
        <f t="shared" si="34"/>
        <v>0</v>
      </c>
      <c r="AT118">
        <f t="shared" si="35"/>
        <v>0</v>
      </c>
      <c r="AU118" t="e">
        <f t="shared" si="36"/>
        <v>#N/A</v>
      </c>
      <c r="AX118" t="e">
        <f t="shared" si="37"/>
        <v>#N/A</v>
      </c>
      <c r="AY118" t="e">
        <f t="shared" si="13"/>
        <v>#N/A</v>
      </c>
      <c r="AZ118" t="e">
        <f t="shared" si="14"/>
        <v>#N/A</v>
      </c>
    </row>
    <row r="119" spans="1:52" x14ac:dyDescent="0.15">
      <c r="A119" s="2"/>
      <c r="B119" s="2"/>
      <c r="C119" s="2"/>
      <c r="D119" s="198"/>
      <c r="E119" s="198"/>
      <c r="F119" s="199">
        <f t="shared" si="27"/>
        <v>0</v>
      </c>
      <c r="G119" s="207"/>
      <c r="H119" s="198"/>
      <c r="I119" s="203"/>
      <c r="J119" s="204" t="e" cm="1">
        <f t="array" ref="J119:L119">IF($I$29="mg/g solv.", AN119:AP119, IF($I$29="mg/g soln.", AS119:AU119, IF($I$29="mg/mL solv.", AX119:AZ119, "UNIT SELECTION ERROR")))</f>
        <v>#N/A</v>
      </c>
      <c r="K119" s="204" t="e">
        <v>#N/A</v>
      </c>
      <c r="L119" s="204" t="e">
        <v>#N/A</v>
      </c>
      <c r="M119" s="203"/>
      <c r="N119" s="260"/>
      <c r="O119" s="260"/>
      <c r="P119" s="260"/>
      <c r="Q119" s="179" t="str">
        <f t="shared" si="26"/>
        <v>ERROR w/ Data Input…Check Solvent Name(s), Solvent Fracs, T, and Solubility</v>
      </c>
      <c r="AC119" t="e">
        <f>INDEX(Solvents!$H$5:$H$66,MATCH(A119,Solvents!$D$5:$D$66,0))</f>
        <v>#N/A</v>
      </c>
      <c r="AD119">
        <f>IF(B119=0, 0, INDEX(Solvents!$H$5:$H$66,MATCH(B119,Solvents!$D$5:$D$66,0)))</f>
        <v>0</v>
      </c>
      <c r="AE119">
        <f>IF(C119=0, 0, INDEX(Solvents!$H$5:$H$66,MATCH(C119,Solvents!$D$5:$D$66,0)))</f>
        <v>0</v>
      </c>
      <c r="AF119" t="e">
        <f>INDEX(Solvents!$K$5:$K$66,MATCH(A119,Solvents!$D$5:$D$66,0))</f>
        <v>#N/A</v>
      </c>
      <c r="AG119">
        <f>IF(B119=0, 10000, INDEX(Solvents!$K$5:$K$66,MATCH(B119,Solvents!$D$5:$D$66,0)))</f>
        <v>10000</v>
      </c>
      <c r="AH119">
        <f>IF(C119=0, 10000, INDEX(Solvents!$K$5:$K$66,MATCH(C119,Solvents!$D$5:$D$66,0)))</f>
        <v>10000</v>
      </c>
      <c r="AI119" s="177" t="e">
        <f t="shared" si="28"/>
        <v>#N/A</v>
      </c>
      <c r="AJ119" t="e">
        <f t="shared" si="29"/>
        <v>#N/A</v>
      </c>
      <c r="AK119" t="e">
        <f t="shared" si="30"/>
        <v>#N/A</v>
      </c>
      <c r="AL119" t="e">
        <f t="shared" si="31"/>
        <v>#N/A</v>
      </c>
      <c r="AN119">
        <f t="shared" si="32"/>
        <v>0</v>
      </c>
      <c r="AO119">
        <f t="shared" si="7"/>
        <v>0</v>
      </c>
      <c r="AP119" t="e">
        <f t="shared" si="33"/>
        <v>#N/A</v>
      </c>
      <c r="AS119">
        <f t="shared" si="34"/>
        <v>0</v>
      </c>
      <c r="AT119">
        <f t="shared" si="35"/>
        <v>0</v>
      </c>
      <c r="AU119" t="e">
        <f t="shared" si="36"/>
        <v>#N/A</v>
      </c>
      <c r="AX119" t="e">
        <f t="shared" si="37"/>
        <v>#N/A</v>
      </c>
      <c r="AY119" t="e">
        <f t="shared" si="13"/>
        <v>#N/A</v>
      </c>
      <c r="AZ119" t="e">
        <f t="shared" si="14"/>
        <v>#N/A</v>
      </c>
    </row>
    <row r="120" spans="1:52" x14ac:dyDescent="0.15">
      <c r="A120" s="2"/>
      <c r="B120" s="2"/>
      <c r="C120" s="2"/>
      <c r="D120" s="198"/>
      <c r="E120" s="198"/>
      <c r="F120" s="199">
        <f t="shared" si="27"/>
        <v>0</v>
      </c>
      <c r="G120" s="207"/>
      <c r="H120" s="198"/>
      <c r="I120" s="203"/>
      <c r="J120" s="204" t="e" cm="1">
        <f t="array" ref="J120:L120">IF($I$29="mg/g solv.", AN120:AP120, IF($I$29="mg/g soln.", AS120:AU120, IF($I$29="mg/mL solv.", AX120:AZ120, "UNIT SELECTION ERROR")))</f>
        <v>#N/A</v>
      </c>
      <c r="K120" s="204" t="e">
        <v>#N/A</v>
      </c>
      <c r="L120" s="204" t="e">
        <v>#N/A</v>
      </c>
      <c r="M120" s="203"/>
      <c r="N120" s="260"/>
      <c r="O120" s="260"/>
      <c r="P120" s="260"/>
      <c r="Q120" s="179" t="str">
        <f t="shared" si="26"/>
        <v>ERROR w/ Data Input…Check Solvent Name(s), Solvent Fracs, T, and Solubility</v>
      </c>
      <c r="AC120" t="e">
        <f>INDEX(Solvents!$H$5:$H$66,MATCH(A120,Solvents!$D$5:$D$66,0))</f>
        <v>#N/A</v>
      </c>
      <c r="AD120">
        <f>IF(B120=0, 0, INDEX(Solvents!$H$5:$H$66,MATCH(B120,Solvents!$D$5:$D$66,0)))</f>
        <v>0</v>
      </c>
      <c r="AE120">
        <f>IF(C120=0, 0, INDEX(Solvents!$H$5:$H$66,MATCH(C120,Solvents!$D$5:$D$66,0)))</f>
        <v>0</v>
      </c>
      <c r="AF120" t="e">
        <f>INDEX(Solvents!$K$5:$K$66,MATCH(A120,Solvents!$D$5:$D$66,0))</f>
        <v>#N/A</v>
      </c>
      <c r="AG120">
        <f>IF(B120=0, 10000, INDEX(Solvents!$K$5:$K$66,MATCH(B120,Solvents!$D$5:$D$66,0)))</f>
        <v>10000</v>
      </c>
      <c r="AH120">
        <f>IF(C120=0, 10000, INDEX(Solvents!$K$5:$K$66,MATCH(C120,Solvents!$D$5:$D$66,0)))</f>
        <v>10000</v>
      </c>
      <c r="AI120" s="177" t="e">
        <f t="shared" si="28"/>
        <v>#N/A</v>
      </c>
      <c r="AJ120" t="e">
        <f t="shared" si="29"/>
        <v>#N/A</v>
      </c>
      <c r="AK120" t="e">
        <f t="shared" si="30"/>
        <v>#N/A</v>
      </c>
      <c r="AL120" t="e">
        <f t="shared" si="31"/>
        <v>#N/A</v>
      </c>
      <c r="AN120">
        <f t="shared" si="32"/>
        <v>0</v>
      </c>
      <c r="AO120">
        <f t="shared" si="7"/>
        <v>0</v>
      </c>
      <c r="AP120" t="e">
        <f t="shared" si="33"/>
        <v>#N/A</v>
      </c>
      <c r="AS120">
        <f t="shared" si="34"/>
        <v>0</v>
      </c>
      <c r="AT120">
        <f t="shared" si="35"/>
        <v>0</v>
      </c>
      <c r="AU120" t="e">
        <f t="shared" si="36"/>
        <v>#N/A</v>
      </c>
      <c r="AX120" t="e">
        <f t="shared" si="37"/>
        <v>#N/A</v>
      </c>
      <c r="AY120" t="e">
        <f t="shared" si="13"/>
        <v>#N/A</v>
      </c>
      <c r="AZ120" t="e">
        <f t="shared" si="14"/>
        <v>#N/A</v>
      </c>
    </row>
    <row r="121" spans="1:52" x14ac:dyDescent="0.15">
      <c r="A121" s="2"/>
      <c r="B121" s="2"/>
      <c r="C121" s="2"/>
      <c r="D121" s="198"/>
      <c r="E121" s="198"/>
      <c r="F121" s="199">
        <f t="shared" si="27"/>
        <v>0</v>
      </c>
      <c r="G121" s="207"/>
      <c r="H121" s="198"/>
      <c r="I121" s="203"/>
      <c r="J121" s="204" t="e" cm="1">
        <f t="array" ref="J121:L121">IF($I$29="mg/g solv.", AN121:AP121, IF($I$29="mg/g soln.", AS121:AU121, IF($I$29="mg/mL solv.", AX121:AZ121, "UNIT SELECTION ERROR")))</f>
        <v>#N/A</v>
      </c>
      <c r="K121" s="204" t="e">
        <v>#N/A</v>
      </c>
      <c r="L121" s="204" t="e">
        <v>#N/A</v>
      </c>
      <c r="M121" s="203"/>
      <c r="N121" s="260"/>
      <c r="O121" s="260"/>
      <c r="P121" s="260"/>
      <c r="Q121" s="179" t="str">
        <f t="shared" si="26"/>
        <v>ERROR w/ Data Input…Check Solvent Name(s), Solvent Fracs, T, and Solubility</v>
      </c>
      <c r="AC121" t="e">
        <f>INDEX(Solvents!$H$5:$H$66,MATCH(A121,Solvents!$D$5:$D$66,0))</f>
        <v>#N/A</v>
      </c>
      <c r="AD121">
        <f>IF(B121=0, 0, INDEX(Solvents!$H$5:$H$66,MATCH(B121,Solvents!$D$5:$D$66,0)))</f>
        <v>0</v>
      </c>
      <c r="AE121">
        <f>IF(C121=0, 0, INDEX(Solvents!$H$5:$H$66,MATCH(C121,Solvents!$D$5:$D$66,0)))</f>
        <v>0</v>
      </c>
      <c r="AF121" t="e">
        <f>INDEX(Solvents!$K$5:$K$66,MATCH(A121,Solvents!$D$5:$D$66,0))</f>
        <v>#N/A</v>
      </c>
      <c r="AG121">
        <f>IF(B121=0, 10000, INDEX(Solvents!$K$5:$K$66,MATCH(B121,Solvents!$D$5:$D$66,0)))</f>
        <v>10000</v>
      </c>
      <c r="AH121">
        <f>IF(C121=0, 10000, INDEX(Solvents!$K$5:$K$66,MATCH(C121,Solvents!$D$5:$D$66,0)))</f>
        <v>10000</v>
      </c>
      <c r="AI121" s="177" t="e">
        <f t="shared" si="28"/>
        <v>#N/A</v>
      </c>
      <c r="AJ121" t="e">
        <f t="shared" si="29"/>
        <v>#N/A</v>
      </c>
      <c r="AK121" t="e">
        <f t="shared" si="30"/>
        <v>#N/A</v>
      </c>
      <c r="AL121" t="e">
        <f t="shared" si="31"/>
        <v>#N/A</v>
      </c>
      <c r="AN121">
        <f t="shared" si="32"/>
        <v>0</v>
      </c>
      <c r="AO121">
        <f t="shared" si="7"/>
        <v>0</v>
      </c>
      <c r="AP121" t="e">
        <f t="shared" si="33"/>
        <v>#N/A</v>
      </c>
      <c r="AS121">
        <f t="shared" si="34"/>
        <v>0</v>
      </c>
      <c r="AT121">
        <f t="shared" si="35"/>
        <v>0</v>
      </c>
      <c r="AU121" t="e">
        <f t="shared" si="36"/>
        <v>#N/A</v>
      </c>
      <c r="AX121" t="e">
        <f t="shared" si="37"/>
        <v>#N/A</v>
      </c>
      <c r="AY121" t="e">
        <f t="shared" si="13"/>
        <v>#N/A</v>
      </c>
      <c r="AZ121" t="e">
        <f t="shared" si="14"/>
        <v>#N/A</v>
      </c>
    </row>
    <row r="122" spans="1:52" x14ac:dyDescent="0.15">
      <c r="A122" s="2"/>
      <c r="B122" s="2"/>
      <c r="C122" s="2"/>
      <c r="D122" s="198"/>
      <c r="E122" s="198"/>
      <c r="F122" s="199">
        <f t="shared" si="27"/>
        <v>0</v>
      </c>
      <c r="G122" s="207"/>
      <c r="H122" s="198"/>
      <c r="I122" s="203"/>
      <c r="J122" s="204" t="e" cm="1">
        <f t="array" ref="J122:L122">IF($I$29="mg/g solv.", AN122:AP122, IF($I$29="mg/g soln.", AS122:AU122, IF($I$29="mg/mL solv.", AX122:AZ122, "UNIT SELECTION ERROR")))</f>
        <v>#N/A</v>
      </c>
      <c r="K122" s="204" t="e">
        <v>#N/A</v>
      </c>
      <c r="L122" s="204" t="e">
        <v>#N/A</v>
      </c>
      <c r="M122" s="203"/>
      <c r="N122" s="260"/>
      <c r="O122" s="260"/>
      <c r="P122" s="260"/>
      <c r="Q122" s="179" t="str">
        <f t="shared" si="26"/>
        <v>ERROR w/ Data Input…Check Solvent Name(s), Solvent Fracs, T, and Solubility</v>
      </c>
      <c r="AC122" t="e">
        <f>INDEX(Solvents!$H$5:$H$66,MATCH(A122,Solvents!$D$5:$D$66,0))</f>
        <v>#N/A</v>
      </c>
      <c r="AD122">
        <f>IF(B122=0, 0, INDEX(Solvents!$H$5:$H$66,MATCH(B122,Solvents!$D$5:$D$66,0)))</f>
        <v>0</v>
      </c>
      <c r="AE122">
        <f>IF(C122=0, 0, INDEX(Solvents!$H$5:$H$66,MATCH(C122,Solvents!$D$5:$D$66,0)))</f>
        <v>0</v>
      </c>
      <c r="AF122" t="e">
        <f>INDEX(Solvents!$K$5:$K$66,MATCH(A122,Solvents!$D$5:$D$66,0))</f>
        <v>#N/A</v>
      </c>
      <c r="AG122">
        <f>IF(B122=0, 10000, INDEX(Solvents!$K$5:$K$66,MATCH(B122,Solvents!$D$5:$D$66,0)))</f>
        <v>10000</v>
      </c>
      <c r="AH122">
        <f>IF(C122=0, 10000, INDEX(Solvents!$K$5:$K$66,MATCH(C122,Solvents!$D$5:$D$66,0)))</f>
        <v>10000</v>
      </c>
      <c r="AI122" s="177" t="e">
        <f t="shared" si="28"/>
        <v>#N/A</v>
      </c>
      <c r="AJ122" t="e">
        <f t="shared" si="29"/>
        <v>#N/A</v>
      </c>
      <c r="AK122" t="e">
        <f t="shared" si="30"/>
        <v>#N/A</v>
      </c>
      <c r="AL122" t="e">
        <f t="shared" si="31"/>
        <v>#N/A</v>
      </c>
      <c r="AN122">
        <f t="shared" si="32"/>
        <v>0</v>
      </c>
      <c r="AO122">
        <f t="shared" si="7"/>
        <v>0</v>
      </c>
      <c r="AP122" t="e">
        <f t="shared" si="33"/>
        <v>#N/A</v>
      </c>
      <c r="AS122">
        <f t="shared" si="34"/>
        <v>0</v>
      </c>
      <c r="AT122">
        <f t="shared" si="35"/>
        <v>0</v>
      </c>
      <c r="AU122" t="e">
        <f t="shared" si="36"/>
        <v>#N/A</v>
      </c>
      <c r="AX122" t="e">
        <f t="shared" si="37"/>
        <v>#N/A</v>
      </c>
      <c r="AY122" t="e">
        <f t="shared" si="13"/>
        <v>#N/A</v>
      </c>
      <c r="AZ122" t="e">
        <f t="shared" si="14"/>
        <v>#N/A</v>
      </c>
    </row>
    <row r="123" spans="1:52" x14ac:dyDescent="0.15">
      <c r="A123" s="2"/>
      <c r="B123" s="2"/>
      <c r="C123" s="2"/>
      <c r="D123" s="198"/>
      <c r="E123" s="198"/>
      <c r="F123" s="199">
        <f t="shared" si="27"/>
        <v>0</v>
      </c>
      <c r="G123" s="207"/>
      <c r="H123" s="198"/>
      <c r="I123" s="203"/>
      <c r="J123" s="204" t="e" cm="1">
        <f t="array" ref="J123:L123">IF($I$29="mg/g solv.", AN123:AP123, IF($I$29="mg/g soln.", AS123:AU123, IF($I$29="mg/mL solv.", AX123:AZ123, "UNIT SELECTION ERROR")))</f>
        <v>#N/A</v>
      </c>
      <c r="K123" s="204" t="e">
        <v>#N/A</v>
      </c>
      <c r="L123" s="204" t="e">
        <v>#N/A</v>
      </c>
      <c r="M123" s="203"/>
      <c r="N123" s="260"/>
      <c r="O123" s="260"/>
      <c r="P123" s="260"/>
      <c r="Q123" s="179" t="str">
        <f t="shared" si="26"/>
        <v>ERROR w/ Data Input…Check Solvent Name(s), Solvent Fracs, T, and Solubility</v>
      </c>
      <c r="AC123" t="e">
        <f>INDEX(Solvents!$H$5:$H$66,MATCH(A123,Solvents!$D$5:$D$66,0))</f>
        <v>#N/A</v>
      </c>
      <c r="AD123">
        <f>IF(B123=0, 0, INDEX(Solvents!$H$5:$H$66,MATCH(B123,Solvents!$D$5:$D$66,0)))</f>
        <v>0</v>
      </c>
      <c r="AE123">
        <f>IF(C123=0, 0, INDEX(Solvents!$H$5:$H$66,MATCH(C123,Solvents!$D$5:$D$66,0)))</f>
        <v>0</v>
      </c>
      <c r="AF123" t="e">
        <f>INDEX(Solvents!$K$5:$K$66,MATCH(A123,Solvents!$D$5:$D$66,0))</f>
        <v>#N/A</v>
      </c>
      <c r="AG123">
        <f>IF(B123=0, 10000, INDEX(Solvents!$K$5:$K$66,MATCH(B123,Solvents!$D$5:$D$66,0)))</f>
        <v>10000</v>
      </c>
      <c r="AH123">
        <f>IF(C123=0, 10000, INDEX(Solvents!$K$5:$K$66,MATCH(C123,Solvents!$D$5:$D$66,0)))</f>
        <v>10000</v>
      </c>
      <c r="AI123" s="177" t="e">
        <f t="shared" si="28"/>
        <v>#N/A</v>
      </c>
      <c r="AJ123" t="e">
        <f t="shared" si="29"/>
        <v>#N/A</v>
      </c>
      <c r="AK123" t="e">
        <f t="shared" si="30"/>
        <v>#N/A</v>
      </c>
      <c r="AL123" t="e">
        <f t="shared" si="31"/>
        <v>#N/A</v>
      </c>
      <c r="AN123">
        <f t="shared" si="32"/>
        <v>0</v>
      </c>
      <c r="AO123">
        <f t="shared" si="7"/>
        <v>0</v>
      </c>
      <c r="AP123" t="e">
        <f t="shared" si="33"/>
        <v>#N/A</v>
      </c>
      <c r="AS123">
        <f t="shared" si="34"/>
        <v>0</v>
      </c>
      <c r="AT123">
        <f t="shared" si="35"/>
        <v>0</v>
      </c>
      <c r="AU123" t="e">
        <f t="shared" si="36"/>
        <v>#N/A</v>
      </c>
      <c r="AX123" t="e">
        <f t="shared" si="37"/>
        <v>#N/A</v>
      </c>
      <c r="AY123" t="e">
        <f t="shared" si="13"/>
        <v>#N/A</v>
      </c>
      <c r="AZ123" t="e">
        <f t="shared" si="14"/>
        <v>#N/A</v>
      </c>
    </row>
    <row r="124" spans="1:52" x14ac:dyDescent="0.15">
      <c r="A124" s="2"/>
      <c r="B124" s="2"/>
      <c r="C124" s="2"/>
      <c r="D124" s="198"/>
      <c r="E124" s="198"/>
      <c r="F124" s="199">
        <f t="shared" si="27"/>
        <v>0</v>
      </c>
      <c r="G124" s="207"/>
      <c r="H124" s="198"/>
      <c r="I124" s="203"/>
      <c r="J124" s="204" t="e" cm="1">
        <f t="array" ref="J124:L124">IF($I$29="mg/g solv.", AN124:AP124, IF($I$29="mg/g soln.", AS124:AU124, IF($I$29="mg/mL solv.", AX124:AZ124, "UNIT SELECTION ERROR")))</f>
        <v>#N/A</v>
      </c>
      <c r="K124" s="204" t="e">
        <v>#N/A</v>
      </c>
      <c r="L124" s="204" t="e">
        <v>#N/A</v>
      </c>
      <c r="M124" s="203"/>
      <c r="N124" s="260"/>
      <c r="O124" s="260"/>
      <c r="P124" s="260"/>
      <c r="Q124" s="179" t="str">
        <f t="shared" si="26"/>
        <v>ERROR w/ Data Input…Check Solvent Name(s), Solvent Fracs, T, and Solubility</v>
      </c>
      <c r="AC124" t="e">
        <f>INDEX(Solvents!$H$5:$H$66,MATCH(A124,Solvents!$D$5:$D$66,0))</f>
        <v>#N/A</v>
      </c>
      <c r="AD124">
        <f>IF(B124=0, 0, INDEX(Solvents!$H$5:$H$66,MATCH(B124,Solvents!$D$5:$D$66,0)))</f>
        <v>0</v>
      </c>
      <c r="AE124">
        <f>IF(C124=0, 0, INDEX(Solvents!$H$5:$H$66,MATCH(C124,Solvents!$D$5:$D$66,0)))</f>
        <v>0</v>
      </c>
      <c r="AF124" t="e">
        <f>INDEX(Solvents!$K$5:$K$66,MATCH(A124,Solvents!$D$5:$D$66,0))</f>
        <v>#N/A</v>
      </c>
      <c r="AG124">
        <f>IF(B124=0, 10000, INDEX(Solvents!$K$5:$K$66,MATCH(B124,Solvents!$D$5:$D$66,0)))</f>
        <v>10000</v>
      </c>
      <c r="AH124">
        <f>IF(C124=0, 10000, INDEX(Solvents!$K$5:$K$66,MATCH(C124,Solvents!$D$5:$D$66,0)))</f>
        <v>10000</v>
      </c>
      <c r="AI124" s="177" t="e">
        <f t="shared" si="28"/>
        <v>#N/A</v>
      </c>
      <c r="AJ124" t="e">
        <f t="shared" si="29"/>
        <v>#N/A</v>
      </c>
      <c r="AK124" t="e">
        <f t="shared" si="30"/>
        <v>#N/A</v>
      </c>
      <c r="AL124" t="e">
        <f t="shared" si="31"/>
        <v>#N/A</v>
      </c>
      <c r="AN124">
        <f t="shared" si="32"/>
        <v>0</v>
      </c>
      <c r="AO124">
        <f t="shared" si="7"/>
        <v>0</v>
      </c>
      <c r="AP124" t="e">
        <f t="shared" si="33"/>
        <v>#N/A</v>
      </c>
      <c r="AS124">
        <f t="shared" si="34"/>
        <v>0</v>
      </c>
      <c r="AT124">
        <f t="shared" si="35"/>
        <v>0</v>
      </c>
      <c r="AU124" t="e">
        <f t="shared" si="36"/>
        <v>#N/A</v>
      </c>
      <c r="AX124" t="e">
        <f t="shared" si="37"/>
        <v>#N/A</v>
      </c>
      <c r="AY124" t="e">
        <f t="shared" si="13"/>
        <v>#N/A</v>
      </c>
      <c r="AZ124" t="e">
        <f t="shared" si="14"/>
        <v>#N/A</v>
      </c>
    </row>
    <row r="125" spans="1:52" x14ac:dyDescent="0.15">
      <c r="A125" s="2"/>
      <c r="B125" s="2"/>
      <c r="C125" s="2"/>
      <c r="D125" s="198"/>
      <c r="E125" s="198"/>
      <c r="F125" s="199">
        <f t="shared" si="27"/>
        <v>0</v>
      </c>
      <c r="G125" s="207"/>
      <c r="H125" s="198"/>
      <c r="I125" s="203"/>
      <c r="J125" s="204" t="e" cm="1">
        <f t="array" ref="J125:L125">IF($I$29="mg/g solv.", AN125:AP125, IF($I$29="mg/g soln.", AS125:AU125, IF($I$29="mg/mL solv.", AX125:AZ125, "UNIT SELECTION ERROR")))</f>
        <v>#N/A</v>
      </c>
      <c r="K125" s="204" t="e">
        <v>#N/A</v>
      </c>
      <c r="L125" s="204" t="e">
        <v>#N/A</v>
      </c>
      <c r="M125" s="203"/>
      <c r="N125" s="260"/>
      <c r="O125" s="260"/>
      <c r="P125" s="260"/>
      <c r="Q125" s="179" t="str">
        <f t="shared" si="26"/>
        <v>ERROR w/ Data Input…Check Solvent Name(s), Solvent Fracs, T, and Solubility</v>
      </c>
      <c r="AC125" t="e">
        <f>INDEX(Solvents!$H$5:$H$66,MATCH(A125,Solvents!$D$5:$D$66,0))</f>
        <v>#N/A</v>
      </c>
      <c r="AD125">
        <f>IF(B125=0, 0, INDEX(Solvents!$H$5:$H$66,MATCH(B125,Solvents!$D$5:$D$66,0)))</f>
        <v>0</v>
      </c>
      <c r="AE125">
        <f>IF(C125=0, 0, INDEX(Solvents!$H$5:$H$66,MATCH(C125,Solvents!$D$5:$D$66,0)))</f>
        <v>0</v>
      </c>
      <c r="AF125" t="e">
        <f>INDEX(Solvents!$K$5:$K$66,MATCH(A125,Solvents!$D$5:$D$66,0))</f>
        <v>#N/A</v>
      </c>
      <c r="AG125">
        <f>IF(B125=0, 10000, INDEX(Solvents!$K$5:$K$66,MATCH(B125,Solvents!$D$5:$D$66,0)))</f>
        <v>10000</v>
      </c>
      <c r="AH125">
        <f>IF(C125=0, 10000, INDEX(Solvents!$K$5:$K$66,MATCH(C125,Solvents!$D$5:$D$66,0)))</f>
        <v>10000</v>
      </c>
      <c r="AI125" s="177" t="e">
        <f t="shared" si="28"/>
        <v>#N/A</v>
      </c>
      <c r="AJ125" t="e">
        <f t="shared" si="29"/>
        <v>#N/A</v>
      </c>
      <c r="AK125" t="e">
        <f t="shared" si="30"/>
        <v>#N/A</v>
      </c>
      <c r="AL125" t="e">
        <f t="shared" si="31"/>
        <v>#N/A</v>
      </c>
      <c r="AN125">
        <f t="shared" si="32"/>
        <v>0</v>
      </c>
      <c r="AO125">
        <f t="shared" si="7"/>
        <v>0</v>
      </c>
      <c r="AP125" t="e">
        <f t="shared" si="33"/>
        <v>#N/A</v>
      </c>
      <c r="AS125">
        <f t="shared" si="34"/>
        <v>0</v>
      </c>
      <c r="AT125">
        <f t="shared" si="35"/>
        <v>0</v>
      </c>
      <c r="AU125" t="e">
        <f t="shared" si="36"/>
        <v>#N/A</v>
      </c>
      <c r="AX125" t="e">
        <f t="shared" si="37"/>
        <v>#N/A</v>
      </c>
      <c r="AY125" t="e">
        <f t="shared" si="13"/>
        <v>#N/A</v>
      </c>
      <c r="AZ125" t="e">
        <f t="shared" si="14"/>
        <v>#N/A</v>
      </c>
    </row>
    <row r="126" spans="1:52" x14ac:dyDescent="0.15">
      <c r="A126" s="2"/>
      <c r="B126" s="2"/>
      <c r="C126" s="2"/>
      <c r="D126" s="198"/>
      <c r="E126" s="198"/>
      <c r="F126" s="199">
        <f t="shared" si="27"/>
        <v>0</v>
      </c>
      <c r="G126" s="207"/>
      <c r="H126" s="198"/>
      <c r="I126" s="203"/>
      <c r="J126" s="204" t="e" cm="1">
        <f t="array" ref="J126:L126">IF($I$29="mg/g solv.", AN126:AP126, IF($I$29="mg/g soln.", AS126:AU126, IF($I$29="mg/mL solv.", AX126:AZ126, "UNIT SELECTION ERROR")))</f>
        <v>#N/A</v>
      </c>
      <c r="K126" s="204" t="e">
        <v>#N/A</v>
      </c>
      <c r="L126" s="204" t="e">
        <v>#N/A</v>
      </c>
      <c r="M126" s="203"/>
      <c r="N126" s="260"/>
      <c r="O126" s="260"/>
      <c r="P126" s="260"/>
      <c r="Q126" s="179" t="str">
        <f t="shared" si="26"/>
        <v>ERROR w/ Data Input…Check Solvent Name(s), Solvent Fracs, T, and Solubility</v>
      </c>
      <c r="AC126" t="e">
        <f>INDEX(Solvents!$H$5:$H$66,MATCH(A126,Solvents!$D$5:$D$66,0))</f>
        <v>#N/A</v>
      </c>
      <c r="AD126">
        <f>IF(B126=0, 0, INDEX(Solvents!$H$5:$H$66,MATCH(B126,Solvents!$D$5:$D$66,0)))</f>
        <v>0</v>
      </c>
      <c r="AE126">
        <f>IF(C126=0, 0, INDEX(Solvents!$H$5:$H$66,MATCH(C126,Solvents!$D$5:$D$66,0)))</f>
        <v>0</v>
      </c>
      <c r="AF126" t="e">
        <f>INDEX(Solvents!$K$5:$K$66,MATCH(A126,Solvents!$D$5:$D$66,0))</f>
        <v>#N/A</v>
      </c>
      <c r="AG126">
        <f>IF(B126=0, 10000, INDEX(Solvents!$K$5:$K$66,MATCH(B126,Solvents!$D$5:$D$66,0)))</f>
        <v>10000</v>
      </c>
      <c r="AH126">
        <f>IF(C126=0, 10000, INDEX(Solvents!$K$5:$K$66,MATCH(C126,Solvents!$D$5:$D$66,0)))</f>
        <v>10000</v>
      </c>
      <c r="AI126" s="177" t="e">
        <f t="shared" si="28"/>
        <v>#N/A</v>
      </c>
      <c r="AJ126" t="e">
        <f t="shared" si="29"/>
        <v>#N/A</v>
      </c>
      <c r="AK126" t="e">
        <f t="shared" si="30"/>
        <v>#N/A</v>
      </c>
      <c r="AL126" t="e">
        <f t="shared" si="31"/>
        <v>#N/A</v>
      </c>
      <c r="AN126">
        <f t="shared" si="32"/>
        <v>0</v>
      </c>
      <c r="AO126">
        <f t="shared" si="7"/>
        <v>0</v>
      </c>
      <c r="AP126" t="e">
        <f t="shared" si="33"/>
        <v>#N/A</v>
      </c>
      <c r="AS126">
        <f t="shared" si="34"/>
        <v>0</v>
      </c>
      <c r="AT126">
        <f t="shared" si="35"/>
        <v>0</v>
      </c>
      <c r="AU126" t="e">
        <f t="shared" si="36"/>
        <v>#N/A</v>
      </c>
      <c r="AX126" t="e">
        <f t="shared" si="37"/>
        <v>#N/A</v>
      </c>
      <c r="AY126" t="e">
        <f t="shared" si="13"/>
        <v>#N/A</v>
      </c>
      <c r="AZ126" t="e">
        <f t="shared" si="14"/>
        <v>#N/A</v>
      </c>
    </row>
    <row r="127" spans="1:52" x14ac:dyDescent="0.15">
      <c r="A127" s="2"/>
      <c r="B127" s="2"/>
      <c r="C127" s="2"/>
      <c r="D127" s="198"/>
      <c r="E127" s="198"/>
      <c r="F127" s="199">
        <f t="shared" si="27"/>
        <v>0</v>
      </c>
      <c r="G127" s="207"/>
      <c r="H127" s="198"/>
      <c r="I127" s="203"/>
      <c r="J127" s="204" t="e" cm="1">
        <f t="array" ref="J127:L127">IF($I$29="mg/g solv.", AN127:AP127, IF($I$29="mg/g soln.", AS127:AU127, IF($I$29="mg/mL solv.", AX127:AZ127, "UNIT SELECTION ERROR")))</f>
        <v>#N/A</v>
      </c>
      <c r="K127" s="204" t="e">
        <v>#N/A</v>
      </c>
      <c r="L127" s="204" t="e">
        <v>#N/A</v>
      </c>
      <c r="M127" s="203"/>
      <c r="N127" s="260"/>
      <c r="O127" s="260"/>
      <c r="P127" s="260"/>
      <c r="Q127" s="179" t="str">
        <f t="shared" si="26"/>
        <v>ERROR w/ Data Input…Check Solvent Name(s), Solvent Fracs, T, and Solubility</v>
      </c>
      <c r="AC127" t="e">
        <f>INDEX(Solvents!$H$5:$H$66,MATCH(A127,Solvents!$D$5:$D$66,0))</f>
        <v>#N/A</v>
      </c>
      <c r="AD127">
        <f>IF(B127=0, 0, INDEX(Solvents!$H$5:$H$66,MATCH(B127,Solvents!$D$5:$D$66,0)))</f>
        <v>0</v>
      </c>
      <c r="AE127">
        <f>IF(C127=0, 0, INDEX(Solvents!$H$5:$H$66,MATCH(C127,Solvents!$D$5:$D$66,0)))</f>
        <v>0</v>
      </c>
      <c r="AF127" t="e">
        <f>INDEX(Solvents!$K$5:$K$66,MATCH(A127,Solvents!$D$5:$D$66,0))</f>
        <v>#N/A</v>
      </c>
      <c r="AG127">
        <f>IF(B127=0, 10000, INDEX(Solvents!$K$5:$K$66,MATCH(B127,Solvents!$D$5:$D$66,0)))</f>
        <v>10000</v>
      </c>
      <c r="AH127">
        <f>IF(C127=0, 10000, INDEX(Solvents!$K$5:$K$66,MATCH(C127,Solvents!$D$5:$D$66,0)))</f>
        <v>10000</v>
      </c>
      <c r="AI127" s="177" t="e">
        <f t="shared" si="28"/>
        <v>#N/A</v>
      </c>
      <c r="AJ127" t="e">
        <f t="shared" si="29"/>
        <v>#N/A</v>
      </c>
      <c r="AK127" t="e">
        <f t="shared" si="30"/>
        <v>#N/A</v>
      </c>
      <c r="AL127" t="e">
        <f t="shared" si="31"/>
        <v>#N/A</v>
      </c>
      <c r="AN127">
        <f t="shared" si="32"/>
        <v>0</v>
      </c>
      <c r="AO127">
        <f t="shared" si="7"/>
        <v>0</v>
      </c>
      <c r="AP127" t="e">
        <f t="shared" si="33"/>
        <v>#N/A</v>
      </c>
      <c r="AS127">
        <f t="shared" si="34"/>
        <v>0</v>
      </c>
      <c r="AT127">
        <f t="shared" si="35"/>
        <v>0</v>
      </c>
      <c r="AU127" t="e">
        <f t="shared" si="36"/>
        <v>#N/A</v>
      </c>
      <c r="AX127" t="e">
        <f t="shared" si="37"/>
        <v>#N/A</v>
      </c>
      <c r="AY127" t="e">
        <f t="shared" si="13"/>
        <v>#N/A</v>
      </c>
      <c r="AZ127" t="e">
        <f t="shared" si="14"/>
        <v>#N/A</v>
      </c>
    </row>
    <row r="128" spans="1:52" x14ac:dyDescent="0.15">
      <c r="A128" s="2"/>
      <c r="B128" s="2"/>
      <c r="C128" s="2"/>
      <c r="D128" s="198"/>
      <c r="E128" s="198"/>
      <c r="F128" s="199">
        <f t="shared" si="27"/>
        <v>0</v>
      </c>
      <c r="G128" s="207"/>
      <c r="H128" s="198"/>
      <c r="I128" s="203"/>
      <c r="J128" s="204" t="e" cm="1">
        <f t="array" ref="J128:L128">IF($I$29="mg/g solv.", AN128:AP128, IF($I$29="mg/g soln.", AS128:AU128, IF($I$29="mg/mL solv.", AX128:AZ128, "UNIT SELECTION ERROR")))</f>
        <v>#N/A</v>
      </c>
      <c r="K128" s="204" t="e">
        <v>#N/A</v>
      </c>
      <c r="L128" s="204" t="e">
        <v>#N/A</v>
      </c>
      <c r="M128" s="203"/>
      <c r="N128" s="260"/>
      <c r="O128" s="260"/>
      <c r="P128" s="260"/>
      <c r="Q128" s="179" t="str">
        <f t="shared" si="26"/>
        <v>ERROR w/ Data Input…Check Solvent Name(s), Solvent Fracs, T, and Solubility</v>
      </c>
      <c r="AC128" t="e">
        <f>INDEX(Solvents!$H$5:$H$66,MATCH(A128,Solvents!$D$5:$D$66,0))</f>
        <v>#N/A</v>
      </c>
      <c r="AD128">
        <f>IF(B128=0, 0, INDEX(Solvents!$H$5:$H$66,MATCH(B128,Solvents!$D$5:$D$66,0)))</f>
        <v>0</v>
      </c>
      <c r="AE128">
        <f>IF(C128=0, 0, INDEX(Solvents!$H$5:$H$66,MATCH(C128,Solvents!$D$5:$D$66,0)))</f>
        <v>0</v>
      </c>
      <c r="AF128" t="e">
        <f>INDEX(Solvents!$K$5:$K$66,MATCH(A128,Solvents!$D$5:$D$66,0))</f>
        <v>#N/A</v>
      </c>
      <c r="AG128">
        <f>IF(B128=0, 10000, INDEX(Solvents!$K$5:$K$66,MATCH(B128,Solvents!$D$5:$D$66,0)))</f>
        <v>10000</v>
      </c>
      <c r="AH128">
        <f>IF(C128=0, 10000, INDEX(Solvents!$K$5:$K$66,MATCH(C128,Solvents!$D$5:$D$66,0)))</f>
        <v>10000</v>
      </c>
      <c r="AI128" s="177" t="e">
        <f t="shared" si="28"/>
        <v>#N/A</v>
      </c>
      <c r="AJ128" t="e">
        <f t="shared" si="29"/>
        <v>#N/A</v>
      </c>
      <c r="AK128" t="e">
        <f t="shared" si="30"/>
        <v>#N/A</v>
      </c>
      <c r="AL128" t="e">
        <f t="shared" si="31"/>
        <v>#N/A</v>
      </c>
      <c r="AN128">
        <f t="shared" si="32"/>
        <v>0</v>
      </c>
      <c r="AO128">
        <f t="shared" si="7"/>
        <v>0</v>
      </c>
      <c r="AP128" t="e">
        <f t="shared" si="33"/>
        <v>#N/A</v>
      </c>
      <c r="AS128">
        <f t="shared" si="34"/>
        <v>0</v>
      </c>
      <c r="AT128">
        <f t="shared" si="35"/>
        <v>0</v>
      </c>
      <c r="AU128" t="e">
        <f t="shared" si="36"/>
        <v>#N/A</v>
      </c>
      <c r="AX128" t="e">
        <f t="shared" si="37"/>
        <v>#N/A</v>
      </c>
      <c r="AY128" t="e">
        <f t="shared" si="13"/>
        <v>#N/A</v>
      </c>
      <c r="AZ128" t="e">
        <f t="shared" si="14"/>
        <v>#N/A</v>
      </c>
    </row>
    <row r="129" spans="1:52" x14ac:dyDescent="0.15">
      <c r="A129" s="2"/>
      <c r="B129" s="2"/>
      <c r="C129" s="2"/>
      <c r="D129" s="198"/>
      <c r="E129" s="198"/>
      <c r="F129" s="199">
        <f t="shared" si="27"/>
        <v>0</v>
      </c>
      <c r="G129" s="207"/>
      <c r="H129" s="198"/>
      <c r="I129" s="203"/>
      <c r="J129" s="204" t="e" cm="1">
        <f t="array" ref="J129:L129">IF($I$29="mg/g solv.", AN129:AP129, IF($I$29="mg/g soln.", AS129:AU129, IF($I$29="mg/mL solv.", AX129:AZ129, "UNIT SELECTION ERROR")))</f>
        <v>#N/A</v>
      </c>
      <c r="K129" s="204" t="e">
        <v>#N/A</v>
      </c>
      <c r="L129" s="204" t="e">
        <v>#N/A</v>
      </c>
      <c r="M129" s="203"/>
      <c r="N129" s="260"/>
      <c r="O129" s="260"/>
      <c r="P129" s="260"/>
      <c r="Q129" s="179" t="str">
        <f t="shared" si="26"/>
        <v>ERROR w/ Data Input…Check Solvent Name(s), Solvent Fracs, T, and Solubility</v>
      </c>
      <c r="AC129" t="e">
        <f>INDEX(Solvents!$H$5:$H$66,MATCH(A129,Solvents!$D$5:$D$66,0))</f>
        <v>#N/A</v>
      </c>
      <c r="AD129">
        <f>IF(B129=0, 0, INDEX(Solvents!$H$5:$H$66,MATCH(B129,Solvents!$D$5:$D$66,0)))</f>
        <v>0</v>
      </c>
      <c r="AE129">
        <f>IF(C129=0, 0, INDEX(Solvents!$H$5:$H$66,MATCH(C129,Solvents!$D$5:$D$66,0)))</f>
        <v>0</v>
      </c>
      <c r="AF129" t="e">
        <f>INDEX(Solvents!$K$5:$K$66,MATCH(A129,Solvents!$D$5:$D$66,0))</f>
        <v>#N/A</v>
      </c>
      <c r="AG129">
        <f>IF(B129=0, 10000, INDEX(Solvents!$K$5:$K$66,MATCH(B129,Solvents!$D$5:$D$66,0)))</f>
        <v>10000</v>
      </c>
      <c r="AH129">
        <f>IF(C129=0, 10000, INDEX(Solvents!$K$5:$K$66,MATCH(C129,Solvents!$D$5:$D$66,0)))</f>
        <v>10000</v>
      </c>
      <c r="AI129" s="177" t="e">
        <f t="shared" si="28"/>
        <v>#N/A</v>
      </c>
      <c r="AJ129" t="e">
        <f t="shared" si="29"/>
        <v>#N/A</v>
      </c>
      <c r="AK129" t="e">
        <f t="shared" si="30"/>
        <v>#N/A</v>
      </c>
      <c r="AL129" t="e">
        <f t="shared" si="31"/>
        <v>#N/A</v>
      </c>
      <c r="AN129">
        <f t="shared" si="32"/>
        <v>0</v>
      </c>
      <c r="AO129">
        <f t="shared" si="7"/>
        <v>0</v>
      </c>
      <c r="AP129" t="e">
        <f t="shared" si="33"/>
        <v>#N/A</v>
      </c>
      <c r="AS129">
        <f t="shared" si="34"/>
        <v>0</v>
      </c>
      <c r="AT129">
        <f t="shared" si="35"/>
        <v>0</v>
      </c>
      <c r="AU129" t="e">
        <f t="shared" si="36"/>
        <v>#N/A</v>
      </c>
      <c r="AX129" t="e">
        <f t="shared" si="37"/>
        <v>#N/A</v>
      </c>
      <c r="AY129" t="e">
        <f t="shared" si="13"/>
        <v>#N/A</v>
      </c>
      <c r="AZ129" t="e">
        <f t="shared" si="14"/>
        <v>#N/A</v>
      </c>
    </row>
    <row r="130" spans="1:52" x14ac:dyDescent="0.15">
      <c r="A130" s="2"/>
      <c r="B130" s="2"/>
      <c r="C130" s="2"/>
      <c r="D130" s="198"/>
      <c r="E130" s="198"/>
      <c r="F130" s="199">
        <f t="shared" si="27"/>
        <v>0</v>
      </c>
      <c r="G130" s="207"/>
      <c r="H130" s="198"/>
      <c r="I130" s="203"/>
      <c r="J130" s="204" t="e" cm="1">
        <f t="array" ref="J130:L130">IF($I$29="mg/g solv.", AN130:AP130, IF($I$29="mg/g soln.", AS130:AU130, IF($I$29="mg/mL solv.", AX130:AZ130, "UNIT SELECTION ERROR")))</f>
        <v>#N/A</v>
      </c>
      <c r="K130" s="204" t="e">
        <v>#N/A</v>
      </c>
      <c r="L130" s="204" t="e">
        <v>#N/A</v>
      </c>
      <c r="M130" s="203"/>
      <c r="N130" s="260"/>
      <c r="O130" s="260"/>
      <c r="P130" s="260"/>
      <c r="Q130" s="179" t="str">
        <f t="shared" si="26"/>
        <v>ERROR w/ Data Input…Check Solvent Name(s), Solvent Fracs, T, and Solubility</v>
      </c>
      <c r="AC130" t="e">
        <f>INDEX(Solvents!$H$5:$H$66,MATCH(A130,Solvents!$D$5:$D$66,0))</f>
        <v>#N/A</v>
      </c>
      <c r="AD130">
        <f>IF(B130=0, 0, INDEX(Solvents!$H$5:$H$66,MATCH(B130,Solvents!$D$5:$D$66,0)))</f>
        <v>0</v>
      </c>
      <c r="AE130">
        <f>IF(C130=0, 0, INDEX(Solvents!$H$5:$H$66,MATCH(C130,Solvents!$D$5:$D$66,0)))</f>
        <v>0</v>
      </c>
      <c r="AF130" t="e">
        <f>INDEX(Solvents!$K$5:$K$66,MATCH(A130,Solvents!$D$5:$D$66,0))</f>
        <v>#N/A</v>
      </c>
      <c r="AG130">
        <f>IF(B130=0, 10000, INDEX(Solvents!$K$5:$K$66,MATCH(B130,Solvents!$D$5:$D$66,0)))</f>
        <v>10000</v>
      </c>
      <c r="AH130">
        <f>IF(C130=0, 10000, INDEX(Solvents!$K$5:$K$66,MATCH(C130,Solvents!$D$5:$D$66,0)))</f>
        <v>10000</v>
      </c>
      <c r="AI130" s="177" t="e">
        <f t="shared" si="28"/>
        <v>#N/A</v>
      </c>
      <c r="AJ130" t="e">
        <f t="shared" si="29"/>
        <v>#N/A</v>
      </c>
      <c r="AK130" t="e">
        <f t="shared" si="30"/>
        <v>#N/A</v>
      </c>
      <c r="AL130" t="e">
        <f t="shared" si="31"/>
        <v>#N/A</v>
      </c>
      <c r="AN130">
        <f t="shared" si="32"/>
        <v>0</v>
      </c>
      <c r="AO130">
        <f t="shared" si="7"/>
        <v>0</v>
      </c>
      <c r="AP130" t="e">
        <f t="shared" si="33"/>
        <v>#N/A</v>
      </c>
      <c r="AS130">
        <f t="shared" si="34"/>
        <v>0</v>
      </c>
      <c r="AT130">
        <f t="shared" si="35"/>
        <v>0</v>
      </c>
      <c r="AU130" t="e">
        <f t="shared" si="36"/>
        <v>#N/A</v>
      </c>
      <c r="AX130" t="e">
        <f t="shared" si="37"/>
        <v>#N/A</v>
      </c>
      <c r="AY130" t="e">
        <f t="shared" si="13"/>
        <v>#N/A</v>
      </c>
      <c r="AZ130" t="e">
        <f t="shared" si="14"/>
        <v>#N/A</v>
      </c>
    </row>
    <row r="131" spans="1:52" x14ac:dyDescent="0.15">
      <c r="A131" s="2"/>
      <c r="B131" s="2"/>
      <c r="C131" s="2"/>
      <c r="D131" s="198"/>
      <c r="E131" s="198"/>
      <c r="F131" s="199">
        <f t="shared" si="27"/>
        <v>0</v>
      </c>
      <c r="G131" s="207"/>
      <c r="H131" s="198"/>
      <c r="I131" s="203"/>
      <c r="J131" s="204" t="e" cm="1">
        <f t="array" ref="J131:L131">IF($I$29="mg/g solv.", AN131:AP131, IF($I$29="mg/g soln.", AS131:AU131, IF($I$29="mg/mL solv.", AX131:AZ131, "UNIT SELECTION ERROR")))</f>
        <v>#N/A</v>
      </c>
      <c r="K131" s="204" t="e">
        <v>#N/A</v>
      </c>
      <c r="L131" s="204" t="e">
        <v>#N/A</v>
      </c>
      <c r="M131" s="203"/>
      <c r="N131" s="260"/>
      <c r="O131" s="260"/>
      <c r="P131" s="260"/>
      <c r="Q131" s="179" t="str">
        <f t="shared" si="26"/>
        <v>ERROR w/ Data Input…Check Solvent Name(s), Solvent Fracs, T, and Solubility</v>
      </c>
      <c r="AC131" t="e">
        <f>INDEX(Solvents!$H$5:$H$66,MATCH(A131,Solvents!$D$5:$D$66,0))</f>
        <v>#N/A</v>
      </c>
      <c r="AD131">
        <f>IF(B131=0, 0, INDEX(Solvents!$H$5:$H$66,MATCH(B131,Solvents!$D$5:$D$66,0)))</f>
        <v>0</v>
      </c>
      <c r="AE131">
        <f>IF(C131=0, 0, INDEX(Solvents!$H$5:$H$66,MATCH(C131,Solvents!$D$5:$D$66,0)))</f>
        <v>0</v>
      </c>
      <c r="AF131" t="e">
        <f>INDEX(Solvents!$K$5:$K$66,MATCH(A131,Solvents!$D$5:$D$66,0))</f>
        <v>#N/A</v>
      </c>
      <c r="AG131">
        <f>IF(B131=0, 10000, INDEX(Solvents!$K$5:$K$66,MATCH(B131,Solvents!$D$5:$D$66,0)))</f>
        <v>10000</v>
      </c>
      <c r="AH131">
        <f>IF(C131=0, 10000, INDEX(Solvents!$K$5:$K$66,MATCH(C131,Solvents!$D$5:$D$66,0)))</f>
        <v>10000</v>
      </c>
      <c r="AI131" s="177" t="e">
        <f t="shared" si="28"/>
        <v>#N/A</v>
      </c>
      <c r="AJ131" t="e">
        <f t="shared" si="29"/>
        <v>#N/A</v>
      </c>
      <c r="AK131" t="e">
        <f t="shared" si="30"/>
        <v>#N/A</v>
      </c>
      <c r="AL131" t="e">
        <f t="shared" si="31"/>
        <v>#N/A</v>
      </c>
      <c r="AN131">
        <f t="shared" si="32"/>
        <v>0</v>
      </c>
      <c r="AO131">
        <f t="shared" si="7"/>
        <v>0</v>
      </c>
      <c r="AP131" t="e">
        <f t="shared" si="33"/>
        <v>#N/A</v>
      </c>
      <c r="AS131">
        <f t="shared" si="34"/>
        <v>0</v>
      </c>
      <c r="AT131">
        <f t="shared" si="35"/>
        <v>0</v>
      </c>
      <c r="AU131" t="e">
        <f t="shared" si="36"/>
        <v>#N/A</v>
      </c>
      <c r="AX131" t="e">
        <f t="shared" si="37"/>
        <v>#N/A</v>
      </c>
      <c r="AY131" t="e">
        <f t="shared" si="13"/>
        <v>#N/A</v>
      </c>
      <c r="AZ131" t="e">
        <f t="shared" si="14"/>
        <v>#N/A</v>
      </c>
    </row>
    <row r="132" spans="1:52" x14ac:dyDescent="0.15">
      <c r="A132" s="2"/>
      <c r="B132" s="2"/>
      <c r="C132" s="2"/>
      <c r="D132" s="198"/>
      <c r="E132" s="198"/>
      <c r="F132" s="199">
        <f t="shared" si="27"/>
        <v>0</v>
      </c>
      <c r="G132" s="207"/>
      <c r="H132" s="198"/>
      <c r="I132" s="203"/>
      <c r="J132" s="204" t="e" cm="1">
        <f t="array" ref="J132:L132">IF($I$29="mg/g solv.", AN132:AP132, IF($I$29="mg/g soln.", AS132:AU132, IF($I$29="mg/mL solv.", AX132:AZ132, "UNIT SELECTION ERROR")))</f>
        <v>#N/A</v>
      </c>
      <c r="K132" s="204" t="e">
        <v>#N/A</v>
      </c>
      <c r="L132" s="204" t="e">
        <v>#N/A</v>
      </c>
      <c r="M132" s="203"/>
      <c r="N132" s="260"/>
      <c r="O132" s="260"/>
      <c r="P132" s="260"/>
      <c r="Q132" s="179" t="str">
        <f t="shared" si="26"/>
        <v>ERROR w/ Data Input…Check Solvent Name(s), Solvent Fracs, T, and Solubility</v>
      </c>
      <c r="AC132" t="e">
        <f>INDEX(Solvents!$H$5:$H$66,MATCH(A132,Solvents!$D$5:$D$66,0))</f>
        <v>#N/A</v>
      </c>
      <c r="AD132">
        <f>IF(B132=0, 0, INDEX(Solvents!$H$5:$H$66,MATCH(B132,Solvents!$D$5:$D$66,0)))</f>
        <v>0</v>
      </c>
      <c r="AE132">
        <f>IF(C132=0, 0, INDEX(Solvents!$H$5:$H$66,MATCH(C132,Solvents!$D$5:$D$66,0)))</f>
        <v>0</v>
      </c>
      <c r="AF132" t="e">
        <f>INDEX(Solvents!$K$5:$K$66,MATCH(A132,Solvents!$D$5:$D$66,0))</f>
        <v>#N/A</v>
      </c>
      <c r="AG132">
        <f>IF(B132=0, 10000, INDEX(Solvents!$K$5:$K$66,MATCH(B132,Solvents!$D$5:$D$66,0)))</f>
        <v>10000</v>
      </c>
      <c r="AH132">
        <f>IF(C132=0, 10000, INDEX(Solvents!$K$5:$K$66,MATCH(C132,Solvents!$D$5:$D$66,0)))</f>
        <v>10000</v>
      </c>
      <c r="AI132" s="177" t="e">
        <f t="shared" si="28"/>
        <v>#N/A</v>
      </c>
      <c r="AJ132" t="e">
        <f t="shared" si="29"/>
        <v>#N/A</v>
      </c>
      <c r="AK132" t="e">
        <f t="shared" si="30"/>
        <v>#N/A</v>
      </c>
      <c r="AL132" t="e">
        <f t="shared" si="31"/>
        <v>#N/A</v>
      </c>
      <c r="AN132">
        <f t="shared" si="32"/>
        <v>0</v>
      </c>
      <c r="AO132">
        <f t="shared" si="7"/>
        <v>0</v>
      </c>
      <c r="AP132" t="e">
        <f t="shared" si="33"/>
        <v>#N/A</v>
      </c>
      <c r="AS132">
        <f t="shared" si="34"/>
        <v>0</v>
      </c>
      <c r="AT132">
        <f t="shared" si="35"/>
        <v>0</v>
      </c>
      <c r="AU132" t="e">
        <f t="shared" si="36"/>
        <v>#N/A</v>
      </c>
      <c r="AX132" t="e">
        <f t="shared" si="37"/>
        <v>#N/A</v>
      </c>
      <c r="AY132" t="e">
        <f t="shared" si="13"/>
        <v>#N/A</v>
      </c>
      <c r="AZ132" t="e">
        <f t="shared" si="14"/>
        <v>#N/A</v>
      </c>
    </row>
    <row r="133" spans="1:52" x14ac:dyDescent="0.15">
      <c r="A133" s="2"/>
      <c r="B133" s="2"/>
      <c r="C133" s="2"/>
      <c r="D133" s="198"/>
      <c r="E133" s="198"/>
      <c r="F133" s="199">
        <f t="shared" si="27"/>
        <v>0</v>
      </c>
      <c r="G133" s="207"/>
      <c r="H133" s="198"/>
      <c r="I133" s="203"/>
      <c r="J133" s="204" t="e" cm="1">
        <f t="array" ref="J133:L133">IF($I$29="mg/g solv.", AN133:AP133, IF($I$29="mg/g soln.", AS133:AU133, IF($I$29="mg/mL solv.", AX133:AZ133, "UNIT SELECTION ERROR")))</f>
        <v>#N/A</v>
      </c>
      <c r="K133" s="204" t="e">
        <v>#N/A</v>
      </c>
      <c r="L133" s="204" t="e">
        <v>#N/A</v>
      </c>
      <c r="M133" s="203"/>
      <c r="N133" s="260"/>
      <c r="O133" s="260"/>
      <c r="P133" s="260"/>
      <c r="Q133" s="179" t="str">
        <f t="shared" si="26"/>
        <v>ERROR w/ Data Input…Check Solvent Name(s), Solvent Fracs, T, and Solubility</v>
      </c>
      <c r="AC133" t="e">
        <f>INDEX(Solvents!$H$5:$H$66,MATCH(A133,Solvents!$D$5:$D$66,0))</f>
        <v>#N/A</v>
      </c>
      <c r="AD133">
        <f>IF(B133=0, 0, INDEX(Solvents!$H$5:$H$66,MATCH(B133,Solvents!$D$5:$D$66,0)))</f>
        <v>0</v>
      </c>
      <c r="AE133">
        <f>IF(C133=0, 0, INDEX(Solvents!$H$5:$H$66,MATCH(C133,Solvents!$D$5:$D$66,0)))</f>
        <v>0</v>
      </c>
      <c r="AF133" t="e">
        <f>INDEX(Solvents!$K$5:$K$66,MATCH(A133,Solvents!$D$5:$D$66,0))</f>
        <v>#N/A</v>
      </c>
      <c r="AG133">
        <f>IF(B133=0, 10000, INDEX(Solvents!$K$5:$K$66,MATCH(B133,Solvents!$D$5:$D$66,0)))</f>
        <v>10000</v>
      </c>
      <c r="AH133">
        <f>IF(C133=0, 10000, INDEX(Solvents!$K$5:$K$66,MATCH(C133,Solvents!$D$5:$D$66,0)))</f>
        <v>10000</v>
      </c>
      <c r="AI133" s="177" t="e">
        <f t="shared" si="28"/>
        <v>#N/A</v>
      </c>
      <c r="AJ133" t="e">
        <f t="shared" si="29"/>
        <v>#N/A</v>
      </c>
      <c r="AK133" t="e">
        <f t="shared" si="30"/>
        <v>#N/A</v>
      </c>
      <c r="AL133" t="e">
        <f t="shared" si="31"/>
        <v>#N/A</v>
      </c>
      <c r="AN133">
        <f t="shared" si="32"/>
        <v>0</v>
      </c>
      <c r="AO133">
        <f t="shared" si="7"/>
        <v>0</v>
      </c>
      <c r="AP133" t="e">
        <f t="shared" si="33"/>
        <v>#N/A</v>
      </c>
      <c r="AS133">
        <f t="shared" si="34"/>
        <v>0</v>
      </c>
      <c r="AT133">
        <f t="shared" si="35"/>
        <v>0</v>
      </c>
      <c r="AU133" t="e">
        <f t="shared" si="36"/>
        <v>#N/A</v>
      </c>
      <c r="AX133" t="e">
        <f t="shared" si="37"/>
        <v>#N/A</v>
      </c>
      <c r="AY133" t="e">
        <f t="shared" si="13"/>
        <v>#N/A</v>
      </c>
      <c r="AZ133" t="e">
        <f t="shared" si="14"/>
        <v>#N/A</v>
      </c>
    </row>
    <row r="134" spans="1:52" x14ac:dyDescent="0.15">
      <c r="A134" s="2"/>
      <c r="B134" s="2"/>
      <c r="C134" s="2"/>
      <c r="D134" s="198"/>
      <c r="E134" s="198"/>
      <c r="F134" s="199">
        <f t="shared" si="27"/>
        <v>0</v>
      </c>
      <c r="G134" s="207"/>
      <c r="H134" s="198"/>
      <c r="I134" s="203"/>
      <c r="J134" s="204" t="e" cm="1">
        <f t="array" ref="J134:L134">IF($I$29="mg/g solv.", AN134:AP134, IF($I$29="mg/g soln.", AS134:AU134, IF($I$29="mg/mL solv.", AX134:AZ134, "UNIT SELECTION ERROR")))</f>
        <v>#N/A</v>
      </c>
      <c r="K134" s="204" t="e">
        <v>#N/A</v>
      </c>
      <c r="L134" s="204" t="e">
        <v>#N/A</v>
      </c>
      <c r="M134" s="203"/>
      <c r="N134" s="260"/>
      <c r="O134" s="260"/>
      <c r="P134" s="260"/>
      <c r="Q134" s="179" t="str">
        <f t="shared" si="26"/>
        <v>ERROR w/ Data Input…Check Solvent Name(s), Solvent Fracs, T, and Solubility</v>
      </c>
      <c r="AC134" t="e">
        <f>INDEX(Solvents!$H$5:$H$66,MATCH(A134,Solvents!$D$5:$D$66,0))</f>
        <v>#N/A</v>
      </c>
      <c r="AD134">
        <f>IF(B134=0, 0, INDEX(Solvents!$H$5:$H$66,MATCH(B134,Solvents!$D$5:$D$66,0)))</f>
        <v>0</v>
      </c>
      <c r="AE134">
        <f>IF(C134=0, 0, INDEX(Solvents!$H$5:$H$66,MATCH(C134,Solvents!$D$5:$D$66,0)))</f>
        <v>0</v>
      </c>
      <c r="AF134" t="e">
        <f>INDEX(Solvents!$K$5:$K$66,MATCH(A134,Solvents!$D$5:$D$66,0))</f>
        <v>#N/A</v>
      </c>
      <c r="AG134">
        <f>IF(B134=0, 10000, INDEX(Solvents!$K$5:$K$66,MATCH(B134,Solvents!$D$5:$D$66,0)))</f>
        <v>10000</v>
      </c>
      <c r="AH134">
        <f>IF(C134=0, 10000, INDEX(Solvents!$K$5:$K$66,MATCH(C134,Solvents!$D$5:$D$66,0)))</f>
        <v>10000</v>
      </c>
      <c r="AI134" s="177" t="e">
        <f t="shared" si="28"/>
        <v>#N/A</v>
      </c>
      <c r="AJ134" t="e">
        <f t="shared" si="29"/>
        <v>#N/A</v>
      </c>
      <c r="AK134" t="e">
        <f t="shared" si="30"/>
        <v>#N/A</v>
      </c>
      <c r="AL134" t="e">
        <f t="shared" si="31"/>
        <v>#N/A</v>
      </c>
      <c r="AN134">
        <f t="shared" si="32"/>
        <v>0</v>
      </c>
      <c r="AO134">
        <f t="shared" si="7"/>
        <v>0</v>
      </c>
      <c r="AP134" t="e">
        <f t="shared" si="33"/>
        <v>#N/A</v>
      </c>
      <c r="AS134">
        <f t="shared" si="34"/>
        <v>0</v>
      </c>
      <c r="AT134">
        <f t="shared" si="35"/>
        <v>0</v>
      </c>
      <c r="AU134" t="e">
        <f t="shared" si="36"/>
        <v>#N/A</v>
      </c>
      <c r="AX134" t="e">
        <f t="shared" si="37"/>
        <v>#N/A</v>
      </c>
      <c r="AY134" t="e">
        <f t="shared" si="13"/>
        <v>#N/A</v>
      </c>
      <c r="AZ134" t="e">
        <f t="shared" si="14"/>
        <v>#N/A</v>
      </c>
    </row>
    <row r="135" spans="1:52" x14ac:dyDescent="0.15">
      <c r="A135" s="2"/>
      <c r="B135" s="2"/>
      <c r="C135" s="2"/>
      <c r="D135" s="198"/>
      <c r="E135" s="198"/>
      <c r="F135" s="199">
        <f t="shared" si="27"/>
        <v>0</v>
      </c>
      <c r="G135" s="207"/>
      <c r="H135" s="198"/>
      <c r="I135" s="203"/>
      <c r="J135" s="204" t="e" cm="1">
        <f t="array" ref="J135:L135">IF($I$29="mg/g solv.", AN135:AP135, IF($I$29="mg/g soln.", AS135:AU135, IF($I$29="mg/mL solv.", AX135:AZ135, "UNIT SELECTION ERROR")))</f>
        <v>#N/A</v>
      </c>
      <c r="K135" s="204" t="e">
        <v>#N/A</v>
      </c>
      <c r="L135" s="204" t="e">
        <v>#N/A</v>
      </c>
      <c r="M135" s="203"/>
      <c r="N135" s="260"/>
      <c r="O135" s="260"/>
      <c r="P135" s="260"/>
      <c r="Q135" s="179" t="str">
        <f t="shared" si="26"/>
        <v>ERROR w/ Data Input…Check Solvent Name(s), Solvent Fracs, T, and Solubility</v>
      </c>
      <c r="AC135" t="e">
        <f>INDEX(Solvents!$H$5:$H$66,MATCH(A135,Solvents!$D$5:$D$66,0))</f>
        <v>#N/A</v>
      </c>
      <c r="AD135">
        <f>IF(B135=0, 0, INDEX(Solvents!$H$5:$H$66,MATCH(B135,Solvents!$D$5:$D$66,0)))</f>
        <v>0</v>
      </c>
      <c r="AE135">
        <f>IF(C135=0, 0, INDEX(Solvents!$H$5:$H$66,MATCH(C135,Solvents!$D$5:$D$66,0)))</f>
        <v>0</v>
      </c>
      <c r="AF135" t="e">
        <f>INDEX(Solvents!$K$5:$K$66,MATCH(A135,Solvents!$D$5:$D$66,0))</f>
        <v>#N/A</v>
      </c>
      <c r="AG135">
        <f>IF(B135=0, 10000, INDEX(Solvents!$K$5:$K$66,MATCH(B135,Solvents!$D$5:$D$66,0)))</f>
        <v>10000</v>
      </c>
      <c r="AH135">
        <f>IF(C135=0, 10000, INDEX(Solvents!$K$5:$K$66,MATCH(C135,Solvents!$D$5:$D$66,0)))</f>
        <v>10000</v>
      </c>
      <c r="AI135" s="177" t="e">
        <f t="shared" si="28"/>
        <v>#N/A</v>
      </c>
      <c r="AJ135" t="e">
        <f t="shared" si="29"/>
        <v>#N/A</v>
      </c>
      <c r="AK135" t="e">
        <f t="shared" si="30"/>
        <v>#N/A</v>
      </c>
      <c r="AL135" t="e">
        <f t="shared" si="31"/>
        <v>#N/A</v>
      </c>
      <c r="AN135">
        <f t="shared" si="32"/>
        <v>0</v>
      </c>
      <c r="AO135">
        <f t="shared" si="7"/>
        <v>0</v>
      </c>
      <c r="AP135" t="e">
        <f t="shared" si="33"/>
        <v>#N/A</v>
      </c>
      <c r="AS135">
        <f t="shared" si="34"/>
        <v>0</v>
      </c>
      <c r="AT135">
        <f t="shared" si="35"/>
        <v>0</v>
      </c>
      <c r="AU135" t="e">
        <f t="shared" si="36"/>
        <v>#N/A</v>
      </c>
      <c r="AX135" t="e">
        <f t="shared" si="37"/>
        <v>#N/A</v>
      </c>
      <c r="AY135" t="e">
        <f t="shared" si="13"/>
        <v>#N/A</v>
      </c>
      <c r="AZ135" t="e">
        <f t="shared" si="14"/>
        <v>#N/A</v>
      </c>
    </row>
    <row r="136" spans="1:52" x14ac:dyDescent="0.15">
      <c r="A136" s="2"/>
      <c r="B136" s="2"/>
      <c r="C136" s="2"/>
      <c r="D136" s="198"/>
      <c r="E136" s="198"/>
      <c r="F136" s="199">
        <f t="shared" si="27"/>
        <v>0</v>
      </c>
      <c r="G136" s="207"/>
      <c r="H136" s="198"/>
      <c r="I136" s="203"/>
      <c r="J136" s="204" t="e" cm="1">
        <f t="array" ref="J136:L136">IF($I$29="mg/g solv.", AN136:AP136, IF($I$29="mg/g soln.", AS136:AU136, IF($I$29="mg/mL solv.", AX136:AZ136, "UNIT SELECTION ERROR")))</f>
        <v>#N/A</v>
      </c>
      <c r="K136" s="204" t="e">
        <v>#N/A</v>
      </c>
      <c r="L136" s="204" t="e">
        <v>#N/A</v>
      </c>
      <c r="M136" s="203"/>
      <c r="N136" s="260"/>
      <c r="O136" s="260"/>
      <c r="P136" s="260"/>
      <c r="Q136" s="179" t="str">
        <f t="shared" si="26"/>
        <v>ERROR w/ Data Input…Check Solvent Name(s), Solvent Fracs, T, and Solubility</v>
      </c>
      <c r="AC136" t="e">
        <f>INDEX(Solvents!$H$5:$H$66,MATCH(A136,Solvents!$D$5:$D$66,0))</f>
        <v>#N/A</v>
      </c>
      <c r="AD136">
        <f>IF(B136=0, 0, INDEX(Solvents!$H$5:$H$66,MATCH(B136,Solvents!$D$5:$D$66,0)))</f>
        <v>0</v>
      </c>
      <c r="AE136">
        <f>IF(C136=0, 0, INDEX(Solvents!$H$5:$H$66,MATCH(C136,Solvents!$D$5:$D$66,0)))</f>
        <v>0</v>
      </c>
      <c r="AF136" t="e">
        <f>INDEX(Solvents!$K$5:$K$66,MATCH(A136,Solvents!$D$5:$D$66,0))</f>
        <v>#N/A</v>
      </c>
      <c r="AG136">
        <f>IF(B136=0, 10000, INDEX(Solvents!$K$5:$K$66,MATCH(B136,Solvents!$D$5:$D$66,0)))</f>
        <v>10000</v>
      </c>
      <c r="AH136">
        <f>IF(C136=0, 10000, INDEX(Solvents!$K$5:$K$66,MATCH(C136,Solvents!$D$5:$D$66,0)))</f>
        <v>10000</v>
      </c>
      <c r="AI136" s="177" t="e">
        <f t="shared" si="28"/>
        <v>#N/A</v>
      </c>
      <c r="AJ136" t="e">
        <f t="shared" si="29"/>
        <v>#N/A</v>
      </c>
      <c r="AK136" t="e">
        <f t="shared" si="30"/>
        <v>#N/A</v>
      </c>
      <c r="AL136" t="e">
        <f t="shared" si="31"/>
        <v>#N/A</v>
      </c>
      <c r="AN136">
        <f t="shared" si="32"/>
        <v>0</v>
      </c>
      <c r="AO136">
        <f t="shared" si="7"/>
        <v>0</v>
      </c>
      <c r="AP136" t="e">
        <f t="shared" si="33"/>
        <v>#N/A</v>
      </c>
      <c r="AS136">
        <f t="shared" si="34"/>
        <v>0</v>
      </c>
      <c r="AT136">
        <f t="shared" si="35"/>
        <v>0</v>
      </c>
      <c r="AU136" t="e">
        <f t="shared" si="36"/>
        <v>#N/A</v>
      </c>
      <c r="AX136" t="e">
        <f t="shared" si="37"/>
        <v>#N/A</v>
      </c>
      <c r="AY136" t="e">
        <f t="shared" si="13"/>
        <v>#N/A</v>
      </c>
      <c r="AZ136" t="e">
        <f t="shared" si="14"/>
        <v>#N/A</v>
      </c>
    </row>
    <row r="137" spans="1:52" x14ac:dyDescent="0.15">
      <c r="A137" s="2"/>
      <c r="B137" s="2"/>
      <c r="C137" s="2"/>
      <c r="D137" s="198"/>
      <c r="E137" s="198"/>
      <c r="F137" s="199">
        <f t="shared" si="27"/>
        <v>0</v>
      </c>
      <c r="G137" s="207"/>
      <c r="H137" s="198"/>
      <c r="I137" s="203"/>
      <c r="J137" s="204" t="e" cm="1">
        <f t="array" ref="J137:L137">IF($I$29="mg/g solv.", AN137:AP137, IF($I$29="mg/g soln.", AS137:AU137, IF($I$29="mg/mL solv.", AX137:AZ137, "UNIT SELECTION ERROR")))</f>
        <v>#N/A</v>
      </c>
      <c r="K137" s="204" t="e">
        <v>#N/A</v>
      </c>
      <c r="L137" s="204" t="e">
        <v>#N/A</v>
      </c>
      <c r="M137" s="203"/>
      <c r="N137" s="260"/>
      <c r="O137" s="260"/>
      <c r="P137" s="260"/>
      <c r="Q137" s="179" t="str">
        <f t="shared" si="26"/>
        <v>ERROR w/ Data Input…Check Solvent Name(s), Solvent Fracs, T, and Solubility</v>
      </c>
      <c r="AC137" t="e">
        <f>INDEX(Solvents!$H$5:$H$66,MATCH(A137,Solvents!$D$5:$D$66,0))</f>
        <v>#N/A</v>
      </c>
      <c r="AD137">
        <f>IF(B137=0, 0, INDEX(Solvents!$H$5:$H$66,MATCH(B137,Solvents!$D$5:$D$66,0)))</f>
        <v>0</v>
      </c>
      <c r="AE137">
        <f>IF(C137=0, 0, INDEX(Solvents!$H$5:$H$66,MATCH(C137,Solvents!$D$5:$D$66,0)))</f>
        <v>0</v>
      </c>
      <c r="AF137" t="e">
        <f>INDEX(Solvents!$K$5:$K$66,MATCH(A137,Solvents!$D$5:$D$66,0))</f>
        <v>#N/A</v>
      </c>
      <c r="AG137">
        <f>IF(B137=0, 10000, INDEX(Solvents!$K$5:$K$66,MATCH(B137,Solvents!$D$5:$D$66,0)))</f>
        <v>10000</v>
      </c>
      <c r="AH137">
        <f>IF(C137=0, 10000, INDEX(Solvents!$K$5:$K$66,MATCH(C137,Solvents!$D$5:$D$66,0)))</f>
        <v>10000</v>
      </c>
      <c r="AI137" s="177" t="e">
        <f t="shared" si="28"/>
        <v>#N/A</v>
      </c>
      <c r="AJ137" t="e">
        <f t="shared" si="29"/>
        <v>#N/A</v>
      </c>
      <c r="AK137" t="e">
        <f t="shared" si="30"/>
        <v>#N/A</v>
      </c>
      <c r="AL137" t="e">
        <f t="shared" si="31"/>
        <v>#N/A</v>
      </c>
      <c r="AN137">
        <f t="shared" si="32"/>
        <v>0</v>
      </c>
      <c r="AO137">
        <f t="shared" si="7"/>
        <v>0</v>
      </c>
      <c r="AP137" t="e">
        <f t="shared" si="33"/>
        <v>#N/A</v>
      </c>
      <c r="AS137">
        <f t="shared" si="34"/>
        <v>0</v>
      </c>
      <c r="AT137">
        <f t="shared" si="35"/>
        <v>0</v>
      </c>
      <c r="AU137" t="e">
        <f t="shared" si="36"/>
        <v>#N/A</v>
      </c>
      <c r="AX137" t="e">
        <f t="shared" si="37"/>
        <v>#N/A</v>
      </c>
      <c r="AY137" t="e">
        <f t="shared" si="13"/>
        <v>#N/A</v>
      </c>
      <c r="AZ137" t="e">
        <f t="shared" si="14"/>
        <v>#N/A</v>
      </c>
    </row>
    <row r="138" spans="1:52" x14ac:dyDescent="0.15">
      <c r="A138" s="2"/>
      <c r="B138" s="2"/>
      <c r="C138" s="2"/>
      <c r="D138" s="198"/>
      <c r="E138" s="198"/>
      <c r="F138" s="199">
        <f t="shared" si="27"/>
        <v>0</v>
      </c>
      <c r="G138" s="207"/>
      <c r="H138" s="198"/>
      <c r="I138" s="203"/>
      <c r="J138" s="204" t="e" cm="1">
        <f t="array" ref="J138:L138">IF($I$29="mg/g solv.", AN138:AP138, IF($I$29="mg/g soln.", AS138:AU138, IF($I$29="mg/mL solv.", AX138:AZ138, "UNIT SELECTION ERROR")))</f>
        <v>#N/A</v>
      </c>
      <c r="K138" s="204" t="e">
        <v>#N/A</v>
      </c>
      <c r="L138" s="204" t="e">
        <v>#N/A</v>
      </c>
      <c r="M138" s="203"/>
      <c r="N138" s="260"/>
      <c r="O138" s="260"/>
      <c r="P138" s="260"/>
      <c r="Q138" s="179" t="str">
        <f t="shared" si="26"/>
        <v>ERROR w/ Data Input…Check Solvent Name(s), Solvent Fracs, T, and Solubility</v>
      </c>
      <c r="AC138" t="e">
        <f>INDEX(Solvents!$H$5:$H$66,MATCH(A138,Solvents!$D$5:$D$66,0))</f>
        <v>#N/A</v>
      </c>
      <c r="AD138">
        <f>IF(B138=0, 0, INDEX(Solvents!$H$5:$H$66,MATCH(B138,Solvents!$D$5:$D$66,0)))</f>
        <v>0</v>
      </c>
      <c r="AE138">
        <f>IF(C138=0, 0, INDEX(Solvents!$H$5:$H$66,MATCH(C138,Solvents!$D$5:$D$66,0)))</f>
        <v>0</v>
      </c>
      <c r="AF138" t="e">
        <f>INDEX(Solvents!$K$5:$K$66,MATCH(A138,Solvents!$D$5:$D$66,0))</f>
        <v>#N/A</v>
      </c>
      <c r="AG138">
        <f>IF(B138=0, 10000, INDEX(Solvents!$K$5:$K$66,MATCH(B138,Solvents!$D$5:$D$66,0)))</f>
        <v>10000</v>
      </c>
      <c r="AH138">
        <f>IF(C138=0, 10000, INDEX(Solvents!$K$5:$K$66,MATCH(C138,Solvents!$D$5:$D$66,0)))</f>
        <v>10000</v>
      </c>
      <c r="AI138" s="177" t="e">
        <f t="shared" si="28"/>
        <v>#N/A</v>
      </c>
      <c r="AJ138" t="e">
        <f t="shared" si="29"/>
        <v>#N/A</v>
      </c>
      <c r="AK138" t="e">
        <f t="shared" si="30"/>
        <v>#N/A</v>
      </c>
      <c r="AL138" t="e">
        <f t="shared" si="31"/>
        <v>#N/A</v>
      </c>
      <c r="AN138">
        <f t="shared" si="32"/>
        <v>0</v>
      </c>
      <c r="AO138">
        <f t="shared" si="7"/>
        <v>0</v>
      </c>
      <c r="AP138" t="e">
        <f t="shared" si="33"/>
        <v>#N/A</v>
      </c>
      <c r="AS138">
        <f t="shared" si="34"/>
        <v>0</v>
      </c>
      <c r="AT138">
        <f t="shared" si="35"/>
        <v>0</v>
      </c>
      <c r="AU138" t="e">
        <f t="shared" si="36"/>
        <v>#N/A</v>
      </c>
      <c r="AX138" t="e">
        <f t="shared" si="37"/>
        <v>#N/A</v>
      </c>
      <c r="AY138" t="e">
        <f t="shared" si="13"/>
        <v>#N/A</v>
      </c>
      <c r="AZ138" t="e">
        <f t="shared" si="14"/>
        <v>#N/A</v>
      </c>
    </row>
    <row r="139" spans="1:52" x14ac:dyDescent="0.15">
      <c r="A139" s="2"/>
      <c r="B139" s="2"/>
      <c r="C139" s="2"/>
      <c r="D139" s="198"/>
      <c r="E139" s="198"/>
      <c r="F139" s="199">
        <f t="shared" si="27"/>
        <v>0</v>
      </c>
      <c r="G139" s="207"/>
      <c r="H139" s="198"/>
      <c r="I139" s="203"/>
      <c r="J139" s="204" t="e" cm="1">
        <f t="array" ref="J139:L139">IF($I$29="mg/g solv.", AN139:AP139, IF($I$29="mg/g soln.", AS139:AU139, IF($I$29="mg/mL solv.", AX139:AZ139, "UNIT SELECTION ERROR")))</f>
        <v>#N/A</v>
      </c>
      <c r="K139" s="204" t="e">
        <v>#N/A</v>
      </c>
      <c r="L139" s="204" t="e">
        <v>#N/A</v>
      </c>
      <c r="M139" s="203"/>
      <c r="N139" s="260"/>
      <c r="O139" s="260"/>
      <c r="P139" s="260"/>
      <c r="Q139" s="179" t="str">
        <f t="shared" si="26"/>
        <v>ERROR w/ Data Input…Check Solvent Name(s), Solvent Fracs, T, and Solubility</v>
      </c>
      <c r="AC139" t="e">
        <f>INDEX(Solvents!$H$5:$H$66,MATCH(A139,Solvents!$D$5:$D$66,0))</f>
        <v>#N/A</v>
      </c>
      <c r="AD139">
        <f>IF(B139=0, 0, INDEX(Solvents!$H$5:$H$66,MATCH(B139,Solvents!$D$5:$D$66,0)))</f>
        <v>0</v>
      </c>
      <c r="AE139">
        <f>IF(C139=0, 0, INDEX(Solvents!$H$5:$H$66,MATCH(C139,Solvents!$D$5:$D$66,0)))</f>
        <v>0</v>
      </c>
      <c r="AF139" t="e">
        <f>INDEX(Solvents!$K$5:$K$66,MATCH(A139,Solvents!$D$5:$D$66,0))</f>
        <v>#N/A</v>
      </c>
      <c r="AG139">
        <f>IF(B139=0, 10000, INDEX(Solvents!$K$5:$K$66,MATCH(B139,Solvents!$D$5:$D$66,0)))</f>
        <v>10000</v>
      </c>
      <c r="AH139">
        <f>IF(C139=0, 10000, INDEX(Solvents!$K$5:$K$66,MATCH(C139,Solvents!$D$5:$D$66,0)))</f>
        <v>10000</v>
      </c>
      <c r="AI139" s="177" t="e">
        <f t="shared" si="28"/>
        <v>#N/A</v>
      </c>
      <c r="AJ139" t="e">
        <f t="shared" si="29"/>
        <v>#N/A</v>
      </c>
      <c r="AK139" t="e">
        <f t="shared" si="30"/>
        <v>#N/A</v>
      </c>
      <c r="AL139" t="e">
        <f t="shared" si="31"/>
        <v>#N/A</v>
      </c>
      <c r="AN139">
        <f t="shared" si="32"/>
        <v>0</v>
      </c>
      <c r="AO139">
        <f t="shared" si="7"/>
        <v>0</v>
      </c>
      <c r="AP139" t="e">
        <f t="shared" si="33"/>
        <v>#N/A</v>
      </c>
      <c r="AS139">
        <f t="shared" si="34"/>
        <v>0</v>
      </c>
      <c r="AT139">
        <f t="shared" si="35"/>
        <v>0</v>
      </c>
      <c r="AU139" t="e">
        <f t="shared" si="36"/>
        <v>#N/A</v>
      </c>
      <c r="AX139" t="e">
        <f t="shared" si="37"/>
        <v>#N/A</v>
      </c>
      <c r="AY139" t="e">
        <f t="shared" si="13"/>
        <v>#N/A</v>
      </c>
      <c r="AZ139" t="e">
        <f t="shared" si="14"/>
        <v>#N/A</v>
      </c>
    </row>
    <row r="140" spans="1:52" x14ac:dyDescent="0.15">
      <c r="A140" s="2"/>
      <c r="B140" s="2"/>
      <c r="C140" s="2"/>
      <c r="D140" s="198"/>
      <c r="E140" s="198"/>
      <c r="F140" s="199">
        <f t="shared" si="27"/>
        <v>0</v>
      </c>
      <c r="G140" s="207"/>
      <c r="H140" s="198"/>
      <c r="I140" s="203"/>
      <c r="J140" s="204" t="e" cm="1">
        <f t="array" ref="J140:L140">IF($I$29="mg/g solv.", AN140:AP140, IF($I$29="mg/g soln.", AS140:AU140, IF($I$29="mg/mL solv.", AX140:AZ140, "UNIT SELECTION ERROR")))</f>
        <v>#N/A</v>
      </c>
      <c r="K140" s="204" t="e">
        <v>#N/A</v>
      </c>
      <c r="L140" s="204" t="e">
        <v>#N/A</v>
      </c>
      <c r="M140" s="203"/>
      <c r="N140" s="260"/>
      <c r="O140" s="260"/>
      <c r="P140" s="260"/>
      <c r="Q140" s="179" t="str">
        <f t="shared" si="26"/>
        <v>ERROR w/ Data Input…Check Solvent Name(s), Solvent Fracs, T, and Solubility</v>
      </c>
      <c r="AC140" t="e">
        <f>INDEX(Solvents!$H$5:$H$66,MATCH(A140,Solvents!$D$5:$D$66,0))</f>
        <v>#N/A</v>
      </c>
      <c r="AD140">
        <f>IF(B140=0, 0, INDEX(Solvents!$H$5:$H$66,MATCH(B140,Solvents!$D$5:$D$66,0)))</f>
        <v>0</v>
      </c>
      <c r="AE140">
        <f>IF(C140=0, 0, INDEX(Solvents!$H$5:$H$66,MATCH(C140,Solvents!$D$5:$D$66,0)))</f>
        <v>0</v>
      </c>
      <c r="AF140" t="e">
        <f>INDEX(Solvents!$K$5:$K$66,MATCH(A140,Solvents!$D$5:$D$66,0))</f>
        <v>#N/A</v>
      </c>
      <c r="AG140">
        <f>IF(B140=0, 10000, INDEX(Solvents!$K$5:$K$66,MATCH(B140,Solvents!$D$5:$D$66,0)))</f>
        <v>10000</v>
      </c>
      <c r="AH140">
        <f>IF(C140=0, 10000, INDEX(Solvents!$K$5:$K$66,MATCH(C140,Solvents!$D$5:$D$66,0)))</f>
        <v>10000</v>
      </c>
      <c r="AI140" s="177" t="e">
        <f t="shared" si="28"/>
        <v>#N/A</v>
      </c>
      <c r="AJ140" t="e">
        <f t="shared" si="29"/>
        <v>#N/A</v>
      </c>
      <c r="AK140" t="e">
        <f t="shared" si="30"/>
        <v>#N/A</v>
      </c>
      <c r="AL140" t="e">
        <f t="shared" si="31"/>
        <v>#N/A</v>
      </c>
      <c r="AN140">
        <f t="shared" si="32"/>
        <v>0</v>
      </c>
      <c r="AO140">
        <f t="shared" si="7"/>
        <v>0</v>
      </c>
      <c r="AP140" t="e">
        <f t="shared" si="33"/>
        <v>#N/A</v>
      </c>
      <c r="AS140">
        <f t="shared" si="34"/>
        <v>0</v>
      </c>
      <c r="AT140">
        <f t="shared" si="35"/>
        <v>0</v>
      </c>
      <c r="AU140" t="e">
        <f t="shared" si="36"/>
        <v>#N/A</v>
      </c>
      <c r="AX140" t="e">
        <f t="shared" si="37"/>
        <v>#N/A</v>
      </c>
      <c r="AY140" t="e">
        <f t="shared" si="13"/>
        <v>#N/A</v>
      </c>
      <c r="AZ140" t="e">
        <f t="shared" si="14"/>
        <v>#N/A</v>
      </c>
    </row>
    <row r="141" spans="1:52" x14ac:dyDescent="0.15">
      <c r="A141" s="2"/>
      <c r="B141" s="2"/>
      <c r="C141" s="2"/>
      <c r="D141" s="198"/>
      <c r="E141" s="198"/>
      <c r="F141" s="199">
        <f t="shared" si="27"/>
        <v>0</v>
      </c>
      <c r="G141" s="207"/>
      <c r="H141" s="198"/>
      <c r="I141" s="203"/>
      <c r="J141" s="204" t="e" cm="1">
        <f t="array" ref="J141:L141">IF($I$29="mg/g solv.", AN141:AP141, IF($I$29="mg/g soln.", AS141:AU141, IF($I$29="mg/mL solv.", AX141:AZ141, "UNIT SELECTION ERROR")))</f>
        <v>#N/A</v>
      </c>
      <c r="K141" s="204" t="e">
        <v>#N/A</v>
      </c>
      <c r="L141" s="204" t="e">
        <v>#N/A</v>
      </c>
      <c r="M141" s="203"/>
      <c r="N141" s="260"/>
      <c r="O141" s="260"/>
      <c r="P141" s="260"/>
      <c r="Q141" s="179" t="str">
        <f t="shared" si="26"/>
        <v>ERROR w/ Data Input…Check Solvent Name(s), Solvent Fracs, T, and Solubility</v>
      </c>
      <c r="AC141" t="e">
        <f>INDEX(Solvents!$H$5:$H$66,MATCH(A141,Solvents!$D$5:$D$66,0))</f>
        <v>#N/A</v>
      </c>
      <c r="AD141">
        <f>IF(B141=0, 0, INDEX(Solvents!$H$5:$H$66,MATCH(B141,Solvents!$D$5:$D$66,0)))</f>
        <v>0</v>
      </c>
      <c r="AE141">
        <f>IF(C141=0, 0, INDEX(Solvents!$H$5:$H$66,MATCH(C141,Solvents!$D$5:$D$66,0)))</f>
        <v>0</v>
      </c>
      <c r="AF141" t="e">
        <f>INDEX(Solvents!$K$5:$K$66,MATCH(A141,Solvents!$D$5:$D$66,0))</f>
        <v>#N/A</v>
      </c>
      <c r="AG141">
        <f>IF(B141=0, 10000, INDEX(Solvents!$K$5:$K$66,MATCH(B141,Solvents!$D$5:$D$66,0)))</f>
        <v>10000</v>
      </c>
      <c r="AH141">
        <f>IF(C141=0, 10000, INDEX(Solvents!$K$5:$K$66,MATCH(C141,Solvents!$D$5:$D$66,0)))</f>
        <v>10000</v>
      </c>
      <c r="AI141" s="177" t="e">
        <f t="shared" si="28"/>
        <v>#N/A</v>
      </c>
      <c r="AJ141" t="e">
        <f t="shared" si="29"/>
        <v>#N/A</v>
      </c>
      <c r="AK141" t="e">
        <f t="shared" si="30"/>
        <v>#N/A</v>
      </c>
      <c r="AL141" t="e">
        <f t="shared" si="31"/>
        <v>#N/A</v>
      </c>
      <c r="AN141">
        <f t="shared" si="32"/>
        <v>0</v>
      </c>
      <c r="AO141">
        <f t="shared" si="7"/>
        <v>0</v>
      </c>
      <c r="AP141" t="e">
        <f t="shared" si="33"/>
        <v>#N/A</v>
      </c>
      <c r="AS141">
        <f t="shared" si="34"/>
        <v>0</v>
      </c>
      <c r="AT141">
        <f t="shared" si="35"/>
        <v>0</v>
      </c>
      <c r="AU141" t="e">
        <f t="shared" si="36"/>
        <v>#N/A</v>
      </c>
      <c r="AX141" t="e">
        <f t="shared" si="37"/>
        <v>#N/A</v>
      </c>
      <c r="AY141" t="e">
        <f t="shared" si="13"/>
        <v>#N/A</v>
      </c>
      <c r="AZ141" t="e">
        <f t="shared" si="14"/>
        <v>#N/A</v>
      </c>
    </row>
    <row r="142" spans="1:52" x14ac:dyDescent="0.15">
      <c r="A142" s="2"/>
      <c r="B142" s="2"/>
      <c r="C142" s="2"/>
      <c r="D142" s="198"/>
      <c r="E142" s="198"/>
      <c r="F142" s="199">
        <f t="shared" si="27"/>
        <v>0</v>
      </c>
      <c r="G142" s="207"/>
      <c r="H142" s="198"/>
      <c r="I142" s="203"/>
      <c r="J142" s="204" t="e" cm="1">
        <f t="array" ref="J142:L142">IF($I$29="mg/g solv.", AN142:AP142, IF($I$29="mg/g soln.", AS142:AU142, IF($I$29="mg/mL solv.", AX142:AZ142, "UNIT SELECTION ERROR")))</f>
        <v>#N/A</v>
      </c>
      <c r="K142" s="204" t="e">
        <v>#N/A</v>
      </c>
      <c r="L142" s="204" t="e">
        <v>#N/A</v>
      </c>
      <c r="M142" s="203"/>
      <c r="N142" s="260"/>
      <c r="O142" s="260"/>
      <c r="P142" s="260"/>
      <c r="Q142" s="179" t="str">
        <f t="shared" si="26"/>
        <v>ERROR w/ Data Input…Check Solvent Name(s), Solvent Fracs, T, and Solubility</v>
      </c>
      <c r="AC142" t="e">
        <f>INDEX(Solvents!$H$5:$H$66,MATCH(A142,Solvents!$D$5:$D$66,0))</f>
        <v>#N/A</v>
      </c>
      <c r="AD142">
        <f>IF(B142=0, 0, INDEX(Solvents!$H$5:$H$66,MATCH(B142,Solvents!$D$5:$D$66,0)))</f>
        <v>0</v>
      </c>
      <c r="AE142">
        <f>IF(C142=0, 0, INDEX(Solvents!$H$5:$H$66,MATCH(C142,Solvents!$D$5:$D$66,0)))</f>
        <v>0</v>
      </c>
      <c r="AF142" t="e">
        <f>INDEX(Solvents!$K$5:$K$66,MATCH(A142,Solvents!$D$5:$D$66,0))</f>
        <v>#N/A</v>
      </c>
      <c r="AG142">
        <f>IF(B142=0, 10000, INDEX(Solvents!$K$5:$K$66,MATCH(B142,Solvents!$D$5:$D$66,0)))</f>
        <v>10000</v>
      </c>
      <c r="AH142">
        <f>IF(C142=0, 10000, INDEX(Solvents!$K$5:$K$66,MATCH(C142,Solvents!$D$5:$D$66,0)))</f>
        <v>10000</v>
      </c>
      <c r="AI142" s="177" t="e">
        <f t="shared" si="28"/>
        <v>#N/A</v>
      </c>
      <c r="AJ142" t="e">
        <f t="shared" si="29"/>
        <v>#N/A</v>
      </c>
      <c r="AK142" t="e">
        <f t="shared" si="30"/>
        <v>#N/A</v>
      </c>
      <c r="AL142" t="e">
        <f t="shared" si="31"/>
        <v>#N/A</v>
      </c>
      <c r="AN142">
        <f t="shared" si="32"/>
        <v>0</v>
      </c>
      <c r="AO142">
        <f t="shared" si="7"/>
        <v>0</v>
      </c>
      <c r="AP142" t="e">
        <f t="shared" si="33"/>
        <v>#N/A</v>
      </c>
      <c r="AS142">
        <f t="shared" si="34"/>
        <v>0</v>
      </c>
      <c r="AT142">
        <f t="shared" si="35"/>
        <v>0</v>
      </c>
      <c r="AU142" t="e">
        <f t="shared" si="36"/>
        <v>#N/A</v>
      </c>
      <c r="AX142" t="e">
        <f t="shared" si="37"/>
        <v>#N/A</v>
      </c>
      <c r="AY142" t="e">
        <f t="shared" si="13"/>
        <v>#N/A</v>
      </c>
      <c r="AZ142" t="e">
        <f t="shared" si="14"/>
        <v>#N/A</v>
      </c>
    </row>
    <row r="143" spans="1:52" x14ac:dyDescent="0.15">
      <c r="A143" s="2"/>
      <c r="B143" s="2"/>
      <c r="C143" s="2"/>
      <c r="D143" s="198"/>
      <c r="E143" s="198"/>
      <c r="F143" s="199">
        <f t="shared" si="27"/>
        <v>0</v>
      </c>
      <c r="G143" s="207"/>
      <c r="H143" s="198"/>
      <c r="I143" s="203"/>
      <c r="J143" s="204" t="e" cm="1">
        <f t="array" ref="J143:L143">IF($I$29="mg/g solv.", AN143:AP143, IF($I$29="mg/g soln.", AS143:AU143, IF($I$29="mg/mL solv.", AX143:AZ143, "UNIT SELECTION ERROR")))</f>
        <v>#N/A</v>
      </c>
      <c r="K143" s="204" t="e">
        <v>#N/A</v>
      </c>
      <c r="L143" s="204" t="e">
        <v>#N/A</v>
      </c>
      <c r="M143" s="203"/>
      <c r="N143" s="260"/>
      <c r="O143" s="260"/>
      <c r="P143" s="260"/>
      <c r="Q143" s="179" t="str">
        <f t="shared" si="26"/>
        <v>ERROR w/ Data Input…Check Solvent Name(s), Solvent Fracs, T, and Solubility</v>
      </c>
      <c r="AC143" t="e">
        <f>INDEX(Solvents!$H$5:$H$66,MATCH(A143,Solvents!$D$5:$D$66,0))</f>
        <v>#N/A</v>
      </c>
      <c r="AD143">
        <f>IF(B143=0, 0, INDEX(Solvents!$H$5:$H$66,MATCH(B143,Solvents!$D$5:$D$66,0)))</f>
        <v>0</v>
      </c>
      <c r="AE143">
        <f>IF(C143=0, 0, INDEX(Solvents!$H$5:$H$66,MATCH(C143,Solvents!$D$5:$D$66,0)))</f>
        <v>0</v>
      </c>
      <c r="AF143" t="e">
        <f>INDEX(Solvents!$K$5:$K$66,MATCH(A143,Solvents!$D$5:$D$66,0))</f>
        <v>#N/A</v>
      </c>
      <c r="AG143">
        <f>IF(B143=0, 10000, INDEX(Solvents!$K$5:$K$66,MATCH(B143,Solvents!$D$5:$D$66,0)))</f>
        <v>10000</v>
      </c>
      <c r="AH143">
        <f>IF(C143=0, 10000, INDEX(Solvents!$K$5:$K$66,MATCH(C143,Solvents!$D$5:$D$66,0)))</f>
        <v>10000</v>
      </c>
      <c r="AI143" s="177" t="e">
        <f t="shared" si="28"/>
        <v>#N/A</v>
      </c>
      <c r="AJ143" t="e">
        <f t="shared" si="29"/>
        <v>#N/A</v>
      </c>
      <c r="AK143" t="e">
        <f t="shared" si="30"/>
        <v>#N/A</v>
      </c>
      <c r="AL143" t="e">
        <f t="shared" si="31"/>
        <v>#N/A</v>
      </c>
      <c r="AN143">
        <f t="shared" si="32"/>
        <v>0</v>
      </c>
      <c r="AO143">
        <f t="shared" si="7"/>
        <v>0</v>
      </c>
      <c r="AP143" t="e">
        <f t="shared" si="33"/>
        <v>#N/A</v>
      </c>
      <c r="AS143">
        <f t="shared" si="34"/>
        <v>0</v>
      </c>
      <c r="AT143">
        <f t="shared" si="35"/>
        <v>0</v>
      </c>
      <c r="AU143" t="e">
        <f t="shared" si="36"/>
        <v>#N/A</v>
      </c>
      <c r="AX143" t="e">
        <f t="shared" si="37"/>
        <v>#N/A</v>
      </c>
      <c r="AY143" t="e">
        <f t="shared" si="13"/>
        <v>#N/A</v>
      </c>
      <c r="AZ143" t="e">
        <f t="shared" si="14"/>
        <v>#N/A</v>
      </c>
    </row>
    <row r="144" spans="1:52" x14ac:dyDescent="0.15">
      <c r="A144" s="2"/>
      <c r="B144" s="2"/>
      <c r="C144" s="2"/>
      <c r="D144" s="198"/>
      <c r="E144" s="198"/>
      <c r="F144" s="199">
        <f t="shared" si="27"/>
        <v>0</v>
      </c>
      <c r="G144" s="207"/>
      <c r="H144" s="198"/>
      <c r="I144" s="203"/>
      <c r="J144" s="204" t="e" cm="1">
        <f t="array" ref="J144:L144">IF($I$29="mg/g solv.", AN144:AP144, IF($I$29="mg/g soln.", AS144:AU144, IF($I$29="mg/mL solv.", AX144:AZ144, "UNIT SELECTION ERROR")))</f>
        <v>#N/A</v>
      </c>
      <c r="K144" s="204" t="e">
        <v>#N/A</v>
      </c>
      <c r="L144" s="204" t="e">
        <v>#N/A</v>
      </c>
      <c r="M144" s="203"/>
      <c r="N144" s="260"/>
      <c r="O144" s="260"/>
      <c r="P144" s="260"/>
      <c r="Q144" s="179" t="str">
        <f t="shared" si="26"/>
        <v>ERROR w/ Data Input…Check Solvent Name(s), Solvent Fracs, T, and Solubility</v>
      </c>
      <c r="AC144" t="e">
        <f>INDEX(Solvents!$H$5:$H$66,MATCH(A144,Solvents!$D$5:$D$66,0))</f>
        <v>#N/A</v>
      </c>
      <c r="AD144">
        <f>IF(B144=0, 0, INDEX(Solvents!$H$5:$H$66,MATCH(B144,Solvents!$D$5:$D$66,0)))</f>
        <v>0</v>
      </c>
      <c r="AE144">
        <f>IF(C144=0, 0, INDEX(Solvents!$H$5:$H$66,MATCH(C144,Solvents!$D$5:$D$66,0)))</f>
        <v>0</v>
      </c>
      <c r="AF144" t="e">
        <f>INDEX(Solvents!$K$5:$K$66,MATCH(A144,Solvents!$D$5:$D$66,0))</f>
        <v>#N/A</v>
      </c>
      <c r="AG144">
        <f>IF(B144=0, 10000, INDEX(Solvents!$K$5:$K$66,MATCH(B144,Solvents!$D$5:$D$66,0)))</f>
        <v>10000</v>
      </c>
      <c r="AH144">
        <f>IF(C144=0, 10000, INDEX(Solvents!$K$5:$K$66,MATCH(C144,Solvents!$D$5:$D$66,0)))</f>
        <v>10000</v>
      </c>
      <c r="AI144" s="177" t="e">
        <f t="shared" si="28"/>
        <v>#N/A</v>
      </c>
      <c r="AJ144" t="e">
        <f t="shared" si="29"/>
        <v>#N/A</v>
      </c>
      <c r="AK144" t="e">
        <f t="shared" si="30"/>
        <v>#N/A</v>
      </c>
      <c r="AL144" t="e">
        <f t="shared" si="31"/>
        <v>#N/A</v>
      </c>
      <c r="AN144">
        <f t="shared" si="32"/>
        <v>0</v>
      </c>
      <c r="AO144">
        <f t="shared" si="7"/>
        <v>0</v>
      </c>
      <c r="AP144" t="e">
        <f t="shared" si="33"/>
        <v>#N/A</v>
      </c>
      <c r="AS144">
        <f t="shared" si="34"/>
        <v>0</v>
      </c>
      <c r="AT144">
        <f t="shared" si="35"/>
        <v>0</v>
      </c>
      <c r="AU144" t="e">
        <f t="shared" si="36"/>
        <v>#N/A</v>
      </c>
      <c r="AX144" t="e">
        <f t="shared" si="37"/>
        <v>#N/A</v>
      </c>
      <c r="AY144" t="e">
        <f t="shared" si="13"/>
        <v>#N/A</v>
      </c>
      <c r="AZ144" t="e">
        <f t="shared" si="14"/>
        <v>#N/A</v>
      </c>
    </row>
    <row r="145" spans="1:52" x14ac:dyDescent="0.15">
      <c r="A145" s="2"/>
      <c r="B145" s="2"/>
      <c r="C145" s="2"/>
      <c r="D145" s="198"/>
      <c r="E145" s="198"/>
      <c r="F145" s="199">
        <f t="shared" si="27"/>
        <v>0</v>
      </c>
      <c r="G145" s="207"/>
      <c r="H145" s="198"/>
      <c r="I145" s="203"/>
      <c r="J145" s="204" t="e" cm="1">
        <f t="array" ref="J145:L145">IF($I$29="mg/g solv.", AN145:AP145, IF($I$29="mg/g soln.", AS145:AU145, IF($I$29="mg/mL solv.", AX145:AZ145, "UNIT SELECTION ERROR")))</f>
        <v>#N/A</v>
      </c>
      <c r="K145" s="204" t="e">
        <v>#N/A</v>
      </c>
      <c r="L145" s="204" t="e">
        <v>#N/A</v>
      </c>
      <c r="M145" s="203"/>
      <c r="N145" s="260"/>
      <c r="O145" s="260"/>
      <c r="P145" s="260"/>
      <c r="Q145" s="179" t="str">
        <f t="shared" si="26"/>
        <v>ERROR w/ Data Input…Check Solvent Name(s), Solvent Fracs, T, and Solubility</v>
      </c>
      <c r="AC145" t="e">
        <f>INDEX(Solvents!$H$5:$H$66,MATCH(A145,Solvents!$D$5:$D$66,0))</f>
        <v>#N/A</v>
      </c>
      <c r="AD145">
        <f>IF(B145=0, 0, INDEX(Solvents!$H$5:$H$66,MATCH(B145,Solvents!$D$5:$D$66,0)))</f>
        <v>0</v>
      </c>
      <c r="AE145">
        <f>IF(C145=0, 0, INDEX(Solvents!$H$5:$H$66,MATCH(C145,Solvents!$D$5:$D$66,0)))</f>
        <v>0</v>
      </c>
      <c r="AF145" t="e">
        <f>INDEX(Solvents!$K$5:$K$66,MATCH(A145,Solvents!$D$5:$D$66,0))</f>
        <v>#N/A</v>
      </c>
      <c r="AG145">
        <f>IF(B145=0, 10000, INDEX(Solvents!$K$5:$K$66,MATCH(B145,Solvents!$D$5:$D$66,0)))</f>
        <v>10000</v>
      </c>
      <c r="AH145">
        <f>IF(C145=0, 10000, INDEX(Solvents!$K$5:$K$66,MATCH(C145,Solvents!$D$5:$D$66,0)))</f>
        <v>10000</v>
      </c>
      <c r="AI145" s="177" t="e">
        <f t="shared" si="28"/>
        <v>#N/A</v>
      </c>
      <c r="AJ145" t="e">
        <f t="shared" si="29"/>
        <v>#N/A</v>
      </c>
      <c r="AK145" t="e">
        <f t="shared" si="30"/>
        <v>#N/A</v>
      </c>
      <c r="AL145" t="e">
        <f t="shared" si="31"/>
        <v>#N/A</v>
      </c>
      <c r="AN145">
        <f t="shared" si="32"/>
        <v>0</v>
      </c>
      <c r="AO145">
        <f t="shared" si="7"/>
        <v>0</v>
      </c>
      <c r="AP145" t="e">
        <f t="shared" si="33"/>
        <v>#N/A</v>
      </c>
      <c r="AS145">
        <f t="shared" si="34"/>
        <v>0</v>
      </c>
      <c r="AT145">
        <f t="shared" si="35"/>
        <v>0</v>
      </c>
      <c r="AU145" t="e">
        <f t="shared" si="36"/>
        <v>#N/A</v>
      </c>
      <c r="AX145" t="e">
        <f t="shared" si="37"/>
        <v>#N/A</v>
      </c>
      <c r="AY145" t="e">
        <f t="shared" si="13"/>
        <v>#N/A</v>
      </c>
      <c r="AZ145" t="e">
        <f t="shared" si="14"/>
        <v>#N/A</v>
      </c>
    </row>
    <row r="146" spans="1:52" x14ac:dyDescent="0.15">
      <c r="A146" s="2"/>
      <c r="B146" s="2"/>
      <c r="C146" s="2"/>
      <c r="D146" s="198"/>
      <c r="E146" s="198"/>
      <c r="F146" s="199">
        <f t="shared" si="27"/>
        <v>0</v>
      </c>
      <c r="G146" s="207"/>
      <c r="H146" s="198"/>
      <c r="I146" s="203"/>
      <c r="J146" s="204" t="e" cm="1">
        <f t="array" ref="J146:L146">IF($I$29="mg/g solv.", AN146:AP146, IF($I$29="mg/g soln.", AS146:AU146, IF($I$29="mg/mL solv.", AX146:AZ146, "UNIT SELECTION ERROR")))</f>
        <v>#N/A</v>
      </c>
      <c r="K146" s="204" t="e">
        <v>#N/A</v>
      </c>
      <c r="L146" s="204" t="e">
        <v>#N/A</v>
      </c>
      <c r="M146" s="203"/>
      <c r="N146" s="260"/>
      <c r="O146" s="260"/>
      <c r="P146" s="260"/>
      <c r="Q146" s="179" t="str">
        <f t="shared" si="26"/>
        <v>ERROR w/ Data Input…Check Solvent Name(s), Solvent Fracs, T, and Solubility</v>
      </c>
      <c r="AC146" t="e">
        <f>INDEX(Solvents!$H$5:$H$66,MATCH(A146,Solvents!$D$5:$D$66,0))</f>
        <v>#N/A</v>
      </c>
      <c r="AD146">
        <f>IF(B146=0, 0, INDEX(Solvents!$H$5:$H$66,MATCH(B146,Solvents!$D$5:$D$66,0)))</f>
        <v>0</v>
      </c>
      <c r="AE146">
        <f>IF(C146=0, 0, INDEX(Solvents!$H$5:$H$66,MATCH(C146,Solvents!$D$5:$D$66,0)))</f>
        <v>0</v>
      </c>
      <c r="AF146" t="e">
        <f>INDEX(Solvents!$K$5:$K$66,MATCH(A146,Solvents!$D$5:$D$66,0))</f>
        <v>#N/A</v>
      </c>
      <c r="AG146">
        <f>IF(B146=0, 10000, INDEX(Solvents!$K$5:$K$66,MATCH(B146,Solvents!$D$5:$D$66,0)))</f>
        <v>10000</v>
      </c>
      <c r="AH146">
        <f>IF(C146=0, 10000, INDEX(Solvents!$K$5:$K$66,MATCH(C146,Solvents!$D$5:$D$66,0)))</f>
        <v>10000</v>
      </c>
      <c r="AI146" s="177" t="e">
        <f t="shared" si="28"/>
        <v>#N/A</v>
      </c>
      <c r="AJ146" t="e">
        <f t="shared" si="29"/>
        <v>#N/A</v>
      </c>
      <c r="AK146" t="e">
        <f t="shared" si="30"/>
        <v>#N/A</v>
      </c>
      <c r="AL146" t="e">
        <f t="shared" si="31"/>
        <v>#N/A</v>
      </c>
      <c r="AN146">
        <f t="shared" si="32"/>
        <v>0</v>
      </c>
      <c r="AO146">
        <f t="shared" si="7"/>
        <v>0</v>
      </c>
      <c r="AP146" t="e">
        <f t="shared" si="33"/>
        <v>#N/A</v>
      </c>
      <c r="AS146">
        <f t="shared" si="34"/>
        <v>0</v>
      </c>
      <c r="AT146">
        <f t="shared" si="35"/>
        <v>0</v>
      </c>
      <c r="AU146" t="e">
        <f t="shared" si="36"/>
        <v>#N/A</v>
      </c>
      <c r="AX146" t="e">
        <f t="shared" si="37"/>
        <v>#N/A</v>
      </c>
      <c r="AY146" t="e">
        <f t="shared" si="13"/>
        <v>#N/A</v>
      </c>
      <c r="AZ146" t="e">
        <f t="shared" si="14"/>
        <v>#N/A</v>
      </c>
    </row>
    <row r="147" spans="1:52" x14ac:dyDescent="0.15">
      <c r="A147" s="2"/>
      <c r="B147" s="2"/>
      <c r="C147" s="2"/>
      <c r="D147" s="198"/>
      <c r="E147" s="198"/>
      <c r="F147" s="199">
        <f t="shared" si="27"/>
        <v>0</v>
      </c>
      <c r="G147" s="207"/>
      <c r="H147" s="198"/>
      <c r="I147" s="203"/>
      <c r="J147" s="204" t="e" cm="1">
        <f t="array" ref="J147:L147">IF($I$29="mg/g solv.", AN147:AP147, IF($I$29="mg/g soln.", AS147:AU147, IF($I$29="mg/mL solv.", AX147:AZ147, "UNIT SELECTION ERROR")))</f>
        <v>#N/A</v>
      </c>
      <c r="K147" s="204" t="e">
        <v>#N/A</v>
      </c>
      <c r="L147" s="204" t="e">
        <v>#N/A</v>
      </c>
      <c r="M147" s="203"/>
      <c r="N147" s="260"/>
      <c r="O147" s="260"/>
      <c r="P147" s="260"/>
      <c r="Q147" s="179" t="str">
        <f t="shared" si="26"/>
        <v>ERROR w/ Data Input…Check Solvent Name(s), Solvent Fracs, T, and Solubility</v>
      </c>
      <c r="AC147" t="e">
        <f>INDEX(Solvents!$H$5:$H$66,MATCH(A147,Solvents!$D$5:$D$66,0))</f>
        <v>#N/A</v>
      </c>
      <c r="AD147">
        <f>IF(B147=0, 0, INDEX(Solvents!$H$5:$H$66,MATCH(B147,Solvents!$D$5:$D$66,0)))</f>
        <v>0</v>
      </c>
      <c r="AE147">
        <f>IF(C147=0, 0, INDEX(Solvents!$H$5:$H$66,MATCH(C147,Solvents!$D$5:$D$66,0)))</f>
        <v>0</v>
      </c>
      <c r="AF147" t="e">
        <f>INDEX(Solvents!$K$5:$K$66,MATCH(A147,Solvents!$D$5:$D$66,0))</f>
        <v>#N/A</v>
      </c>
      <c r="AG147">
        <f>IF(B147=0, 10000, INDEX(Solvents!$K$5:$K$66,MATCH(B147,Solvents!$D$5:$D$66,0)))</f>
        <v>10000</v>
      </c>
      <c r="AH147">
        <f>IF(C147=0, 10000, INDEX(Solvents!$K$5:$K$66,MATCH(C147,Solvents!$D$5:$D$66,0)))</f>
        <v>10000</v>
      </c>
      <c r="AI147" s="177" t="e">
        <f t="shared" si="28"/>
        <v>#N/A</v>
      </c>
      <c r="AJ147" t="e">
        <f t="shared" si="29"/>
        <v>#N/A</v>
      </c>
      <c r="AK147" t="e">
        <f t="shared" si="30"/>
        <v>#N/A</v>
      </c>
      <c r="AL147" t="e">
        <f t="shared" si="31"/>
        <v>#N/A</v>
      </c>
      <c r="AN147">
        <f t="shared" si="32"/>
        <v>0</v>
      </c>
      <c r="AO147">
        <f t="shared" si="7"/>
        <v>0</v>
      </c>
      <c r="AP147" t="e">
        <f t="shared" si="33"/>
        <v>#N/A</v>
      </c>
      <c r="AS147">
        <f t="shared" si="34"/>
        <v>0</v>
      </c>
      <c r="AT147">
        <f t="shared" si="35"/>
        <v>0</v>
      </c>
      <c r="AU147" t="e">
        <f t="shared" si="36"/>
        <v>#N/A</v>
      </c>
      <c r="AX147" t="e">
        <f t="shared" si="37"/>
        <v>#N/A</v>
      </c>
      <c r="AY147" t="e">
        <f t="shared" si="13"/>
        <v>#N/A</v>
      </c>
      <c r="AZ147" t="e">
        <f t="shared" si="14"/>
        <v>#N/A</v>
      </c>
    </row>
    <row r="148" spans="1:52" x14ac:dyDescent="0.15">
      <c r="A148" s="2"/>
      <c r="B148" s="2"/>
      <c r="C148" s="2"/>
      <c r="D148" s="198"/>
      <c r="E148" s="198"/>
      <c r="F148" s="199">
        <f t="shared" si="27"/>
        <v>0</v>
      </c>
      <c r="G148" s="207"/>
      <c r="H148" s="198"/>
      <c r="I148" s="203"/>
      <c r="J148" s="204" t="e" cm="1">
        <f t="array" ref="J148:L148">IF($I$29="mg/g solv.", AN148:AP148, IF($I$29="mg/g soln.", AS148:AU148, IF($I$29="mg/mL solv.", AX148:AZ148, "UNIT SELECTION ERROR")))</f>
        <v>#N/A</v>
      </c>
      <c r="K148" s="204" t="e">
        <v>#N/A</v>
      </c>
      <c r="L148" s="204" t="e">
        <v>#N/A</v>
      </c>
      <c r="M148" s="203"/>
      <c r="N148" s="260"/>
      <c r="O148" s="260"/>
      <c r="P148" s="260"/>
      <c r="Q148" s="179" t="str">
        <f t="shared" si="26"/>
        <v>ERROR w/ Data Input…Check Solvent Name(s), Solvent Fracs, T, and Solubility</v>
      </c>
      <c r="AC148" t="e">
        <f>INDEX(Solvents!$H$5:$H$66,MATCH(A148,Solvents!$D$5:$D$66,0))</f>
        <v>#N/A</v>
      </c>
      <c r="AD148">
        <f>IF(B148=0, 0, INDEX(Solvents!$H$5:$H$66,MATCH(B148,Solvents!$D$5:$D$66,0)))</f>
        <v>0</v>
      </c>
      <c r="AE148">
        <f>IF(C148=0, 0, INDEX(Solvents!$H$5:$H$66,MATCH(C148,Solvents!$D$5:$D$66,0)))</f>
        <v>0</v>
      </c>
      <c r="AF148" t="e">
        <f>INDEX(Solvents!$K$5:$K$66,MATCH(A148,Solvents!$D$5:$D$66,0))</f>
        <v>#N/A</v>
      </c>
      <c r="AG148">
        <f>IF(B148=0, 10000, INDEX(Solvents!$K$5:$K$66,MATCH(B148,Solvents!$D$5:$D$66,0)))</f>
        <v>10000</v>
      </c>
      <c r="AH148">
        <f>IF(C148=0, 10000, INDEX(Solvents!$K$5:$K$66,MATCH(C148,Solvents!$D$5:$D$66,0)))</f>
        <v>10000</v>
      </c>
      <c r="AI148" s="177" t="e">
        <f t="shared" si="28"/>
        <v>#N/A</v>
      </c>
      <c r="AJ148" t="e">
        <f t="shared" si="29"/>
        <v>#N/A</v>
      </c>
      <c r="AK148" t="e">
        <f t="shared" si="30"/>
        <v>#N/A</v>
      </c>
      <c r="AL148" t="e">
        <f t="shared" si="31"/>
        <v>#N/A</v>
      </c>
      <c r="AN148">
        <f t="shared" si="32"/>
        <v>0</v>
      </c>
      <c r="AO148">
        <f t="shared" si="7"/>
        <v>0</v>
      </c>
      <c r="AP148" t="e">
        <f t="shared" si="33"/>
        <v>#N/A</v>
      </c>
      <c r="AS148">
        <f t="shared" si="34"/>
        <v>0</v>
      </c>
      <c r="AT148">
        <f t="shared" si="35"/>
        <v>0</v>
      </c>
      <c r="AU148" t="e">
        <f t="shared" si="36"/>
        <v>#N/A</v>
      </c>
      <c r="AX148" t="e">
        <f t="shared" si="37"/>
        <v>#N/A</v>
      </c>
      <c r="AY148" t="e">
        <f t="shared" si="13"/>
        <v>#N/A</v>
      </c>
      <c r="AZ148" t="e">
        <f t="shared" si="14"/>
        <v>#N/A</v>
      </c>
    </row>
    <row r="149" spans="1:52" x14ac:dyDescent="0.15">
      <c r="A149" s="2"/>
      <c r="B149" s="2"/>
      <c r="C149" s="2"/>
      <c r="D149" s="198"/>
      <c r="E149" s="198"/>
      <c r="F149" s="199">
        <f t="shared" si="27"/>
        <v>0</v>
      </c>
      <c r="G149" s="207"/>
      <c r="H149" s="198"/>
      <c r="I149" s="203"/>
      <c r="J149" s="204" t="e" cm="1">
        <f t="array" ref="J149:L149">IF($I$29="mg/g solv.", AN149:AP149, IF($I$29="mg/g soln.", AS149:AU149, IF($I$29="mg/mL solv.", AX149:AZ149, "UNIT SELECTION ERROR")))</f>
        <v>#N/A</v>
      </c>
      <c r="K149" s="204" t="e">
        <v>#N/A</v>
      </c>
      <c r="L149" s="204" t="e">
        <v>#N/A</v>
      </c>
      <c r="M149" s="203"/>
      <c r="N149" s="260"/>
      <c r="O149" s="260"/>
      <c r="P149" s="260"/>
      <c r="Q149" s="179" t="str">
        <f t="shared" si="26"/>
        <v>ERROR w/ Data Input…Check Solvent Name(s), Solvent Fracs, T, and Solubility</v>
      </c>
      <c r="AC149" t="e">
        <f>INDEX(Solvents!$H$5:$H$66,MATCH(A149,Solvents!$D$5:$D$66,0))</f>
        <v>#N/A</v>
      </c>
      <c r="AD149">
        <f>IF(B149=0, 0, INDEX(Solvents!$H$5:$H$66,MATCH(B149,Solvents!$D$5:$D$66,0)))</f>
        <v>0</v>
      </c>
      <c r="AE149">
        <f>IF(C149=0, 0, INDEX(Solvents!$H$5:$H$66,MATCH(C149,Solvents!$D$5:$D$66,0)))</f>
        <v>0</v>
      </c>
      <c r="AF149" t="e">
        <f>INDEX(Solvents!$K$5:$K$66,MATCH(A149,Solvents!$D$5:$D$66,0))</f>
        <v>#N/A</v>
      </c>
      <c r="AG149">
        <f>IF(B149=0, 10000, INDEX(Solvents!$K$5:$K$66,MATCH(B149,Solvents!$D$5:$D$66,0)))</f>
        <v>10000</v>
      </c>
      <c r="AH149">
        <f>IF(C149=0, 10000, INDEX(Solvents!$K$5:$K$66,MATCH(C149,Solvents!$D$5:$D$66,0)))</f>
        <v>10000</v>
      </c>
      <c r="AI149" s="177" t="e">
        <f t="shared" si="28"/>
        <v>#N/A</v>
      </c>
      <c r="AJ149" t="e">
        <f t="shared" si="29"/>
        <v>#N/A</v>
      </c>
      <c r="AK149" t="e">
        <f t="shared" si="30"/>
        <v>#N/A</v>
      </c>
      <c r="AL149" t="e">
        <f t="shared" si="31"/>
        <v>#N/A</v>
      </c>
      <c r="AN149">
        <f t="shared" si="32"/>
        <v>0</v>
      </c>
      <c r="AO149">
        <f t="shared" si="7"/>
        <v>0</v>
      </c>
      <c r="AP149" t="e">
        <f t="shared" si="33"/>
        <v>#N/A</v>
      </c>
      <c r="AS149">
        <f t="shared" si="34"/>
        <v>0</v>
      </c>
      <c r="AT149">
        <f t="shared" si="35"/>
        <v>0</v>
      </c>
      <c r="AU149" t="e">
        <f t="shared" si="36"/>
        <v>#N/A</v>
      </c>
      <c r="AX149" t="e">
        <f t="shared" si="37"/>
        <v>#N/A</v>
      </c>
      <c r="AY149" t="e">
        <f t="shared" si="13"/>
        <v>#N/A</v>
      </c>
      <c r="AZ149" t="e">
        <f t="shared" si="14"/>
        <v>#N/A</v>
      </c>
    </row>
    <row r="150" spans="1:52" x14ac:dyDescent="0.15">
      <c r="A150" s="2"/>
      <c r="B150" s="2"/>
      <c r="C150" s="2"/>
      <c r="D150" s="198"/>
      <c r="E150" s="198"/>
      <c r="F150" s="199">
        <f t="shared" si="27"/>
        <v>0</v>
      </c>
      <c r="G150" s="207"/>
      <c r="H150" s="198"/>
      <c r="I150" s="203"/>
      <c r="J150" s="204" t="e" cm="1">
        <f t="array" ref="J150:L150">IF($I$29="mg/g solv.", AN150:AP150, IF($I$29="mg/g soln.", AS150:AU150, IF($I$29="mg/mL solv.", AX150:AZ150, "UNIT SELECTION ERROR")))</f>
        <v>#N/A</v>
      </c>
      <c r="K150" s="204" t="e">
        <v>#N/A</v>
      </c>
      <c r="L150" s="204" t="e">
        <v>#N/A</v>
      </c>
      <c r="M150" s="203"/>
      <c r="N150" s="260"/>
      <c r="O150" s="260"/>
      <c r="P150" s="260"/>
      <c r="Q150" s="179" t="str">
        <f t="shared" si="26"/>
        <v>ERROR w/ Data Input…Check Solvent Name(s), Solvent Fracs, T, and Solubility</v>
      </c>
      <c r="AC150" t="e">
        <f>INDEX(Solvents!$H$5:$H$66,MATCH(A150,Solvents!$D$5:$D$66,0))</f>
        <v>#N/A</v>
      </c>
      <c r="AD150">
        <f>IF(B150=0, 0, INDEX(Solvents!$H$5:$H$66,MATCH(B150,Solvents!$D$5:$D$66,0)))</f>
        <v>0</v>
      </c>
      <c r="AE150">
        <f>IF(C150=0, 0, INDEX(Solvents!$H$5:$H$66,MATCH(C150,Solvents!$D$5:$D$66,0)))</f>
        <v>0</v>
      </c>
      <c r="AF150" t="e">
        <f>INDEX(Solvents!$K$5:$K$66,MATCH(A150,Solvents!$D$5:$D$66,0))</f>
        <v>#N/A</v>
      </c>
      <c r="AG150">
        <f>IF(B150=0, 10000, INDEX(Solvents!$K$5:$K$66,MATCH(B150,Solvents!$D$5:$D$66,0)))</f>
        <v>10000</v>
      </c>
      <c r="AH150">
        <f>IF(C150=0, 10000, INDEX(Solvents!$K$5:$K$66,MATCH(C150,Solvents!$D$5:$D$66,0)))</f>
        <v>10000</v>
      </c>
      <c r="AI150" s="177" t="e">
        <f t="shared" si="28"/>
        <v>#N/A</v>
      </c>
      <c r="AJ150" t="e">
        <f t="shared" si="29"/>
        <v>#N/A</v>
      </c>
      <c r="AK150" t="e">
        <f t="shared" si="30"/>
        <v>#N/A</v>
      </c>
      <c r="AL150" t="e">
        <f t="shared" si="31"/>
        <v>#N/A</v>
      </c>
      <c r="AN150">
        <f t="shared" si="32"/>
        <v>0</v>
      </c>
      <c r="AO150">
        <f t="shared" si="7"/>
        <v>0</v>
      </c>
      <c r="AP150" t="e">
        <f t="shared" si="33"/>
        <v>#N/A</v>
      </c>
      <c r="AS150">
        <f t="shared" si="34"/>
        <v>0</v>
      </c>
      <c r="AT150">
        <f t="shared" si="35"/>
        <v>0</v>
      </c>
      <c r="AU150" t="e">
        <f t="shared" si="36"/>
        <v>#N/A</v>
      </c>
      <c r="AX150" t="e">
        <f t="shared" si="37"/>
        <v>#N/A</v>
      </c>
      <c r="AY150" t="e">
        <f t="shared" si="13"/>
        <v>#N/A</v>
      </c>
      <c r="AZ150" t="e">
        <f t="shared" si="14"/>
        <v>#N/A</v>
      </c>
    </row>
    <row r="151" spans="1:52" x14ac:dyDescent="0.15">
      <c r="A151" s="2"/>
      <c r="B151" s="2"/>
      <c r="C151" s="2"/>
      <c r="D151" s="198"/>
      <c r="E151" s="198"/>
      <c r="F151" s="199">
        <f t="shared" si="27"/>
        <v>0</v>
      </c>
      <c r="G151" s="207"/>
      <c r="H151" s="198"/>
      <c r="I151" s="203"/>
      <c r="J151" s="204" t="e" cm="1">
        <f t="array" ref="J151:L151">IF($I$29="mg/g solv.", AN151:AP151, IF($I$29="mg/g soln.", AS151:AU151, IF($I$29="mg/mL solv.", AX151:AZ151, "UNIT SELECTION ERROR")))</f>
        <v>#N/A</v>
      </c>
      <c r="K151" s="204" t="e">
        <v>#N/A</v>
      </c>
      <c r="L151" s="204" t="e">
        <v>#N/A</v>
      </c>
      <c r="M151" s="203"/>
      <c r="N151" s="260"/>
      <c r="O151" s="260"/>
      <c r="P151" s="260"/>
      <c r="Q151" s="179" t="str">
        <f t="shared" si="26"/>
        <v>ERROR w/ Data Input…Check Solvent Name(s), Solvent Fracs, T, and Solubility</v>
      </c>
      <c r="AC151" t="e">
        <f>INDEX(Solvents!$H$5:$H$66,MATCH(A151,Solvents!$D$5:$D$66,0))</f>
        <v>#N/A</v>
      </c>
      <c r="AD151">
        <f>IF(B151=0, 0, INDEX(Solvents!$H$5:$H$66,MATCH(B151,Solvents!$D$5:$D$66,0)))</f>
        <v>0</v>
      </c>
      <c r="AE151">
        <f>IF(C151=0, 0, INDEX(Solvents!$H$5:$H$66,MATCH(C151,Solvents!$D$5:$D$66,0)))</f>
        <v>0</v>
      </c>
      <c r="AF151" t="e">
        <f>INDEX(Solvents!$K$5:$K$66,MATCH(A151,Solvents!$D$5:$D$66,0))</f>
        <v>#N/A</v>
      </c>
      <c r="AG151">
        <f>IF(B151=0, 10000, INDEX(Solvents!$K$5:$K$66,MATCH(B151,Solvents!$D$5:$D$66,0)))</f>
        <v>10000</v>
      </c>
      <c r="AH151">
        <f>IF(C151=0, 10000, INDEX(Solvents!$K$5:$K$66,MATCH(C151,Solvents!$D$5:$D$66,0)))</f>
        <v>10000</v>
      </c>
      <c r="AI151" s="177" t="e">
        <f t="shared" si="28"/>
        <v>#N/A</v>
      </c>
      <c r="AJ151" t="e">
        <f t="shared" si="29"/>
        <v>#N/A</v>
      </c>
      <c r="AK151" t="e">
        <f t="shared" si="30"/>
        <v>#N/A</v>
      </c>
      <c r="AL151" t="e">
        <f t="shared" si="31"/>
        <v>#N/A</v>
      </c>
      <c r="AN151">
        <f t="shared" si="32"/>
        <v>0</v>
      </c>
      <c r="AO151">
        <f t="shared" si="7"/>
        <v>0</v>
      </c>
      <c r="AP151" t="e">
        <f t="shared" si="33"/>
        <v>#N/A</v>
      </c>
      <c r="AS151">
        <f t="shared" si="34"/>
        <v>0</v>
      </c>
      <c r="AT151">
        <f t="shared" si="35"/>
        <v>0</v>
      </c>
      <c r="AU151" t="e">
        <f t="shared" si="36"/>
        <v>#N/A</v>
      </c>
      <c r="AX151" t="e">
        <f t="shared" si="37"/>
        <v>#N/A</v>
      </c>
      <c r="AY151" t="e">
        <f t="shared" si="13"/>
        <v>#N/A</v>
      </c>
      <c r="AZ151" t="e">
        <f t="shared" si="14"/>
        <v>#N/A</v>
      </c>
    </row>
    <row r="152" spans="1:52" x14ac:dyDescent="0.15">
      <c r="A152" s="2"/>
      <c r="B152" s="2"/>
      <c r="C152" s="2"/>
      <c r="D152" s="198"/>
      <c r="E152" s="198"/>
      <c r="F152" s="199">
        <f t="shared" si="27"/>
        <v>0</v>
      </c>
      <c r="G152" s="207"/>
      <c r="H152" s="198"/>
      <c r="I152" s="203"/>
      <c r="J152" s="204" t="e" cm="1">
        <f t="array" ref="J152:L152">IF($I$29="mg/g solv.", AN152:AP152, IF($I$29="mg/g soln.", AS152:AU152, IF($I$29="mg/mL solv.", AX152:AZ152, "UNIT SELECTION ERROR")))</f>
        <v>#N/A</v>
      </c>
      <c r="K152" s="204" t="e">
        <v>#N/A</v>
      </c>
      <c r="L152" s="204" t="e">
        <v>#N/A</v>
      </c>
      <c r="M152" s="203"/>
      <c r="N152" s="260"/>
      <c r="O152" s="260"/>
      <c r="P152" s="260"/>
      <c r="Q152" s="179" t="str">
        <f t="shared" si="26"/>
        <v>ERROR w/ Data Input…Check Solvent Name(s), Solvent Fracs, T, and Solubility</v>
      </c>
      <c r="AC152" t="e">
        <f>INDEX(Solvents!$H$5:$H$66,MATCH(A152,Solvents!$D$5:$D$66,0))</f>
        <v>#N/A</v>
      </c>
      <c r="AD152">
        <f>IF(B152=0, 0, INDEX(Solvents!$H$5:$H$66,MATCH(B152,Solvents!$D$5:$D$66,0)))</f>
        <v>0</v>
      </c>
      <c r="AE152">
        <f>IF(C152=0, 0, INDEX(Solvents!$H$5:$H$66,MATCH(C152,Solvents!$D$5:$D$66,0)))</f>
        <v>0</v>
      </c>
      <c r="AF152" t="e">
        <f>INDEX(Solvents!$K$5:$K$66,MATCH(A152,Solvents!$D$5:$D$66,0))</f>
        <v>#N/A</v>
      </c>
      <c r="AG152">
        <f>IF(B152=0, 10000, INDEX(Solvents!$K$5:$K$66,MATCH(B152,Solvents!$D$5:$D$66,0)))</f>
        <v>10000</v>
      </c>
      <c r="AH152">
        <f>IF(C152=0, 10000, INDEX(Solvents!$K$5:$K$66,MATCH(C152,Solvents!$D$5:$D$66,0)))</f>
        <v>10000</v>
      </c>
      <c r="AI152" s="177" t="e">
        <f t="shared" si="28"/>
        <v>#N/A</v>
      </c>
      <c r="AJ152" t="e">
        <f t="shared" si="29"/>
        <v>#N/A</v>
      </c>
      <c r="AK152" t="e">
        <f t="shared" si="30"/>
        <v>#N/A</v>
      </c>
      <c r="AL152" t="e">
        <f t="shared" si="31"/>
        <v>#N/A</v>
      </c>
      <c r="AN152">
        <f t="shared" si="32"/>
        <v>0</v>
      </c>
      <c r="AO152">
        <f t="shared" si="7"/>
        <v>0</v>
      </c>
      <c r="AP152" t="e">
        <f t="shared" si="33"/>
        <v>#N/A</v>
      </c>
      <c r="AS152">
        <f t="shared" si="34"/>
        <v>0</v>
      </c>
      <c r="AT152">
        <f t="shared" si="35"/>
        <v>0</v>
      </c>
      <c r="AU152" t="e">
        <f t="shared" si="36"/>
        <v>#N/A</v>
      </c>
      <c r="AX152" t="e">
        <f t="shared" si="37"/>
        <v>#N/A</v>
      </c>
      <c r="AY152" t="e">
        <f t="shared" si="13"/>
        <v>#N/A</v>
      </c>
      <c r="AZ152" t="e">
        <f t="shared" si="14"/>
        <v>#N/A</v>
      </c>
    </row>
    <row r="153" spans="1:52" x14ac:dyDescent="0.15">
      <c r="A153" s="2"/>
      <c r="B153" s="2"/>
      <c r="C153" s="2"/>
      <c r="D153" s="198"/>
      <c r="E153" s="198"/>
      <c r="F153" s="199">
        <f t="shared" si="27"/>
        <v>0</v>
      </c>
      <c r="G153" s="207"/>
      <c r="H153" s="198"/>
      <c r="I153" s="203"/>
      <c r="J153" s="204" t="e" cm="1">
        <f t="array" ref="J153:L153">IF($I$29="mg/g solv.", AN153:AP153, IF($I$29="mg/g soln.", AS153:AU153, IF($I$29="mg/mL solv.", AX153:AZ153, "UNIT SELECTION ERROR")))</f>
        <v>#N/A</v>
      </c>
      <c r="K153" s="204" t="e">
        <v>#N/A</v>
      </c>
      <c r="L153" s="204" t="e">
        <v>#N/A</v>
      </c>
      <c r="M153" s="203"/>
      <c r="N153" s="260"/>
      <c r="O153" s="260"/>
      <c r="P153" s="260"/>
      <c r="Q153" s="179" t="str">
        <f t="shared" si="26"/>
        <v>ERROR w/ Data Input…Check Solvent Name(s), Solvent Fracs, T, and Solubility</v>
      </c>
      <c r="AC153" t="e">
        <f>INDEX(Solvents!$H$5:$H$66,MATCH(A153,Solvents!$D$5:$D$66,0))</f>
        <v>#N/A</v>
      </c>
      <c r="AD153">
        <f>IF(B153=0, 0, INDEX(Solvents!$H$5:$H$66,MATCH(B153,Solvents!$D$5:$D$66,0)))</f>
        <v>0</v>
      </c>
      <c r="AE153">
        <f>IF(C153=0, 0, INDEX(Solvents!$H$5:$H$66,MATCH(C153,Solvents!$D$5:$D$66,0)))</f>
        <v>0</v>
      </c>
      <c r="AF153" t="e">
        <f>INDEX(Solvents!$K$5:$K$66,MATCH(A153,Solvents!$D$5:$D$66,0))</f>
        <v>#N/A</v>
      </c>
      <c r="AG153">
        <f>IF(B153=0, 10000, INDEX(Solvents!$K$5:$K$66,MATCH(B153,Solvents!$D$5:$D$66,0)))</f>
        <v>10000</v>
      </c>
      <c r="AH153">
        <f>IF(C153=0, 10000, INDEX(Solvents!$K$5:$K$66,MATCH(C153,Solvents!$D$5:$D$66,0)))</f>
        <v>10000</v>
      </c>
      <c r="AI153" s="177" t="e">
        <f t="shared" si="28"/>
        <v>#N/A</v>
      </c>
      <c r="AJ153" t="e">
        <f t="shared" si="29"/>
        <v>#N/A</v>
      </c>
      <c r="AK153" t="e">
        <f t="shared" si="30"/>
        <v>#N/A</v>
      </c>
      <c r="AL153" t="e">
        <f t="shared" si="31"/>
        <v>#N/A</v>
      </c>
      <c r="AN153">
        <f t="shared" si="32"/>
        <v>0</v>
      </c>
      <c r="AO153">
        <f t="shared" si="7"/>
        <v>0</v>
      </c>
      <c r="AP153" t="e">
        <f t="shared" si="33"/>
        <v>#N/A</v>
      </c>
      <c r="AS153">
        <f t="shared" si="34"/>
        <v>0</v>
      </c>
      <c r="AT153">
        <f t="shared" si="35"/>
        <v>0</v>
      </c>
      <c r="AU153" t="e">
        <f t="shared" si="36"/>
        <v>#N/A</v>
      </c>
      <c r="AX153" t="e">
        <f t="shared" si="37"/>
        <v>#N/A</v>
      </c>
      <c r="AY153" t="e">
        <f t="shared" si="13"/>
        <v>#N/A</v>
      </c>
      <c r="AZ153" t="e">
        <f t="shared" si="14"/>
        <v>#N/A</v>
      </c>
    </row>
    <row r="154" spans="1:52" x14ac:dyDescent="0.15">
      <c r="A154" s="2"/>
      <c r="B154" s="2"/>
      <c r="C154" s="2"/>
      <c r="D154" s="198"/>
      <c r="E154" s="198"/>
      <c r="F154" s="199">
        <f t="shared" si="27"/>
        <v>0</v>
      </c>
      <c r="G154" s="207"/>
      <c r="H154" s="198"/>
      <c r="I154" s="203"/>
      <c r="J154" s="204" t="e" cm="1">
        <f t="array" ref="J154:L154">IF($I$29="mg/g solv.", AN154:AP154, IF($I$29="mg/g soln.", AS154:AU154, IF($I$29="mg/mL solv.", AX154:AZ154, "UNIT SELECTION ERROR")))</f>
        <v>#N/A</v>
      </c>
      <c r="K154" s="204" t="e">
        <v>#N/A</v>
      </c>
      <c r="L154" s="204" t="e">
        <v>#N/A</v>
      </c>
      <c r="M154" s="203"/>
      <c r="N154" s="260"/>
      <c r="O154" s="260"/>
      <c r="P154" s="260"/>
      <c r="Q154" s="179" t="str">
        <f t="shared" si="26"/>
        <v>ERROR w/ Data Input…Check Solvent Name(s), Solvent Fracs, T, and Solubility</v>
      </c>
      <c r="AC154" t="e">
        <f>INDEX(Solvents!$H$5:$H$66,MATCH(A154,Solvents!$D$5:$D$66,0))</f>
        <v>#N/A</v>
      </c>
      <c r="AD154">
        <f>IF(B154=0, 0, INDEX(Solvents!$H$5:$H$66,MATCH(B154,Solvents!$D$5:$D$66,0)))</f>
        <v>0</v>
      </c>
      <c r="AE154">
        <f>IF(C154=0, 0, INDEX(Solvents!$H$5:$H$66,MATCH(C154,Solvents!$D$5:$D$66,0)))</f>
        <v>0</v>
      </c>
      <c r="AF154" t="e">
        <f>INDEX(Solvents!$K$5:$K$66,MATCH(A154,Solvents!$D$5:$D$66,0))</f>
        <v>#N/A</v>
      </c>
      <c r="AG154">
        <f>IF(B154=0, 10000, INDEX(Solvents!$K$5:$K$66,MATCH(B154,Solvents!$D$5:$D$66,0)))</f>
        <v>10000</v>
      </c>
      <c r="AH154">
        <f>IF(C154=0, 10000, INDEX(Solvents!$K$5:$K$66,MATCH(C154,Solvents!$D$5:$D$66,0)))</f>
        <v>10000</v>
      </c>
      <c r="AI154" s="177" t="e">
        <f t="shared" si="28"/>
        <v>#N/A</v>
      </c>
      <c r="AJ154" t="e">
        <f t="shared" si="29"/>
        <v>#N/A</v>
      </c>
      <c r="AK154" t="e">
        <f t="shared" si="30"/>
        <v>#N/A</v>
      </c>
      <c r="AL154" t="e">
        <f t="shared" si="31"/>
        <v>#N/A</v>
      </c>
      <c r="AN154">
        <f t="shared" si="32"/>
        <v>0</v>
      </c>
      <c r="AO154">
        <f t="shared" si="7"/>
        <v>0</v>
      </c>
      <c r="AP154" t="e">
        <f t="shared" si="33"/>
        <v>#N/A</v>
      </c>
      <c r="AS154">
        <f t="shared" si="34"/>
        <v>0</v>
      </c>
      <c r="AT154">
        <f t="shared" si="35"/>
        <v>0</v>
      </c>
      <c r="AU154" t="e">
        <f t="shared" si="36"/>
        <v>#N/A</v>
      </c>
      <c r="AX154" t="e">
        <f t="shared" si="37"/>
        <v>#N/A</v>
      </c>
      <c r="AY154" t="e">
        <f t="shared" si="13"/>
        <v>#N/A</v>
      </c>
      <c r="AZ154" t="e">
        <f t="shared" si="14"/>
        <v>#N/A</v>
      </c>
    </row>
    <row r="155" spans="1:52" x14ac:dyDescent="0.15">
      <c r="A155" s="2"/>
      <c r="B155" s="2"/>
      <c r="C155" s="2"/>
      <c r="D155" s="198"/>
      <c r="E155" s="198"/>
      <c r="F155" s="199">
        <f t="shared" si="27"/>
        <v>0</v>
      </c>
      <c r="G155" s="207"/>
      <c r="H155" s="198"/>
      <c r="I155" s="203"/>
      <c r="J155" s="204" t="e" cm="1">
        <f t="array" ref="J155:L155">IF($I$29="mg/g solv.", AN155:AP155, IF($I$29="mg/g soln.", AS155:AU155, IF($I$29="mg/mL solv.", AX155:AZ155, "UNIT SELECTION ERROR")))</f>
        <v>#N/A</v>
      </c>
      <c r="K155" s="204" t="e">
        <v>#N/A</v>
      </c>
      <c r="L155" s="204" t="e">
        <v>#N/A</v>
      </c>
      <c r="M155" s="203"/>
      <c r="N155" s="260"/>
      <c r="O155" s="260"/>
      <c r="P155" s="260"/>
      <c r="Q155" s="179" t="str">
        <f t="shared" si="26"/>
        <v>ERROR w/ Data Input…Check Solvent Name(s), Solvent Fracs, T, and Solubility</v>
      </c>
      <c r="AC155" t="e">
        <f>INDEX(Solvents!$H$5:$H$66,MATCH(A155,Solvents!$D$5:$D$66,0))</f>
        <v>#N/A</v>
      </c>
      <c r="AD155">
        <f>IF(B155=0, 0, INDEX(Solvents!$H$5:$H$66,MATCH(B155,Solvents!$D$5:$D$66,0)))</f>
        <v>0</v>
      </c>
      <c r="AE155">
        <f>IF(C155=0, 0, INDEX(Solvents!$H$5:$H$66,MATCH(C155,Solvents!$D$5:$D$66,0)))</f>
        <v>0</v>
      </c>
      <c r="AF155" t="e">
        <f>INDEX(Solvents!$K$5:$K$66,MATCH(A155,Solvents!$D$5:$D$66,0))</f>
        <v>#N/A</v>
      </c>
      <c r="AG155">
        <f>IF(B155=0, 10000, INDEX(Solvents!$K$5:$K$66,MATCH(B155,Solvents!$D$5:$D$66,0)))</f>
        <v>10000</v>
      </c>
      <c r="AH155">
        <f>IF(C155=0, 10000, INDEX(Solvents!$K$5:$K$66,MATCH(C155,Solvents!$D$5:$D$66,0)))</f>
        <v>10000</v>
      </c>
      <c r="AI155" s="177" t="e">
        <f t="shared" si="28"/>
        <v>#N/A</v>
      </c>
      <c r="AJ155" t="e">
        <f t="shared" si="29"/>
        <v>#N/A</v>
      </c>
      <c r="AK155" t="e">
        <f t="shared" si="30"/>
        <v>#N/A</v>
      </c>
      <c r="AL155" t="e">
        <f t="shared" si="31"/>
        <v>#N/A</v>
      </c>
      <c r="AN155">
        <f t="shared" si="32"/>
        <v>0</v>
      </c>
      <c r="AO155">
        <f t="shared" si="7"/>
        <v>0</v>
      </c>
      <c r="AP155" t="e">
        <f t="shared" si="33"/>
        <v>#N/A</v>
      </c>
      <c r="AS155">
        <f t="shared" si="34"/>
        <v>0</v>
      </c>
      <c r="AT155">
        <f t="shared" si="35"/>
        <v>0</v>
      </c>
      <c r="AU155" t="e">
        <f t="shared" si="36"/>
        <v>#N/A</v>
      </c>
      <c r="AX155" t="e">
        <f t="shared" si="37"/>
        <v>#N/A</v>
      </c>
      <c r="AY155" t="e">
        <f t="shared" si="13"/>
        <v>#N/A</v>
      </c>
      <c r="AZ155" t="e">
        <f t="shared" si="14"/>
        <v>#N/A</v>
      </c>
    </row>
    <row r="156" spans="1:52" x14ac:dyDescent="0.15">
      <c r="A156" s="2"/>
      <c r="B156" s="2"/>
      <c r="C156" s="2"/>
      <c r="D156" s="198"/>
      <c r="E156" s="198"/>
      <c r="F156" s="199">
        <f t="shared" si="27"/>
        <v>0</v>
      </c>
      <c r="G156" s="207"/>
      <c r="H156" s="198"/>
      <c r="I156" s="203"/>
      <c r="J156" s="204" t="e" cm="1">
        <f t="array" ref="J156:L156">IF($I$29="mg/g solv.", AN156:AP156, IF($I$29="mg/g soln.", AS156:AU156, IF($I$29="mg/mL solv.", AX156:AZ156, "UNIT SELECTION ERROR")))</f>
        <v>#N/A</v>
      </c>
      <c r="K156" s="204" t="e">
        <v>#N/A</v>
      </c>
      <c r="L156" s="204" t="e">
        <v>#N/A</v>
      </c>
      <c r="M156" s="203"/>
      <c r="N156" s="260"/>
      <c r="O156" s="260"/>
      <c r="P156" s="260"/>
      <c r="Q156" s="179" t="str">
        <f t="shared" si="26"/>
        <v>ERROR w/ Data Input…Check Solvent Name(s), Solvent Fracs, T, and Solubility</v>
      </c>
      <c r="AC156" t="e">
        <f>INDEX(Solvents!$H$5:$H$66,MATCH(A156,Solvents!$D$5:$D$66,0))</f>
        <v>#N/A</v>
      </c>
      <c r="AD156">
        <f>IF(B156=0, 0, INDEX(Solvents!$H$5:$H$66,MATCH(B156,Solvents!$D$5:$D$66,0)))</f>
        <v>0</v>
      </c>
      <c r="AE156">
        <f>IF(C156=0, 0, INDEX(Solvents!$H$5:$H$66,MATCH(C156,Solvents!$D$5:$D$66,0)))</f>
        <v>0</v>
      </c>
      <c r="AF156" t="e">
        <f>INDEX(Solvents!$K$5:$K$66,MATCH(A156,Solvents!$D$5:$D$66,0))</f>
        <v>#N/A</v>
      </c>
      <c r="AG156">
        <f>IF(B156=0, 10000, INDEX(Solvents!$K$5:$K$66,MATCH(B156,Solvents!$D$5:$D$66,0)))</f>
        <v>10000</v>
      </c>
      <c r="AH156">
        <f>IF(C156=0, 10000, INDEX(Solvents!$K$5:$K$66,MATCH(C156,Solvents!$D$5:$D$66,0)))</f>
        <v>10000</v>
      </c>
      <c r="AI156" s="177" t="e">
        <f t="shared" si="28"/>
        <v>#N/A</v>
      </c>
      <c r="AJ156" t="e">
        <f t="shared" si="29"/>
        <v>#N/A</v>
      </c>
      <c r="AK156" t="e">
        <f t="shared" si="30"/>
        <v>#N/A</v>
      </c>
      <c r="AL156" t="e">
        <f t="shared" si="31"/>
        <v>#N/A</v>
      </c>
      <c r="AN156">
        <f t="shared" si="32"/>
        <v>0</v>
      </c>
      <c r="AO156">
        <f t="shared" si="7"/>
        <v>0</v>
      </c>
      <c r="AP156" t="e">
        <f t="shared" si="33"/>
        <v>#N/A</v>
      </c>
      <c r="AS156">
        <f t="shared" si="34"/>
        <v>0</v>
      </c>
      <c r="AT156">
        <f t="shared" si="35"/>
        <v>0</v>
      </c>
      <c r="AU156" t="e">
        <f t="shared" si="36"/>
        <v>#N/A</v>
      </c>
      <c r="AX156" t="e">
        <f t="shared" si="37"/>
        <v>#N/A</v>
      </c>
      <c r="AY156" t="e">
        <f t="shared" si="13"/>
        <v>#N/A</v>
      </c>
      <c r="AZ156" t="e">
        <f t="shared" si="14"/>
        <v>#N/A</v>
      </c>
    </row>
    <row r="157" spans="1:52" x14ac:dyDescent="0.15">
      <c r="A157" s="2"/>
      <c r="B157" s="2"/>
      <c r="C157" s="2"/>
      <c r="D157" s="198"/>
      <c r="E157" s="198"/>
      <c r="F157" s="199">
        <f t="shared" si="27"/>
        <v>0</v>
      </c>
      <c r="G157" s="207"/>
      <c r="H157" s="198"/>
      <c r="I157" s="203"/>
      <c r="J157" s="204" t="e" cm="1">
        <f t="array" ref="J157:L157">IF($I$29="mg/g solv.", AN157:AP157, IF($I$29="mg/g soln.", AS157:AU157, IF($I$29="mg/mL solv.", AX157:AZ157, "UNIT SELECTION ERROR")))</f>
        <v>#N/A</v>
      </c>
      <c r="K157" s="204" t="e">
        <v>#N/A</v>
      </c>
      <c r="L157" s="204" t="e">
        <v>#N/A</v>
      </c>
      <c r="M157" s="203"/>
      <c r="N157" s="260"/>
      <c r="O157" s="260"/>
      <c r="P157" s="260"/>
      <c r="Q157" s="179" t="str">
        <f t="shared" si="26"/>
        <v>ERROR w/ Data Input…Check Solvent Name(s), Solvent Fracs, T, and Solubility</v>
      </c>
      <c r="AC157" t="e">
        <f>INDEX(Solvents!$H$5:$H$66,MATCH(A157,Solvents!$D$5:$D$66,0))</f>
        <v>#N/A</v>
      </c>
      <c r="AD157">
        <f>IF(B157=0, 0, INDEX(Solvents!$H$5:$H$66,MATCH(B157,Solvents!$D$5:$D$66,0)))</f>
        <v>0</v>
      </c>
      <c r="AE157">
        <f>IF(C157=0, 0, INDEX(Solvents!$H$5:$H$66,MATCH(C157,Solvents!$D$5:$D$66,0)))</f>
        <v>0</v>
      </c>
      <c r="AF157" t="e">
        <f>INDEX(Solvents!$K$5:$K$66,MATCH(A157,Solvents!$D$5:$D$66,0))</f>
        <v>#N/A</v>
      </c>
      <c r="AG157">
        <f>IF(B157=0, 10000, INDEX(Solvents!$K$5:$K$66,MATCH(B157,Solvents!$D$5:$D$66,0)))</f>
        <v>10000</v>
      </c>
      <c r="AH157">
        <f>IF(C157=0, 10000, INDEX(Solvents!$K$5:$K$66,MATCH(C157,Solvents!$D$5:$D$66,0)))</f>
        <v>10000</v>
      </c>
      <c r="AI157" s="177" t="e">
        <f t="shared" si="28"/>
        <v>#N/A</v>
      </c>
      <c r="AJ157" t="e">
        <f t="shared" si="29"/>
        <v>#N/A</v>
      </c>
      <c r="AK157" t="e">
        <f t="shared" si="30"/>
        <v>#N/A</v>
      </c>
      <c r="AL157" t="e">
        <f t="shared" si="31"/>
        <v>#N/A</v>
      </c>
      <c r="AN157">
        <f t="shared" si="32"/>
        <v>0</v>
      </c>
      <c r="AO157">
        <f t="shared" si="7"/>
        <v>0</v>
      </c>
      <c r="AP157" t="e">
        <f t="shared" si="33"/>
        <v>#N/A</v>
      </c>
      <c r="AS157">
        <f t="shared" si="34"/>
        <v>0</v>
      </c>
      <c r="AT157">
        <f t="shared" si="35"/>
        <v>0</v>
      </c>
      <c r="AU157" t="e">
        <f t="shared" si="36"/>
        <v>#N/A</v>
      </c>
      <c r="AX157" t="e">
        <f t="shared" si="37"/>
        <v>#N/A</v>
      </c>
      <c r="AY157" t="e">
        <f t="shared" si="13"/>
        <v>#N/A</v>
      </c>
      <c r="AZ157" t="e">
        <f t="shared" si="14"/>
        <v>#N/A</v>
      </c>
    </row>
    <row r="158" spans="1:52" x14ac:dyDescent="0.15">
      <c r="A158" s="2"/>
      <c r="B158" s="2"/>
      <c r="C158" s="2"/>
      <c r="D158" s="198"/>
      <c r="E158" s="198"/>
      <c r="F158" s="199">
        <f t="shared" si="27"/>
        <v>0</v>
      </c>
      <c r="G158" s="207"/>
      <c r="H158" s="198"/>
      <c r="I158" s="203"/>
      <c r="J158" s="204" t="e" cm="1">
        <f t="array" ref="J158:L158">IF($I$29="mg/g solv.", AN158:AP158, IF($I$29="mg/g soln.", AS158:AU158, IF($I$29="mg/mL solv.", AX158:AZ158, "UNIT SELECTION ERROR")))</f>
        <v>#N/A</v>
      </c>
      <c r="K158" s="204" t="e">
        <v>#N/A</v>
      </c>
      <c r="L158" s="204" t="e">
        <v>#N/A</v>
      </c>
      <c r="M158" s="203"/>
      <c r="N158" s="260"/>
      <c r="O158" s="260"/>
      <c r="P158" s="260"/>
      <c r="Q158" s="179" t="str">
        <f t="shared" si="26"/>
        <v>ERROR w/ Data Input…Check Solvent Name(s), Solvent Fracs, T, and Solubility</v>
      </c>
      <c r="AC158" t="e">
        <f>INDEX(Solvents!$H$5:$H$66,MATCH(A158,Solvents!$D$5:$D$66,0))</f>
        <v>#N/A</v>
      </c>
      <c r="AD158">
        <f>IF(B158=0, 0, INDEX(Solvents!$H$5:$H$66,MATCH(B158,Solvents!$D$5:$D$66,0)))</f>
        <v>0</v>
      </c>
      <c r="AE158">
        <f>IF(C158=0, 0, INDEX(Solvents!$H$5:$H$66,MATCH(C158,Solvents!$D$5:$D$66,0)))</f>
        <v>0</v>
      </c>
      <c r="AF158" t="e">
        <f>INDEX(Solvents!$K$5:$K$66,MATCH(A158,Solvents!$D$5:$D$66,0))</f>
        <v>#N/A</v>
      </c>
      <c r="AG158">
        <f>IF(B158=0, 10000, INDEX(Solvents!$K$5:$K$66,MATCH(B158,Solvents!$D$5:$D$66,0)))</f>
        <v>10000</v>
      </c>
      <c r="AH158">
        <f>IF(C158=0, 10000, INDEX(Solvents!$K$5:$K$66,MATCH(C158,Solvents!$D$5:$D$66,0)))</f>
        <v>10000</v>
      </c>
      <c r="AI158" s="177" t="e">
        <f t="shared" si="28"/>
        <v>#N/A</v>
      </c>
      <c r="AJ158" t="e">
        <f t="shared" si="29"/>
        <v>#N/A</v>
      </c>
      <c r="AK158" t="e">
        <f t="shared" si="30"/>
        <v>#N/A</v>
      </c>
      <c r="AL158" t="e">
        <f t="shared" si="31"/>
        <v>#N/A</v>
      </c>
      <c r="AN158">
        <f t="shared" si="32"/>
        <v>0</v>
      </c>
      <c r="AO158">
        <f t="shared" si="7"/>
        <v>0</v>
      </c>
      <c r="AP158" t="e">
        <f t="shared" si="33"/>
        <v>#N/A</v>
      </c>
      <c r="AS158">
        <f t="shared" si="34"/>
        <v>0</v>
      </c>
      <c r="AT158">
        <f t="shared" si="35"/>
        <v>0</v>
      </c>
      <c r="AU158" t="e">
        <f t="shared" si="36"/>
        <v>#N/A</v>
      </c>
      <c r="AX158" t="e">
        <f t="shared" si="37"/>
        <v>#N/A</v>
      </c>
      <c r="AY158" t="e">
        <f t="shared" si="13"/>
        <v>#N/A</v>
      </c>
      <c r="AZ158" t="e">
        <f t="shared" si="14"/>
        <v>#N/A</v>
      </c>
    </row>
    <row r="159" spans="1:52" x14ac:dyDescent="0.15">
      <c r="A159" s="2"/>
      <c r="B159" s="2"/>
      <c r="C159" s="2"/>
      <c r="D159" s="198"/>
      <c r="E159" s="198"/>
      <c r="F159" s="199">
        <f t="shared" si="27"/>
        <v>0</v>
      </c>
      <c r="G159" s="207"/>
      <c r="H159" s="198"/>
      <c r="I159" s="203"/>
      <c r="J159" s="204" t="e" cm="1">
        <f t="array" ref="J159:L159">IF($I$29="mg/g solv.", AN159:AP159, IF($I$29="mg/g soln.", AS159:AU159, IF($I$29="mg/mL solv.", AX159:AZ159, "UNIT SELECTION ERROR")))</f>
        <v>#N/A</v>
      </c>
      <c r="K159" s="204" t="e">
        <v>#N/A</v>
      </c>
      <c r="L159" s="204" t="e">
        <v>#N/A</v>
      </c>
      <c r="M159" s="203"/>
      <c r="N159" s="260"/>
      <c r="O159" s="260"/>
      <c r="P159" s="260"/>
      <c r="Q159" s="179" t="str">
        <f t="shared" ref="Q159:Q222" si="38">IF( OR(A159=0, AND(A159=0,B159&lt;&gt;0), AND(A159=0,C159&lt;&gt;0),  AND(B159=0, E159&lt;&gt;0), AND(B159&lt;&gt;0,E159=0), AND(C159=0,F159&lt;&gt;0), AND(C159&lt;&gt;0,F159=0), SUM(D159:F159)&lt;&gt;1, G159="",I159=""), "ERROR w/ Data Input…Check Solvent Name(s), Solvent Fracs, T, and Solubility",  "OK" )</f>
        <v>ERROR w/ Data Input…Check Solvent Name(s), Solvent Fracs, T, and Solubility</v>
      </c>
      <c r="AC159" t="e">
        <f>INDEX(Solvents!$H$5:$H$66,MATCH(A159,Solvents!$D$5:$D$66,0))</f>
        <v>#N/A</v>
      </c>
      <c r="AD159">
        <f>IF(B159=0, 0, INDEX(Solvents!$H$5:$H$66,MATCH(B159,Solvents!$D$5:$D$66,0)))</f>
        <v>0</v>
      </c>
      <c r="AE159">
        <f>IF(C159=0, 0, INDEX(Solvents!$H$5:$H$66,MATCH(C159,Solvents!$D$5:$D$66,0)))</f>
        <v>0</v>
      </c>
      <c r="AF159" t="e">
        <f>INDEX(Solvents!$K$5:$K$66,MATCH(A159,Solvents!$D$5:$D$66,0))</f>
        <v>#N/A</v>
      </c>
      <c r="AG159">
        <f>IF(B159=0, 10000, INDEX(Solvents!$K$5:$K$66,MATCH(B159,Solvents!$D$5:$D$66,0)))</f>
        <v>10000</v>
      </c>
      <c r="AH159">
        <f>IF(C159=0, 10000, INDEX(Solvents!$K$5:$K$66,MATCH(C159,Solvents!$D$5:$D$66,0)))</f>
        <v>10000</v>
      </c>
      <c r="AI159" s="177" t="e">
        <f t="shared" si="28"/>
        <v>#N/A</v>
      </c>
      <c r="AJ159" t="e">
        <f t="shared" si="29"/>
        <v>#N/A</v>
      </c>
      <c r="AK159" t="e">
        <f t="shared" si="30"/>
        <v>#N/A</v>
      </c>
      <c r="AL159" t="e">
        <f t="shared" si="31"/>
        <v>#N/A</v>
      </c>
      <c r="AN159">
        <f t="shared" si="32"/>
        <v>0</v>
      </c>
      <c r="AO159">
        <f t="shared" si="7"/>
        <v>0</v>
      </c>
      <c r="AP159" t="e">
        <f t="shared" si="33"/>
        <v>#N/A</v>
      </c>
      <c r="AS159">
        <f t="shared" si="34"/>
        <v>0</v>
      </c>
      <c r="AT159">
        <f t="shared" si="35"/>
        <v>0</v>
      </c>
      <c r="AU159" t="e">
        <f t="shared" si="36"/>
        <v>#N/A</v>
      </c>
      <c r="AX159" t="e">
        <f t="shared" si="37"/>
        <v>#N/A</v>
      </c>
      <c r="AY159" t="e">
        <f t="shared" si="13"/>
        <v>#N/A</v>
      </c>
      <c r="AZ159" t="e">
        <f t="shared" si="14"/>
        <v>#N/A</v>
      </c>
    </row>
    <row r="160" spans="1:52" x14ac:dyDescent="0.15">
      <c r="A160" s="2"/>
      <c r="B160" s="2"/>
      <c r="C160" s="2"/>
      <c r="D160" s="198"/>
      <c r="E160" s="198"/>
      <c r="F160" s="199">
        <f t="shared" si="27"/>
        <v>0</v>
      </c>
      <c r="G160" s="207"/>
      <c r="H160" s="198"/>
      <c r="I160" s="203"/>
      <c r="J160" s="204" t="e" cm="1">
        <f t="array" ref="J160:L160">IF($I$29="mg/g solv.", AN160:AP160, IF($I$29="mg/g soln.", AS160:AU160, IF($I$29="mg/mL solv.", AX160:AZ160, "UNIT SELECTION ERROR")))</f>
        <v>#N/A</v>
      </c>
      <c r="K160" s="204" t="e">
        <v>#N/A</v>
      </c>
      <c r="L160" s="204" t="e">
        <v>#N/A</v>
      </c>
      <c r="M160" s="203"/>
      <c r="N160" s="260"/>
      <c r="O160" s="260"/>
      <c r="P160" s="260"/>
      <c r="Q160" s="179" t="str">
        <f t="shared" si="38"/>
        <v>ERROR w/ Data Input…Check Solvent Name(s), Solvent Fracs, T, and Solubility</v>
      </c>
      <c r="AC160" t="e">
        <f>INDEX(Solvents!$H$5:$H$66,MATCH(A160,Solvents!$D$5:$D$66,0))</f>
        <v>#N/A</v>
      </c>
      <c r="AD160">
        <f>IF(B160=0, 0, INDEX(Solvents!$H$5:$H$66,MATCH(B160,Solvents!$D$5:$D$66,0)))</f>
        <v>0</v>
      </c>
      <c r="AE160">
        <f>IF(C160=0, 0, INDEX(Solvents!$H$5:$H$66,MATCH(C160,Solvents!$D$5:$D$66,0)))</f>
        <v>0</v>
      </c>
      <c r="AF160" t="e">
        <f>INDEX(Solvents!$K$5:$K$66,MATCH(A160,Solvents!$D$5:$D$66,0))</f>
        <v>#N/A</v>
      </c>
      <c r="AG160">
        <f>IF(B160=0, 10000, INDEX(Solvents!$K$5:$K$66,MATCH(B160,Solvents!$D$5:$D$66,0)))</f>
        <v>10000</v>
      </c>
      <c r="AH160">
        <f>IF(C160=0, 10000, INDEX(Solvents!$K$5:$K$66,MATCH(C160,Solvents!$D$5:$D$66,0)))</f>
        <v>10000</v>
      </c>
      <c r="AI160" s="177" t="e">
        <f t="shared" si="28"/>
        <v>#N/A</v>
      </c>
      <c r="AJ160" t="e">
        <f t="shared" si="29"/>
        <v>#N/A</v>
      </c>
      <c r="AK160" t="e">
        <f t="shared" si="30"/>
        <v>#N/A</v>
      </c>
      <c r="AL160" t="e">
        <f t="shared" si="31"/>
        <v>#N/A</v>
      </c>
      <c r="AN160">
        <f t="shared" si="32"/>
        <v>0</v>
      </c>
      <c r="AO160">
        <f t="shared" si="7"/>
        <v>0</v>
      </c>
      <c r="AP160" t="e">
        <f t="shared" si="33"/>
        <v>#N/A</v>
      </c>
      <c r="AS160">
        <f t="shared" si="34"/>
        <v>0</v>
      </c>
      <c r="AT160">
        <f t="shared" si="35"/>
        <v>0</v>
      </c>
      <c r="AU160" t="e">
        <f t="shared" si="36"/>
        <v>#N/A</v>
      </c>
      <c r="AX160" t="e">
        <f t="shared" si="37"/>
        <v>#N/A</v>
      </c>
      <c r="AY160" t="e">
        <f t="shared" si="13"/>
        <v>#N/A</v>
      </c>
      <c r="AZ160" t="e">
        <f t="shared" si="14"/>
        <v>#N/A</v>
      </c>
    </row>
    <row r="161" spans="1:52" x14ac:dyDescent="0.15">
      <c r="A161" s="2"/>
      <c r="B161" s="2"/>
      <c r="C161" s="2"/>
      <c r="D161" s="198"/>
      <c r="E161" s="198"/>
      <c r="F161" s="199">
        <f t="shared" si="27"/>
        <v>0</v>
      </c>
      <c r="G161" s="207"/>
      <c r="H161" s="198"/>
      <c r="I161" s="203"/>
      <c r="J161" s="204" t="e" cm="1">
        <f t="array" ref="J161:L161">IF($I$29="mg/g solv.", AN161:AP161, IF($I$29="mg/g soln.", AS161:AU161, IF($I$29="mg/mL solv.", AX161:AZ161, "UNIT SELECTION ERROR")))</f>
        <v>#N/A</v>
      </c>
      <c r="K161" s="204" t="e">
        <v>#N/A</v>
      </c>
      <c r="L161" s="204" t="e">
        <v>#N/A</v>
      </c>
      <c r="M161" s="203"/>
      <c r="N161" s="260"/>
      <c r="O161" s="260"/>
      <c r="P161" s="260"/>
      <c r="Q161" s="179" t="str">
        <f t="shared" si="38"/>
        <v>ERROR w/ Data Input…Check Solvent Name(s), Solvent Fracs, T, and Solubility</v>
      </c>
      <c r="AC161" t="e">
        <f>INDEX(Solvents!$H$5:$H$66,MATCH(A161,Solvents!$D$5:$D$66,0))</f>
        <v>#N/A</v>
      </c>
      <c r="AD161">
        <f>IF(B161=0, 0, INDEX(Solvents!$H$5:$H$66,MATCH(B161,Solvents!$D$5:$D$66,0)))</f>
        <v>0</v>
      </c>
      <c r="AE161">
        <f>IF(C161=0, 0, INDEX(Solvents!$H$5:$H$66,MATCH(C161,Solvents!$D$5:$D$66,0)))</f>
        <v>0</v>
      </c>
      <c r="AF161" t="e">
        <f>INDEX(Solvents!$K$5:$K$66,MATCH(A161,Solvents!$D$5:$D$66,0))</f>
        <v>#N/A</v>
      </c>
      <c r="AG161">
        <f>IF(B161=0, 10000, INDEX(Solvents!$K$5:$K$66,MATCH(B161,Solvents!$D$5:$D$66,0)))</f>
        <v>10000</v>
      </c>
      <c r="AH161">
        <f>IF(C161=0, 10000, INDEX(Solvents!$K$5:$K$66,MATCH(C161,Solvents!$D$5:$D$66,0)))</f>
        <v>10000</v>
      </c>
      <c r="AI161" s="177" t="e">
        <f t="shared" si="28"/>
        <v>#N/A</v>
      </c>
      <c r="AJ161" t="e">
        <f t="shared" si="29"/>
        <v>#N/A</v>
      </c>
      <c r="AK161" t="e">
        <f t="shared" si="30"/>
        <v>#N/A</v>
      </c>
      <c r="AL161" t="e">
        <f t="shared" si="31"/>
        <v>#N/A</v>
      </c>
      <c r="AN161">
        <f t="shared" si="32"/>
        <v>0</v>
      </c>
      <c r="AO161">
        <f t="shared" si="7"/>
        <v>0</v>
      </c>
      <c r="AP161" t="e">
        <f t="shared" si="33"/>
        <v>#N/A</v>
      </c>
      <c r="AS161">
        <f t="shared" si="34"/>
        <v>0</v>
      </c>
      <c r="AT161">
        <f t="shared" si="35"/>
        <v>0</v>
      </c>
      <c r="AU161" t="e">
        <f t="shared" si="36"/>
        <v>#N/A</v>
      </c>
      <c r="AX161" t="e">
        <f t="shared" si="37"/>
        <v>#N/A</v>
      </c>
      <c r="AY161" t="e">
        <f t="shared" si="13"/>
        <v>#N/A</v>
      </c>
      <c r="AZ161" t="e">
        <f t="shared" si="14"/>
        <v>#N/A</v>
      </c>
    </row>
    <row r="162" spans="1:52" x14ac:dyDescent="0.15">
      <c r="A162" s="2"/>
      <c r="B162" s="2"/>
      <c r="C162" s="2"/>
      <c r="D162" s="198"/>
      <c r="E162" s="198"/>
      <c r="F162" s="199">
        <f t="shared" si="27"/>
        <v>0</v>
      </c>
      <c r="G162" s="207"/>
      <c r="H162" s="198"/>
      <c r="I162" s="203"/>
      <c r="J162" s="204" t="e" cm="1">
        <f t="array" ref="J162:L162">IF($I$29="mg/g solv.", AN162:AP162, IF($I$29="mg/g soln.", AS162:AU162, IF($I$29="mg/mL solv.", AX162:AZ162, "UNIT SELECTION ERROR")))</f>
        <v>#N/A</v>
      </c>
      <c r="K162" s="204" t="e">
        <v>#N/A</v>
      </c>
      <c r="L162" s="204" t="e">
        <v>#N/A</v>
      </c>
      <c r="M162" s="203"/>
      <c r="N162" s="260"/>
      <c r="O162" s="260"/>
      <c r="P162" s="260"/>
      <c r="Q162" s="179" t="str">
        <f t="shared" si="38"/>
        <v>ERROR w/ Data Input…Check Solvent Name(s), Solvent Fracs, T, and Solubility</v>
      </c>
      <c r="AC162" t="e">
        <f>INDEX(Solvents!$H$5:$H$66,MATCH(A162,Solvents!$D$5:$D$66,0))</f>
        <v>#N/A</v>
      </c>
      <c r="AD162">
        <f>IF(B162=0, 0, INDEX(Solvents!$H$5:$H$66,MATCH(B162,Solvents!$D$5:$D$66,0)))</f>
        <v>0</v>
      </c>
      <c r="AE162">
        <f>IF(C162=0, 0, INDEX(Solvents!$H$5:$H$66,MATCH(C162,Solvents!$D$5:$D$66,0)))</f>
        <v>0</v>
      </c>
      <c r="AF162" t="e">
        <f>INDEX(Solvents!$K$5:$K$66,MATCH(A162,Solvents!$D$5:$D$66,0))</f>
        <v>#N/A</v>
      </c>
      <c r="AG162">
        <f>IF(B162=0, 10000, INDEX(Solvents!$K$5:$K$66,MATCH(B162,Solvents!$D$5:$D$66,0)))</f>
        <v>10000</v>
      </c>
      <c r="AH162">
        <f>IF(C162=0, 10000, INDEX(Solvents!$K$5:$K$66,MATCH(C162,Solvents!$D$5:$D$66,0)))</f>
        <v>10000</v>
      </c>
      <c r="AI162" s="177" t="e">
        <f t="shared" si="28"/>
        <v>#N/A</v>
      </c>
      <c r="AJ162" t="e">
        <f t="shared" si="29"/>
        <v>#N/A</v>
      </c>
      <c r="AK162" t="e">
        <f t="shared" si="30"/>
        <v>#N/A</v>
      </c>
      <c r="AL162" t="e">
        <f t="shared" si="31"/>
        <v>#N/A</v>
      </c>
      <c r="AN162">
        <f t="shared" si="32"/>
        <v>0</v>
      </c>
      <c r="AO162">
        <f t="shared" si="7"/>
        <v>0</v>
      </c>
      <c r="AP162" t="e">
        <f t="shared" si="33"/>
        <v>#N/A</v>
      </c>
      <c r="AS162">
        <f t="shared" si="34"/>
        <v>0</v>
      </c>
      <c r="AT162">
        <f t="shared" si="35"/>
        <v>0</v>
      </c>
      <c r="AU162" t="e">
        <f t="shared" si="36"/>
        <v>#N/A</v>
      </c>
      <c r="AX162" t="e">
        <f t="shared" si="37"/>
        <v>#N/A</v>
      </c>
      <c r="AY162" t="e">
        <f t="shared" si="13"/>
        <v>#N/A</v>
      </c>
      <c r="AZ162" t="e">
        <f t="shared" si="14"/>
        <v>#N/A</v>
      </c>
    </row>
    <row r="163" spans="1:52" x14ac:dyDescent="0.15">
      <c r="A163" s="2"/>
      <c r="B163" s="2"/>
      <c r="C163" s="2"/>
      <c r="D163" s="198"/>
      <c r="E163" s="198"/>
      <c r="F163" s="199">
        <f t="shared" si="27"/>
        <v>0</v>
      </c>
      <c r="G163" s="207"/>
      <c r="H163" s="198"/>
      <c r="I163" s="203"/>
      <c r="J163" s="204" t="e" cm="1">
        <f t="array" ref="J163:L163">IF($I$29="mg/g solv.", AN163:AP163, IF($I$29="mg/g soln.", AS163:AU163, IF($I$29="mg/mL solv.", AX163:AZ163, "UNIT SELECTION ERROR")))</f>
        <v>#N/A</v>
      </c>
      <c r="K163" s="204" t="e">
        <v>#N/A</v>
      </c>
      <c r="L163" s="204" t="e">
        <v>#N/A</v>
      </c>
      <c r="M163" s="203"/>
      <c r="N163" s="260"/>
      <c r="O163" s="260"/>
      <c r="P163" s="260"/>
      <c r="Q163" s="179" t="str">
        <f t="shared" si="38"/>
        <v>ERROR w/ Data Input…Check Solvent Name(s), Solvent Fracs, T, and Solubility</v>
      </c>
      <c r="AC163" t="e">
        <f>INDEX(Solvents!$H$5:$H$66,MATCH(A163,Solvents!$D$5:$D$66,0))</f>
        <v>#N/A</v>
      </c>
      <c r="AD163">
        <f>IF(B163=0, 0, INDEX(Solvents!$H$5:$H$66,MATCH(B163,Solvents!$D$5:$D$66,0)))</f>
        <v>0</v>
      </c>
      <c r="AE163">
        <f>IF(C163=0, 0, INDEX(Solvents!$H$5:$H$66,MATCH(C163,Solvents!$D$5:$D$66,0)))</f>
        <v>0</v>
      </c>
      <c r="AF163" t="e">
        <f>INDEX(Solvents!$K$5:$K$66,MATCH(A163,Solvents!$D$5:$D$66,0))</f>
        <v>#N/A</v>
      </c>
      <c r="AG163">
        <f>IF(B163=0, 10000, INDEX(Solvents!$K$5:$K$66,MATCH(B163,Solvents!$D$5:$D$66,0)))</f>
        <v>10000</v>
      </c>
      <c r="AH163">
        <f>IF(C163=0, 10000, INDEX(Solvents!$K$5:$K$66,MATCH(C163,Solvents!$D$5:$D$66,0)))</f>
        <v>10000</v>
      </c>
      <c r="AI163" s="177" t="e">
        <f t="shared" si="28"/>
        <v>#N/A</v>
      </c>
      <c r="AJ163" t="e">
        <f t="shared" si="29"/>
        <v>#N/A</v>
      </c>
      <c r="AK163" t="e">
        <f t="shared" si="30"/>
        <v>#N/A</v>
      </c>
      <c r="AL163" t="e">
        <f t="shared" si="31"/>
        <v>#N/A</v>
      </c>
      <c r="AN163">
        <f t="shared" si="32"/>
        <v>0</v>
      </c>
      <c r="AO163">
        <f t="shared" si="7"/>
        <v>0</v>
      </c>
      <c r="AP163" t="e">
        <f t="shared" si="33"/>
        <v>#N/A</v>
      </c>
      <c r="AS163">
        <f t="shared" si="34"/>
        <v>0</v>
      </c>
      <c r="AT163">
        <f t="shared" si="35"/>
        <v>0</v>
      </c>
      <c r="AU163" t="e">
        <f t="shared" si="36"/>
        <v>#N/A</v>
      </c>
      <c r="AX163" t="e">
        <f t="shared" si="37"/>
        <v>#N/A</v>
      </c>
      <c r="AY163" t="e">
        <f t="shared" si="13"/>
        <v>#N/A</v>
      </c>
      <c r="AZ163" t="e">
        <f t="shared" si="14"/>
        <v>#N/A</v>
      </c>
    </row>
    <row r="164" spans="1:52" x14ac:dyDescent="0.15">
      <c r="A164" s="2"/>
      <c r="B164" s="2"/>
      <c r="C164" s="2"/>
      <c r="D164" s="198"/>
      <c r="E164" s="198"/>
      <c r="F164" s="199">
        <f t="shared" ref="F164:F227" si="39">IF(AND(D164&gt;0, E164 &gt; 0), 1-SUM(D164:E164),0)</f>
        <v>0</v>
      </c>
      <c r="G164" s="207"/>
      <c r="H164" s="198"/>
      <c r="I164" s="203"/>
      <c r="J164" s="204" t="e" cm="1">
        <f t="array" ref="J164:L164">IF($I$29="mg/g solv.", AN164:AP164, IF($I$29="mg/g soln.", AS164:AU164, IF($I$29="mg/mL solv.", AX164:AZ164, "UNIT SELECTION ERROR")))</f>
        <v>#N/A</v>
      </c>
      <c r="K164" s="204" t="e">
        <v>#N/A</v>
      </c>
      <c r="L164" s="204" t="e">
        <v>#N/A</v>
      </c>
      <c r="M164" s="203"/>
      <c r="N164" s="260"/>
      <c r="O164" s="260"/>
      <c r="P164" s="260"/>
      <c r="Q164" s="179" t="str">
        <f t="shared" si="38"/>
        <v>ERROR w/ Data Input…Check Solvent Name(s), Solvent Fracs, T, and Solubility</v>
      </c>
      <c r="AC164" t="e">
        <f>INDEX(Solvents!$H$5:$H$66,MATCH(A164,Solvents!$D$5:$D$66,0))</f>
        <v>#N/A</v>
      </c>
      <c r="AD164">
        <f>IF(B164=0, 0, INDEX(Solvents!$H$5:$H$66,MATCH(B164,Solvents!$D$5:$D$66,0)))</f>
        <v>0</v>
      </c>
      <c r="AE164">
        <f>IF(C164=0, 0, INDEX(Solvents!$H$5:$H$66,MATCH(C164,Solvents!$D$5:$D$66,0)))</f>
        <v>0</v>
      </c>
      <c r="AF164" t="e">
        <f>INDEX(Solvents!$K$5:$K$66,MATCH(A164,Solvents!$D$5:$D$66,0))</f>
        <v>#N/A</v>
      </c>
      <c r="AG164">
        <f>IF(B164=0, 10000, INDEX(Solvents!$K$5:$K$66,MATCH(B164,Solvents!$D$5:$D$66,0)))</f>
        <v>10000</v>
      </c>
      <c r="AH164">
        <f>IF(C164=0, 10000, INDEX(Solvents!$K$5:$K$66,MATCH(C164,Solvents!$D$5:$D$66,0)))</f>
        <v>10000</v>
      </c>
      <c r="AI164" s="177" t="e">
        <f t="shared" ref="AI164:AI227" si="40">IF($D$29="wt frac",D164,D164*AF164/(D164*AF164+E164*AG164+F164*AH164))</f>
        <v>#N/A</v>
      </c>
      <c r="AJ164" t="e">
        <f t="shared" ref="AJ164:AJ227" si="41">IF($D$29="wt frac",E164,E164*AG164/(D164*AF164+E164*AG164+F164*AH164))</f>
        <v>#N/A</v>
      </c>
      <c r="AK164" t="e">
        <f t="shared" ref="AK164:AK227" si="42">IF($D$29="wt frac",F164,F164*AH164/(D164*AF164+E164*AG164+F164*AH164))</f>
        <v>#N/A</v>
      </c>
      <c r="AL164" t="e">
        <f t="shared" ref="AL164:AL227" si="43">1/(AI164/AF164+AJ164/AG164+AK164/AH164)</f>
        <v>#N/A</v>
      </c>
      <c r="AN164">
        <f t="shared" ref="AN164:AN227" si="44">(I164/1000)/(1+I164/1000)*1000</f>
        <v>0</v>
      </c>
      <c r="AO164">
        <f t="shared" si="7"/>
        <v>0</v>
      </c>
      <c r="AP164" t="e">
        <f t="shared" ref="AP164:AP227" si="45">I164*AL164</f>
        <v>#N/A</v>
      </c>
      <c r="AS164">
        <f t="shared" ref="AS164:AS227" si="46">(I164/1000)/(1-I164/1000)*1000</f>
        <v>0</v>
      </c>
      <c r="AT164">
        <f t="shared" ref="AT164:AT227" si="47">I164*100/1000</f>
        <v>0</v>
      </c>
      <c r="AU164" t="e">
        <f t="shared" ref="AU164:AU227" si="48">AS164*AL164</f>
        <v>#N/A</v>
      </c>
      <c r="AX164" t="e">
        <f t="shared" ref="AX164:AX227" si="49">I164/AL164</f>
        <v>#N/A</v>
      </c>
      <c r="AY164" t="e">
        <f t="shared" si="13"/>
        <v>#N/A</v>
      </c>
      <c r="AZ164" t="e">
        <f t="shared" si="14"/>
        <v>#N/A</v>
      </c>
    </row>
    <row r="165" spans="1:52" x14ac:dyDescent="0.15">
      <c r="A165" s="2"/>
      <c r="B165" s="2"/>
      <c r="C165" s="2"/>
      <c r="D165" s="198"/>
      <c r="E165" s="198"/>
      <c r="F165" s="199">
        <f t="shared" si="39"/>
        <v>0</v>
      </c>
      <c r="G165" s="207"/>
      <c r="H165" s="198"/>
      <c r="I165" s="203"/>
      <c r="J165" s="204" t="e" cm="1">
        <f t="array" ref="J165:L165">IF($I$29="mg/g solv.", AN165:AP165, IF($I$29="mg/g soln.", AS165:AU165, IF($I$29="mg/mL solv.", AX165:AZ165, "UNIT SELECTION ERROR")))</f>
        <v>#N/A</v>
      </c>
      <c r="K165" s="204" t="e">
        <v>#N/A</v>
      </c>
      <c r="L165" s="204" t="e">
        <v>#N/A</v>
      </c>
      <c r="M165" s="203"/>
      <c r="N165" s="260"/>
      <c r="O165" s="260"/>
      <c r="P165" s="260"/>
      <c r="Q165" s="179" t="str">
        <f t="shared" si="38"/>
        <v>ERROR w/ Data Input…Check Solvent Name(s), Solvent Fracs, T, and Solubility</v>
      </c>
      <c r="AC165" t="e">
        <f>INDEX(Solvents!$H$5:$H$66,MATCH(A165,Solvents!$D$5:$D$66,0))</f>
        <v>#N/A</v>
      </c>
      <c r="AD165">
        <f>IF(B165=0, 0, INDEX(Solvents!$H$5:$H$66,MATCH(B165,Solvents!$D$5:$D$66,0)))</f>
        <v>0</v>
      </c>
      <c r="AE165">
        <f>IF(C165=0, 0, INDEX(Solvents!$H$5:$H$66,MATCH(C165,Solvents!$D$5:$D$66,0)))</f>
        <v>0</v>
      </c>
      <c r="AF165" t="e">
        <f>INDEX(Solvents!$K$5:$K$66,MATCH(A165,Solvents!$D$5:$D$66,0))</f>
        <v>#N/A</v>
      </c>
      <c r="AG165">
        <f>IF(B165=0, 10000, INDEX(Solvents!$K$5:$K$66,MATCH(B165,Solvents!$D$5:$D$66,0)))</f>
        <v>10000</v>
      </c>
      <c r="AH165">
        <f>IF(C165=0, 10000, INDEX(Solvents!$K$5:$K$66,MATCH(C165,Solvents!$D$5:$D$66,0)))</f>
        <v>10000</v>
      </c>
      <c r="AI165" s="177" t="e">
        <f t="shared" si="40"/>
        <v>#N/A</v>
      </c>
      <c r="AJ165" t="e">
        <f t="shared" si="41"/>
        <v>#N/A</v>
      </c>
      <c r="AK165" t="e">
        <f t="shared" si="42"/>
        <v>#N/A</v>
      </c>
      <c r="AL165" t="e">
        <f t="shared" si="43"/>
        <v>#N/A</v>
      </c>
      <c r="AN165">
        <f t="shared" si="44"/>
        <v>0</v>
      </c>
      <c r="AO165">
        <f t="shared" si="7"/>
        <v>0</v>
      </c>
      <c r="AP165" t="e">
        <f t="shared" si="45"/>
        <v>#N/A</v>
      </c>
      <c r="AS165">
        <f t="shared" si="46"/>
        <v>0</v>
      </c>
      <c r="AT165">
        <f t="shared" si="47"/>
        <v>0</v>
      </c>
      <c r="AU165" t="e">
        <f t="shared" si="48"/>
        <v>#N/A</v>
      </c>
      <c r="AX165" t="e">
        <f t="shared" si="49"/>
        <v>#N/A</v>
      </c>
      <c r="AY165" t="e">
        <f t="shared" si="13"/>
        <v>#N/A</v>
      </c>
      <c r="AZ165" t="e">
        <f t="shared" si="14"/>
        <v>#N/A</v>
      </c>
    </row>
    <row r="166" spans="1:52" x14ac:dyDescent="0.15">
      <c r="A166" s="2"/>
      <c r="B166" s="2"/>
      <c r="C166" s="2"/>
      <c r="D166" s="198"/>
      <c r="E166" s="198"/>
      <c r="F166" s="199">
        <f t="shared" si="39"/>
        <v>0</v>
      </c>
      <c r="G166" s="207"/>
      <c r="H166" s="198"/>
      <c r="I166" s="203"/>
      <c r="J166" s="204" t="e" cm="1">
        <f t="array" ref="J166:L166">IF($I$29="mg/g solv.", AN166:AP166, IF($I$29="mg/g soln.", AS166:AU166, IF($I$29="mg/mL solv.", AX166:AZ166, "UNIT SELECTION ERROR")))</f>
        <v>#N/A</v>
      </c>
      <c r="K166" s="204" t="e">
        <v>#N/A</v>
      </c>
      <c r="L166" s="204" t="e">
        <v>#N/A</v>
      </c>
      <c r="M166" s="203"/>
      <c r="N166" s="260"/>
      <c r="O166" s="260"/>
      <c r="P166" s="260"/>
      <c r="Q166" s="179" t="str">
        <f t="shared" si="38"/>
        <v>ERROR w/ Data Input…Check Solvent Name(s), Solvent Fracs, T, and Solubility</v>
      </c>
      <c r="AC166" t="e">
        <f>INDEX(Solvents!$H$5:$H$66,MATCH(A166,Solvents!$D$5:$D$66,0))</f>
        <v>#N/A</v>
      </c>
      <c r="AD166">
        <f>IF(B166=0, 0, INDEX(Solvents!$H$5:$H$66,MATCH(B166,Solvents!$D$5:$D$66,0)))</f>
        <v>0</v>
      </c>
      <c r="AE166">
        <f>IF(C166=0, 0, INDEX(Solvents!$H$5:$H$66,MATCH(C166,Solvents!$D$5:$D$66,0)))</f>
        <v>0</v>
      </c>
      <c r="AF166" t="e">
        <f>INDEX(Solvents!$K$5:$K$66,MATCH(A166,Solvents!$D$5:$D$66,0))</f>
        <v>#N/A</v>
      </c>
      <c r="AG166">
        <f>IF(B166=0, 10000, INDEX(Solvents!$K$5:$K$66,MATCH(B166,Solvents!$D$5:$D$66,0)))</f>
        <v>10000</v>
      </c>
      <c r="AH166">
        <f>IF(C166=0, 10000, INDEX(Solvents!$K$5:$K$66,MATCH(C166,Solvents!$D$5:$D$66,0)))</f>
        <v>10000</v>
      </c>
      <c r="AI166" s="177" t="e">
        <f t="shared" si="40"/>
        <v>#N/A</v>
      </c>
      <c r="AJ166" t="e">
        <f t="shared" si="41"/>
        <v>#N/A</v>
      </c>
      <c r="AK166" t="e">
        <f t="shared" si="42"/>
        <v>#N/A</v>
      </c>
      <c r="AL166" t="e">
        <f t="shared" si="43"/>
        <v>#N/A</v>
      </c>
      <c r="AN166">
        <f t="shared" si="44"/>
        <v>0</v>
      </c>
      <c r="AO166">
        <f t="shared" si="7"/>
        <v>0</v>
      </c>
      <c r="AP166" t="e">
        <f t="shared" si="45"/>
        <v>#N/A</v>
      </c>
      <c r="AS166">
        <f t="shared" si="46"/>
        <v>0</v>
      </c>
      <c r="AT166">
        <f t="shared" si="47"/>
        <v>0</v>
      </c>
      <c r="AU166" t="e">
        <f t="shared" si="48"/>
        <v>#N/A</v>
      </c>
      <c r="AX166" t="e">
        <f t="shared" si="49"/>
        <v>#N/A</v>
      </c>
      <c r="AY166" t="e">
        <f t="shared" si="13"/>
        <v>#N/A</v>
      </c>
      <c r="AZ166" t="e">
        <f t="shared" si="14"/>
        <v>#N/A</v>
      </c>
    </row>
    <row r="167" spans="1:52" x14ac:dyDescent="0.15">
      <c r="A167" s="2"/>
      <c r="B167" s="2"/>
      <c r="C167" s="2"/>
      <c r="D167" s="198"/>
      <c r="E167" s="198"/>
      <c r="F167" s="199">
        <f t="shared" si="39"/>
        <v>0</v>
      </c>
      <c r="G167" s="207"/>
      <c r="H167" s="198"/>
      <c r="I167" s="203"/>
      <c r="J167" s="204" t="e" cm="1">
        <f t="array" ref="J167:L167">IF($I$29="mg/g solv.", AN167:AP167, IF($I$29="mg/g soln.", AS167:AU167, IF($I$29="mg/mL solv.", AX167:AZ167, "UNIT SELECTION ERROR")))</f>
        <v>#N/A</v>
      </c>
      <c r="K167" s="204" t="e">
        <v>#N/A</v>
      </c>
      <c r="L167" s="204" t="e">
        <v>#N/A</v>
      </c>
      <c r="M167" s="203"/>
      <c r="N167" s="260"/>
      <c r="O167" s="260"/>
      <c r="P167" s="260"/>
      <c r="Q167" s="179" t="str">
        <f t="shared" si="38"/>
        <v>ERROR w/ Data Input…Check Solvent Name(s), Solvent Fracs, T, and Solubility</v>
      </c>
      <c r="AC167" t="e">
        <f>INDEX(Solvents!$H$5:$H$66,MATCH(A167,Solvents!$D$5:$D$66,0))</f>
        <v>#N/A</v>
      </c>
      <c r="AD167">
        <f>IF(B167=0, 0, INDEX(Solvents!$H$5:$H$66,MATCH(B167,Solvents!$D$5:$D$66,0)))</f>
        <v>0</v>
      </c>
      <c r="AE167">
        <f>IF(C167=0, 0, INDEX(Solvents!$H$5:$H$66,MATCH(C167,Solvents!$D$5:$D$66,0)))</f>
        <v>0</v>
      </c>
      <c r="AF167" t="e">
        <f>INDEX(Solvents!$K$5:$K$66,MATCH(A167,Solvents!$D$5:$D$66,0))</f>
        <v>#N/A</v>
      </c>
      <c r="AG167">
        <f>IF(B167=0, 10000, INDEX(Solvents!$K$5:$K$66,MATCH(B167,Solvents!$D$5:$D$66,0)))</f>
        <v>10000</v>
      </c>
      <c r="AH167">
        <f>IF(C167=0, 10000, INDEX(Solvents!$K$5:$K$66,MATCH(C167,Solvents!$D$5:$D$66,0)))</f>
        <v>10000</v>
      </c>
      <c r="AI167" s="177" t="e">
        <f t="shared" si="40"/>
        <v>#N/A</v>
      </c>
      <c r="AJ167" t="e">
        <f t="shared" si="41"/>
        <v>#N/A</v>
      </c>
      <c r="AK167" t="e">
        <f t="shared" si="42"/>
        <v>#N/A</v>
      </c>
      <c r="AL167" t="e">
        <f t="shared" si="43"/>
        <v>#N/A</v>
      </c>
      <c r="AN167">
        <f t="shared" si="44"/>
        <v>0</v>
      </c>
      <c r="AO167">
        <f t="shared" si="7"/>
        <v>0</v>
      </c>
      <c r="AP167" t="e">
        <f t="shared" si="45"/>
        <v>#N/A</v>
      </c>
      <c r="AS167">
        <f t="shared" si="46"/>
        <v>0</v>
      </c>
      <c r="AT167">
        <f t="shared" si="47"/>
        <v>0</v>
      </c>
      <c r="AU167" t="e">
        <f t="shared" si="48"/>
        <v>#N/A</v>
      </c>
      <c r="AX167" t="e">
        <f t="shared" si="49"/>
        <v>#N/A</v>
      </c>
      <c r="AY167" t="e">
        <f t="shared" si="13"/>
        <v>#N/A</v>
      </c>
      <c r="AZ167" t="e">
        <f t="shared" si="14"/>
        <v>#N/A</v>
      </c>
    </row>
    <row r="168" spans="1:52" x14ac:dyDescent="0.15">
      <c r="A168" s="2"/>
      <c r="B168" s="2"/>
      <c r="C168" s="2"/>
      <c r="D168" s="198"/>
      <c r="E168" s="198"/>
      <c r="F168" s="199">
        <f t="shared" si="39"/>
        <v>0</v>
      </c>
      <c r="G168" s="207"/>
      <c r="H168" s="198"/>
      <c r="I168" s="203"/>
      <c r="J168" s="204" t="e" cm="1">
        <f t="array" ref="J168:L168">IF($I$29="mg/g solv.", AN168:AP168, IF($I$29="mg/g soln.", AS168:AU168, IF($I$29="mg/mL solv.", AX168:AZ168, "UNIT SELECTION ERROR")))</f>
        <v>#N/A</v>
      </c>
      <c r="K168" s="204" t="e">
        <v>#N/A</v>
      </c>
      <c r="L168" s="204" t="e">
        <v>#N/A</v>
      </c>
      <c r="M168" s="203"/>
      <c r="N168" s="260"/>
      <c r="O168" s="260"/>
      <c r="P168" s="260"/>
      <c r="Q168" s="179" t="str">
        <f t="shared" si="38"/>
        <v>ERROR w/ Data Input…Check Solvent Name(s), Solvent Fracs, T, and Solubility</v>
      </c>
      <c r="AC168" t="e">
        <f>INDEX(Solvents!$H$5:$H$66,MATCH(A168,Solvents!$D$5:$D$66,0))</f>
        <v>#N/A</v>
      </c>
      <c r="AD168">
        <f>IF(B168=0, 0, INDEX(Solvents!$H$5:$H$66,MATCH(B168,Solvents!$D$5:$D$66,0)))</f>
        <v>0</v>
      </c>
      <c r="AE168">
        <f>IF(C168=0, 0, INDEX(Solvents!$H$5:$H$66,MATCH(C168,Solvents!$D$5:$D$66,0)))</f>
        <v>0</v>
      </c>
      <c r="AF168" t="e">
        <f>INDEX(Solvents!$K$5:$K$66,MATCH(A168,Solvents!$D$5:$D$66,0))</f>
        <v>#N/A</v>
      </c>
      <c r="AG168">
        <f>IF(B168=0, 10000, INDEX(Solvents!$K$5:$K$66,MATCH(B168,Solvents!$D$5:$D$66,0)))</f>
        <v>10000</v>
      </c>
      <c r="AH168">
        <f>IF(C168=0, 10000, INDEX(Solvents!$K$5:$K$66,MATCH(C168,Solvents!$D$5:$D$66,0)))</f>
        <v>10000</v>
      </c>
      <c r="AI168" s="177" t="e">
        <f t="shared" si="40"/>
        <v>#N/A</v>
      </c>
      <c r="AJ168" t="e">
        <f t="shared" si="41"/>
        <v>#N/A</v>
      </c>
      <c r="AK168" t="e">
        <f t="shared" si="42"/>
        <v>#N/A</v>
      </c>
      <c r="AL168" t="e">
        <f t="shared" si="43"/>
        <v>#N/A</v>
      </c>
      <c r="AN168">
        <f t="shared" si="44"/>
        <v>0</v>
      </c>
      <c r="AO168">
        <f t="shared" si="7"/>
        <v>0</v>
      </c>
      <c r="AP168" t="e">
        <f t="shared" si="45"/>
        <v>#N/A</v>
      </c>
      <c r="AS168">
        <f t="shared" si="46"/>
        <v>0</v>
      </c>
      <c r="AT168">
        <f t="shared" si="47"/>
        <v>0</v>
      </c>
      <c r="AU168" t="e">
        <f t="shared" si="48"/>
        <v>#N/A</v>
      </c>
      <c r="AX168" t="e">
        <f t="shared" si="49"/>
        <v>#N/A</v>
      </c>
      <c r="AY168" t="e">
        <f t="shared" si="13"/>
        <v>#N/A</v>
      </c>
      <c r="AZ168" t="e">
        <f t="shared" si="14"/>
        <v>#N/A</v>
      </c>
    </row>
    <row r="169" spans="1:52" x14ac:dyDescent="0.15">
      <c r="A169" s="2"/>
      <c r="B169" s="2"/>
      <c r="C169" s="2"/>
      <c r="D169" s="198"/>
      <c r="E169" s="198"/>
      <c r="F169" s="199">
        <f t="shared" si="39"/>
        <v>0</v>
      </c>
      <c r="G169" s="207"/>
      <c r="H169" s="198"/>
      <c r="I169" s="203"/>
      <c r="J169" s="204" t="e" cm="1">
        <f t="array" ref="J169:L169">IF($I$29="mg/g solv.", AN169:AP169, IF($I$29="mg/g soln.", AS169:AU169, IF($I$29="mg/mL solv.", AX169:AZ169, "UNIT SELECTION ERROR")))</f>
        <v>#N/A</v>
      </c>
      <c r="K169" s="204" t="e">
        <v>#N/A</v>
      </c>
      <c r="L169" s="204" t="e">
        <v>#N/A</v>
      </c>
      <c r="M169" s="203"/>
      <c r="N169" s="260"/>
      <c r="O169" s="260"/>
      <c r="P169" s="260"/>
      <c r="Q169" s="179" t="str">
        <f t="shared" si="38"/>
        <v>ERROR w/ Data Input…Check Solvent Name(s), Solvent Fracs, T, and Solubility</v>
      </c>
      <c r="AC169" t="e">
        <f>INDEX(Solvents!$H$5:$H$66,MATCH(A169,Solvents!$D$5:$D$66,0))</f>
        <v>#N/A</v>
      </c>
      <c r="AD169">
        <f>IF(B169=0, 0, INDEX(Solvents!$H$5:$H$66,MATCH(B169,Solvents!$D$5:$D$66,0)))</f>
        <v>0</v>
      </c>
      <c r="AE169">
        <f>IF(C169=0, 0, INDEX(Solvents!$H$5:$H$66,MATCH(C169,Solvents!$D$5:$D$66,0)))</f>
        <v>0</v>
      </c>
      <c r="AF169" t="e">
        <f>INDEX(Solvents!$K$5:$K$66,MATCH(A169,Solvents!$D$5:$D$66,0))</f>
        <v>#N/A</v>
      </c>
      <c r="AG169">
        <f>IF(B169=0, 10000, INDEX(Solvents!$K$5:$K$66,MATCH(B169,Solvents!$D$5:$D$66,0)))</f>
        <v>10000</v>
      </c>
      <c r="AH169">
        <f>IF(C169=0, 10000, INDEX(Solvents!$K$5:$K$66,MATCH(C169,Solvents!$D$5:$D$66,0)))</f>
        <v>10000</v>
      </c>
      <c r="AI169" s="177" t="e">
        <f t="shared" si="40"/>
        <v>#N/A</v>
      </c>
      <c r="AJ169" t="e">
        <f t="shared" si="41"/>
        <v>#N/A</v>
      </c>
      <c r="AK169" t="e">
        <f t="shared" si="42"/>
        <v>#N/A</v>
      </c>
      <c r="AL169" t="e">
        <f t="shared" si="43"/>
        <v>#N/A</v>
      </c>
      <c r="AN169">
        <f t="shared" si="44"/>
        <v>0</v>
      </c>
      <c r="AO169">
        <f t="shared" si="7"/>
        <v>0</v>
      </c>
      <c r="AP169" t="e">
        <f t="shared" si="45"/>
        <v>#N/A</v>
      </c>
      <c r="AS169">
        <f t="shared" si="46"/>
        <v>0</v>
      </c>
      <c r="AT169">
        <f t="shared" si="47"/>
        <v>0</v>
      </c>
      <c r="AU169" t="e">
        <f t="shared" si="48"/>
        <v>#N/A</v>
      </c>
      <c r="AX169" t="e">
        <f t="shared" si="49"/>
        <v>#N/A</v>
      </c>
      <c r="AY169" t="e">
        <f t="shared" si="13"/>
        <v>#N/A</v>
      </c>
      <c r="AZ169" t="e">
        <f t="shared" si="14"/>
        <v>#N/A</v>
      </c>
    </row>
    <row r="170" spans="1:52" x14ac:dyDescent="0.15">
      <c r="A170" s="2"/>
      <c r="B170" s="2"/>
      <c r="C170" s="2"/>
      <c r="D170" s="198"/>
      <c r="E170" s="198"/>
      <c r="F170" s="199">
        <f t="shared" si="39"/>
        <v>0</v>
      </c>
      <c r="G170" s="207"/>
      <c r="H170" s="198"/>
      <c r="I170" s="203"/>
      <c r="J170" s="204" t="e" cm="1">
        <f t="array" ref="J170:L170">IF($I$29="mg/g solv.", AN170:AP170, IF($I$29="mg/g soln.", AS170:AU170, IF($I$29="mg/mL solv.", AX170:AZ170, "UNIT SELECTION ERROR")))</f>
        <v>#N/A</v>
      </c>
      <c r="K170" s="204" t="e">
        <v>#N/A</v>
      </c>
      <c r="L170" s="204" t="e">
        <v>#N/A</v>
      </c>
      <c r="M170" s="203"/>
      <c r="N170" s="260"/>
      <c r="O170" s="260"/>
      <c r="P170" s="260"/>
      <c r="Q170" s="179" t="str">
        <f t="shared" si="38"/>
        <v>ERROR w/ Data Input…Check Solvent Name(s), Solvent Fracs, T, and Solubility</v>
      </c>
      <c r="AC170" t="e">
        <f>INDEX(Solvents!$H$5:$H$66,MATCH(A170,Solvents!$D$5:$D$66,0))</f>
        <v>#N/A</v>
      </c>
      <c r="AD170">
        <f>IF(B170=0, 0, INDEX(Solvents!$H$5:$H$66,MATCH(B170,Solvents!$D$5:$D$66,0)))</f>
        <v>0</v>
      </c>
      <c r="AE170">
        <f>IF(C170=0, 0, INDEX(Solvents!$H$5:$H$66,MATCH(C170,Solvents!$D$5:$D$66,0)))</f>
        <v>0</v>
      </c>
      <c r="AF170" t="e">
        <f>INDEX(Solvents!$K$5:$K$66,MATCH(A170,Solvents!$D$5:$D$66,0))</f>
        <v>#N/A</v>
      </c>
      <c r="AG170">
        <f>IF(B170=0, 10000, INDEX(Solvents!$K$5:$K$66,MATCH(B170,Solvents!$D$5:$D$66,0)))</f>
        <v>10000</v>
      </c>
      <c r="AH170">
        <f>IF(C170=0, 10000, INDEX(Solvents!$K$5:$K$66,MATCH(C170,Solvents!$D$5:$D$66,0)))</f>
        <v>10000</v>
      </c>
      <c r="AI170" s="177" t="e">
        <f t="shared" si="40"/>
        <v>#N/A</v>
      </c>
      <c r="AJ170" t="e">
        <f t="shared" si="41"/>
        <v>#N/A</v>
      </c>
      <c r="AK170" t="e">
        <f t="shared" si="42"/>
        <v>#N/A</v>
      </c>
      <c r="AL170" t="e">
        <f t="shared" si="43"/>
        <v>#N/A</v>
      </c>
      <c r="AN170">
        <f t="shared" si="44"/>
        <v>0</v>
      </c>
      <c r="AO170">
        <f t="shared" si="7"/>
        <v>0</v>
      </c>
      <c r="AP170" t="e">
        <f t="shared" si="45"/>
        <v>#N/A</v>
      </c>
      <c r="AS170">
        <f t="shared" si="46"/>
        <v>0</v>
      </c>
      <c r="AT170">
        <f t="shared" si="47"/>
        <v>0</v>
      </c>
      <c r="AU170" t="e">
        <f t="shared" si="48"/>
        <v>#N/A</v>
      </c>
      <c r="AX170" t="e">
        <f t="shared" si="49"/>
        <v>#N/A</v>
      </c>
      <c r="AY170" t="e">
        <f t="shared" si="13"/>
        <v>#N/A</v>
      </c>
      <c r="AZ170" t="e">
        <f t="shared" si="14"/>
        <v>#N/A</v>
      </c>
    </row>
    <row r="171" spans="1:52" x14ac:dyDescent="0.15">
      <c r="A171" s="2"/>
      <c r="B171" s="2"/>
      <c r="C171" s="2"/>
      <c r="D171" s="198"/>
      <c r="E171" s="198"/>
      <c r="F171" s="199">
        <f t="shared" si="39"/>
        <v>0</v>
      </c>
      <c r="G171" s="207"/>
      <c r="H171" s="198"/>
      <c r="I171" s="203"/>
      <c r="J171" s="204" t="e" cm="1">
        <f t="array" ref="J171:L171">IF($I$29="mg/g solv.", AN171:AP171, IF($I$29="mg/g soln.", AS171:AU171, IF($I$29="mg/mL solv.", AX171:AZ171, "UNIT SELECTION ERROR")))</f>
        <v>#N/A</v>
      </c>
      <c r="K171" s="204" t="e">
        <v>#N/A</v>
      </c>
      <c r="L171" s="204" t="e">
        <v>#N/A</v>
      </c>
      <c r="M171" s="203"/>
      <c r="N171" s="260"/>
      <c r="O171" s="260"/>
      <c r="P171" s="260"/>
      <c r="Q171" s="179" t="str">
        <f t="shared" si="38"/>
        <v>ERROR w/ Data Input…Check Solvent Name(s), Solvent Fracs, T, and Solubility</v>
      </c>
      <c r="AC171" t="e">
        <f>INDEX(Solvents!$H$5:$H$66,MATCH(A171,Solvents!$D$5:$D$66,0))</f>
        <v>#N/A</v>
      </c>
      <c r="AD171">
        <f>IF(B171=0, 0, INDEX(Solvents!$H$5:$H$66,MATCH(B171,Solvents!$D$5:$D$66,0)))</f>
        <v>0</v>
      </c>
      <c r="AE171">
        <f>IF(C171=0, 0, INDEX(Solvents!$H$5:$H$66,MATCH(C171,Solvents!$D$5:$D$66,0)))</f>
        <v>0</v>
      </c>
      <c r="AF171" t="e">
        <f>INDEX(Solvents!$K$5:$K$66,MATCH(A171,Solvents!$D$5:$D$66,0))</f>
        <v>#N/A</v>
      </c>
      <c r="AG171">
        <f>IF(B171=0, 10000, INDEX(Solvents!$K$5:$K$66,MATCH(B171,Solvents!$D$5:$D$66,0)))</f>
        <v>10000</v>
      </c>
      <c r="AH171">
        <f>IF(C171=0, 10000, INDEX(Solvents!$K$5:$K$66,MATCH(C171,Solvents!$D$5:$D$66,0)))</f>
        <v>10000</v>
      </c>
      <c r="AI171" s="177" t="e">
        <f t="shared" si="40"/>
        <v>#N/A</v>
      </c>
      <c r="AJ171" t="e">
        <f t="shared" si="41"/>
        <v>#N/A</v>
      </c>
      <c r="AK171" t="e">
        <f t="shared" si="42"/>
        <v>#N/A</v>
      </c>
      <c r="AL171" t="e">
        <f t="shared" si="43"/>
        <v>#N/A</v>
      </c>
      <c r="AN171">
        <f t="shared" si="44"/>
        <v>0</v>
      </c>
      <c r="AO171">
        <f t="shared" si="7"/>
        <v>0</v>
      </c>
      <c r="AP171" t="e">
        <f t="shared" si="45"/>
        <v>#N/A</v>
      </c>
      <c r="AS171">
        <f t="shared" si="46"/>
        <v>0</v>
      </c>
      <c r="AT171">
        <f t="shared" si="47"/>
        <v>0</v>
      </c>
      <c r="AU171" t="e">
        <f t="shared" si="48"/>
        <v>#N/A</v>
      </c>
      <c r="AX171" t="e">
        <f t="shared" si="49"/>
        <v>#N/A</v>
      </c>
      <c r="AY171" t="e">
        <f t="shared" si="13"/>
        <v>#N/A</v>
      </c>
      <c r="AZ171" t="e">
        <f t="shared" si="14"/>
        <v>#N/A</v>
      </c>
    </row>
    <row r="172" spans="1:52" x14ac:dyDescent="0.15">
      <c r="A172" s="2"/>
      <c r="B172" s="2"/>
      <c r="C172" s="2"/>
      <c r="D172" s="198"/>
      <c r="E172" s="198"/>
      <c r="F172" s="199">
        <f t="shared" si="39"/>
        <v>0</v>
      </c>
      <c r="G172" s="207"/>
      <c r="H172" s="198"/>
      <c r="I172" s="203"/>
      <c r="J172" s="204" t="e" cm="1">
        <f t="array" ref="J172:L172">IF($I$29="mg/g solv.", AN172:AP172, IF($I$29="mg/g soln.", AS172:AU172, IF($I$29="mg/mL solv.", AX172:AZ172, "UNIT SELECTION ERROR")))</f>
        <v>#N/A</v>
      </c>
      <c r="K172" s="204" t="e">
        <v>#N/A</v>
      </c>
      <c r="L172" s="204" t="e">
        <v>#N/A</v>
      </c>
      <c r="M172" s="203"/>
      <c r="N172" s="260"/>
      <c r="O172" s="260"/>
      <c r="P172" s="260"/>
      <c r="Q172" s="179" t="str">
        <f t="shared" si="38"/>
        <v>ERROR w/ Data Input…Check Solvent Name(s), Solvent Fracs, T, and Solubility</v>
      </c>
      <c r="AC172" t="e">
        <f>INDEX(Solvents!$H$5:$H$66,MATCH(A172,Solvents!$D$5:$D$66,0))</f>
        <v>#N/A</v>
      </c>
      <c r="AD172">
        <f>IF(B172=0, 0, INDEX(Solvents!$H$5:$H$66,MATCH(B172,Solvents!$D$5:$D$66,0)))</f>
        <v>0</v>
      </c>
      <c r="AE172">
        <f>IF(C172=0, 0, INDEX(Solvents!$H$5:$H$66,MATCH(C172,Solvents!$D$5:$D$66,0)))</f>
        <v>0</v>
      </c>
      <c r="AF172" t="e">
        <f>INDEX(Solvents!$K$5:$K$66,MATCH(A172,Solvents!$D$5:$D$66,0))</f>
        <v>#N/A</v>
      </c>
      <c r="AG172">
        <f>IF(B172=0, 10000, INDEX(Solvents!$K$5:$K$66,MATCH(B172,Solvents!$D$5:$D$66,0)))</f>
        <v>10000</v>
      </c>
      <c r="AH172">
        <f>IF(C172=0, 10000, INDEX(Solvents!$K$5:$K$66,MATCH(C172,Solvents!$D$5:$D$66,0)))</f>
        <v>10000</v>
      </c>
      <c r="AI172" s="177" t="e">
        <f t="shared" si="40"/>
        <v>#N/A</v>
      </c>
      <c r="AJ172" t="e">
        <f t="shared" si="41"/>
        <v>#N/A</v>
      </c>
      <c r="AK172" t="e">
        <f t="shared" si="42"/>
        <v>#N/A</v>
      </c>
      <c r="AL172" t="e">
        <f t="shared" si="43"/>
        <v>#N/A</v>
      </c>
      <c r="AN172">
        <f t="shared" si="44"/>
        <v>0</v>
      </c>
      <c r="AO172">
        <f t="shared" si="7"/>
        <v>0</v>
      </c>
      <c r="AP172" t="e">
        <f t="shared" si="45"/>
        <v>#N/A</v>
      </c>
      <c r="AS172">
        <f t="shared" si="46"/>
        <v>0</v>
      </c>
      <c r="AT172">
        <f t="shared" si="47"/>
        <v>0</v>
      </c>
      <c r="AU172" t="e">
        <f t="shared" si="48"/>
        <v>#N/A</v>
      </c>
      <c r="AX172" t="e">
        <f t="shared" si="49"/>
        <v>#N/A</v>
      </c>
      <c r="AY172" t="e">
        <f t="shared" si="13"/>
        <v>#N/A</v>
      </c>
      <c r="AZ172" t="e">
        <f t="shared" si="14"/>
        <v>#N/A</v>
      </c>
    </row>
    <row r="173" spans="1:52" x14ac:dyDescent="0.15">
      <c r="A173" s="2"/>
      <c r="B173" s="2"/>
      <c r="C173" s="2"/>
      <c r="D173" s="198"/>
      <c r="E173" s="198"/>
      <c r="F173" s="199">
        <f t="shared" si="39"/>
        <v>0</v>
      </c>
      <c r="G173" s="207"/>
      <c r="H173" s="198"/>
      <c r="I173" s="203"/>
      <c r="J173" s="204" t="e" cm="1">
        <f t="array" ref="J173:L173">IF($I$29="mg/g solv.", AN173:AP173, IF($I$29="mg/g soln.", AS173:AU173, IF($I$29="mg/mL solv.", AX173:AZ173, "UNIT SELECTION ERROR")))</f>
        <v>#N/A</v>
      </c>
      <c r="K173" s="204" t="e">
        <v>#N/A</v>
      </c>
      <c r="L173" s="204" t="e">
        <v>#N/A</v>
      </c>
      <c r="M173" s="203"/>
      <c r="N173" s="260"/>
      <c r="O173" s="260"/>
      <c r="P173" s="260"/>
      <c r="Q173" s="179" t="str">
        <f t="shared" si="38"/>
        <v>ERROR w/ Data Input…Check Solvent Name(s), Solvent Fracs, T, and Solubility</v>
      </c>
      <c r="AC173" t="e">
        <f>INDEX(Solvents!$H$5:$H$66,MATCH(A173,Solvents!$D$5:$D$66,0))</f>
        <v>#N/A</v>
      </c>
      <c r="AD173">
        <f>IF(B173=0, 0, INDEX(Solvents!$H$5:$H$66,MATCH(B173,Solvents!$D$5:$D$66,0)))</f>
        <v>0</v>
      </c>
      <c r="AE173">
        <f>IF(C173=0, 0, INDEX(Solvents!$H$5:$H$66,MATCH(C173,Solvents!$D$5:$D$66,0)))</f>
        <v>0</v>
      </c>
      <c r="AF173" t="e">
        <f>INDEX(Solvents!$K$5:$K$66,MATCH(A173,Solvents!$D$5:$D$66,0))</f>
        <v>#N/A</v>
      </c>
      <c r="AG173">
        <f>IF(B173=0, 10000, INDEX(Solvents!$K$5:$K$66,MATCH(B173,Solvents!$D$5:$D$66,0)))</f>
        <v>10000</v>
      </c>
      <c r="AH173">
        <f>IF(C173=0, 10000, INDEX(Solvents!$K$5:$K$66,MATCH(C173,Solvents!$D$5:$D$66,0)))</f>
        <v>10000</v>
      </c>
      <c r="AI173" s="177" t="e">
        <f t="shared" si="40"/>
        <v>#N/A</v>
      </c>
      <c r="AJ173" t="e">
        <f t="shared" si="41"/>
        <v>#N/A</v>
      </c>
      <c r="AK173" t="e">
        <f t="shared" si="42"/>
        <v>#N/A</v>
      </c>
      <c r="AL173" t="e">
        <f t="shared" si="43"/>
        <v>#N/A</v>
      </c>
      <c r="AN173">
        <f t="shared" si="44"/>
        <v>0</v>
      </c>
      <c r="AO173">
        <f t="shared" si="7"/>
        <v>0</v>
      </c>
      <c r="AP173" t="e">
        <f t="shared" si="45"/>
        <v>#N/A</v>
      </c>
      <c r="AS173">
        <f t="shared" si="46"/>
        <v>0</v>
      </c>
      <c r="AT173">
        <f t="shared" si="47"/>
        <v>0</v>
      </c>
      <c r="AU173" t="e">
        <f t="shared" si="48"/>
        <v>#N/A</v>
      </c>
      <c r="AX173" t="e">
        <f t="shared" si="49"/>
        <v>#N/A</v>
      </c>
      <c r="AY173" t="e">
        <f t="shared" si="13"/>
        <v>#N/A</v>
      </c>
      <c r="AZ173" t="e">
        <f t="shared" si="14"/>
        <v>#N/A</v>
      </c>
    </row>
    <row r="174" spans="1:52" x14ac:dyDescent="0.15">
      <c r="A174" s="2"/>
      <c r="B174" s="2"/>
      <c r="C174" s="2"/>
      <c r="D174" s="198"/>
      <c r="E174" s="198"/>
      <c r="F174" s="199">
        <f t="shared" si="39"/>
        <v>0</v>
      </c>
      <c r="G174" s="207"/>
      <c r="H174" s="198"/>
      <c r="I174" s="203"/>
      <c r="J174" s="204" t="e" cm="1">
        <f t="array" ref="J174:L174">IF($I$29="mg/g solv.", AN174:AP174, IF($I$29="mg/g soln.", AS174:AU174, IF($I$29="mg/mL solv.", AX174:AZ174, "UNIT SELECTION ERROR")))</f>
        <v>#N/A</v>
      </c>
      <c r="K174" s="204" t="e">
        <v>#N/A</v>
      </c>
      <c r="L174" s="204" t="e">
        <v>#N/A</v>
      </c>
      <c r="M174" s="203"/>
      <c r="N174" s="260"/>
      <c r="O174" s="260"/>
      <c r="P174" s="260"/>
      <c r="Q174" s="179" t="str">
        <f t="shared" si="38"/>
        <v>ERROR w/ Data Input…Check Solvent Name(s), Solvent Fracs, T, and Solubility</v>
      </c>
      <c r="AC174" t="e">
        <f>INDEX(Solvents!$H$5:$H$66,MATCH(A174,Solvents!$D$5:$D$66,0))</f>
        <v>#N/A</v>
      </c>
      <c r="AD174">
        <f>IF(B174=0, 0, INDEX(Solvents!$H$5:$H$66,MATCH(B174,Solvents!$D$5:$D$66,0)))</f>
        <v>0</v>
      </c>
      <c r="AE174">
        <f>IF(C174=0, 0, INDEX(Solvents!$H$5:$H$66,MATCH(C174,Solvents!$D$5:$D$66,0)))</f>
        <v>0</v>
      </c>
      <c r="AF174" t="e">
        <f>INDEX(Solvents!$K$5:$K$66,MATCH(A174,Solvents!$D$5:$D$66,0))</f>
        <v>#N/A</v>
      </c>
      <c r="AG174">
        <f>IF(B174=0, 10000, INDEX(Solvents!$K$5:$K$66,MATCH(B174,Solvents!$D$5:$D$66,0)))</f>
        <v>10000</v>
      </c>
      <c r="AH174">
        <f>IF(C174=0, 10000, INDEX(Solvents!$K$5:$K$66,MATCH(C174,Solvents!$D$5:$D$66,0)))</f>
        <v>10000</v>
      </c>
      <c r="AI174" s="177" t="e">
        <f t="shared" si="40"/>
        <v>#N/A</v>
      </c>
      <c r="AJ174" t="e">
        <f t="shared" si="41"/>
        <v>#N/A</v>
      </c>
      <c r="AK174" t="e">
        <f t="shared" si="42"/>
        <v>#N/A</v>
      </c>
      <c r="AL174" t="e">
        <f t="shared" si="43"/>
        <v>#N/A</v>
      </c>
      <c r="AN174">
        <f t="shared" si="44"/>
        <v>0</v>
      </c>
      <c r="AO174">
        <f t="shared" si="7"/>
        <v>0</v>
      </c>
      <c r="AP174" t="e">
        <f t="shared" si="45"/>
        <v>#N/A</v>
      </c>
      <c r="AS174">
        <f t="shared" si="46"/>
        <v>0</v>
      </c>
      <c r="AT174">
        <f t="shared" si="47"/>
        <v>0</v>
      </c>
      <c r="AU174" t="e">
        <f t="shared" si="48"/>
        <v>#N/A</v>
      </c>
      <c r="AX174" t="e">
        <f t="shared" si="49"/>
        <v>#N/A</v>
      </c>
      <c r="AY174" t="e">
        <f t="shared" si="13"/>
        <v>#N/A</v>
      </c>
      <c r="AZ174" t="e">
        <f t="shared" si="14"/>
        <v>#N/A</v>
      </c>
    </row>
    <row r="175" spans="1:52" x14ac:dyDescent="0.15">
      <c r="A175" s="2"/>
      <c r="B175" s="2"/>
      <c r="C175" s="2"/>
      <c r="D175" s="198"/>
      <c r="E175" s="198"/>
      <c r="F175" s="199">
        <f t="shared" si="39"/>
        <v>0</v>
      </c>
      <c r="G175" s="207"/>
      <c r="H175" s="198"/>
      <c r="I175" s="203"/>
      <c r="J175" s="204" t="e" cm="1">
        <f t="array" ref="J175:L175">IF($I$29="mg/g solv.", AN175:AP175, IF($I$29="mg/g soln.", AS175:AU175, IF($I$29="mg/mL solv.", AX175:AZ175, "UNIT SELECTION ERROR")))</f>
        <v>#N/A</v>
      </c>
      <c r="K175" s="204" t="e">
        <v>#N/A</v>
      </c>
      <c r="L175" s="204" t="e">
        <v>#N/A</v>
      </c>
      <c r="M175" s="203"/>
      <c r="N175" s="260"/>
      <c r="O175" s="260"/>
      <c r="P175" s="260"/>
      <c r="Q175" s="179" t="str">
        <f t="shared" si="38"/>
        <v>ERROR w/ Data Input…Check Solvent Name(s), Solvent Fracs, T, and Solubility</v>
      </c>
      <c r="AC175" t="e">
        <f>INDEX(Solvents!$H$5:$H$66,MATCH(A175,Solvents!$D$5:$D$66,0))</f>
        <v>#N/A</v>
      </c>
      <c r="AD175">
        <f>IF(B175=0, 0, INDEX(Solvents!$H$5:$H$66,MATCH(B175,Solvents!$D$5:$D$66,0)))</f>
        <v>0</v>
      </c>
      <c r="AE175">
        <f>IF(C175=0, 0, INDEX(Solvents!$H$5:$H$66,MATCH(C175,Solvents!$D$5:$D$66,0)))</f>
        <v>0</v>
      </c>
      <c r="AF175" t="e">
        <f>INDEX(Solvents!$K$5:$K$66,MATCH(A175,Solvents!$D$5:$D$66,0))</f>
        <v>#N/A</v>
      </c>
      <c r="AG175">
        <f>IF(B175=0, 10000, INDEX(Solvents!$K$5:$K$66,MATCH(B175,Solvents!$D$5:$D$66,0)))</f>
        <v>10000</v>
      </c>
      <c r="AH175">
        <f>IF(C175=0, 10000, INDEX(Solvents!$K$5:$K$66,MATCH(C175,Solvents!$D$5:$D$66,0)))</f>
        <v>10000</v>
      </c>
      <c r="AI175" s="177" t="e">
        <f t="shared" si="40"/>
        <v>#N/A</v>
      </c>
      <c r="AJ175" t="e">
        <f t="shared" si="41"/>
        <v>#N/A</v>
      </c>
      <c r="AK175" t="e">
        <f t="shared" si="42"/>
        <v>#N/A</v>
      </c>
      <c r="AL175" t="e">
        <f t="shared" si="43"/>
        <v>#N/A</v>
      </c>
      <c r="AN175">
        <f t="shared" si="44"/>
        <v>0</v>
      </c>
      <c r="AO175">
        <f t="shared" si="7"/>
        <v>0</v>
      </c>
      <c r="AP175" t="e">
        <f t="shared" si="45"/>
        <v>#N/A</v>
      </c>
      <c r="AS175">
        <f t="shared" si="46"/>
        <v>0</v>
      </c>
      <c r="AT175">
        <f t="shared" si="47"/>
        <v>0</v>
      </c>
      <c r="AU175" t="e">
        <f t="shared" si="48"/>
        <v>#N/A</v>
      </c>
      <c r="AX175" t="e">
        <f t="shared" si="49"/>
        <v>#N/A</v>
      </c>
      <c r="AY175" t="e">
        <f t="shared" si="13"/>
        <v>#N/A</v>
      </c>
      <c r="AZ175" t="e">
        <f t="shared" si="14"/>
        <v>#N/A</v>
      </c>
    </row>
    <row r="176" spans="1:52" x14ac:dyDescent="0.15">
      <c r="A176" s="2"/>
      <c r="B176" s="2"/>
      <c r="C176" s="2"/>
      <c r="D176" s="198"/>
      <c r="E176" s="198"/>
      <c r="F176" s="199">
        <f t="shared" si="39"/>
        <v>0</v>
      </c>
      <c r="G176" s="207"/>
      <c r="H176" s="198"/>
      <c r="I176" s="203"/>
      <c r="J176" s="204" t="e" cm="1">
        <f t="array" ref="J176:L176">IF($I$29="mg/g solv.", AN176:AP176, IF($I$29="mg/g soln.", AS176:AU176, IF($I$29="mg/mL solv.", AX176:AZ176, "UNIT SELECTION ERROR")))</f>
        <v>#N/A</v>
      </c>
      <c r="K176" s="204" t="e">
        <v>#N/A</v>
      </c>
      <c r="L176" s="204" t="e">
        <v>#N/A</v>
      </c>
      <c r="M176" s="203"/>
      <c r="N176" s="260"/>
      <c r="O176" s="260"/>
      <c r="P176" s="260"/>
      <c r="Q176" s="179" t="str">
        <f t="shared" si="38"/>
        <v>ERROR w/ Data Input…Check Solvent Name(s), Solvent Fracs, T, and Solubility</v>
      </c>
      <c r="AC176" t="e">
        <f>INDEX(Solvents!$H$5:$H$66,MATCH(A176,Solvents!$D$5:$D$66,0))</f>
        <v>#N/A</v>
      </c>
      <c r="AD176">
        <f>IF(B176=0, 0, INDEX(Solvents!$H$5:$H$66,MATCH(B176,Solvents!$D$5:$D$66,0)))</f>
        <v>0</v>
      </c>
      <c r="AE176">
        <f>IF(C176=0, 0, INDEX(Solvents!$H$5:$H$66,MATCH(C176,Solvents!$D$5:$D$66,0)))</f>
        <v>0</v>
      </c>
      <c r="AF176" t="e">
        <f>INDEX(Solvents!$K$5:$K$66,MATCH(A176,Solvents!$D$5:$D$66,0))</f>
        <v>#N/A</v>
      </c>
      <c r="AG176">
        <f>IF(B176=0, 10000, INDEX(Solvents!$K$5:$K$66,MATCH(B176,Solvents!$D$5:$D$66,0)))</f>
        <v>10000</v>
      </c>
      <c r="AH176">
        <f>IF(C176=0, 10000, INDEX(Solvents!$K$5:$K$66,MATCH(C176,Solvents!$D$5:$D$66,0)))</f>
        <v>10000</v>
      </c>
      <c r="AI176" s="177" t="e">
        <f t="shared" si="40"/>
        <v>#N/A</v>
      </c>
      <c r="AJ176" t="e">
        <f t="shared" si="41"/>
        <v>#N/A</v>
      </c>
      <c r="AK176" t="e">
        <f t="shared" si="42"/>
        <v>#N/A</v>
      </c>
      <c r="AL176" t="e">
        <f t="shared" si="43"/>
        <v>#N/A</v>
      </c>
      <c r="AN176">
        <f t="shared" si="44"/>
        <v>0</v>
      </c>
      <c r="AO176">
        <f t="shared" si="7"/>
        <v>0</v>
      </c>
      <c r="AP176" t="e">
        <f t="shared" si="45"/>
        <v>#N/A</v>
      </c>
      <c r="AS176">
        <f t="shared" si="46"/>
        <v>0</v>
      </c>
      <c r="AT176">
        <f t="shared" si="47"/>
        <v>0</v>
      </c>
      <c r="AU176" t="e">
        <f t="shared" si="48"/>
        <v>#N/A</v>
      </c>
      <c r="AX176" t="e">
        <f t="shared" si="49"/>
        <v>#N/A</v>
      </c>
      <c r="AY176" t="e">
        <f t="shared" si="13"/>
        <v>#N/A</v>
      </c>
      <c r="AZ176" t="e">
        <f t="shared" si="14"/>
        <v>#N/A</v>
      </c>
    </row>
    <row r="177" spans="1:52" x14ac:dyDescent="0.15">
      <c r="A177" s="2"/>
      <c r="B177" s="2"/>
      <c r="C177" s="2"/>
      <c r="D177" s="198"/>
      <c r="E177" s="198"/>
      <c r="F177" s="199">
        <f t="shared" si="39"/>
        <v>0</v>
      </c>
      <c r="G177" s="207"/>
      <c r="H177" s="198"/>
      <c r="I177" s="203"/>
      <c r="J177" s="204" t="e" cm="1">
        <f t="array" ref="J177:L177">IF($I$29="mg/g solv.", AN177:AP177, IF($I$29="mg/g soln.", AS177:AU177, IF($I$29="mg/mL solv.", AX177:AZ177, "UNIT SELECTION ERROR")))</f>
        <v>#N/A</v>
      </c>
      <c r="K177" s="204" t="e">
        <v>#N/A</v>
      </c>
      <c r="L177" s="204" t="e">
        <v>#N/A</v>
      </c>
      <c r="M177" s="203"/>
      <c r="N177" s="260"/>
      <c r="O177" s="260"/>
      <c r="P177" s="260"/>
      <c r="Q177" s="179" t="str">
        <f t="shared" si="38"/>
        <v>ERROR w/ Data Input…Check Solvent Name(s), Solvent Fracs, T, and Solubility</v>
      </c>
      <c r="AC177" t="e">
        <f>INDEX(Solvents!$H$5:$H$66,MATCH(A177,Solvents!$D$5:$D$66,0))</f>
        <v>#N/A</v>
      </c>
      <c r="AD177">
        <f>IF(B177=0, 0, INDEX(Solvents!$H$5:$H$66,MATCH(B177,Solvents!$D$5:$D$66,0)))</f>
        <v>0</v>
      </c>
      <c r="AE177">
        <f>IF(C177=0, 0, INDEX(Solvents!$H$5:$H$66,MATCH(C177,Solvents!$D$5:$D$66,0)))</f>
        <v>0</v>
      </c>
      <c r="AF177" t="e">
        <f>INDEX(Solvents!$K$5:$K$66,MATCH(A177,Solvents!$D$5:$D$66,0))</f>
        <v>#N/A</v>
      </c>
      <c r="AG177">
        <f>IF(B177=0, 10000, INDEX(Solvents!$K$5:$K$66,MATCH(B177,Solvents!$D$5:$D$66,0)))</f>
        <v>10000</v>
      </c>
      <c r="AH177">
        <f>IF(C177=0, 10000, INDEX(Solvents!$K$5:$K$66,MATCH(C177,Solvents!$D$5:$D$66,0)))</f>
        <v>10000</v>
      </c>
      <c r="AI177" s="177" t="e">
        <f t="shared" si="40"/>
        <v>#N/A</v>
      </c>
      <c r="AJ177" t="e">
        <f t="shared" si="41"/>
        <v>#N/A</v>
      </c>
      <c r="AK177" t="e">
        <f t="shared" si="42"/>
        <v>#N/A</v>
      </c>
      <c r="AL177" t="e">
        <f t="shared" si="43"/>
        <v>#N/A</v>
      </c>
      <c r="AN177">
        <f t="shared" si="44"/>
        <v>0</v>
      </c>
      <c r="AO177">
        <f t="shared" si="7"/>
        <v>0</v>
      </c>
      <c r="AP177" t="e">
        <f t="shared" si="45"/>
        <v>#N/A</v>
      </c>
      <c r="AS177">
        <f t="shared" si="46"/>
        <v>0</v>
      </c>
      <c r="AT177">
        <f t="shared" si="47"/>
        <v>0</v>
      </c>
      <c r="AU177" t="e">
        <f t="shared" si="48"/>
        <v>#N/A</v>
      </c>
      <c r="AX177" t="e">
        <f t="shared" si="49"/>
        <v>#N/A</v>
      </c>
      <c r="AY177" t="e">
        <f t="shared" si="13"/>
        <v>#N/A</v>
      </c>
      <c r="AZ177" t="e">
        <f t="shared" si="14"/>
        <v>#N/A</v>
      </c>
    </row>
    <row r="178" spans="1:52" x14ac:dyDescent="0.15">
      <c r="A178" s="2"/>
      <c r="B178" s="2"/>
      <c r="C178" s="2"/>
      <c r="D178" s="198"/>
      <c r="E178" s="198"/>
      <c r="F178" s="199">
        <f t="shared" si="39"/>
        <v>0</v>
      </c>
      <c r="G178" s="207"/>
      <c r="H178" s="198"/>
      <c r="I178" s="203"/>
      <c r="J178" s="204" t="e" cm="1">
        <f t="array" ref="J178:L178">IF($I$29="mg/g solv.", AN178:AP178, IF($I$29="mg/g soln.", AS178:AU178, IF($I$29="mg/mL solv.", AX178:AZ178, "UNIT SELECTION ERROR")))</f>
        <v>#N/A</v>
      </c>
      <c r="K178" s="204" t="e">
        <v>#N/A</v>
      </c>
      <c r="L178" s="204" t="e">
        <v>#N/A</v>
      </c>
      <c r="M178" s="203"/>
      <c r="N178" s="260"/>
      <c r="O178" s="260"/>
      <c r="P178" s="260"/>
      <c r="Q178" s="179" t="str">
        <f t="shared" si="38"/>
        <v>ERROR w/ Data Input…Check Solvent Name(s), Solvent Fracs, T, and Solubility</v>
      </c>
      <c r="AC178" t="e">
        <f>INDEX(Solvents!$H$5:$H$66,MATCH(A178,Solvents!$D$5:$D$66,0))</f>
        <v>#N/A</v>
      </c>
      <c r="AD178">
        <f>IF(B178=0, 0, INDEX(Solvents!$H$5:$H$66,MATCH(B178,Solvents!$D$5:$D$66,0)))</f>
        <v>0</v>
      </c>
      <c r="AE178">
        <f>IF(C178=0, 0, INDEX(Solvents!$H$5:$H$66,MATCH(C178,Solvents!$D$5:$D$66,0)))</f>
        <v>0</v>
      </c>
      <c r="AF178" t="e">
        <f>INDEX(Solvents!$K$5:$K$66,MATCH(A178,Solvents!$D$5:$D$66,0))</f>
        <v>#N/A</v>
      </c>
      <c r="AG178">
        <f>IF(B178=0, 10000, INDEX(Solvents!$K$5:$K$66,MATCH(B178,Solvents!$D$5:$D$66,0)))</f>
        <v>10000</v>
      </c>
      <c r="AH178">
        <f>IF(C178=0, 10000, INDEX(Solvents!$K$5:$K$66,MATCH(C178,Solvents!$D$5:$D$66,0)))</f>
        <v>10000</v>
      </c>
      <c r="AI178" s="177" t="e">
        <f t="shared" si="40"/>
        <v>#N/A</v>
      </c>
      <c r="AJ178" t="e">
        <f t="shared" si="41"/>
        <v>#N/A</v>
      </c>
      <c r="AK178" t="e">
        <f t="shared" si="42"/>
        <v>#N/A</v>
      </c>
      <c r="AL178" t="e">
        <f t="shared" si="43"/>
        <v>#N/A</v>
      </c>
      <c r="AN178">
        <f t="shared" si="44"/>
        <v>0</v>
      </c>
      <c r="AO178">
        <f t="shared" si="7"/>
        <v>0</v>
      </c>
      <c r="AP178" t="e">
        <f t="shared" si="45"/>
        <v>#N/A</v>
      </c>
      <c r="AS178">
        <f t="shared" si="46"/>
        <v>0</v>
      </c>
      <c r="AT178">
        <f t="shared" si="47"/>
        <v>0</v>
      </c>
      <c r="AU178" t="e">
        <f t="shared" si="48"/>
        <v>#N/A</v>
      </c>
      <c r="AX178" t="e">
        <f t="shared" si="49"/>
        <v>#N/A</v>
      </c>
      <c r="AY178" t="e">
        <f t="shared" si="13"/>
        <v>#N/A</v>
      </c>
      <c r="AZ178" t="e">
        <f t="shared" si="14"/>
        <v>#N/A</v>
      </c>
    </row>
    <row r="179" spans="1:52" x14ac:dyDescent="0.15">
      <c r="A179" s="2"/>
      <c r="B179" s="2"/>
      <c r="C179" s="2"/>
      <c r="D179" s="198"/>
      <c r="E179" s="198"/>
      <c r="F179" s="199">
        <f t="shared" si="39"/>
        <v>0</v>
      </c>
      <c r="G179" s="207"/>
      <c r="H179" s="198"/>
      <c r="I179" s="203"/>
      <c r="J179" s="204" t="e" cm="1">
        <f t="array" ref="J179:L179">IF($I$29="mg/g solv.", AN179:AP179, IF($I$29="mg/g soln.", AS179:AU179, IF($I$29="mg/mL solv.", AX179:AZ179, "UNIT SELECTION ERROR")))</f>
        <v>#N/A</v>
      </c>
      <c r="K179" s="204" t="e">
        <v>#N/A</v>
      </c>
      <c r="L179" s="204" t="e">
        <v>#N/A</v>
      </c>
      <c r="M179" s="203"/>
      <c r="N179" s="260"/>
      <c r="O179" s="260"/>
      <c r="P179" s="260"/>
      <c r="Q179" s="179" t="str">
        <f t="shared" si="38"/>
        <v>ERROR w/ Data Input…Check Solvent Name(s), Solvent Fracs, T, and Solubility</v>
      </c>
      <c r="AC179" t="e">
        <f>INDEX(Solvents!$H$5:$H$66,MATCH(A179,Solvents!$D$5:$D$66,0))</f>
        <v>#N/A</v>
      </c>
      <c r="AD179">
        <f>IF(B179=0, 0, INDEX(Solvents!$H$5:$H$66,MATCH(B179,Solvents!$D$5:$D$66,0)))</f>
        <v>0</v>
      </c>
      <c r="AE179">
        <f>IF(C179=0, 0, INDEX(Solvents!$H$5:$H$66,MATCH(C179,Solvents!$D$5:$D$66,0)))</f>
        <v>0</v>
      </c>
      <c r="AF179" t="e">
        <f>INDEX(Solvents!$K$5:$K$66,MATCH(A179,Solvents!$D$5:$D$66,0))</f>
        <v>#N/A</v>
      </c>
      <c r="AG179">
        <f>IF(B179=0, 10000, INDEX(Solvents!$K$5:$K$66,MATCH(B179,Solvents!$D$5:$D$66,0)))</f>
        <v>10000</v>
      </c>
      <c r="AH179">
        <f>IF(C179=0, 10000, INDEX(Solvents!$K$5:$K$66,MATCH(C179,Solvents!$D$5:$D$66,0)))</f>
        <v>10000</v>
      </c>
      <c r="AI179" s="177" t="e">
        <f t="shared" si="40"/>
        <v>#N/A</v>
      </c>
      <c r="AJ179" t="e">
        <f t="shared" si="41"/>
        <v>#N/A</v>
      </c>
      <c r="AK179" t="e">
        <f t="shared" si="42"/>
        <v>#N/A</v>
      </c>
      <c r="AL179" t="e">
        <f t="shared" si="43"/>
        <v>#N/A</v>
      </c>
      <c r="AN179">
        <f t="shared" si="44"/>
        <v>0</v>
      </c>
      <c r="AO179">
        <f t="shared" si="7"/>
        <v>0</v>
      </c>
      <c r="AP179" t="e">
        <f t="shared" si="45"/>
        <v>#N/A</v>
      </c>
      <c r="AS179">
        <f t="shared" si="46"/>
        <v>0</v>
      </c>
      <c r="AT179">
        <f t="shared" si="47"/>
        <v>0</v>
      </c>
      <c r="AU179" t="e">
        <f t="shared" si="48"/>
        <v>#N/A</v>
      </c>
      <c r="AX179" t="e">
        <f t="shared" si="49"/>
        <v>#N/A</v>
      </c>
      <c r="AY179" t="e">
        <f t="shared" si="13"/>
        <v>#N/A</v>
      </c>
      <c r="AZ179" t="e">
        <f t="shared" si="14"/>
        <v>#N/A</v>
      </c>
    </row>
    <row r="180" spans="1:52" x14ac:dyDescent="0.15">
      <c r="A180" s="2"/>
      <c r="B180" s="2"/>
      <c r="C180" s="2"/>
      <c r="D180" s="198"/>
      <c r="E180" s="198"/>
      <c r="F180" s="199">
        <f t="shared" si="39"/>
        <v>0</v>
      </c>
      <c r="G180" s="207"/>
      <c r="H180" s="198"/>
      <c r="I180" s="203"/>
      <c r="J180" s="204" t="e" cm="1">
        <f t="array" ref="J180:L180">IF($I$29="mg/g solv.", AN180:AP180, IF($I$29="mg/g soln.", AS180:AU180, IF($I$29="mg/mL solv.", AX180:AZ180, "UNIT SELECTION ERROR")))</f>
        <v>#N/A</v>
      </c>
      <c r="K180" s="204" t="e">
        <v>#N/A</v>
      </c>
      <c r="L180" s="204" t="e">
        <v>#N/A</v>
      </c>
      <c r="M180" s="203"/>
      <c r="N180" s="260"/>
      <c r="O180" s="260"/>
      <c r="P180" s="260"/>
      <c r="Q180" s="179" t="str">
        <f t="shared" si="38"/>
        <v>ERROR w/ Data Input…Check Solvent Name(s), Solvent Fracs, T, and Solubility</v>
      </c>
      <c r="AC180" t="e">
        <f>INDEX(Solvents!$H$5:$H$66,MATCH(A180,Solvents!$D$5:$D$66,0))</f>
        <v>#N/A</v>
      </c>
      <c r="AD180">
        <f>IF(B180=0, 0, INDEX(Solvents!$H$5:$H$66,MATCH(B180,Solvents!$D$5:$D$66,0)))</f>
        <v>0</v>
      </c>
      <c r="AE180">
        <f>IF(C180=0, 0, INDEX(Solvents!$H$5:$H$66,MATCH(C180,Solvents!$D$5:$D$66,0)))</f>
        <v>0</v>
      </c>
      <c r="AF180" t="e">
        <f>INDEX(Solvents!$K$5:$K$66,MATCH(A180,Solvents!$D$5:$D$66,0))</f>
        <v>#N/A</v>
      </c>
      <c r="AG180">
        <f>IF(B180=0, 10000, INDEX(Solvents!$K$5:$K$66,MATCH(B180,Solvents!$D$5:$D$66,0)))</f>
        <v>10000</v>
      </c>
      <c r="AH180">
        <f>IF(C180=0, 10000, INDEX(Solvents!$K$5:$K$66,MATCH(C180,Solvents!$D$5:$D$66,0)))</f>
        <v>10000</v>
      </c>
      <c r="AI180" s="177" t="e">
        <f t="shared" si="40"/>
        <v>#N/A</v>
      </c>
      <c r="AJ180" t="e">
        <f t="shared" si="41"/>
        <v>#N/A</v>
      </c>
      <c r="AK180" t="e">
        <f t="shared" si="42"/>
        <v>#N/A</v>
      </c>
      <c r="AL180" t="e">
        <f t="shared" si="43"/>
        <v>#N/A</v>
      </c>
      <c r="AN180">
        <f t="shared" si="44"/>
        <v>0</v>
      </c>
      <c r="AO180">
        <f t="shared" si="7"/>
        <v>0</v>
      </c>
      <c r="AP180" t="e">
        <f t="shared" si="45"/>
        <v>#N/A</v>
      </c>
      <c r="AS180">
        <f t="shared" si="46"/>
        <v>0</v>
      </c>
      <c r="AT180">
        <f t="shared" si="47"/>
        <v>0</v>
      </c>
      <c r="AU180" t="e">
        <f t="shared" si="48"/>
        <v>#N/A</v>
      </c>
      <c r="AX180" t="e">
        <f t="shared" si="49"/>
        <v>#N/A</v>
      </c>
      <c r="AY180" t="e">
        <f t="shared" si="13"/>
        <v>#N/A</v>
      </c>
      <c r="AZ180" t="e">
        <f t="shared" si="14"/>
        <v>#N/A</v>
      </c>
    </row>
    <row r="181" spans="1:52" x14ac:dyDescent="0.15">
      <c r="A181" s="2"/>
      <c r="B181" s="2"/>
      <c r="C181" s="2"/>
      <c r="D181" s="198"/>
      <c r="E181" s="198"/>
      <c r="F181" s="199">
        <f t="shared" si="39"/>
        <v>0</v>
      </c>
      <c r="G181" s="207"/>
      <c r="H181" s="198"/>
      <c r="I181" s="203"/>
      <c r="J181" s="204" t="e" cm="1">
        <f t="array" ref="J181:L181">IF($I$29="mg/g solv.", AN181:AP181, IF($I$29="mg/g soln.", AS181:AU181, IF($I$29="mg/mL solv.", AX181:AZ181, "UNIT SELECTION ERROR")))</f>
        <v>#N/A</v>
      </c>
      <c r="K181" s="204" t="e">
        <v>#N/A</v>
      </c>
      <c r="L181" s="204" t="e">
        <v>#N/A</v>
      </c>
      <c r="M181" s="203"/>
      <c r="N181" s="260"/>
      <c r="O181" s="260"/>
      <c r="P181" s="260"/>
      <c r="Q181" s="179" t="str">
        <f t="shared" si="38"/>
        <v>ERROR w/ Data Input…Check Solvent Name(s), Solvent Fracs, T, and Solubility</v>
      </c>
      <c r="AC181" t="e">
        <f>INDEX(Solvents!$H$5:$H$66,MATCH(A181,Solvents!$D$5:$D$66,0))</f>
        <v>#N/A</v>
      </c>
      <c r="AD181">
        <f>IF(B181=0, 0, INDEX(Solvents!$H$5:$H$66,MATCH(B181,Solvents!$D$5:$D$66,0)))</f>
        <v>0</v>
      </c>
      <c r="AE181">
        <f>IF(C181=0, 0, INDEX(Solvents!$H$5:$H$66,MATCH(C181,Solvents!$D$5:$D$66,0)))</f>
        <v>0</v>
      </c>
      <c r="AF181" t="e">
        <f>INDEX(Solvents!$K$5:$K$66,MATCH(A181,Solvents!$D$5:$D$66,0))</f>
        <v>#N/A</v>
      </c>
      <c r="AG181">
        <f>IF(B181=0, 10000, INDEX(Solvents!$K$5:$K$66,MATCH(B181,Solvents!$D$5:$D$66,0)))</f>
        <v>10000</v>
      </c>
      <c r="AH181">
        <f>IF(C181=0, 10000, INDEX(Solvents!$K$5:$K$66,MATCH(C181,Solvents!$D$5:$D$66,0)))</f>
        <v>10000</v>
      </c>
      <c r="AI181" s="177" t="e">
        <f t="shared" si="40"/>
        <v>#N/A</v>
      </c>
      <c r="AJ181" t="e">
        <f t="shared" si="41"/>
        <v>#N/A</v>
      </c>
      <c r="AK181" t="e">
        <f t="shared" si="42"/>
        <v>#N/A</v>
      </c>
      <c r="AL181" t="e">
        <f t="shared" si="43"/>
        <v>#N/A</v>
      </c>
      <c r="AN181">
        <f t="shared" si="44"/>
        <v>0</v>
      </c>
      <c r="AO181">
        <f t="shared" si="7"/>
        <v>0</v>
      </c>
      <c r="AP181" t="e">
        <f t="shared" si="45"/>
        <v>#N/A</v>
      </c>
      <c r="AS181">
        <f t="shared" si="46"/>
        <v>0</v>
      </c>
      <c r="AT181">
        <f t="shared" si="47"/>
        <v>0</v>
      </c>
      <c r="AU181" t="e">
        <f t="shared" si="48"/>
        <v>#N/A</v>
      </c>
      <c r="AX181" t="e">
        <f t="shared" si="49"/>
        <v>#N/A</v>
      </c>
      <c r="AY181" t="e">
        <f t="shared" si="13"/>
        <v>#N/A</v>
      </c>
      <c r="AZ181" t="e">
        <f t="shared" si="14"/>
        <v>#N/A</v>
      </c>
    </row>
    <row r="182" spans="1:52" x14ac:dyDescent="0.15">
      <c r="A182" s="2"/>
      <c r="B182" s="2"/>
      <c r="C182" s="2"/>
      <c r="D182" s="198"/>
      <c r="E182" s="198"/>
      <c r="F182" s="199">
        <f t="shared" si="39"/>
        <v>0</v>
      </c>
      <c r="G182" s="207"/>
      <c r="H182" s="198"/>
      <c r="I182" s="203"/>
      <c r="J182" s="204" t="e" cm="1">
        <f t="array" ref="J182:L182">IF($I$29="mg/g solv.", AN182:AP182, IF($I$29="mg/g soln.", AS182:AU182, IF($I$29="mg/mL solv.", AX182:AZ182, "UNIT SELECTION ERROR")))</f>
        <v>#N/A</v>
      </c>
      <c r="K182" s="204" t="e">
        <v>#N/A</v>
      </c>
      <c r="L182" s="204" t="e">
        <v>#N/A</v>
      </c>
      <c r="M182" s="203"/>
      <c r="N182" s="260"/>
      <c r="O182" s="260"/>
      <c r="P182" s="260"/>
      <c r="Q182" s="179" t="str">
        <f t="shared" si="38"/>
        <v>ERROR w/ Data Input…Check Solvent Name(s), Solvent Fracs, T, and Solubility</v>
      </c>
      <c r="AC182" t="e">
        <f>INDEX(Solvents!$H$5:$H$66,MATCH(A182,Solvents!$D$5:$D$66,0))</f>
        <v>#N/A</v>
      </c>
      <c r="AD182">
        <f>IF(B182=0, 0, INDEX(Solvents!$H$5:$H$66,MATCH(B182,Solvents!$D$5:$D$66,0)))</f>
        <v>0</v>
      </c>
      <c r="AE182">
        <f>IF(C182=0, 0, INDEX(Solvents!$H$5:$H$66,MATCH(C182,Solvents!$D$5:$D$66,0)))</f>
        <v>0</v>
      </c>
      <c r="AF182" t="e">
        <f>INDEX(Solvents!$K$5:$K$66,MATCH(A182,Solvents!$D$5:$D$66,0))</f>
        <v>#N/A</v>
      </c>
      <c r="AG182">
        <f>IF(B182=0, 10000, INDEX(Solvents!$K$5:$K$66,MATCH(B182,Solvents!$D$5:$D$66,0)))</f>
        <v>10000</v>
      </c>
      <c r="AH182">
        <f>IF(C182=0, 10000, INDEX(Solvents!$K$5:$K$66,MATCH(C182,Solvents!$D$5:$D$66,0)))</f>
        <v>10000</v>
      </c>
      <c r="AI182" s="177" t="e">
        <f t="shared" si="40"/>
        <v>#N/A</v>
      </c>
      <c r="AJ182" t="e">
        <f t="shared" si="41"/>
        <v>#N/A</v>
      </c>
      <c r="AK182" t="e">
        <f t="shared" si="42"/>
        <v>#N/A</v>
      </c>
      <c r="AL182" t="e">
        <f t="shared" si="43"/>
        <v>#N/A</v>
      </c>
      <c r="AN182">
        <f t="shared" si="44"/>
        <v>0</v>
      </c>
      <c r="AO182">
        <f t="shared" si="7"/>
        <v>0</v>
      </c>
      <c r="AP182" t="e">
        <f t="shared" si="45"/>
        <v>#N/A</v>
      </c>
      <c r="AS182">
        <f t="shared" si="46"/>
        <v>0</v>
      </c>
      <c r="AT182">
        <f t="shared" si="47"/>
        <v>0</v>
      </c>
      <c r="AU182" t="e">
        <f t="shared" si="48"/>
        <v>#N/A</v>
      </c>
      <c r="AX182" t="e">
        <f t="shared" si="49"/>
        <v>#N/A</v>
      </c>
      <c r="AY182" t="e">
        <f t="shared" si="13"/>
        <v>#N/A</v>
      </c>
      <c r="AZ182" t="e">
        <f t="shared" si="14"/>
        <v>#N/A</v>
      </c>
    </row>
    <row r="183" spans="1:52" x14ac:dyDescent="0.15">
      <c r="A183" s="2"/>
      <c r="B183" s="2"/>
      <c r="C183" s="2"/>
      <c r="D183" s="198"/>
      <c r="E183" s="198"/>
      <c r="F183" s="199">
        <f t="shared" si="39"/>
        <v>0</v>
      </c>
      <c r="G183" s="207"/>
      <c r="H183" s="198"/>
      <c r="I183" s="203"/>
      <c r="J183" s="204" t="e" cm="1">
        <f t="array" ref="J183:L183">IF($I$29="mg/g solv.", AN183:AP183, IF($I$29="mg/g soln.", AS183:AU183, IF($I$29="mg/mL solv.", AX183:AZ183, "UNIT SELECTION ERROR")))</f>
        <v>#N/A</v>
      </c>
      <c r="K183" s="204" t="e">
        <v>#N/A</v>
      </c>
      <c r="L183" s="204" t="e">
        <v>#N/A</v>
      </c>
      <c r="M183" s="203"/>
      <c r="N183" s="260"/>
      <c r="O183" s="260"/>
      <c r="P183" s="260"/>
      <c r="Q183" s="179" t="str">
        <f t="shared" si="38"/>
        <v>ERROR w/ Data Input…Check Solvent Name(s), Solvent Fracs, T, and Solubility</v>
      </c>
      <c r="AC183" t="e">
        <f>INDEX(Solvents!$H$5:$H$66,MATCH(A183,Solvents!$D$5:$D$66,0))</f>
        <v>#N/A</v>
      </c>
      <c r="AD183">
        <f>IF(B183=0, 0, INDEX(Solvents!$H$5:$H$66,MATCH(B183,Solvents!$D$5:$D$66,0)))</f>
        <v>0</v>
      </c>
      <c r="AE183">
        <f>IF(C183=0, 0, INDEX(Solvents!$H$5:$H$66,MATCH(C183,Solvents!$D$5:$D$66,0)))</f>
        <v>0</v>
      </c>
      <c r="AF183" t="e">
        <f>INDEX(Solvents!$K$5:$K$66,MATCH(A183,Solvents!$D$5:$D$66,0))</f>
        <v>#N/A</v>
      </c>
      <c r="AG183">
        <f>IF(B183=0, 10000, INDEX(Solvents!$K$5:$K$66,MATCH(B183,Solvents!$D$5:$D$66,0)))</f>
        <v>10000</v>
      </c>
      <c r="AH183">
        <f>IF(C183=0, 10000, INDEX(Solvents!$K$5:$K$66,MATCH(C183,Solvents!$D$5:$D$66,0)))</f>
        <v>10000</v>
      </c>
      <c r="AI183" s="177" t="e">
        <f t="shared" si="40"/>
        <v>#N/A</v>
      </c>
      <c r="AJ183" t="e">
        <f t="shared" si="41"/>
        <v>#N/A</v>
      </c>
      <c r="AK183" t="e">
        <f t="shared" si="42"/>
        <v>#N/A</v>
      </c>
      <c r="AL183" t="e">
        <f t="shared" si="43"/>
        <v>#N/A</v>
      </c>
      <c r="AN183">
        <f t="shared" si="44"/>
        <v>0</v>
      </c>
      <c r="AO183">
        <f t="shared" si="7"/>
        <v>0</v>
      </c>
      <c r="AP183" t="e">
        <f t="shared" si="45"/>
        <v>#N/A</v>
      </c>
      <c r="AS183">
        <f t="shared" si="46"/>
        <v>0</v>
      </c>
      <c r="AT183">
        <f t="shared" si="47"/>
        <v>0</v>
      </c>
      <c r="AU183" t="e">
        <f t="shared" si="48"/>
        <v>#N/A</v>
      </c>
      <c r="AX183" t="e">
        <f t="shared" si="49"/>
        <v>#N/A</v>
      </c>
      <c r="AY183" t="e">
        <f t="shared" si="13"/>
        <v>#N/A</v>
      </c>
      <c r="AZ183" t="e">
        <f t="shared" si="14"/>
        <v>#N/A</v>
      </c>
    </row>
    <row r="184" spans="1:52" x14ac:dyDescent="0.15">
      <c r="A184" s="2"/>
      <c r="B184" s="2"/>
      <c r="C184" s="2"/>
      <c r="D184" s="198"/>
      <c r="E184" s="198"/>
      <c r="F184" s="199">
        <f t="shared" si="39"/>
        <v>0</v>
      </c>
      <c r="G184" s="207"/>
      <c r="H184" s="198"/>
      <c r="I184" s="203"/>
      <c r="J184" s="204" t="e" cm="1">
        <f t="array" ref="J184:L184">IF($I$29="mg/g solv.", AN184:AP184, IF($I$29="mg/g soln.", AS184:AU184, IF($I$29="mg/mL solv.", AX184:AZ184, "UNIT SELECTION ERROR")))</f>
        <v>#N/A</v>
      </c>
      <c r="K184" s="204" t="e">
        <v>#N/A</v>
      </c>
      <c r="L184" s="204" t="e">
        <v>#N/A</v>
      </c>
      <c r="M184" s="203"/>
      <c r="N184" s="260"/>
      <c r="O184" s="260"/>
      <c r="P184" s="260"/>
      <c r="Q184" s="179" t="str">
        <f t="shared" si="38"/>
        <v>ERROR w/ Data Input…Check Solvent Name(s), Solvent Fracs, T, and Solubility</v>
      </c>
      <c r="AC184" t="e">
        <f>INDEX(Solvents!$H$5:$H$66,MATCH(A184,Solvents!$D$5:$D$66,0))</f>
        <v>#N/A</v>
      </c>
      <c r="AD184">
        <f>IF(B184=0, 0, INDEX(Solvents!$H$5:$H$66,MATCH(B184,Solvents!$D$5:$D$66,0)))</f>
        <v>0</v>
      </c>
      <c r="AE184">
        <f>IF(C184=0, 0, INDEX(Solvents!$H$5:$H$66,MATCH(C184,Solvents!$D$5:$D$66,0)))</f>
        <v>0</v>
      </c>
      <c r="AF184" t="e">
        <f>INDEX(Solvents!$K$5:$K$66,MATCH(A184,Solvents!$D$5:$D$66,0))</f>
        <v>#N/A</v>
      </c>
      <c r="AG184">
        <f>IF(B184=0, 10000, INDEX(Solvents!$K$5:$K$66,MATCH(B184,Solvents!$D$5:$D$66,0)))</f>
        <v>10000</v>
      </c>
      <c r="AH184">
        <f>IF(C184=0, 10000, INDEX(Solvents!$K$5:$K$66,MATCH(C184,Solvents!$D$5:$D$66,0)))</f>
        <v>10000</v>
      </c>
      <c r="AI184" s="177" t="e">
        <f t="shared" si="40"/>
        <v>#N/A</v>
      </c>
      <c r="AJ184" t="e">
        <f t="shared" si="41"/>
        <v>#N/A</v>
      </c>
      <c r="AK184" t="e">
        <f t="shared" si="42"/>
        <v>#N/A</v>
      </c>
      <c r="AL184" t="e">
        <f t="shared" si="43"/>
        <v>#N/A</v>
      </c>
      <c r="AN184">
        <f t="shared" si="44"/>
        <v>0</v>
      </c>
      <c r="AO184">
        <f t="shared" si="7"/>
        <v>0</v>
      </c>
      <c r="AP184" t="e">
        <f t="shared" si="45"/>
        <v>#N/A</v>
      </c>
      <c r="AS184">
        <f t="shared" si="46"/>
        <v>0</v>
      </c>
      <c r="AT184">
        <f t="shared" si="47"/>
        <v>0</v>
      </c>
      <c r="AU184" t="e">
        <f t="shared" si="48"/>
        <v>#N/A</v>
      </c>
      <c r="AX184" t="e">
        <f t="shared" si="49"/>
        <v>#N/A</v>
      </c>
      <c r="AY184" t="e">
        <f t="shared" si="13"/>
        <v>#N/A</v>
      </c>
      <c r="AZ184" t="e">
        <f t="shared" si="14"/>
        <v>#N/A</v>
      </c>
    </row>
    <row r="185" spans="1:52" x14ac:dyDescent="0.15">
      <c r="A185" s="2"/>
      <c r="B185" s="2"/>
      <c r="C185" s="2"/>
      <c r="D185" s="198"/>
      <c r="E185" s="198"/>
      <c r="F185" s="199">
        <f t="shared" si="39"/>
        <v>0</v>
      </c>
      <c r="G185" s="207"/>
      <c r="H185" s="198"/>
      <c r="I185" s="203"/>
      <c r="J185" s="204" t="e" cm="1">
        <f t="array" ref="J185:L185">IF($I$29="mg/g solv.", AN185:AP185, IF($I$29="mg/g soln.", AS185:AU185, IF($I$29="mg/mL solv.", AX185:AZ185, "UNIT SELECTION ERROR")))</f>
        <v>#N/A</v>
      </c>
      <c r="K185" s="204" t="e">
        <v>#N/A</v>
      </c>
      <c r="L185" s="204" t="e">
        <v>#N/A</v>
      </c>
      <c r="M185" s="203"/>
      <c r="N185" s="260"/>
      <c r="O185" s="260"/>
      <c r="P185" s="260"/>
      <c r="Q185" s="179" t="str">
        <f t="shared" si="38"/>
        <v>ERROR w/ Data Input…Check Solvent Name(s), Solvent Fracs, T, and Solubility</v>
      </c>
      <c r="AC185" t="e">
        <f>INDEX(Solvents!$H$5:$H$66,MATCH(A185,Solvents!$D$5:$D$66,0))</f>
        <v>#N/A</v>
      </c>
      <c r="AD185">
        <f>IF(B185=0, 0, INDEX(Solvents!$H$5:$H$66,MATCH(B185,Solvents!$D$5:$D$66,0)))</f>
        <v>0</v>
      </c>
      <c r="AE185">
        <f>IF(C185=0, 0, INDEX(Solvents!$H$5:$H$66,MATCH(C185,Solvents!$D$5:$D$66,0)))</f>
        <v>0</v>
      </c>
      <c r="AF185" t="e">
        <f>INDEX(Solvents!$K$5:$K$66,MATCH(A185,Solvents!$D$5:$D$66,0))</f>
        <v>#N/A</v>
      </c>
      <c r="AG185">
        <f>IF(B185=0, 10000, INDEX(Solvents!$K$5:$K$66,MATCH(B185,Solvents!$D$5:$D$66,0)))</f>
        <v>10000</v>
      </c>
      <c r="AH185">
        <f>IF(C185=0, 10000, INDEX(Solvents!$K$5:$K$66,MATCH(C185,Solvents!$D$5:$D$66,0)))</f>
        <v>10000</v>
      </c>
      <c r="AI185" s="177" t="e">
        <f t="shared" si="40"/>
        <v>#N/A</v>
      </c>
      <c r="AJ185" t="e">
        <f t="shared" si="41"/>
        <v>#N/A</v>
      </c>
      <c r="AK185" t="e">
        <f t="shared" si="42"/>
        <v>#N/A</v>
      </c>
      <c r="AL185" t="e">
        <f t="shared" si="43"/>
        <v>#N/A</v>
      </c>
      <c r="AN185">
        <f t="shared" si="44"/>
        <v>0</v>
      </c>
      <c r="AO185">
        <f t="shared" si="7"/>
        <v>0</v>
      </c>
      <c r="AP185" t="e">
        <f t="shared" si="45"/>
        <v>#N/A</v>
      </c>
      <c r="AS185">
        <f t="shared" si="46"/>
        <v>0</v>
      </c>
      <c r="AT185">
        <f t="shared" si="47"/>
        <v>0</v>
      </c>
      <c r="AU185" t="e">
        <f t="shared" si="48"/>
        <v>#N/A</v>
      </c>
      <c r="AX185" t="e">
        <f t="shared" si="49"/>
        <v>#N/A</v>
      </c>
      <c r="AY185" t="e">
        <f t="shared" si="13"/>
        <v>#N/A</v>
      </c>
      <c r="AZ185" t="e">
        <f t="shared" si="14"/>
        <v>#N/A</v>
      </c>
    </row>
    <row r="186" spans="1:52" x14ac:dyDescent="0.15">
      <c r="A186" s="2"/>
      <c r="B186" s="2"/>
      <c r="C186" s="2"/>
      <c r="D186" s="198"/>
      <c r="E186" s="198"/>
      <c r="F186" s="199">
        <f t="shared" si="39"/>
        <v>0</v>
      </c>
      <c r="G186" s="207"/>
      <c r="H186" s="198"/>
      <c r="I186" s="203"/>
      <c r="J186" s="204" t="e" cm="1">
        <f t="array" ref="J186:L186">IF($I$29="mg/g solv.", AN186:AP186, IF($I$29="mg/g soln.", AS186:AU186, IF($I$29="mg/mL solv.", AX186:AZ186, "UNIT SELECTION ERROR")))</f>
        <v>#N/A</v>
      </c>
      <c r="K186" s="204" t="e">
        <v>#N/A</v>
      </c>
      <c r="L186" s="204" t="e">
        <v>#N/A</v>
      </c>
      <c r="M186" s="203"/>
      <c r="N186" s="260"/>
      <c r="O186" s="260"/>
      <c r="P186" s="260"/>
      <c r="Q186" s="179" t="str">
        <f t="shared" si="38"/>
        <v>ERROR w/ Data Input…Check Solvent Name(s), Solvent Fracs, T, and Solubility</v>
      </c>
      <c r="AC186" t="e">
        <f>INDEX(Solvents!$H$5:$H$66,MATCH(A186,Solvents!$D$5:$D$66,0))</f>
        <v>#N/A</v>
      </c>
      <c r="AD186">
        <f>IF(B186=0, 0, INDEX(Solvents!$H$5:$H$66,MATCH(B186,Solvents!$D$5:$D$66,0)))</f>
        <v>0</v>
      </c>
      <c r="AE186">
        <f>IF(C186=0, 0, INDEX(Solvents!$H$5:$H$66,MATCH(C186,Solvents!$D$5:$D$66,0)))</f>
        <v>0</v>
      </c>
      <c r="AF186" t="e">
        <f>INDEX(Solvents!$K$5:$K$66,MATCH(A186,Solvents!$D$5:$D$66,0))</f>
        <v>#N/A</v>
      </c>
      <c r="AG186">
        <f>IF(B186=0, 10000, INDEX(Solvents!$K$5:$K$66,MATCH(B186,Solvents!$D$5:$D$66,0)))</f>
        <v>10000</v>
      </c>
      <c r="AH186">
        <f>IF(C186=0, 10000, INDEX(Solvents!$K$5:$K$66,MATCH(C186,Solvents!$D$5:$D$66,0)))</f>
        <v>10000</v>
      </c>
      <c r="AI186" s="177" t="e">
        <f t="shared" si="40"/>
        <v>#N/A</v>
      </c>
      <c r="AJ186" t="e">
        <f t="shared" si="41"/>
        <v>#N/A</v>
      </c>
      <c r="AK186" t="e">
        <f t="shared" si="42"/>
        <v>#N/A</v>
      </c>
      <c r="AL186" t="e">
        <f t="shared" si="43"/>
        <v>#N/A</v>
      </c>
      <c r="AN186">
        <f t="shared" si="44"/>
        <v>0</v>
      </c>
      <c r="AO186">
        <f t="shared" si="7"/>
        <v>0</v>
      </c>
      <c r="AP186" t="e">
        <f t="shared" si="45"/>
        <v>#N/A</v>
      </c>
      <c r="AS186">
        <f t="shared" si="46"/>
        <v>0</v>
      </c>
      <c r="AT186">
        <f t="shared" si="47"/>
        <v>0</v>
      </c>
      <c r="AU186" t="e">
        <f t="shared" si="48"/>
        <v>#N/A</v>
      </c>
      <c r="AX186" t="e">
        <f t="shared" si="49"/>
        <v>#N/A</v>
      </c>
      <c r="AY186" t="e">
        <f t="shared" si="13"/>
        <v>#N/A</v>
      </c>
      <c r="AZ186" t="e">
        <f t="shared" si="14"/>
        <v>#N/A</v>
      </c>
    </row>
    <row r="187" spans="1:52" x14ac:dyDescent="0.15">
      <c r="A187" s="2"/>
      <c r="B187" s="2"/>
      <c r="C187" s="2"/>
      <c r="D187" s="198"/>
      <c r="E187" s="198"/>
      <c r="F187" s="199">
        <f t="shared" si="39"/>
        <v>0</v>
      </c>
      <c r="G187" s="207"/>
      <c r="H187" s="198"/>
      <c r="I187" s="203"/>
      <c r="J187" s="204" t="e" cm="1">
        <f t="array" ref="J187:L187">IF($I$29="mg/g solv.", AN187:AP187, IF($I$29="mg/g soln.", AS187:AU187, IF($I$29="mg/mL solv.", AX187:AZ187, "UNIT SELECTION ERROR")))</f>
        <v>#N/A</v>
      </c>
      <c r="K187" s="204" t="e">
        <v>#N/A</v>
      </c>
      <c r="L187" s="204" t="e">
        <v>#N/A</v>
      </c>
      <c r="M187" s="203"/>
      <c r="N187" s="260"/>
      <c r="O187" s="260"/>
      <c r="P187" s="260"/>
      <c r="Q187" s="179" t="str">
        <f t="shared" si="38"/>
        <v>ERROR w/ Data Input…Check Solvent Name(s), Solvent Fracs, T, and Solubility</v>
      </c>
      <c r="AC187" t="e">
        <f>INDEX(Solvents!$H$5:$H$66,MATCH(A187,Solvents!$D$5:$D$66,0))</f>
        <v>#N/A</v>
      </c>
      <c r="AD187">
        <f>IF(B187=0, 0, INDEX(Solvents!$H$5:$H$66,MATCH(B187,Solvents!$D$5:$D$66,0)))</f>
        <v>0</v>
      </c>
      <c r="AE187">
        <f>IF(C187=0, 0, INDEX(Solvents!$H$5:$H$66,MATCH(C187,Solvents!$D$5:$D$66,0)))</f>
        <v>0</v>
      </c>
      <c r="AF187" t="e">
        <f>INDEX(Solvents!$K$5:$K$66,MATCH(A187,Solvents!$D$5:$D$66,0))</f>
        <v>#N/A</v>
      </c>
      <c r="AG187">
        <f>IF(B187=0, 10000, INDEX(Solvents!$K$5:$K$66,MATCH(B187,Solvents!$D$5:$D$66,0)))</f>
        <v>10000</v>
      </c>
      <c r="AH187">
        <f>IF(C187=0, 10000, INDEX(Solvents!$K$5:$K$66,MATCH(C187,Solvents!$D$5:$D$66,0)))</f>
        <v>10000</v>
      </c>
      <c r="AI187" s="177" t="e">
        <f t="shared" si="40"/>
        <v>#N/A</v>
      </c>
      <c r="AJ187" t="e">
        <f t="shared" si="41"/>
        <v>#N/A</v>
      </c>
      <c r="AK187" t="e">
        <f t="shared" si="42"/>
        <v>#N/A</v>
      </c>
      <c r="AL187" t="e">
        <f t="shared" si="43"/>
        <v>#N/A</v>
      </c>
      <c r="AN187">
        <f t="shared" si="44"/>
        <v>0</v>
      </c>
      <c r="AO187">
        <f t="shared" si="7"/>
        <v>0</v>
      </c>
      <c r="AP187" t="e">
        <f t="shared" si="45"/>
        <v>#N/A</v>
      </c>
      <c r="AS187">
        <f t="shared" si="46"/>
        <v>0</v>
      </c>
      <c r="AT187">
        <f t="shared" si="47"/>
        <v>0</v>
      </c>
      <c r="AU187" t="e">
        <f t="shared" si="48"/>
        <v>#N/A</v>
      </c>
      <c r="AX187" t="e">
        <f t="shared" si="49"/>
        <v>#N/A</v>
      </c>
      <c r="AY187" t="e">
        <f t="shared" si="13"/>
        <v>#N/A</v>
      </c>
      <c r="AZ187" t="e">
        <f t="shared" si="14"/>
        <v>#N/A</v>
      </c>
    </row>
    <row r="188" spans="1:52" x14ac:dyDescent="0.15">
      <c r="A188" s="2"/>
      <c r="B188" s="2"/>
      <c r="C188" s="2"/>
      <c r="D188" s="198"/>
      <c r="E188" s="198"/>
      <c r="F188" s="199">
        <f t="shared" si="39"/>
        <v>0</v>
      </c>
      <c r="G188" s="207"/>
      <c r="H188" s="198"/>
      <c r="I188" s="203"/>
      <c r="J188" s="204" t="e" cm="1">
        <f t="array" ref="J188:L188">IF($I$29="mg/g solv.", AN188:AP188, IF($I$29="mg/g soln.", AS188:AU188, IF($I$29="mg/mL solv.", AX188:AZ188, "UNIT SELECTION ERROR")))</f>
        <v>#N/A</v>
      </c>
      <c r="K188" s="204" t="e">
        <v>#N/A</v>
      </c>
      <c r="L188" s="204" t="e">
        <v>#N/A</v>
      </c>
      <c r="M188" s="203"/>
      <c r="N188" s="260"/>
      <c r="O188" s="260"/>
      <c r="P188" s="260"/>
      <c r="Q188" s="179" t="str">
        <f t="shared" si="38"/>
        <v>ERROR w/ Data Input…Check Solvent Name(s), Solvent Fracs, T, and Solubility</v>
      </c>
      <c r="AC188" t="e">
        <f>INDEX(Solvents!$H$5:$H$66,MATCH(A188,Solvents!$D$5:$D$66,0))</f>
        <v>#N/A</v>
      </c>
      <c r="AD188">
        <f>IF(B188=0, 0, INDEX(Solvents!$H$5:$H$66,MATCH(B188,Solvents!$D$5:$D$66,0)))</f>
        <v>0</v>
      </c>
      <c r="AE188">
        <f>IF(C188=0, 0, INDEX(Solvents!$H$5:$H$66,MATCH(C188,Solvents!$D$5:$D$66,0)))</f>
        <v>0</v>
      </c>
      <c r="AF188" t="e">
        <f>INDEX(Solvents!$K$5:$K$66,MATCH(A188,Solvents!$D$5:$D$66,0))</f>
        <v>#N/A</v>
      </c>
      <c r="AG188">
        <f>IF(B188=0, 10000, INDEX(Solvents!$K$5:$K$66,MATCH(B188,Solvents!$D$5:$D$66,0)))</f>
        <v>10000</v>
      </c>
      <c r="AH188">
        <f>IF(C188=0, 10000, INDEX(Solvents!$K$5:$K$66,MATCH(C188,Solvents!$D$5:$D$66,0)))</f>
        <v>10000</v>
      </c>
      <c r="AI188" s="177" t="e">
        <f t="shared" si="40"/>
        <v>#N/A</v>
      </c>
      <c r="AJ188" t="e">
        <f t="shared" si="41"/>
        <v>#N/A</v>
      </c>
      <c r="AK188" t="e">
        <f t="shared" si="42"/>
        <v>#N/A</v>
      </c>
      <c r="AL188" t="e">
        <f t="shared" si="43"/>
        <v>#N/A</v>
      </c>
      <c r="AN188">
        <f t="shared" si="44"/>
        <v>0</v>
      </c>
      <c r="AO188">
        <f t="shared" si="7"/>
        <v>0</v>
      </c>
      <c r="AP188" t="e">
        <f t="shared" si="45"/>
        <v>#N/A</v>
      </c>
      <c r="AS188">
        <f t="shared" si="46"/>
        <v>0</v>
      </c>
      <c r="AT188">
        <f t="shared" si="47"/>
        <v>0</v>
      </c>
      <c r="AU188" t="e">
        <f t="shared" si="48"/>
        <v>#N/A</v>
      </c>
      <c r="AX188" t="e">
        <f t="shared" si="49"/>
        <v>#N/A</v>
      </c>
      <c r="AY188" t="e">
        <f t="shared" si="13"/>
        <v>#N/A</v>
      </c>
      <c r="AZ188" t="e">
        <f t="shared" si="14"/>
        <v>#N/A</v>
      </c>
    </row>
    <row r="189" spans="1:52" x14ac:dyDescent="0.15">
      <c r="A189" s="2"/>
      <c r="B189" s="2"/>
      <c r="C189" s="2"/>
      <c r="D189" s="198"/>
      <c r="E189" s="198"/>
      <c r="F189" s="199">
        <f t="shared" si="39"/>
        <v>0</v>
      </c>
      <c r="G189" s="207"/>
      <c r="H189" s="198"/>
      <c r="I189" s="203"/>
      <c r="J189" s="204" t="e" cm="1">
        <f t="array" ref="J189:L189">IF($I$29="mg/g solv.", AN189:AP189, IF($I$29="mg/g soln.", AS189:AU189, IF($I$29="mg/mL solv.", AX189:AZ189, "UNIT SELECTION ERROR")))</f>
        <v>#N/A</v>
      </c>
      <c r="K189" s="204" t="e">
        <v>#N/A</v>
      </c>
      <c r="L189" s="204" t="e">
        <v>#N/A</v>
      </c>
      <c r="M189" s="203"/>
      <c r="N189" s="260"/>
      <c r="O189" s="260"/>
      <c r="P189" s="260"/>
      <c r="Q189" s="179" t="str">
        <f t="shared" si="38"/>
        <v>ERROR w/ Data Input…Check Solvent Name(s), Solvent Fracs, T, and Solubility</v>
      </c>
      <c r="AC189" t="e">
        <f>INDEX(Solvents!$H$5:$H$66,MATCH(A189,Solvents!$D$5:$D$66,0))</f>
        <v>#N/A</v>
      </c>
      <c r="AD189">
        <f>IF(B189=0, 0, INDEX(Solvents!$H$5:$H$66,MATCH(B189,Solvents!$D$5:$D$66,0)))</f>
        <v>0</v>
      </c>
      <c r="AE189">
        <f>IF(C189=0, 0, INDEX(Solvents!$H$5:$H$66,MATCH(C189,Solvents!$D$5:$D$66,0)))</f>
        <v>0</v>
      </c>
      <c r="AF189" t="e">
        <f>INDEX(Solvents!$K$5:$K$66,MATCH(A189,Solvents!$D$5:$D$66,0))</f>
        <v>#N/A</v>
      </c>
      <c r="AG189">
        <f>IF(B189=0, 10000, INDEX(Solvents!$K$5:$K$66,MATCH(B189,Solvents!$D$5:$D$66,0)))</f>
        <v>10000</v>
      </c>
      <c r="AH189">
        <f>IF(C189=0, 10000, INDEX(Solvents!$K$5:$K$66,MATCH(C189,Solvents!$D$5:$D$66,0)))</f>
        <v>10000</v>
      </c>
      <c r="AI189" s="177" t="e">
        <f t="shared" si="40"/>
        <v>#N/A</v>
      </c>
      <c r="AJ189" t="e">
        <f t="shared" si="41"/>
        <v>#N/A</v>
      </c>
      <c r="AK189" t="e">
        <f t="shared" si="42"/>
        <v>#N/A</v>
      </c>
      <c r="AL189" t="e">
        <f t="shared" si="43"/>
        <v>#N/A</v>
      </c>
      <c r="AN189">
        <f t="shared" si="44"/>
        <v>0</v>
      </c>
      <c r="AO189">
        <f t="shared" si="7"/>
        <v>0</v>
      </c>
      <c r="AP189" t="e">
        <f t="shared" si="45"/>
        <v>#N/A</v>
      </c>
      <c r="AS189">
        <f t="shared" si="46"/>
        <v>0</v>
      </c>
      <c r="AT189">
        <f t="shared" si="47"/>
        <v>0</v>
      </c>
      <c r="AU189" t="e">
        <f t="shared" si="48"/>
        <v>#N/A</v>
      </c>
      <c r="AX189" t="e">
        <f t="shared" si="49"/>
        <v>#N/A</v>
      </c>
      <c r="AY189" t="e">
        <f t="shared" si="13"/>
        <v>#N/A</v>
      </c>
      <c r="AZ189" t="e">
        <f t="shared" si="14"/>
        <v>#N/A</v>
      </c>
    </row>
    <row r="190" spans="1:52" x14ac:dyDescent="0.15">
      <c r="A190" s="2"/>
      <c r="B190" s="2"/>
      <c r="C190" s="2"/>
      <c r="D190" s="198"/>
      <c r="E190" s="198"/>
      <c r="F190" s="199">
        <f t="shared" si="39"/>
        <v>0</v>
      </c>
      <c r="G190" s="207"/>
      <c r="H190" s="198"/>
      <c r="I190" s="203"/>
      <c r="J190" s="204" t="e" cm="1">
        <f t="array" ref="J190:L190">IF($I$29="mg/g solv.", AN190:AP190, IF($I$29="mg/g soln.", AS190:AU190, IF($I$29="mg/mL solv.", AX190:AZ190, "UNIT SELECTION ERROR")))</f>
        <v>#N/A</v>
      </c>
      <c r="K190" s="204" t="e">
        <v>#N/A</v>
      </c>
      <c r="L190" s="204" t="e">
        <v>#N/A</v>
      </c>
      <c r="M190" s="203"/>
      <c r="N190" s="260"/>
      <c r="O190" s="260"/>
      <c r="P190" s="260"/>
      <c r="Q190" s="179" t="str">
        <f t="shared" si="38"/>
        <v>ERROR w/ Data Input…Check Solvent Name(s), Solvent Fracs, T, and Solubility</v>
      </c>
      <c r="AC190" t="e">
        <f>INDEX(Solvents!$H$5:$H$66,MATCH(A190,Solvents!$D$5:$D$66,0))</f>
        <v>#N/A</v>
      </c>
      <c r="AD190">
        <f>IF(B190=0, 0, INDEX(Solvents!$H$5:$H$66,MATCH(B190,Solvents!$D$5:$D$66,0)))</f>
        <v>0</v>
      </c>
      <c r="AE190">
        <f>IF(C190=0, 0, INDEX(Solvents!$H$5:$H$66,MATCH(C190,Solvents!$D$5:$D$66,0)))</f>
        <v>0</v>
      </c>
      <c r="AF190" t="e">
        <f>INDEX(Solvents!$K$5:$K$66,MATCH(A190,Solvents!$D$5:$D$66,0))</f>
        <v>#N/A</v>
      </c>
      <c r="AG190">
        <f>IF(B190=0, 10000, INDEX(Solvents!$K$5:$K$66,MATCH(B190,Solvents!$D$5:$D$66,0)))</f>
        <v>10000</v>
      </c>
      <c r="AH190">
        <f>IF(C190=0, 10000, INDEX(Solvents!$K$5:$K$66,MATCH(C190,Solvents!$D$5:$D$66,0)))</f>
        <v>10000</v>
      </c>
      <c r="AI190" s="177" t="e">
        <f t="shared" si="40"/>
        <v>#N/A</v>
      </c>
      <c r="AJ190" t="e">
        <f t="shared" si="41"/>
        <v>#N/A</v>
      </c>
      <c r="AK190" t="e">
        <f t="shared" si="42"/>
        <v>#N/A</v>
      </c>
      <c r="AL190" t="e">
        <f t="shared" si="43"/>
        <v>#N/A</v>
      </c>
      <c r="AN190">
        <f t="shared" si="44"/>
        <v>0</v>
      </c>
      <c r="AO190">
        <f t="shared" si="7"/>
        <v>0</v>
      </c>
      <c r="AP190" t="e">
        <f t="shared" si="45"/>
        <v>#N/A</v>
      </c>
      <c r="AS190">
        <f t="shared" si="46"/>
        <v>0</v>
      </c>
      <c r="AT190">
        <f t="shared" si="47"/>
        <v>0</v>
      </c>
      <c r="AU190" t="e">
        <f t="shared" si="48"/>
        <v>#N/A</v>
      </c>
      <c r="AX190" t="e">
        <f t="shared" si="49"/>
        <v>#N/A</v>
      </c>
      <c r="AY190" t="e">
        <f t="shared" si="13"/>
        <v>#N/A</v>
      </c>
      <c r="AZ190" t="e">
        <f t="shared" si="14"/>
        <v>#N/A</v>
      </c>
    </row>
    <row r="191" spans="1:52" x14ac:dyDescent="0.15">
      <c r="A191" s="2"/>
      <c r="B191" s="2"/>
      <c r="C191" s="2"/>
      <c r="D191" s="198"/>
      <c r="E191" s="198"/>
      <c r="F191" s="199">
        <f t="shared" si="39"/>
        <v>0</v>
      </c>
      <c r="G191" s="207"/>
      <c r="H191" s="198"/>
      <c r="I191" s="203"/>
      <c r="J191" s="204" t="e" cm="1">
        <f t="array" ref="J191:L191">IF($I$29="mg/g solv.", AN191:AP191, IF($I$29="mg/g soln.", AS191:AU191, IF($I$29="mg/mL solv.", AX191:AZ191, "UNIT SELECTION ERROR")))</f>
        <v>#N/A</v>
      </c>
      <c r="K191" s="204" t="e">
        <v>#N/A</v>
      </c>
      <c r="L191" s="204" t="e">
        <v>#N/A</v>
      </c>
      <c r="M191" s="203"/>
      <c r="N191" s="260"/>
      <c r="O191" s="260"/>
      <c r="P191" s="260"/>
      <c r="Q191" s="179" t="str">
        <f t="shared" si="38"/>
        <v>ERROR w/ Data Input…Check Solvent Name(s), Solvent Fracs, T, and Solubility</v>
      </c>
      <c r="AC191" t="e">
        <f>INDEX(Solvents!$H$5:$H$66,MATCH(A191,Solvents!$D$5:$D$66,0))</f>
        <v>#N/A</v>
      </c>
      <c r="AD191">
        <f>IF(B191=0, 0, INDEX(Solvents!$H$5:$H$66,MATCH(B191,Solvents!$D$5:$D$66,0)))</f>
        <v>0</v>
      </c>
      <c r="AE191">
        <f>IF(C191=0, 0, INDEX(Solvents!$H$5:$H$66,MATCH(C191,Solvents!$D$5:$D$66,0)))</f>
        <v>0</v>
      </c>
      <c r="AF191" t="e">
        <f>INDEX(Solvents!$K$5:$K$66,MATCH(A191,Solvents!$D$5:$D$66,0))</f>
        <v>#N/A</v>
      </c>
      <c r="AG191">
        <f>IF(B191=0, 10000, INDEX(Solvents!$K$5:$K$66,MATCH(B191,Solvents!$D$5:$D$66,0)))</f>
        <v>10000</v>
      </c>
      <c r="AH191">
        <f>IF(C191=0, 10000, INDEX(Solvents!$K$5:$K$66,MATCH(C191,Solvents!$D$5:$D$66,0)))</f>
        <v>10000</v>
      </c>
      <c r="AI191" s="177" t="e">
        <f t="shared" si="40"/>
        <v>#N/A</v>
      </c>
      <c r="AJ191" t="e">
        <f t="shared" si="41"/>
        <v>#N/A</v>
      </c>
      <c r="AK191" t="e">
        <f t="shared" si="42"/>
        <v>#N/A</v>
      </c>
      <c r="AL191" t="e">
        <f t="shared" si="43"/>
        <v>#N/A</v>
      </c>
      <c r="AN191">
        <f t="shared" si="44"/>
        <v>0</v>
      </c>
      <c r="AO191">
        <f t="shared" si="7"/>
        <v>0</v>
      </c>
      <c r="AP191" t="e">
        <f t="shared" si="45"/>
        <v>#N/A</v>
      </c>
      <c r="AS191">
        <f t="shared" si="46"/>
        <v>0</v>
      </c>
      <c r="AT191">
        <f t="shared" si="47"/>
        <v>0</v>
      </c>
      <c r="AU191" t="e">
        <f t="shared" si="48"/>
        <v>#N/A</v>
      </c>
      <c r="AX191" t="e">
        <f t="shared" si="49"/>
        <v>#N/A</v>
      </c>
      <c r="AY191" t="e">
        <f t="shared" si="13"/>
        <v>#N/A</v>
      </c>
      <c r="AZ191" t="e">
        <f t="shared" si="14"/>
        <v>#N/A</v>
      </c>
    </row>
    <row r="192" spans="1:52" x14ac:dyDescent="0.15">
      <c r="A192" s="2"/>
      <c r="B192" s="2"/>
      <c r="C192" s="2"/>
      <c r="D192" s="198"/>
      <c r="E192" s="198"/>
      <c r="F192" s="199">
        <f t="shared" si="39"/>
        <v>0</v>
      </c>
      <c r="G192" s="207"/>
      <c r="H192" s="198"/>
      <c r="I192" s="203"/>
      <c r="J192" s="204" t="e" cm="1">
        <f t="array" ref="J192:L192">IF($I$29="mg/g solv.", AN192:AP192, IF($I$29="mg/g soln.", AS192:AU192, IF($I$29="mg/mL solv.", AX192:AZ192, "UNIT SELECTION ERROR")))</f>
        <v>#N/A</v>
      </c>
      <c r="K192" s="204" t="e">
        <v>#N/A</v>
      </c>
      <c r="L192" s="204" t="e">
        <v>#N/A</v>
      </c>
      <c r="M192" s="203"/>
      <c r="N192" s="260"/>
      <c r="O192" s="260"/>
      <c r="P192" s="260"/>
      <c r="Q192" s="179" t="str">
        <f t="shared" si="38"/>
        <v>ERROR w/ Data Input…Check Solvent Name(s), Solvent Fracs, T, and Solubility</v>
      </c>
      <c r="AC192" t="e">
        <f>INDEX(Solvents!$H$5:$H$66,MATCH(A192,Solvents!$D$5:$D$66,0))</f>
        <v>#N/A</v>
      </c>
      <c r="AD192">
        <f>IF(B192=0, 0, INDEX(Solvents!$H$5:$H$66,MATCH(B192,Solvents!$D$5:$D$66,0)))</f>
        <v>0</v>
      </c>
      <c r="AE192">
        <f>IF(C192=0, 0, INDEX(Solvents!$H$5:$H$66,MATCH(C192,Solvents!$D$5:$D$66,0)))</f>
        <v>0</v>
      </c>
      <c r="AF192" t="e">
        <f>INDEX(Solvents!$K$5:$K$66,MATCH(A192,Solvents!$D$5:$D$66,0))</f>
        <v>#N/A</v>
      </c>
      <c r="AG192">
        <f>IF(B192=0, 10000, INDEX(Solvents!$K$5:$K$66,MATCH(B192,Solvents!$D$5:$D$66,0)))</f>
        <v>10000</v>
      </c>
      <c r="AH192">
        <f>IF(C192=0, 10000, INDEX(Solvents!$K$5:$K$66,MATCH(C192,Solvents!$D$5:$D$66,0)))</f>
        <v>10000</v>
      </c>
      <c r="AI192" s="177" t="e">
        <f t="shared" si="40"/>
        <v>#N/A</v>
      </c>
      <c r="AJ192" t="e">
        <f t="shared" si="41"/>
        <v>#N/A</v>
      </c>
      <c r="AK192" t="e">
        <f t="shared" si="42"/>
        <v>#N/A</v>
      </c>
      <c r="AL192" t="e">
        <f t="shared" si="43"/>
        <v>#N/A</v>
      </c>
      <c r="AN192">
        <f t="shared" si="44"/>
        <v>0</v>
      </c>
      <c r="AO192">
        <f t="shared" si="7"/>
        <v>0</v>
      </c>
      <c r="AP192" t="e">
        <f t="shared" si="45"/>
        <v>#N/A</v>
      </c>
      <c r="AS192">
        <f t="shared" si="46"/>
        <v>0</v>
      </c>
      <c r="AT192">
        <f t="shared" si="47"/>
        <v>0</v>
      </c>
      <c r="AU192" t="e">
        <f t="shared" si="48"/>
        <v>#N/A</v>
      </c>
      <c r="AX192" t="e">
        <f t="shared" si="49"/>
        <v>#N/A</v>
      </c>
      <c r="AY192" t="e">
        <f t="shared" si="13"/>
        <v>#N/A</v>
      </c>
      <c r="AZ192" t="e">
        <f t="shared" si="14"/>
        <v>#N/A</v>
      </c>
    </row>
    <row r="193" spans="1:52" x14ac:dyDescent="0.15">
      <c r="A193" s="2"/>
      <c r="B193" s="2"/>
      <c r="C193" s="2"/>
      <c r="D193" s="198"/>
      <c r="E193" s="198"/>
      <c r="F193" s="199">
        <f t="shared" si="39"/>
        <v>0</v>
      </c>
      <c r="G193" s="207"/>
      <c r="H193" s="198"/>
      <c r="I193" s="203"/>
      <c r="J193" s="204" t="e" cm="1">
        <f t="array" ref="J193:L193">IF($I$29="mg/g solv.", AN193:AP193, IF($I$29="mg/g soln.", AS193:AU193, IF($I$29="mg/mL solv.", AX193:AZ193, "UNIT SELECTION ERROR")))</f>
        <v>#N/A</v>
      </c>
      <c r="K193" s="204" t="e">
        <v>#N/A</v>
      </c>
      <c r="L193" s="204" t="e">
        <v>#N/A</v>
      </c>
      <c r="M193" s="203"/>
      <c r="N193" s="260"/>
      <c r="O193" s="260"/>
      <c r="P193" s="260"/>
      <c r="Q193" s="179" t="str">
        <f t="shared" si="38"/>
        <v>ERROR w/ Data Input…Check Solvent Name(s), Solvent Fracs, T, and Solubility</v>
      </c>
      <c r="AC193" t="e">
        <f>INDEX(Solvents!$H$5:$H$66,MATCH(A193,Solvents!$D$5:$D$66,0))</f>
        <v>#N/A</v>
      </c>
      <c r="AD193">
        <f>IF(B193=0, 0, INDEX(Solvents!$H$5:$H$66,MATCH(B193,Solvents!$D$5:$D$66,0)))</f>
        <v>0</v>
      </c>
      <c r="AE193">
        <f>IF(C193=0, 0, INDEX(Solvents!$H$5:$H$66,MATCH(C193,Solvents!$D$5:$D$66,0)))</f>
        <v>0</v>
      </c>
      <c r="AF193" t="e">
        <f>INDEX(Solvents!$K$5:$K$66,MATCH(A193,Solvents!$D$5:$D$66,0))</f>
        <v>#N/A</v>
      </c>
      <c r="AG193">
        <f>IF(B193=0, 10000, INDEX(Solvents!$K$5:$K$66,MATCH(B193,Solvents!$D$5:$D$66,0)))</f>
        <v>10000</v>
      </c>
      <c r="AH193">
        <f>IF(C193=0, 10000, INDEX(Solvents!$K$5:$K$66,MATCH(C193,Solvents!$D$5:$D$66,0)))</f>
        <v>10000</v>
      </c>
      <c r="AI193" s="177" t="e">
        <f t="shared" si="40"/>
        <v>#N/A</v>
      </c>
      <c r="AJ193" t="e">
        <f t="shared" si="41"/>
        <v>#N/A</v>
      </c>
      <c r="AK193" t="e">
        <f t="shared" si="42"/>
        <v>#N/A</v>
      </c>
      <c r="AL193" t="e">
        <f t="shared" si="43"/>
        <v>#N/A</v>
      </c>
      <c r="AN193">
        <f t="shared" si="44"/>
        <v>0</v>
      </c>
      <c r="AO193">
        <f t="shared" si="7"/>
        <v>0</v>
      </c>
      <c r="AP193" t="e">
        <f t="shared" si="45"/>
        <v>#N/A</v>
      </c>
      <c r="AS193">
        <f t="shared" si="46"/>
        <v>0</v>
      </c>
      <c r="AT193">
        <f t="shared" si="47"/>
        <v>0</v>
      </c>
      <c r="AU193" t="e">
        <f t="shared" si="48"/>
        <v>#N/A</v>
      </c>
      <c r="AX193" t="e">
        <f t="shared" si="49"/>
        <v>#N/A</v>
      </c>
      <c r="AY193" t="e">
        <f t="shared" si="13"/>
        <v>#N/A</v>
      </c>
      <c r="AZ193" t="e">
        <f t="shared" si="14"/>
        <v>#N/A</v>
      </c>
    </row>
    <row r="194" spans="1:52" x14ac:dyDescent="0.15">
      <c r="A194" s="2"/>
      <c r="B194" s="2"/>
      <c r="C194" s="2"/>
      <c r="D194" s="198"/>
      <c r="E194" s="198"/>
      <c r="F194" s="199">
        <f t="shared" si="39"/>
        <v>0</v>
      </c>
      <c r="G194" s="207"/>
      <c r="H194" s="198"/>
      <c r="I194" s="203"/>
      <c r="J194" s="204" t="e" cm="1">
        <f t="array" ref="J194:L194">IF($I$29="mg/g solv.", AN194:AP194, IF($I$29="mg/g soln.", AS194:AU194, IF($I$29="mg/mL solv.", AX194:AZ194, "UNIT SELECTION ERROR")))</f>
        <v>#N/A</v>
      </c>
      <c r="K194" s="204" t="e">
        <v>#N/A</v>
      </c>
      <c r="L194" s="204" t="e">
        <v>#N/A</v>
      </c>
      <c r="M194" s="203"/>
      <c r="N194" s="260"/>
      <c r="O194" s="260"/>
      <c r="P194" s="260"/>
      <c r="Q194" s="179" t="str">
        <f t="shared" si="38"/>
        <v>ERROR w/ Data Input…Check Solvent Name(s), Solvent Fracs, T, and Solubility</v>
      </c>
      <c r="AC194" t="e">
        <f>INDEX(Solvents!$H$5:$H$66,MATCH(A194,Solvents!$D$5:$D$66,0))</f>
        <v>#N/A</v>
      </c>
      <c r="AD194">
        <f>IF(B194=0, 0, INDEX(Solvents!$H$5:$H$66,MATCH(B194,Solvents!$D$5:$D$66,0)))</f>
        <v>0</v>
      </c>
      <c r="AE194">
        <f>IF(C194=0, 0, INDEX(Solvents!$H$5:$H$66,MATCH(C194,Solvents!$D$5:$D$66,0)))</f>
        <v>0</v>
      </c>
      <c r="AF194" t="e">
        <f>INDEX(Solvents!$K$5:$K$66,MATCH(A194,Solvents!$D$5:$D$66,0))</f>
        <v>#N/A</v>
      </c>
      <c r="AG194">
        <f>IF(B194=0, 10000, INDEX(Solvents!$K$5:$K$66,MATCH(B194,Solvents!$D$5:$D$66,0)))</f>
        <v>10000</v>
      </c>
      <c r="AH194">
        <f>IF(C194=0, 10000, INDEX(Solvents!$K$5:$K$66,MATCH(C194,Solvents!$D$5:$D$66,0)))</f>
        <v>10000</v>
      </c>
      <c r="AI194" s="177" t="e">
        <f t="shared" si="40"/>
        <v>#N/A</v>
      </c>
      <c r="AJ194" t="e">
        <f t="shared" si="41"/>
        <v>#N/A</v>
      </c>
      <c r="AK194" t="e">
        <f t="shared" si="42"/>
        <v>#N/A</v>
      </c>
      <c r="AL194" t="e">
        <f t="shared" si="43"/>
        <v>#N/A</v>
      </c>
      <c r="AN194">
        <f t="shared" si="44"/>
        <v>0</v>
      </c>
      <c r="AO194">
        <f t="shared" si="7"/>
        <v>0</v>
      </c>
      <c r="AP194" t="e">
        <f t="shared" si="45"/>
        <v>#N/A</v>
      </c>
      <c r="AS194">
        <f t="shared" si="46"/>
        <v>0</v>
      </c>
      <c r="AT194">
        <f t="shared" si="47"/>
        <v>0</v>
      </c>
      <c r="AU194" t="e">
        <f t="shared" si="48"/>
        <v>#N/A</v>
      </c>
      <c r="AX194" t="e">
        <f t="shared" si="49"/>
        <v>#N/A</v>
      </c>
      <c r="AY194" t="e">
        <f t="shared" si="13"/>
        <v>#N/A</v>
      </c>
      <c r="AZ194" t="e">
        <f t="shared" si="14"/>
        <v>#N/A</v>
      </c>
    </row>
    <row r="195" spans="1:52" x14ac:dyDescent="0.15">
      <c r="A195" s="2"/>
      <c r="B195" s="2"/>
      <c r="C195" s="2"/>
      <c r="D195" s="198"/>
      <c r="E195" s="198"/>
      <c r="F195" s="199">
        <f t="shared" si="39"/>
        <v>0</v>
      </c>
      <c r="G195" s="207"/>
      <c r="H195" s="198"/>
      <c r="I195" s="203"/>
      <c r="J195" s="204" t="e" cm="1">
        <f t="array" ref="J195:L195">IF($I$29="mg/g solv.", AN195:AP195, IF($I$29="mg/g soln.", AS195:AU195, IF($I$29="mg/mL solv.", AX195:AZ195, "UNIT SELECTION ERROR")))</f>
        <v>#N/A</v>
      </c>
      <c r="K195" s="204" t="e">
        <v>#N/A</v>
      </c>
      <c r="L195" s="204" t="e">
        <v>#N/A</v>
      </c>
      <c r="M195" s="203"/>
      <c r="N195" s="260"/>
      <c r="O195" s="260"/>
      <c r="P195" s="260"/>
      <c r="Q195" s="179" t="str">
        <f t="shared" si="38"/>
        <v>ERROR w/ Data Input…Check Solvent Name(s), Solvent Fracs, T, and Solubility</v>
      </c>
      <c r="AC195" t="e">
        <f>INDEX(Solvents!$H$5:$H$66,MATCH(A195,Solvents!$D$5:$D$66,0))</f>
        <v>#N/A</v>
      </c>
      <c r="AD195">
        <f>IF(B195=0, 0, INDEX(Solvents!$H$5:$H$66,MATCH(B195,Solvents!$D$5:$D$66,0)))</f>
        <v>0</v>
      </c>
      <c r="AE195">
        <f>IF(C195=0, 0, INDEX(Solvents!$H$5:$H$66,MATCH(C195,Solvents!$D$5:$D$66,0)))</f>
        <v>0</v>
      </c>
      <c r="AF195" t="e">
        <f>INDEX(Solvents!$K$5:$K$66,MATCH(A195,Solvents!$D$5:$D$66,0))</f>
        <v>#N/A</v>
      </c>
      <c r="AG195">
        <f>IF(B195=0, 10000, INDEX(Solvents!$K$5:$K$66,MATCH(B195,Solvents!$D$5:$D$66,0)))</f>
        <v>10000</v>
      </c>
      <c r="AH195">
        <f>IF(C195=0, 10000, INDEX(Solvents!$K$5:$K$66,MATCH(C195,Solvents!$D$5:$D$66,0)))</f>
        <v>10000</v>
      </c>
      <c r="AI195" s="177" t="e">
        <f t="shared" si="40"/>
        <v>#N/A</v>
      </c>
      <c r="AJ195" t="e">
        <f t="shared" si="41"/>
        <v>#N/A</v>
      </c>
      <c r="AK195" t="e">
        <f t="shared" si="42"/>
        <v>#N/A</v>
      </c>
      <c r="AL195" t="e">
        <f t="shared" si="43"/>
        <v>#N/A</v>
      </c>
      <c r="AN195">
        <f t="shared" si="44"/>
        <v>0</v>
      </c>
      <c r="AO195">
        <f t="shared" si="7"/>
        <v>0</v>
      </c>
      <c r="AP195" t="e">
        <f t="shared" si="45"/>
        <v>#N/A</v>
      </c>
      <c r="AS195">
        <f t="shared" si="46"/>
        <v>0</v>
      </c>
      <c r="AT195">
        <f t="shared" si="47"/>
        <v>0</v>
      </c>
      <c r="AU195" t="e">
        <f t="shared" si="48"/>
        <v>#N/A</v>
      </c>
      <c r="AX195" t="e">
        <f t="shared" si="49"/>
        <v>#N/A</v>
      </c>
      <c r="AY195" t="e">
        <f t="shared" si="13"/>
        <v>#N/A</v>
      </c>
      <c r="AZ195" t="e">
        <f t="shared" si="14"/>
        <v>#N/A</v>
      </c>
    </row>
    <row r="196" spans="1:52" x14ac:dyDescent="0.15">
      <c r="A196" s="2"/>
      <c r="B196" s="2"/>
      <c r="C196" s="2"/>
      <c r="D196" s="198"/>
      <c r="E196" s="198"/>
      <c r="F196" s="199">
        <f t="shared" si="39"/>
        <v>0</v>
      </c>
      <c r="G196" s="207"/>
      <c r="H196" s="198"/>
      <c r="I196" s="203"/>
      <c r="J196" s="204" t="e" cm="1">
        <f t="array" ref="J196:L196">IF($I$29="mg/g solv.", AN196:AP196, IF($I$29="mg/g soln.", AS196:AU196, IF($I$29="mg/mL solv.", AX196:AZ196, "UNIT SELECTION ERROR")))</f>
        <v>#N/A</v>
      </c>
      <c r="K196" s="204" t="e">
        <v>#N/A</v>
      </c>
      <c r="L196" s="204" t="e">
        <v>#N/A</v>
      </c>
      <c r="M196" s="203"/>
      <c r="N196" s="260"/>
      <c r="O196" s="260"/>
      <c r="P196" s="260"/>
      <c r="Q196" s="179" t="str">
        <f t="shared" si="38"/>
        <v>ERROR w/ Data Input…Check Solvent Name(s), Solvent Fracs, T, and Solubility</v>
      </c>
      <c r="AC196" t="e">
        <f>INDEX(Solvents!$H$5:$H$66,MATCH(A196,Solvents!$D$5:$D$66,0))</f>
        <v>#N/A</v>
      </c>
      <c r="AD196">
        <f>IF(B196=0, 0, INDEX(Solvents!$H$5:$H$66,MATCH(B196,Solvents!$D$5:$D$66,0)))</f>
        <v>0</v>
      </c>
      <c r="AE196">
        <f>IF(C196=0, 0, INDEX(Solvents!$H$5:$H$66,MATCH(C196,Solvents!$D$5:$D$66,0)))</f>
        <v>0</v>
      </c>
      <c r="AF196" t="e">
        <f>INDEX(Solvents!$K$5:$K$66,MATCH(A196,Solvents!$D$5:$D$66,0))</f>
        <v>#N/A</v>
      </c>
      <c r="AG196">
        <f>IF(B196=0, 10000, INDEX(Solvents!$K$5:$K$66,MATCH(B196,Solvents!$D$5:$D$66,0)))</f>
        <v>10000</v>
      </c>
      <c r="AH196">
        <f>IF(C196=0, 10000, INDEX(Solvents!$K$5:$K$66,MATCH(C196,Solvents!$D$5:$D$66,0)))</f>
        <v>10000</v>
      </c>
      <c r="AI196" s="177" t="e">
        <f t="shared" si="40"/>
        <v>#N/A</v>
      </c>
      <c r="AJ196" t="e">
        <f t="shared" si="41"/>
        <v>#N/A</v>
      </c>
      <c r="AK196" t="e">
        <f t="shared" si="42"/>
        <v>#N/A</v>
      </c>
      <c r="AL196" t="e">
        <f t="shared" si="43"/>
        <v>#N/A</v>
      </c>
      <c r="AN196">
        <f t="shared" si="44"/>
        <v>0</v>
      </c>
      <c r="AO196">
        <f t="shared" si="7"/>
        <v>0</v>
      </c>
      <c r="AP196" t="e">
        <f t="shared" si="45"/>
        <v>#N/A</v>
      </c>
      <c r="AS196">
        <f t="shared" si="46"/>
        <v>0</v>
      </c>
      <c r="AT196">
        <f t="shared" si="47"/>
        <v>0</v>
      </c>
      <c r="AU196" t="e">
        <f t="shared" si="48"/>
        <v>#N/A</v>
      </c>
      <c r="AX196" t="e">
        <f t="shared" si="49"/>
        <v>#N/A</v>
      </c>
      <c r="AY196" t="e">
        <f t="shared" si="13"/>
        <v>#N/A</v>
      </c>
      <c r="AZ196" t="e">
        <f t="shared" si="14"/>
        <v>#N/A</v>
      </c>
    </row>
    <row r="197" spans="1:52" x14ac:dyDescent="0.15">
      <c r="A197" s="2"/>
      <c r="B197" s="2"/>
      <c r="C197" s="2"/>
      <c r="D197" s="198"/>
      <c r="E197" s="198"/>
      <c r="F197" s="199">
        <f t="shared" si="39"/>
        <v>0</v>
      </c>
      <c r="G197" s="207"/>
      <c r="H197" s="198"/>
      <c r="I197" s="203"/>
      <c r="J197" s="204" t="e" cm="1">
        <f t="array" ref="J197:L197">IF($I$29="mg/g solv.", AN197:AP197, IF($I$29="mg/g soln.", AS197:AU197, IF($I$29="mg/mL solv.", AX197:AZ197, "UNIT SELECTION ERROR")))</f>
        <v>#N/A</v>
      </c>
      <c r="K197" s="204" t="e">
        <v>#N/A</v>
      </c>
      <c r="L197" s="204" t="e">
        <v>#N/A</v>
      </c>
      <c r="M197" s="203"/>
      <c r="N197" s="260"/>
      <c r="O197" s="260"/>
      <c r="P197" s="260"/>
      <c r="Q197" s="179" t="str">
        <f t="shared" si="38"/>
        <v>ERROR w/ Data Input…Check Solvent Name(s), Solvent Fracs, T, and Solubility</v>
      </c>
      <c r="AC197" t="e">
        <f>INDEX(Solvents!$H$5:$H$66,MATCH(A197,Solvents!$D$5:$D$66,0))</f>
        <v>#N/A</v>
      </c>
      <c r="AD197">
        <f>IF(B197=0, 0, INDEX(Solvents!$H$5:$H$66,MATCH(B197,Solvents!$D$5:$D$66,0)))</f>
        <v>0</v>
      </c>
      <c r="AE197">
        <f>IF(C197=0, 0, INDEX(Solvents!$H$5:$H$66,MATCH(C197,Solvents!$D$5:$D$66,0)))</f>
        <v>0</v>
      </c>
      <c r="AF197" t="e">
        <f>INDEX(Solvents!$K$5:$K$66,MATCH(A197,Solvents!$D$5:$D$66,0))</f>
        <v>#N/A</v>
      </c>
      <c r="AG197">
        <f>IF(B197=0, 10000, INDEX(Solvents!$K$5:$K$66,MATCH(B197,Solvents!$D$5:$D$66,0)))</f>
        <v>10000</v>
      </c>
      <c r="AH197">
        <f>IF(C197=0, 10000, INDEX(Solvents!$K$5:$K$66,MATCH(C197,Solvents!$D$5:$D$66,0)))</f>
        <v>10000</v>
      </c>
      <c r="AI197" s="177" t="e">
        <f t="shared" si="40"/>
        <v>#N/A</v>
      </c>
      <c r="AJ197" t="e">
        <f t="shared" si="41"/>
        <v>#N/A</v>
      </c>
      <c r="AK197" t="e">
        <f t="shared" si="42"/>
        <v>#N/A</v>
      </c>
      <c r="AL197" t="e">
        <f t="shared" si="43"/>
        <v>#N/A</v>
      </c>
      <c r="AN197">
        <f t="shared" si="44"/>
        <v>0</v>
      </c>
      <c r="AO197">
        <f t="shared" si="7"/>
        <v>0</v>
      </c>
      <c r="AP197" t="e">
        <f t="shared" si="45"/>
        <v>#N/A</v>
      </c>
      <c r="AS197">
        <f t="shared" si="46"/>
        <v>0</v>
      </c>
      <c r="AT197">
        <f t="shared" si="47"/>
        <v>0</v>
      </c>
      <c r="AU197" t="e">
        <f t="shared" si="48"/>
        <v>#N/A</v>
      </c>
      <c r="AX197" t="e">
        <f t="shared" si="49"/>
        <v>#N/A</v>
      </c>
      <c r="AY197" t="e">
        <f t="shared" si="13"/>
        <v>#N/A</v>
      </c>
      <c r="AZ197" t="e">
        <f t="shared" si="14"/>
        <v>#N/A</v>
      </c>
    </row>
    <row r="198" spans="1:52" x14ac:dyDescent="0.15">
      <c r="A198" s="2"/>
      <c r="B198" s="2"/>
      <c r="C198" s="2"/>
      <c r="D198" s="198"/>
      <c r="E198" s="198"/>
      <c r="F198" s="199">
        <f t="shared" si="39"/>
        <v>0</v>
      </c>
      <c r="G198" s="207"/>
      <c r="H198" s="198"/>
      <c r="I198" s="203"/>
      <c r="J198" s="204" t="e" cm="1">
        <f t="array" ref="J198:L198">IF($I$29="mg/g solv.", AN198:AP198, IF($I$29="mg/g soln.", AS198:AU198, IF($I$29="mg/mL solv.", AX198:AZ198, "UNIT SELECTION ERROR")))</f>
        <v>#N/A</v>
      </c>
      <c r="K198" s="204" t="e">
        <v>#N/A</v>
      </c>
      <c r="L198" s="204" t="e">
        <v>#N/A</v>
      </c>
      <c r="M198" s="203"/>
      <c r="N198" s="260"/>
      <c r="O198" s="260"/>
      <c r="P198" s="260"/>
      <c r="Q198" s="179" t="str">
        <f t="shared" si="38"/>
        <v>ERROR w/ Data Input…Check Solvent Name(s), Solvent Fracs, T, and Solubility</v>
      </c>
      <c r="AC198" t="e">
        <f>INDEX(Solvents!$H$5:$H$66,MATCH(A198,Solvents!$D$5:$D$66,0))</f>
        <v>#N/A</v>
      </c>
      <c r="AD198">
        <f>IF(B198=0, 0, INDEX(Solvents!$H$5:$H$66,MATCH(B198,Solvents!$D$5:$D$66,0)))</f>
        <v>0</v>
      </c>
      <c r="AE198">
        <f>IF(C198=0, 0, INDEX(Solvents!$H$5:$H$66,MATCH(C198,Solvents!$D$5:$D$66,0)))</f>
        <v>0</v>
      </c>
      <c r="AF198" t="e">
        <f>INDEX(Solvents!$K$5:$K$66,MATCH(A198,Solvents!$D$5:$D$66,0))</f>
        <v>#N/A</v>
      </c>
      <c r="AG198">
        <f>IF(B198=0, 10000, INDEX(Solvents!$K$5:$K$66,MATCH(B198,Solvents!$D$5:$D$66,0)))</f>
        <v>10000</v>
      </c>
      <c r="AH198">
        <f>IF(C198=0, 10000, INDEX(Solvents!$K$5:$K$66,MATCH(C198,Solvents!$D$5:$D$66,0)))</f>
        <v>10000</v>
      </c>
      <c r="AI198" s="177" t="e">
        <f t="shared" si="40"/>
        <v>#N/A</v>
      </c>
      <c r="AJ198" t="e">
        <f t="shared" si="41"/>
        <v>#N/A</v>
      </c>
      <c r="AK198" t="e">
        <f t="shared" si="42"/>
        <v>#N/A</v>
      </c>
      <c r="AL198" t="e">
        <f t="shared" si="43"/>
        <v>#N/A</v>
      </c>
      <c r="AN198">
        <f t="shared" si="44"/>
        <v>0</v>
      </c>
      <c r="AO198">
        <f t="shared" si="7"/>
        <v>0</v>
      </c>
      <c r="AP198" t="e">
        <f t="shared" si="45"/>
        <v>#N/A</v>
      </c>
      <c r="AS198">
        <f t="shared" si="46"/>
        <v>0</v>
      </c>
      <c r="AT198">
        <f t="shared" si="47"/>
        <v>0</v>
      </c>
      <c r="AU198" t="e">
        <f t="shared" si="48"/>
        <v>#N/A</v>
      </c>
      <c r="AX198" t="e">
        <f t="shared" si="49"/>
        <v>#N/A</v>
      </c>
      <c r="AY198" t="e">
        <f t="shared" si="13"/>
        <v>#N/A</v>
      </c>
      <c r="AZ198" t="e">
        <f t="shared" si="14"/>
        <v>#N/A</v>
      </c>
    </row>
    <row r="199" spans="1:52" x14ac:dyDescent="0.15">
      <c r="A199" s="2"/>
      <c r="B199" s="2"/>
      <c r="C199" s="2"/>
      <c r="D199" s="198"/>
      <c r="E199" s="198"/>
      <c r="F199" s="199">
        <f t="shared" si="39"/>
        <v>0</v>
      </c>
      <c r="G199" s="207"/>
      <c r="H199" s="198"/>
      <c r="I199" s="203"/>
      <c r="J199" s="204" t="e" cm="1">
        <f t="array" ref="J199:L199">IF($I$29="mg/g solv.", AN199:AP199, IF($I$29="mg/g soln.", AS199:AU199, IF($I$29="mg/mL solv.", AX199:AZ199, "UNIT SELECTION ERROR")))</f>
        <v>#N/A</v>
      </c>
      <c r="K199" s="204" t="e">
        <v>#N/A</v>
      </c>
      <c r="L199" s="204" t="e">
        <v>#N/A</v>
      </c>
      <c r="M199" s="203"/>
      <c r="N199" s="260"/>
      <c r="O199" s="260"/>
      <c r="P199" s="260"/>
      <c r="Q199" s="179" t="str">
        <f t="shared" si="38"/>
        <v>ERROR w/ Data Input…Check Solvent Name(s), Solvent Fracs, T, and Solubility</v>
      </c>
      <c r="AC199" t="e">
        <f>INDEX(Solvents!$H$5:$H$66,MATCH(A199,Solvents!$D$5:$D$66,0))</f>
        <v>#N/A</v>
      </c>
      <c r="AD199">
        <f>IF(B199=0, 0, INDEX(Solvents!$H$5:$H$66,MATCH(B199,Solvents!$D$5:$D$66,0)))</f>
        <v>0</v>
      </c>
      <c r="AE199">
        <f>IF(C199=0, 0, INDEX(Solvents!$H$5:$H$66,MATCH(C199,Solvents!$D$5:$D$66,0)))</f>
        <v>0</v>
      </c>
      <c r="AF199" t="e">
        <f>INDEX(Solvents!$K$5:$K$66,MATCH(A199,Solvents!$D$5:$D$66,0))</f>
        <v>#N/A</v>
      </c>
      <c r="AG199">
        <f>IF(B199=0, 10000, INDEX(Solvents!$K$5:$K$66,MATCH(B199,Solvents!$D$5:$D$66,0)))</f>
        <v>10000</v>
      </c>
      <c r="AH199">
        <f>IF(C199=0, 10000, INDEX(Solvents!$K$5:$K$66,MATCH(C199,Solvents!$D$5:$D$66,0)))</f>
        <v>10000</v>
      </c>
      <c r="AI199" s="177" t="e">
        <f t="shared" si="40"/>
        <v>#N/A</v>
      </c>
      <c r="AJ199" t="e">
        <f t="shared" si="41"/>
        <v>#N/A</v>
      </c>
      <c r="AK199" t="e">
        <f t="shared" si="42"/>
        <v>#N/A</v>
      </c>
      <c r="AL199" t="e">
        <f t="shared" si="43"/>
        <v>#N/A</v>
      </c>
      <c r="AN199">
        <f t="shared" si="44"/>
        <v>0</v>
      </c>
      <c r="AO199">
        <f t="shared" si="7"/>
        <v>0</v>
      </c>
      <c r="AP199" t="e">
        <f t="shared" si="45"/>
        <v>#N/A</v>
      </c>
      <c r="AS199">
        <f t="shared" si="46"/>
        <v>0</v>
      </c>
      <c r="AT199">
        <f t="shared" si="47"/>
        <v>0</v>
      </c>
      <c r="AU199" t="e">
        <f t="shared" si="48"/>
        <v>#N/A</v>
      </c>
      <c r="AX199" t="e">
        <f t="shared" si="49"/>
        <v>#N/A</v>
      </c>
      <c r="AY199" t="e">
        <f t="shared" si="13"/>
        <v>#N/A</v>
      </c>
      <c r="AZ199" t="e">
        <f t="shared" si="14"/>
        <v>#N/A</v>
      </c>
    </row>
    <row r="200" spans="1:52" x14ac:dyDescent="0.15">
      <c r="A200" s="2"/>
      <c r="B200" s="2"/>
      <c r="C200" s="2"/>
      <c r="D200" s="198"/>
      <c r="E200" s="198"/>
      <c r="F200" s="199">
        <f t="shared" si="39"/>
        <v>0</v>
      </c>
      <c r="G200" s="207"/>
      <c r="H200" s="198"/>
      <c r="I200" s="203"/>
      <c r="J200" s="204" t="e" cm="1">
        <f t="array" ref="J200:L200">IF($I$29="mg/g solv.", AN200:AP200, IF($I$29="mg/g soln.", AS200:AU200, IF($I$29="mg/mL solv.", AX200:AZ200, "UNIT SELECTION ERROR")))</f>
        <v>#N/A</v>
      </c>
      <c r="K200" s="204" t="e">
        <v>#N/A</v>
      </c>
      <c r="L200" s="204" t="e">
        <v>#N/A</v>
      </c>
      <c r="M200" s="203"/>
      <c r="N200" s="260"/>
      <c r="O200" s="260"/>
      <c r="P200" s="260"/>
      <c r="Q200" s="179" t="str">
        <f t="shared" si="38"/>
        <v>ERROR w/ Data Input…Check Solvent Name(s), Solvent Fracs, T, and Solubility</v>
      </c>
      <c r="AC200" t="e">
        <f>INDEX(Solvents!$H$5:$H$66,MATCH(A200,Solvents!$D$5:$D$66,0))</f>
        <v>#N/A</v>
      </c>
      <c r="AD200">
        <f>IF(B200=0, 0, INDEX(Solvents!$H$5:$H$66,MATCH(B200,Solvents!$D$5:$D$66,0)))</f>
        <v>0</v>
      </c>
      <c r="AE200">
        <f>IF(C200=0, 0, INDEX(Solvents!$H$5:$H$66,MATCH(C200,Solvents!$D$5:$D$66,0)))</f>
        <v>0</v>
      </c>
      <c r="AF200" t="e">
        <f>INDEX(Solvents!$K$5:$K$66,MATCH(A200,Solvents!$D$5:$D$66,0))</f>
        <v>#N/A</v>
      </c>
      <c r="AG200">
        <f>IF(B200=0, 10000, INDEX(Solvents!$K$5:$K$66,MATCH(B200,Solvents!$D$5:$D$66,0)))</f>
        <v>10000</v>
      </c>
      <c r="AH200">
        <f>IF(C200=0, 10000, INDEX(Solvents!$K$5:$K$66,MATCH(C200,Solvents!$D$5:$D$66,0)))</f>
        <v>10000</v>
      </c>
      <c r="AI200" s="177" t="e">
        <f t="shared" si="40"/>
        <v>#N/A</v>
      </c>
      <c r="AJ200" t="e">
        <f t="shared" si="41"/>
        <v>#N/A</v>
      </c>
      <c r="AK200" t="e">
        <f t="shared" si="42"/>
        <v>#N/A</v>
      </c>
      <c r="AL200" t="e">
        <f t="shared" si="43"/>
        <v>#N/A</v>
      </c>
      <c r="AN200">
        <f t="shared" si="44"/>
        <v>0</v>
      </c>
      <c r="AO200">
        <f t="shared" si="7"/>
        <v>0</v>
      </c>
      <c r="AP200" t="e">
        <f t="shared" si="45"/>
        <v>#N/A</v>
      </c>
      <c r="AS200">
        <f t="shared" si="46"/>
        <v>0</v>
      </c>
      <c r="AT200">
        <f t="shared" si="47"/>
        <v>0</v>
      </c>
      <c r="AU200" t="e">
        <f t="shared" si="48"/>
        <v>#N/A</v>
      </c>
      <c r="AX200" t="e">
        <f t="shared" si="49"/>
        <v>#N/A</v>
      </c>
      <c r="AY200" t="e">
        <f t="shared" si="13"/>
        <v>#N/A</v>
      </c>
      <c r="AZ200" t="e">
        <f t="shared" si="14"/>
        <v>#N/A</v>
      </c>
    </row>
    <row r="201" spans="1:52" x14ac:dyDescent="0.15">
      <c r="A201" s="2"/>
      <c r="B201" s="2"/>
      <c r="C201" s="2"/>
      <c r="D201" s="198"/>
      <c r="E201" s="198"/>
      <c r="F201" s="199">
        <f t="shared" si="39"/>
        <v>0</v>
      </c>
      <c r="G201" s="207"/>
      <c r="H201" s="198"/>
      <c r="I201" s="203"/>
      <c r="J201" s="204" t="e" cm="1">
        <f t="array" ref="J201:L201">IF($I$29="mg/g solv.", AN201:AP201, IF($I$29="mg/g soln.", AS201:AU201, IF($I$29="mg/mL solv.", AX201:AZ201, "UNIT SELECTION ERROR")))</f>
        <v>#N/A</v>
      </c>
      <c r="K201" s="204" t="e">
        <v>#N/A</v>
      </c>
      <c r="L201" s="204" t="e">
        <v>#N/A</v>
      </c>
      <c r="M201" s="203"/>
      <c r="N201" s="260"/>
      <c r="O201" s="260"/>
      <c r="P201" s="260"/>
      <c r="Q201" s="179" t="str">
        <f t="shared" si="38"/>
        <v>ERROR w/ Data Input…Check Solvent Name(s), Solvent Fracs, T, and Solubility</v>
      </c>
      <c r="AC201" t="e">
        <f>INDEX(Solvents!$H$5:$H$66,MATCH(A201,Solvents!$D$5:$D$66,0))</f>
        <v>#N/A</v>
      </c>
      <c r="AD201">
        <f>IF(B201=0, 0, INDEX(Solvents!$H$5:$H$66,MATCH(B201,Solvents!$D$5:$D$66,0)))</f>
        <v>0</v>
      </c>
      <c r="AE201">
        <f>IF(C201=0, 0, INDEX(Solvents!$H$5:$H$66,MATCH(C201,Solvents!$D$5:$D$66,0)))</f>
        <v>0</v>
      </c>
      <c r="AF201" t="e">
        <f>INDEX(Solvents!$K$5:$K$66,MATCH(A201,Solvents!$D$5:$D$66,0))</f>
        <v>#N/A</v>
      </c>
      <c r="AG201">
        <f>IF(B201=0, 10000, INDEX(Solvents!$K$5:$K$66,MATCH(B201,Solvents!$D$5:$D$66,0)))</f>
        <v>10000</v>
      </c>
      <c r="AH201">
        <f>IF(C201=0, 10000, INDEX(Solvents!$K$5:$K$66,MATCH(C201,Solvents!$D$5:$D$66,0)))</f>
        <v>10000</v>
      </c>
      <c r="AI201" s="177" t="e">
        <f t="shared" si="40"/>
        <v>#N/A</v>
      </c>
      <c r="AJ201" t="e">
        <f t="shared" si="41"/>
        <v>#N/A</v>
      </c>
      <c r="AK201" t="e">
        <f t="shared" si="42"/>
        <v>#N/A</v>
      </c>
      <c r="AL201" t="e">
        <f t="shared" si="43"/>
        <v>#N/A</v>
      </c>
      <c r="AN201">
        <f t="shared" si="44"/>
        <v>0</v>
      </c>
      <c r="AO201">
        <f t="shared" si="7"/>
        <v>0</v>
      </c>
      <c r="AP201" t="e">
        <f t="shared" si="45"/>
        <v>#N/A</v>
      </c>
      <c r="AS201">
        <f t="shared" si="46"/>
        <v>0</v>
      </c>
      <c r="AT201">
        <f t="shared" si="47"/>
        <v>0</v>
      </c>
      <c r="AU201" t="e">
        <f t="shared" si="48"/>
        <v>#N/A</v>
      </c>
      <c r="AX201" t="e">
        <f t="shared" si="49"/>
        <v>#N/A</v>
      </c>
      <c r="AY201" t="e">
        <f t="shared" si="13"/>
        <v>#N/A</v>
      </c>
      <c r="AZ201" t="e">
        <f t="shared" si="14"/>
        <v>#N/A</v>
      </c>
    </row>
    <row r="202" spans="1:52" x14ac:dyDescent="0.15">
      <c r="A202" s="2"/>
      <c r="B202" s="2"/>
      <c r="C202" s="2"/>
      <c r="D202" s="198"/>
      <c r="E202" s="198"/>
      <c r="F202" s="199">
        <f t="shared" si="39"/>
        <v>0</v>
      </c>
      <c r="G202" s="207"/>
      <c r="H202" s="198"/>
      <c r="I202" s="203"/>
      <c r="J202" s="204" t="e" cm="1">
        <f t="array" ref="J202:L202">IF($I$29="mg/g solv.", AN202:AP202, IF($I$29="mg/g soln.", AS202:AU202, IF($I$29="mg/mL solv.", AX202:AZ202, "UNIT SELECTION ERROR")))</f>
        <v>#N/A</v>
      </c>
      <c r="K202" s="204" t="e">
        <v>#N/A</v>
      </c>
      <c r="L202" s="204" t="e">
        <v>#N/A</v>
      </c>
      <c r="M202" s="203"/>
      <c r="N202" s="260"/>
      <c r="O202" s="260"/>
      <c r="P202" s="260"/>
      <c r="Q202" s="179" t="str">
        <f t="shared" si="38"/>
        <v>ERROR w/ Data Input…Check Solvent Name(s), Solvent Fracs, T, and Solubility</v>
      </c>
      <c r="AC202" t="e">
        <f>INDEX(Solvents!$H$5:$H$66,MATCH(A202,Solvents!$D$5:$D$66,0))</f>
        <v>#N/A</v>
      </c>
      <c r="AD202">
        <f>IF(B202=0, 0, INDEX(Solvents!$H$5:$H$66,MATCH(B202,Solvents!$D$5:$D$66,0)))</f>
        <v>0</v>
      </c>
      <c r="AE202">
        <f>IF(C202=0, 0, INDEX(Solvents!$H$5:$H$66,MATCH(C202,Solvents!$D$5:$D$66,0)))</f>
        <v>0</v>
      </c>
      <c r="AF202" t="e">
        <f>INDEX(Solvents!$K$5:$K$66,MATCH(A202,Solvents!$D$5:$D$66,0))</f>
        <v>#N/A</v>
      </c>
      <c r="AG202">
        <f>IF(B202=0, 10000, INDEX(Solvents!$K$5:$K$66,MATCH(B202,Solvents!$D$5:$D$66,0)))</f>
        <v>10000</v>
      </c>
      <c r="AH202">
        <f>IF(C202=0, 10000, INDEX(Solvents!$K$5:$K$66,MATCH(C202,Solvents!$D$5:$D$66,0)))</f>
        <v>10000</v>
      </c>
      <c r="AI202" s="177" t="e">
        <f t="shared" si="40"/>
        <v>#N/A</v>
      </c>
      <c r="AJ202" t="e">
        <f t="shared" si="41"/>
        <v>#N/A</v>
      </c>
      <c r="AK202" t="e">
        <f t="shared" si="42"/>
        <v>#N/A</v>
      </c>
      <c r="AL202" t="e">
        <f t="shared" si="43"/>
        <v>#N/A</v>
      </c>
      <c r="AN202">
        <f t="shared" si="44"/>
        <v>0</v>
      </c>
      <c r="AO202">
        <f t="shared" si="7"/>
        <v>0</v>
      </c>
      <c r="AP202" t="e">
        <f t="shared" si="45"/>
        <v>#N/A</v>
      </c>
      <c r="AS202">
        <f t="shared" si="46"/>
        <v>0</v>
      </c>
      <c r="AT202">
        <f t="shared" si="47"/>
        <v>0</v>
      </c>
      <c r="AU202" t="e">
        <f t="shared" si="48"/>
        <v>#N/A</v>
      </c>
      <c r="AX202" t="e">
        <f t="shared" si="49"/>
        <v>#N/A</v>
      </c>
      <c r="AY202" t="e">
        <f t="shared" si="13"/>
        <v>#N/A</v>
      </c>
      <c r="AZ202" t="e">
        <f t="shared" si="14"/>
        <v>#N/A</v>
      </c>
    </row>
    <row r="203" spans="1:52" x14ac:dyDescent="0.15">
      <c r="A203" s="2"/>
      <c r="B203" s="2"/>
      <c r="C203" s="2"/>
      <c r="D203" s="198"/>
      <c r="E203" s="198"/>
      <c r="F203" s="199">
        <f t="shared" si="39"/>
        <v>0</v>
      </c>
      <c r="G203" s="207"/>
      <c r="H203" s="198"/>
      <c r="I203" s="203"/>
      <c r="J203" s="204" t="e" cm="1">
        <f t="array" ref="J203:L203">IF($I$29="mg/g solv.", AN203:AP203, IF($I$29="mg/g soln.", AS203:AU203, IF($I$29="mg/mL solv.", AX203:AZ203, "UNIT SELECTION ERROR")))</f>
        <v>#N/A</v>
      </c>
      <c r="K203" s="204" t="e">
        <v>#N/A</v>
      </c>
      <c r="L203" s="204" t="e">
        <v>#N/A</v>
      </c>
      <c r="M203" s="203"/>
      <c r="N203" s="260"/>
      <c r="O203" s="260"/>
      <c r="P203" s="260"/>
      <c r="Q203" s="179" t="str">
        <f t="shared" si="38"/>
        <v>ERROR w/ Data Input…Check Solvent Name(s), Solvent Fracs, T, and Solubility</v>
      </c>
      <c r="AC203" t="e">
        <f>INDEX(Solvents!$H$5:$H$66,MATCH(A203,Solvents!$D$5:$D$66,0))</f>
        <v>#N/A</v>
      </c>
      <c r="AD203">
        <f>IF(B203=0, 0, INDEX(Solvents!$H$5:$H$66,MATCH(B203,Solvents!$D$5:$D$66,0)))</f>
        <v>0</v>
      </c>
      <c r="AE203">
        <f>IF(C203=0, 0, INDEX(Solvents!$H$5:$H$66,MATCH(C203,Solvents!$D$5:$D$66,0)))</f>
        <v>0</v>
      </c>
      <c r="AF203" t="e">
        <f>INDEX(Solvents!$K$5:$K$66,MATCH(A203,Solvents!$D$5:$D$66,0))</f>
        <v>#N/A</v>
      </c>
      <c r="AG203">
        <f>IF(B203=0, 10000, INDEX(Solvents!$K$5:$K$66,MATCH(B203,Solvents!$D$5:$D$66,0)))</f>
        <v>10000</v>
      </c>
      <c r="AH203">
        <f>IF(C203=0, 10000, INDEX(Solvents!$K$5:$K$66,MATCH(C203,Solvents!$D$5:$D$66,0)))</f>
        <v>10000</v>
      </c>
      <c r="AI203" s="177" t="e">
        <f t="shared" si="40"/>
        <v>#N/A</v>
      </c>
      <c r="AJ203" t="e">
        <f t="shared" si="41"/>
        <v>#N/A</v>
      </c>
      <c r="AK203" t="e">
        <f t="shared" si="42"/>
        <v>#N/A</v>
      </c>
      <c r="AL203" t="e">
        <f t="shared" si="43"/>
        <v>#N/A</v>
      </c>
      <c r="AN203">
        <f t="shared" si="44"/>
        <v>0</v>
      </c>
      <c r="AO203">
        <f t="shared" si="7"/>
        <v>0</v>
      </c>
      <c r="AP203" t="e">
        <f t="shared" si="45"/>
        <v>#N/A</v>
      </c>
      <c r="AS203">
        <f t="shared" si="46"/>
        <v>0</v>
      </c>
      <c r="AT203">
        <f t="shared" si="47"/>
        <v>0</v>
      </c>
      <c r="AU203" t="e">
        <f t="shared" si="48"/>
        <v>#N/A</v>
      </c>
      <c r="AX203" t="e">
        <f t="shared" si="49"/>
        <v>#N/A</v>
      </c>
      <c r="AY203" t="e">
        <f t="shared" si="13"/>
        <v>#N/A</v>
      </c>
      <c r="AZ203" t="e">
        <f t="shared" si="14"/>
        <v>#N/A</v>
      </c>
    </row>
    <row r="204" spans="1:52" x14ac:dyDescent="0.15">
      <c r="A204" s="2"/>
      <c r="B204" s="2"/>
      <c r="C204" s="2"/>
      <c r="D204" s="198"/>
      <c r="E204" s="198"/>
      <c r="F204" s="199">
        <f t="shared" si="39"/>
        <v>0</v>
      </c>
      <c r="G204" s="207"/>
      <c r="H204" s="198"/>
      <c r="I204" s="203"/>
      <c r="J204" s="204" t="e" cm="1">
        <f t="array" ref="J204:L204">IF($I$29="mg/g solv.", AN204:AP204, IF($I$29="mg/g soln.", AS204:AU204, IF($I$29="mg/mL solv.", AX204:AZ204, "UNIT SELECTION ERROR")))</f>
        <v>#N/A</v>
      </c>
      <c r="K204" s="204" t="e">
        <v>#N/A</v>
      </c>
      <c r="L204" s="204" t="e">
        <v>#N/A</v>
      </c>
      <c r="M204" s="203"/>
      <c r="N204" s="260"/>
      <c r="O204" s="260"/>
      <c r="P204" s="260"/>
      <c r="Q204" s="179" t="str">
        <f t="shared" si="38"/>
        <v>ERROR w/ Data Input…Check Solvent Name(s), Solvent Fracs, T, and Solubility</v>
      </c>
      <c r="AC204" t="e">
        <f>INDEX(Solvents!$H$5:$H$66,MATCH(A204,Solvents!$D$5:$D$66,0))</f>
        <v>#N/A</v>
      </c>
      <c r="AD204">
        <f>IF(B204=0, 0, INDEX(Solvents!$H$5:$H$66,MATCH(B204,Solvents!$D$5:$D$66,0)))</f>
        <v>0</v>
      </c>
      <c r="AE204">
        <f>IF(C204=0, 0, INDEX(Solvents!$H$5:$H$66,MATCH(C204,Solvents!$D$5:$D$66,0)))</f>
        <v>0</v>
      </c>
      <c r="AF204" t="e">
        <f>INDEX(Solvents!$K$5:$K$66,MATCH(A204,Solvents!$D$5:$D$66,0))</f>
        <v>#N/A</v>
      </c>
      <c r="AG204">
        <f>IF(B204=0, 10000, INDEX(Solvents!$K$5:$K$66,MATCH(B204,Solvents!$D$5:$D$66,0)))</f>
        <v>10000</v>
      </c>
      <c r="AH204">
        <f>IF(C204=0, 10000, INDEX(Solvents!$K$5:$K$66,MATCH(C204,Solvents!$D$5:$D$66,0)))</f>
        <v>10000</v>
      </c>
      <c r="AI204" s="177" t="e">
        <f t="shared" si="40"/>
        <v>#N/A</v>
      </c>
      <c r="AJ204" t="e">
        <f t="shared" si="41"/>
        <v>#N/A</v>
      </c>
      <c r="AK204" t="e">
        <f t="shared" si="42"/>
        <v>#N/A</v>
      </c>
      <c r="AL204" t="e">
        <f t="shared" si="43"/>
        <v>#N/A</v>
      </c>
      <c r="AN204">
        <f t="shared" si="44"/>
        <v>0</v>
      </c>
      <c r="AO204">
        <f t="shared" si="7"/>
        <v>0</v>
      </c>
      <c r="AP204" t="e">
        <f t="shared" si="45"/>
        <v>#N/A</v>
      </c>
      <c r="AS204">
        <f t="shared" si="46"/>
        <v>0</v>
      </c>
      <c r="AT204">
        <f t="shared" si="47"/>
        <v>0</v>
      </c>
      <c r="AU204" t="e">
        <f t="shared" si="48"/>
        <v>#N/A</v>
      </c>
      <c r="AX204" t="e">
        <f t="shared" si="49"/>
        <v>#N/A</v>
      </c>
      <c r="AY204" t="e">
        <f t="shared" si="13"/>
        <v>#N/A</v>
      </c>
      <c r="AZ204" t="e">
        <f t="shared" si="14"/>
        <v>#N/A</v>
      </c>
    </row>
    <row r="205" spans="1:52" x14ac:dyDescent="0.15">
      <c r="A205" s="2"/>
      <c r="B205" s="2"/>
      <c r="C205" s="2"/>
      <c r="D205" s="198"/>
      <c r="E205" s="198"/>
      <c r="F205" s="199">
        <f t="shared" si="39"/>
        <v>0</v>
      </c>
      <c r="G205" s="207"/>
      <c r="H205" s="198"/>
      <c r="I205" s="203"/>
      <c r="J205" s="204" t="e" cm="1">
        <f t="array" ref="J205:L205">IF($I$29="mg/g solv.", AN205:AP205, IF($I$29="mg/g soln.", AS205:AU205, IF($I$29="mg/mL solv.", AX205:AZ205, "UNIT SELECTION ERROR")))</f>
        <v>#N/A</v>
      </c>
      <c r="K205" s="204" t="e">
        <v>#N/A</v>
      </c>
      <c r="L205" s="204" t="e">
        <v>#N/A</v>
      </c>
      <c r="M205" s="203"/>
      <c r="N205" s="260"/>
      <c r="O205" s="260"/>
      <c r="P205" s="260"/>
      <c r="Q205" s="179" t="str">
        <f t="shared" si="38"/>
        <v>ERROR w/ Data Input…Check Solvent Name(s), Solvent Fracs, T, and Solubility</v>
      </c>
      <c r="AC205" t="e">
        <f>INDEX(Solvents!$H$5:$H$66,MATCH(A205,Solvents!$D$5:$D$66,0))</f>
        <v>#N/A</v>
      </c>
      <c r="AD205">
        <f>IF(B205=0, 0, INDEX(Solvents!$H$5:$H$66,MATCH(B205,Solvents!$D$5:$D$66,0)))</f>
        <v>0</v>
      </c>
      <c r="AE205">
        <f>IF(C205=0, 0, INDEX(Solvents!$H$5:$H$66,MATCH(C205,Solvents!$D$5:$D$66,0)))</f>
        <v>0</v>
      </c>
      <c r="AF205" t="e">
        <f>INDEX(Solvents!$K$5:$K$66,MATCH(A205,Solvents!$D$5:$D$66,0))</f>
        <v>#N/A</v>
      </c>
      <c r="AG205">
        <f>IF(B205=0, 10000, INDEX(Solvents!$K$5:$K$66,MATCH(B205,Solvents!$D$5:$D$66,0)))</f>
        <v>10000</v>
      </c>
      <c r="AH205">
        <f>IF(C205=0, 10000, INDEX(Solvents!$K$5:$K$66,MATCH(C205,Solvents!$D$5:$D$66,0)))</f>
        <v>10000</v>
      </c>
      <c r="AI205" s="177" t="e">
        <f t="shared" si="40"/>
        <v>#N/A</v>
      </c>
      <c r="AJ205" t="e">
        <f t="shared" si="41"/>
        <v>#N/A</v>
      </c>
      <c r="AK205" t="e">
        <f t="shared" si="42"/>
        <v>#N/A</v>
      </c>
      <c r="AL205" t="e">
        <f t="shared" si="43"/>
        <v>#N/A</v>
      </c>
      <c r="AN205">
        <f t="shared" si="44"/>
        <v>0</v>
      </c>
      <c r="AO205">
        <f t="shared" si="7"/>
        <v>0</v>
      </c>
      <c r="AP205" t="e">
        <f t="shared" si="45"/>
        <v>#N/A</v>
      </c>
      <c r="AS205">
        <f t="shared" si="46"/>
        <v>0</v>
      </c>
      <c r="AT205">
        <f t="shared" si="47"/>
        <v>0</v>
      </c>
      <c r="AU205" t="e">
        <f t="shared" si="48"/>
        <v>#N/A</v>
      </c>
      <c r="AX205" t="e">
        <f t="shared" si="49"/>
        <v>#N/A</v>
      </c>
      <c r="AY205" t="e">
        <f t="shared" si="13"/>
        <v>#N/A</v>
      </c>
      <c r="AZ205" t="e">
        <f t="shared" si="14"/>
        <v>#N/A</v>
      </c>
    </row>
    <row r="206" spans="1:52" x14ac:dyDescent="0.15">
      <c r="A206" s="2"/>
      <c r="B206" s="2"/>
      <c r="C206" s="2"/>
      <c r="D206" s="198"/>
      <c r="E206" s="198"/>
      <c r="F206" s="199">
        <f t="shared" si="39"/>
        <v>0</v>
      </c>
      <c r="G206" s="207"/>
      <c r="H206" s="198"/>
      <c r="I206" s="203"/>
      <c r="J206" s="204" t="e" cm="1">
        <f t="array" ref="J206:L206">IF($I$29="mg/g solv.", AN206:AP206, IF($I$29="mg/g soln.", AS206:AU206, IF($I$29="mg/mL solv.", AX206:AZ206, "UNIT SELECTION ERROR")))</f>
        <v>#N/A</v>
      </c>
      <c r="K206" s="204" t="e">
        <v>#N/A</v>
      </c>
      <c r="L206" s="204" t="e">
        <v>#N/A</v>
      </c>
      <c r="M206" s="203"/>
      <c r="N206" s="260"/>
      <c r="O206" s="260"/>
      <c r="P206" s="260"/>
      <c r="Q206" s="179" t="str">
        <f t="shared" si="38"/>
        <v>ERROR w/ Data Input…Check Solvent Name(s), Solvent Fracs, T, and Solubility</v>
      </c>
      <c r="AC206" t="e">
        <f>INDEX(Solvents!$H$5:$H$66,MATCH(A206,Solvents!$D$5:$D$66,0))</f>
        <v>#N/A</v>
      </c>
      <c r="AD206">
        <f>IF(B206=0, 0, INDEX(Solvents!$H$5:$H$66,MATCH(B206,Solvents!$D$5:$D$66,0)))</f>
        <v>0</v>
      </c>
      <c r="AE206">
        <f>IF(C206=0, 0, INDEX(Solvents!$H$5:$H$66,MATCH(C206,Solvents!$D$5:$D$66,0)))</f>
        <v>0</v>
      </c>
      <c r="AF206" t="e">
        <f>INDEX(Solvents!$K$5:$K$66,MATCH(A206,Solvents!$D$5:$D$66,0))</f>
        <v>#N/A</v>
      </c>
      <c r="AG206">
        <f>IF(B206=0, 10000, INDEX(Solvents!$K$5:$K$66,MATCH(B206,Solvents!$D$5:$D$66,0)))</f>
        <v>10000</v>
      </c>
      <c r="AH206">
        <f>IF(C206=0, 10000, INDEX(Solvents!$K$5:$K$66,MATCH(C206,Solvents!$D$5:$D$66,0)))</f>
        <v>10000</v>
      </c>
      <c r="AI206" s="177" t="e">
        <f t="shared" si="40"/>
        <v>#N/A</v>
      </c>
      <c r="AJ206" t="e">
        <f t="shared" si="41"/>
        <v>#N/A</v>
      </c>
      <c r="AK206" t="e">
        <f t="shared" si="42"/>
        <v>#N/A</v>
      </c>
      <c r="AL206" t="e">
        <f t="shared" si="43"/>
        <v>#N/A</v>
      </c>
      <c r="AN206">
        <f t="shared" si="44"/>
        <v>0</v>
      </c>
      <c r="AO206">
        <f t="shared" si="7"/>
        <v>0</v>
      </c>
      <c r="AP206" t="e">
        <f t="shared" si="45"/>
        <v>#N/A</v>
      </c>
      <c r="AS206">
        <f t="shared" si="46"/>
        <v>0</v>
      </c>
      <c r="AT206">
        <f t="shared" si="47"/>
        <v>0</v>
      </c>
      <c r="AU206" t="e">
        <f t="shared" si="48"/>
        <v>#N/A</v>
      </c>
      <c r="AX206" t="e">
        <f t="shared" si="49"/>
        <v>#N/A</v>
      </c>
      <c r="AY206" t="e">
        <f t="shared" si="13"/>
        <v>#N/A</v>
      </c>
      <c r="AZ206" t="e">
        <f t="shared" si="14"/>
        <v>#N/A</v>
      </c>
    </row>
    <row r="207" spans="1:52" x14ac:dyDescent="0.15">
      <c r="A207" s="2"/>
      <c r="B207" s="2"/>
      <c r="C207" s="2"/>
      <c r="D207" s="198"/>
      <c r="E207" s="198"/>
      <c r="F207" s="199">
        <f t="shared" si="39"/>
        <v>0</v>
      </c>
      <c r="G207" s="207"/>
      <c r="H207" s="198"/>
      <c r="I207" s="203"/>
      <c r="J207" s="204" t="e" cm="1">
        <f t="array" ref="J207:L207">IF($I$29="mg/g solv.", AN207:AP207, IF($I$29="mg/g soln.", AS207:AU207, IF($I$29="mg/mL solv.", AX207:AZ207, "UNIT SELECTION ERROR")))</f>
        <v>#N/A</v>
      </c>
      <c r="K207" s="204" t="e">
        <v>#N/A</v>
      </c>
      <c r="L207" s="204" t="e">
        <v>#N/A</v>
      </c>
      <c r="M207" s="203"/>
      <c r="N207" s="260"/>
      <c r="O207" s="260"/>
      <c r="P207" s="260"/>
      <c r="Q207" s="179" t="str">
        <f t="shared" si="38"/>
        <v>ERROR w/ Data Input…Check Solvent Name(s), Solvent Fracs, T, and Solubility</v>
      </c>
      <c r="AC207" t="e">
        <f>INDEX(Solvents!$H$5:$H$66,MATCH(A207,Solvents!$D$5:$D$66,0))</f>
        <v>#N/A</v>
      </c>
      <c r="AD207">
        <f>IF(B207=0, 0, INDEX(Solvents!$H$5:$H$66,MATCH(B207,Solvents!$D$5:$D$66,0)))</f>
        <v>0</v>
      </c>
      <c r="AE207">
        <f>IF(C207=0, 0, INDEX(Solvents!$H$5:$H$66,MATCH(C207,Solvents!$D$5:$D$66,0)))</f>
        <v>0</v>
      </c>
      <c r="AF207" t="e">
        <f>INDEX(Solvents!$K$5:$K$66,MATCH(A207,Solvents!$D$5:$D$66,0))</f>
        <v>#N/A</v>
      </c>
      <c r="AG207">
        <f>IF(B207=0, 10000, INDEX(Solvents!$K$5:$K$66,MATCH(B207,Solvents!$D$5:$D$66,0)))</f>
        <v>10000</v>
      </c>
      <c r="AH207">
        <f>IF(C207=0, 10000, INDEX(Solvents!$K$5:$K$66,MATCH(C207,Solvents!$D$5:$D$66,0)))</f>
        <v>10000</v>
      </c>
      <c r="AI207" s="177" t="e">
        <f t="shared" si="40"/>
        <v>#N/A</v>
      </c>
      <c r="AJ207" t="e">
        <f t="shared" si="41"/>
        <v>#N/A</v>
      </c>
      <c r="AK207" t="e">
        <f t="shared" si="42"/>
        <v>#N/A</v>
      </c>
      <c r="AL207" t="e">
        <f t="shared" si="43"/>
        <v>#N/A</v>
      </c>
      <c r="AN207">
        <f t="shared" si="44"/>
        <v>0</v>
      </c>
      <c r="AO207">
        <f t="shared" si="7"/>
        <v>0</v>
      </c>
      <c r="AP207" t="e">
        <f t="shared" si="45"/>
        <v>#N/A</v>
      </c>
      <c r="AS207">
        <f t="shared" si="46"/>
        <v>0</v>
      </c>
      <c r="AT207">
        <f t="shared" si="47"/>
        <v>0</v>
      </c>
      <c r="AU207" t="e">
        <f t="shared" si="48"/>
        <v>#N/A</v>
      </c>
      <c r="AX207" t="e">
        <f t="shared" si="49"/>
        <v>#N/A</v>
      </c>
      <c r="AY207" t="e">
        <f t="shared" si="13"/>
        <v>#N/A</v>
      </c>
      <c r="AZ207" t="e">
        <f t="shared" si="14"/>
        <v>#N/A</v>
      </c>
    </row>
    <row r="208" spans="1:52" x14ac:dyDescent="0.15">
      <c r="A208" s="2"/>
      <c r="B208" s="2"/>
      <c r="C208" s="2"/>
      <c r="D208" s="198"/>
      <c r="E208" s="198"/>
      <c r="F208" s="199">
        <f t="shared" si="39"/>
        <v>0</v>
      </c>
      <c r="G208" s="207"/>
      <c r="H208" s="198"/>
      <c r="I208" s="203"/>
      <c r="J208" s="204" t="e" cm="1">
        <f t="array" ref="J208:L208">IF($I$29="mg/g solv.", AN208:AP208, IF($I$29="mg/g soln.", AS208:AU208, IF($I$29="mg/mL solv.", AX208:AZ208, "UNIT SELECTION ERROR")))</f>
        <v>#N/A</v>
      </c>
      <c r="K208" s="204" t="e">
        <v>#N/A</v>
      </c>
      <c r="L208" s="204" t="e">
        <v>#N/A</v>
      </c>
      <c r="M208" s="203"/>
      <c r="N208" s="260"/>
      <c r="O208" s="260"/>
      <c r="P208" s="260"/>
      <c r="Q208" s="179" t="str">
        <f t="shared" si="38"/>
        <v>ERROR w/ Data Input…Check Solvent Name(s), Solvent Fracs, T, and Solubility</v>
      </c>
      <c r="AC208" t="e">
        <f>INDEX(Solvents!$H$5:$H$66,MATCH(A208,Solvents!$D$5:$D$66,0))</f>
        <v>#N/A</v>
      </c>
      <c r="AD208">
        <f>IF(B208=0, 0, INDEX(Solvents!$H$5:$H$66,MATCH(B208,Solvents!$D$5:$D$66,0)))</f>
        <v>0</v>
      </c>
      <c r="AE208">
        <f>IF(C208=0, 0, INDEX(Solvents!$H$5:$H$66,MATCH(C208,Solvents!$D$5:$D$66,0)))</f>
        <v>0</v>
      </c>
      <c r="AF208" t="e">
        <f>INDEX(Solvents!$K$5:$K$66,MATCH(A208,Solvents!$D$5:$D$66,0))</f>
        <v>#N/A</v>
      </c>
      <c r="AG208">
        <f>IF(B208=0, 10000, INDEX(Solvents!$K$5:$K$66,MATCH(B208,Solvents!$D$5:$D$66,0)))</f>
        <v>10000</v>
      </c>
      <c r="AH208">
        <f>IF(C208=0, 10000, INDEX(Solvents!$K$5:$K$66,MATCH(C208,Solvents!$D$5:$D$66,0)))</f>
        <v>10000</v>
      </c>
      <c r="AI208" s="177" t="e">
        <f t="shared" si="40"/>
        <v>#N/A</v>
      </c>
      <c r="AJ208" t="e">
        <f t="shared" si="41"/>
        <v>#N/A</v>
      </c>
      <c r="AK208" t="e">
        <f t="shared" si="42"/>
        <v>#N/A</v>
      </c>
      <c r="AL208" t="e">
        <f t="shared" si="43"/>
        <v>#N/A</v>
      </c>
      <c r="AN208">
        <f t="shared" si="44"/>
        <v>0</v>
      </c>
      <c r="AO208">
        <f t="shared" si="7"/>
        <v>0</v>
      </c>
      <c r="AP208" t="e">
        <f t="shared" si="45"/>
        <v>#N/A</v>
      </c>
      <c r="AS208">
        <f t="shared" si="46"/>
        <v>0</v>
      </c>
      <c r="AT208">
        <f t="shared" si="47"/>
        <v>0</v>
      </c>
      <c r="AU208" t="e">
        <f t="shared" si="48"/>
        <v>#N/A</v>
      </c>
      <c r="AX208" t="e">
        <f t="shared" si="49"/>
        <v>#N/A</v>
      </c>
      <c r="AY208" t="e">
        <f t="shared" si="13"/>
        <v>#N/A</v>
      </c>
      <c r="AZ208" t="e">
        <f t="shared" si="14"/>
        <v>#N/A</v>
      </c>
    </row>
    <row r="209" spans="1:52" x14ac:dyDescent="0.15">
      <c r="A209" s="2"/>
      <c r="B209" s="2"/>
      <c r="C209" s="2"/>
      <c r="D209" s="198"/>
      <c r="E209" s="198"/>
      <c r="F209" s="199">
        <f t="shared" si="39"/>
        <v>0</v>
      </c>
      <c r="G209" s="207"/>
      <c r="H209" s="198"/>
      <c r="I209" s="203"/>
      <c r="J209" s="204" t="e" cm="1">
        <f t="array" ref="J209:L209">IF($I$29="mg/g solv.", AN209:AP209, IF($I$29="mg/g soln.", AS209:AU209, IF($I$29="mg/mL solv.", AX209:AZ209, "UNIT SELECTION ERROR")))</f>
        <v>#N/A</v>
      </c>
      <c r="K209" s="204" t="e">
        <v>#N/A</v>
      </c>
      <c r="L209" s="204" t="e">
        <v>#N/A</v>
      </c>
      <c r="M209" s="203"/>
      <c r="N209" s="260"/>
      <c r="O209" s="260"/>
      <c r="P209" s="260"/>
      <c r="Q209" s="179" t="str">
        <f t="shared" si="38"/>
        <v>ERROR w/ Data Input…Check Solvent Name(s), Solvent Fracs, T, and Solubility</v>
      </c>
      <c r="AC209" t="e">
        <f>INDEX(Solvents!$H$5:$H$66,MATCH(A209,Solvents!$D$5:$D$66,0))</f>
        <v>#N/A</v>
      </c>
      <c r="AD209">
        <f>IF(B209=0, 0, INDEX(Solvents!$H$5:$H$66,MATCH(B209,Solvents!$D$5:$D$66,0)))</f>
        <v>0</v>
      </c>
      <c r="AE209">
        <f>IF(C209=0, 0, INDEX(Solvents!$H$5:$H$66,MATCH(C209,Solvents!$D$5:$D$66,0)))</f>
        <v>0</v>
      </c>
      <c r="AF209" t="e">
        <f>INDEX(Solvents!$K$5:$K$66,MATCH(A209,Solvents!$D$5:$D$66,0))</f>
        <v>#N/A</v>
      </c>
      <c r="AG209">
        <f>IF(B209=0, 10000, INDEX(Solvents!$K$5:$K$66,MATCH(B209,Solvents!$D$5:$D$66,0)))</f>
        <v>10000</v>
      </c>
      <c r="AH209">
        <f>IF(C209=0, 10000, INDEX(Solvents!$K$5:$K$66,MATCH(C209,Solvents!$D$5:$D$66,0)))</f>
        <v>10000</v>
      </c>
      <c r="AI209" s="177" t="e">
        <f t="shared" si="40"/>
        <v>#N/A</v>
      </c>
      <c r="AJ209" t="e">
        <f t="shared" si="41"/>
        <v>#N/A</v>
      </c>
      <c r="AK209" t="e">
        <f t="shared" si="42"/>
        <v>#N/A</v>
      </c>
      <c r="AL209" t="e">
        <f t="shared" si="43"/>
        <v>#N/A</v>
      </c>
      <c r="AN209">
        <f t="shared" si="44"/>
        <v>0</v>
      </c>
      <c r="AO209">
        <f t="shared" si="7"/>
        <v>0</v>
      </c>
      <c r="AP209" t="e">
        <f t="shared" si="45"/>
        <v>#N/A</v>
      </c>
      <c r="AS209">
        <f t="shared" si="46"/>
        <v>0</v>
      </c>
      <c r="AT209">
        <f t="shared" si="47"/>
        <v>0</v>
      </c>
      <c r="AU209" t="e">
        <f t="shared" si="48"/>
        <v>#N/A</v>
      </c>
      <c r="AX209" t="e">
        <f t="shared" si="49"/>
        <v>#N/A</v>
      </c>
      <c r="AY209" t="e">
        <f t="shared" si="13"/>
        <v>#N/A</v>
      </c>
      <c r="AZ209" t="e">
        <f t="shared" si="14"/>
        <v>#N/A</v>
      </c>
    </row>
    <row r="210" spans="1:52" x14ac:dyDescent="0.15">
      <c r="A210" s="2"/>
      <c r="B210" s="2"/>
      <c r="C210" s="2"/>
      <c r="D210" s="198"/>
      <c r="E210" s="198"/>
      <c r="F210" s="199">
        <f t="shared" si="39"/>
        <v>0</v>
      </c>
      <c r="G210" s="207"/>
      <c r="H210" s="198"/>
      <c r="I210" s="203"/>
      <c r="J210" s="204" t="e" cm="1">
        <f t="array" ref="J210:L210">IF($I$29="mg/g solv.", AN210:AP210, IF($I$29="mg/g soln.", AS210:AU210, IF($I$29="mg/mL solv.", AX210:AZ210, "UNIT SELECTION ERROR")))</f>
        <v>#N/A</v>
      </c>
      <c r="K210" s="204" t="e">
        <v>#N/A</v>
      </c>
      <c r="L210" s="204" t="e">
        <v>#N/A</v>
      </c>
      <c r="M210" s="203"/>
      <c r="N210" s="260"/>
      <c r="O210" s="260"/>
      <c r="P210" s="260"/>
      <c r="Q210" s="179" t="str">
        <f t="shared" si="38"/>
        <v>ERROR w/ Data Input…Check Solvent Name(s), Solvent Fracs, T, and Solubility</v>
      </c>
      <c r="AC210" t="e">
        <f>INDEX(Solvents!$H$5:$H$66,MATCH(A210,Solvents!$D$5:$D$66,0))</f>
        <v>#N/A</v>
      </c>
      <c r="AD210">
        <f>IF(B210=0, 0, INDEX(Solvents!$H$5:$H$66,MATCH(B210,Solvents!$D$5:$D$66,0)))</f>
        <v>0</v>
      </c>
      <c r="AE210">
        <f>IF(C210=0, 0, INDEX(Solvents!$H$5:$H$66,MATCH(C210,Solvents!$D$5:$D$66,0)))</f>
        <v>0</v>
      </c>
      <c r="AF210" t="e">
        <f>INDEX(Solvents!$K$5:$K$66,MATCH(A210,Solvents!$D$5:$D$66,0))</f>
        <v>#N/A</v>
      </c>
      <c r="AG210">
        <f>IF(B210=0, 10000, INDEX(Solvents!$K$5:$K$66,MATCH(B210,Solvents!$D$5:$D$66,0)))</f>
        <v>10000</v>
      </c>
      <c r="AH210">
        <f>IF(C210=0, 10000, INDEX(Solvents!$K$5:$K$66,MATCH(C210,Solvents!$D$5:$D$66,0)))</f>
        <v>10000</v>
      </c>
      <c r="AI210" s="177" t="e">
        <f t="shared" si="40"/>
        <v>#N/A</v>
      </c>
      <c r="AJ210" t="e">
        <f t="shared" si="41"/>
        <v>#N/A</v>
      </c>
      <c r="AK210" t="e">
        <f t="shared" si="42"/>
        <v>#N/A</v>
      </c>
      <c r="AL210" t="e">
        <f t="shared" si="43"/>
        <v>#N/A</v>
      </c>
      <c r="AN210">
        <f t="shared" si="44"/>
        <v>0</v>
      </c>
      <c r="AO210">
        <f t="shared" si="7"/>
        <v>0</v>
      </c>
      <c r="AP210" t="e">
        <f t="shared" si="45"/>
        <v>#N/A</v>
      </c>
      <c r="AS210">
        <f t="shared" si="46"/>
        <v>0</v>
      </c>
      <c r="AT210">
        <f t="shared" si="47"/>
        <v>0</v>
      </c>
      <c r="AU210" t="e">
        <f t="shared" si="48"/>
        <v>#N/A</v>
      </c>
      <c r="AX210" t="e">
        <f t="shared" si="49"/>
        <v>#N/A</v>
      </c>
      <c r="AY210" t="e">
        <f t="shared" si="13"/>
        <v>#N/A</v>
      </c>
      <c r="AZ210" t="e">
        <f t="shared" si="14"/>
        <v>#N/A</v>
      </c>
    </row>
    <row r="211" spans="1:52" x14ac:dyDescent="0.15">
      <c r="A211" s="2"/>
      <c r="B211" s="2"/>
      <c r="C211" s="2"/>
      <c r="D211" s="198"/>
      <c r="E211" s="198"/>
      <c r="F211" s="199">
        <f t="shared" si="39"/>
        <v>0</v>
      </c>
      <c r="G211" s="207"/>
      <c r="H211" s="198"/>
      <c r="I211" s="203"/>
      <c r="J211" s="204" t="e" cm="1">
        <f t="array" ref="J211:L211">IF($I$29="mg/g solv.", AN211:AP211, IF($I$29="mg/g soln.", AS211:AU211, IF($I$29="mg/mL solv.", AX211:AZ211, "UNIT SELECTION ERROR")))</f>
        <v>#N/A</v>
      </c>
      <c r="K211" s="204" t="e">
        <v>#N/A</v>
      </c>
      <c r="L211" s="204" t="e">
        <v>#N/A</v>
      </c>
      <c r="M211" s="203"/>
      <c r="N211" s="260"/>
      <c r="O211" s="260"/>
      <c r="P211" s="260"/>
      <c r="Q211" s="179" t="str">
        <f t="shared" si="38"/>
        <v>ERROR w/ Data Input…Check Solvent Name(s), Solvent Fracs, T, and Solubility</v>
      </c>
      <c r="AC211" t="e">
        <f>INDEX(Solvents!$H$5:$H$66,MATCH(A211,Solvents!$D$5:$D$66,0))</f>
        <v>#N/A</v>
      </c>
      <c r="AD211">
        <f>IF(B211=0, 0, INDEX(Solvents!$H$5:$H$66,MATCH(B211,Solvents!$D$5:$D$66,0)))</f>
        <v>0</v>
      </c>
      <c r="AE211">
        <f>IF(C211=0, 0, INDEX(Solvents!$H$5:$H$66,MATCH(C211,Solvents!$D$5:$D$66,0)))</f>
        <v>0</v>
      </c>
      <c r="AF211" t="e">
        <f>INDEX(Solvents!$K$5:$K$66,MATCH(A211,Solvents!$D$5:$D$66,0))</f>
        <v>#N/A</v>
      </c>
      <c r="AG211">
        <f>IF(B211=0, 10000, INDEX(Solvents!$K$5:$K$66,MATCH(B211,Solvents!$D$5:$D$66,0)))</f>
        <v>10000</v>
      </c>
      <c r="AH211">
        <f>IF(C211=0, 10000, INDEX(Solvents!$K$5:$K$66,MATCH(C211,Solvents!$D$5:$D$66,0)))</f>
        <v>10000</v>
      </c>
      <c r="AI211" s="177" t="e">
        <f t="shared" si="40"/>
        <v>#N/A</v>
      </c>
      <c r="AJ211" t="e">
        <f t="shared" si="41"/>
        <v>#N/A</v>
      </c>
      <c r="AK211" t="e">
        <f t="shared" si="42"/>
        <v>#N/A</v>
      </c>
      <c r="AL211" t="e">
        <f t="shared" si="43"/>
        <v>#N/A</v>
      </c>
      <c r="AN211">
        <f t="shared" si="44"/>
        <v>0</v>
      </c>
      <c r="AO211">
        <f t="shared" si="7"/>
        <v>0</v>
      </c>
      <c r="AP211" t="e">
        <f t="shared" si="45"/>
        <v>#N/A</v>
      </c>
      <c r="AS211">
        <f t="shared" si="46"/>
        <v>0</v>
      </c>
      <c r="AT211">
        <f t="shared" si="47"/>
        <v>0</v>
      </c>
      <c r="AU211" t="e">
        <f t="shared" si="48"/>
        <v>#N/A</v>
      </c>
      <c r="AX211" t="e">
        <f t="shared" si="49"/>
        <v>#N/A</v>
      </c>
      <c r="AY211" t="e">
        <f t="shared" si="13"/>
        <v>#N/A</v>
      </c>
      <c r="AZ211" t="e">
        <f t="shared" si="14"/>
        <v>#N/A</v>
      </c>
    </row>
    <row r="212" spans="1:52" x14ac:dyDescent="0.15">
      <c r="A212" s="2"/>
      <c r="B212" s="2"/>
      <c r="C212" s="2"/>
      <c r="D212" s="198"/>
      <c r="E212" s="198"/>
      <c r="F212" s="199">
        <f t="shared" si="39"/>
        <v>0</v>
      </c>
      <c r="G212" s="207"/>
      <c r="H212" s="198"/>
      <c r="I212" s="203"/>
      <c r="J212" s="204" t="e" cm="1">
        <f t="array" ref="J212:L212">IF($I$29="mg/g solv.", AN212:AP212, IF($I$29="mg/g soln.", AS212:AU212, IF($I$29="mg/mL solv.", AX212:AZ212, "UNIT SELECTION ERROR")))</f>
        <v>#N/A</v>
      </c>
      <c r="K212" s="204" t="e">
        <v>#N/A</v>
      </c>
      <c r="L212" s="204" t="e">
        <v>#N/A</v>
      </c>
      <c r="M212" s="203"/>
      <c r="N212" s="260"/>
      <c r="O212" s="260"/>
      <c r="P212" s="260"/>
      <c r="Q212" s="179" t="str">
        <f t="shared" si="38"/>
        <v>ERROR w/ Data Input…Check Solvent Name(s), Solvent Fracs, T, and Solubility</v>
      </c>
      <c r="AC212" t="e">
        <f>INDEX(Solvents!$H$5:$H$66,MATCH(A212,Solvents!$D$5:$D$66,0))</f>
        <v>#N/A</v>
      </c>
      <c r="AD212">
        <f>IF(B212=0, 0, INDEX(Solvents!$H$5:$H$66,MATCH(B212,Solvents!$D$5:$D$66,0)))</f>
        <v>0</v>
      </c>
      <c r="AE212">
        <f>IF(C212=0, 0, INDEX(Solvents!$H$5:$H$66,MATCH(C212,Solvents!$D$5:$D$66,0)))</f>
        <v>0</v>
      </c>
      <c r="AF212" t="e">
        <f>INDEX(Solvents!$K$5:$K$66,MATCH(A212,Solvents!$D$5:$D$66,0))</f>
        <v>#N/A</v>
      </c>
      <c r="AG212">
        <f>IF(B212=0, 10000, INDEX(Solvents!$K$5:$K$66,MATCH(B212,Solvents!$D$5:$D$66,0)))</f>
        <v>10000</v>
      </c>
      <c r="AH212">
        <f>IF(C212=0, 10000, INDEX(Solvents!$K$5:$K$66,MATCH(C212,Solvents!$D$5:$D$66,0)))</f>
        <v>10000</v>
      </c>
      <c r="AI212" s="177" t="e">
        <f t="shared" si="40"/>
        <v>#N/A</v>
      </c>
      <c r="AJ212" t="e">
        <f t="shared" si="41"/>
        <v>#N/A</v>
      </c>
      <c r="AK212" t="e">
        <f t="shared" si="42"/>
        <v>#N/A</v>
      </c>
      <c r="AL212" t="e">
        <f t="shared" si="43"/>
        <v>#N/A</v>
      </c>
      <c r="AN212">
        <f t="shared" si="44"/>
        <v>0</v>
      </c>
      <c r="AO212">
        <f t="shared" si="7"/>
        <v>0</v>
      </c>
      <c r="AP212" t="e">
        <f t="shared" si="45"/>
        <v>#N/A</v>
      </c>
      <c r="AS212">
        <f t="shared" si="46"/>
        <v>0</v>
      </c>
      <c r="AT212">
        <f t="shared" si="47"/>
        <v>0</v>
      </c>
      <c r="AU212" t="e">
        <f t="shared" si="48"/>
        <v>#N/A</v>
      </c>
      <c r="AX212" t="e">
        <f t="shared" si="49"/>
        <v>#N/A</v>
      </c>
      <c r="AY212" t="e">
        <f t="shared" si="13"/>
        <v>#N/A</v>
      </c>
      <c r="AZ212" t="e">
        <f t="shared" si="14"/>
        <v>#N/A</v>
      </c>
    </row>
    <row r="213" spans="1:52" x14ac:dyDescent="0.15">
      <c r="A213" s="2"/>
      <c r="B213" s="2"/>
      <c r="C213" s="2"/>
      <c r="D213" s="198"/>
      <c r="E213" s="198"/>
      <c r="F213" s="199">
        <f t="shared" si="39"/>
        <v>0</v>
      </c>
      <c r="G213" s="207"/>
      <c r="H213" s="198"/>
      <c r="I213" s="203"/>
      <c r="J213" s="204" t="e" cm="1">
        <f t="array" ref="J213:L213">IF($I$29="mg/g solv.", AN213:AP213, IF($I$29="mg/g soln.", AS213:AU213, IF($I$29="mg/mL solv.", AX213:AZ213, "UNIT SELECTION ERROR")))</f>
        <v>#N/A</v>
      </c>
      <c r="K213" s="204" t="e">
        <v>#N/A</v>
      </c>
      <c r="L213" s="204" t="e">
        <v>#N/A</v>
      </c>
      <c r="M213" s="203"/>
      <c r="N213" s="260"/>
      <c r="O213" s="260"/>
      <c r="P213" s="260"/>
      <c r="Q213" s="179" t="str">
        <f t="shared" si="38"/>
        <v>ERROR w/ Data Input…Check Solvent Name(s), Solvent Fracs, T, and Solubility</v>
      </c>
      <c r="AC213" t="e">
        <f>INDEX(Solvents!$H$5:$H$66,MATCH(A213,Solvents!$D$5:$D$66,0))</f>
        <v>#N/A</v>
      </c>
      <c r="AD213">
        <f>IF(B213=0, 0, INDEX(Solvents!$H$5:$H$66,MATCH(B213,Solvents!$D$5:$D$66,0)))</f>
        <v>0</v>
      </c>
      <c r="AE213">
        <f>IF(C213=0, 0, INDEX(Solvents!$H$5:$H$66,MATCH(C213,Solvents!$D$5:$D$66,0)))</f>
        <v>0</v>
      </c>
      <c r="AF213" t="e">
        <f>INDEX(Solvents!$K$5:$K$66,MATCH(A213,Solvents!$D$5:$D$66,0))</f>
        <v>#N/A</v>
      </c>
      <c r="AG213">
        <f>IF(B213=0, 10000, INDEX(Solvents!$K$5:$K$66,MATCH(B213,Solvents!$D$5:$D$66,0)))</f>
        <v>10000</v>
      </c>
      <c r="AH213">
        <f>IF(C213=0, 10000, INDEX(Solvents!$K$5:$K$66,MATCH(C213,Solvents!$D$5:$D$66,0)))</f>
        <v>10000</v>
      </c>
      <c r="AI213" s="177" t="e">
        <f t="shared" si="40"/>
        <v>#N/A</v>
      </c>
      <c r="AJ213" t="e">
        <f t="shared" si="41"/>
        <v>#N/A</v>
      </c>
      <c r="AK213" t="e">
        <f t="shared" si="42"/>
        <v>#N/A</v>
      </c>
      <c r="AL213" t="e">
        <f t="shared" si="43"/>
        <v>#N/A</v>
      </c>
      <c r="AN213">
        <f t="shared" si="44"/>
        <v>0</v>
      </c>
      <c r="AO213">
        <f t="shared" si="7"/>
        <v>0</v>
      </c>
      <c r="AP213" t="e">
        <f t="shared" si="45"/>
        <v>#N/A</v>
      </c>
      <c r="AS213">
        <f t="shared" si="46"/>
        <v>0</v>
      </c>
      <c r="AT213">
        <f t="shared" si="47"/>
        <v>0</v>
      </c>
      <c r="AU213" t="e">
        <f t="shared" si="48"/>
        <v>#N/A</v>
      </c>
      <c r="AX213" t="e">
        <f t="shared" si="49"/>
        <v>#N/A</v>
      </c>
      <c r="AY213" t="e">
        <f t="shared" si="13"/>
        <v>#N/A</v>
      </c>
      <c r="AZ213" t="e">
        <f t="shared" si="14"/>
        <v>#N/A</v>
      </c>
    </row>
    <row r="214" spans="1:52" x14ac:dyDescent="0.15">
      <c r="A214" s="2"/>
      <c r="B214" s="2"/>
      <c r="C214" s="2"/>
      <c r="D214" s="198"/>
      <c r="E214" s="198"/>
      <c r="F214" s="199">
        <f t="shared" si="39"/>
        <v>0</v>
      </c>
      <c r="G214" s="207"/>
      <c r="H214" s="198"/>
      <c r="I214" s="203"/>
      <c r="J214" s="204" t="e" cm="1">
        <f t="array" ref="J214:L214">IF($I$29="mg/g solv.", AN214:AP214, IF($I$29="mg/g soln.", AS214:AU214, IF($I$29="mg/mL solv.", AX214:AZ214, "UNIT SELECTION ERROR")))</f>
        <v>#N/A</v>
      </c>
      <c r="K214" s="204" t="e">
        <v>#N/A</v>
      </c>
      <c r="L214" s="204" t="e">
        <v>#N/A</v>
      </c>
      <c r="M214" s="203"/>
      <c r="N214" s="260"/>
      <c r="O214" s="260"/>
      <c r="P214" s="260"/>
      <c r="Q214" s="179" t="str">
        <f t="shared" si="38"/>
        <v>ERROR w/ Data Input…Check Solvent Name(s), Solvent Fracs, T, and Solubility</v>
      </c>
      <c r="AC214" t="e">
        <f>INDEX(Solvents!$H$5:$H$66,MATCH(A214,Solvents!$D$5:$D$66,0))</f>
        <v>#N/A</v>
      </c>
      <c r="AD214">
        <f>IF(B214=0, 0, INDEX(Solvents!$H$5:$H$66,MATCH(B214,Solvents!$D$5:$D$66,0)))</f>
        <v>0</v>
      </c>
      <c r="AE214">
        <f>IF(C214=0, 0, INDEX(Solvents!$H$5:$H$66,MATCH(C214,Solvents!$D$5:$D$66,0)))</f>
        <v>0</v>
      </c>
      <c r="AF214" t="e">
        <f>INDEX(Solvents!$K$5:$K$66,MATCH(A214,Solvents!$D$5:$D$66,0))</f>
        <v>#N/A</v>
      </c>
      <c r="AG214">
        <f>IF(B214=0, 10000, INDEX(Solvents!$K$5:$K$66,MATCH(B214,Solvents!$D$5:$D$66,0)))</f>
        <v>10000</v>
      </c>
      <c r="AH214">
        <f>IF(C214=0, 10000, INDEX(Solvents!$K$5:$K$66,MATCH(C214,Solvents!$D$5:$D$66,0)))</f>
        <v>10000</v>
      </c>
      <c r="AI214" s="177" t="e">
        <f t="shared" si="40"/>
        <v>#N/A</v>
      </c>
      <c r="AJ214" t="e">
        <f t="shared" si="41"/>
        <v>#N/A</v>
      </c>
      <c r="AK214" t="e">
        <f t="shared" si="42"/>
        <v>#N/A</v>
      </c>
      <c r="AL214" t="e">
        <f t="shared" si="43"/>
        <v>#N/A</v>
      </c>
      <c r="AN214">
        <f t="shared" si="44"/>
        <v>0</v>
      </c>
      <c r="AO214">
        <f t="shared" si="7"/>
        <v>0</v>
      </c>
      <c r="AP214" t="e">
        <f t="shared" si="45"/>
        <v>#N/A</v>
      </c>
      <c r="AS214">
        <f t="shared" si="46"/>
        <v>0</v>
      </c>
      <c r="AT214">
        <f t="shared" si="47"/>
        <v>0</v>
      </c>
      <c r="AU214" t="e">
        <f t="shared" si="48"/>
        <v>#N/A</v>
      </c>
      <c r="AX214" t="e">
        <f t="shared" si="49"/>
        <v>#N/A</v>
      </c>
      <c r="AY214" t="e">
        <f t="shared" si="13"/>
        <v>#N/A</v>
      </c>
      <c r="AZ214" t="e">
        <f t="shared" si="14"/>
        <v>#N/A</v>
      </c>
    </row>
    <row r="215" spans="1:52" x14ac:dyDescent="0.15">
      <c r="A215" s="2"/>
      <c r="B215" s="2"/>
      <c r="C215" s="2"/>
      <c r="D215" s="198"/>
      <c r="E215" s="198"/>
      <c r="F215" s="199">
        <f t="shared" si="39"/>
        <v>0</v>
      </c>
      <c r="G215" s="207"/>
      <c r="H215" s="198"/>
      <c r="I215" s="203"/>
      <c r="J215" s="204" t="e" cm="1">
        <f t="array" ref="J215:L215">IF($I$29="mg/g solv.", AN215:AP215, IF($I$29="mg/g soln.", AS215:AU215, IF($I$29="mg/mL solv.", AX215:AZ215, "UNIT SELECTION ERROR")))</f>
        <v>#N/A</v>
      </c>
      <c r="K215" s="204" t="e">
        <v>#N/A</v>
      </c>
      <c r="L215" s="204" t="e">
        <v>#N/A</v>
      </c>
      <c r="M215" s="203"/>
      <c r="N215" s="260"/>
      <c r="O215" s="260"/>
      <c r="P215" s="260"/>
      <c r="Q215" s="179" t="str">
        <f t="shared" si="38"/>
        <v>ERROR w/ Data Input…Check Solvent Name(s), Solvent Fracs, T, and Solubility</v>
      </c>
      <c r="AC215" t="e">
        <f>INDEX(Solvents!$H$5:$H$66,MATCH(A215,Solvents!$D$5:$D$66,0))</f>
        <v>#N/A</v>
      </c>
      <c r="AD215">
        <f>IF(B215=0, 0, INDEX(Solvents!$H$5:$H$66,MATCH(B215,Solvents!$D$5:$D$66,0)))</f>
        <v>0</v>
      </c>
      <c r="AE215">
        <f>IF(C215=0, 0, INDEX(Solvents!$H$5:$H$66,MATCH(C215,Solvents!$D$5:$D$66,0)))</f>
        <v>0</v>
      </c>
      <c r="AF215" t="e">
        <f>INDEX(Solvents!$K$5:$K$66,MATCH(A215,Solvents!$D$5:$D$66,0))</f>
        <v>#N/A</v>
      </c>
      <c r="AG215">
        <f>IF(B215=0, 10000, INDEX(Solvents!$K$5:$K$66,MATCH(B215,Solvents!$D$5:$D$66,0)))</f>
        <v>10000</v>
      </c>
      <c r="AH215">
        <f>IF(C215=0, 10000, INDEX(Solvents!$K$5:$K$66,MATCH(C215,Solvents!$D$5:$D$66,0)))</f>
        <v>10000</v>
      </c>
      <c r="AI215" s="177" t="e">
        <f t="shared" si="40"/>
        <v>#N/A</v>
      </c>
      <c r="AJ215" t="e">
        <f t="shared" si="41"/>
        <v>#N/A</v>
      </c>
      <c r="AK215" t="e">
        <f t="shared" si="42"/>
        <v>#N/A</v>
      </c>
      <c r="AL215" t="e">
        <f t="shared" si="43"/>
        <v>#N/A</v>
      </c>
      <c r="AN215">
        <f t="shared" si="44"/>
        <v>0</v>
      </c>
      <c r="AO215">
        <f t="shared" si="7"/>
        <v>0</v>
      </c>
      <c r="AP215" t="e">
        <f t="shared" si="45"/>
        <v>#N/A</v>
      </c>
      <c r="AS215">
        <f t="shared" si="46"/>
        <v>0</v>
      </c>
      <c r="AT215">
        <f t="shared" si="47"/>
        <v>0</v>
      </c>
      <c r="AU215" t="e">
        <f t="shared" si="48"/>
        <v>#N/A</v>
      </c>
      <c r="AX215" t="e">
        <f t="shared" si="49"/>
        <v>#N/A</v>
      </c>
      <c r="AY215" t="e">
        <f t="shared" si="13"/>
        <v>#N/A</v>
      </c>
      <c r="AZ215" t="e">
        <f t="shared" si="14"/>
        <v>#N/A</v>
      </c>
    </row>
    <row r="216" spans="1:52" x14ac:dyDescent="0.15">
      <c r="A216" s="2"/>
      <c r="B216" s="2"/>
      <c r="C216" s="2"/>
      <c r="D216" s="198"/>
      <c r="E216" s="198"/>
      <c r="F216" s="199">
        <f t="shared" si="39"/>
        <v>0</v>
      </c>
      <c r="G216" s="207"/>
      <c r="H216" s="198"/>
      <c r="I216" s="203"/>
      <c r="J216" s="204" t="e" cm="1">
        <f t="array" ref="J216:L216">IF($I$29="mg/g solv.", AN216:AP216, IF($I$29="mg/g soln.", AS216:AU216, IF($I$29="mg/mL solv.", AX216:AZ216, "UNIT SELECTION ERROR")))</f>
        <v>#N/A</v>
      </c>
      <c r="K216" s="204" t="e">
        <v>#N/A</v>
      </c>
      <c r="L216" s="204" t="e">
        <v>#N/A</v>
      </c>
      <c r="M216" s="203"/>
      <c r="N216" s="260"/>
      <c r="O216" s="260"/>
      <c r="P216" s="260"/>
      <c r="Q216" s="179" t="str">
        <f t="shared" si="38"/>
        <v>ERROR w/ Data Input…Check Solvent Name(s), Solvent Fracs, T, and Solubility</v>
      </c>
      <c r="AC216" t="e">
        <f>INDEX(Solvents!$H$5:$H$66,MATCH(A216,Solvents!$D$5:$D$66,0))</f>
        <v>#N/A</v>
      </c>
      <c r="AD216">
        <f>IF(B216=0, 0, INDEX(Solvents!$H$5:$H$66,MATCH(B216,Solvents!$D$5:$D$66,0)))</f>
        <v>0</v>
      </c>
      <c r="AE216">
        <f>IF(C216=0, 0, INDEX(Solvents!$H$5:$H$66,MATCH(C216,Solvents!$D$5:$D$66,0)))</f>
        <v>0</v>
      </c>
      <c r="AF216" t="e">
        <f>INDEX(Solvents!$K$5:$K$66,MATCH(A216,Solvents!$D$5:$D$66,0))</f>
        <v>#N/A</v>
      </c>
      <c r="AG216">
        <f>IF(B216=0, 10000, INDEX(Solvents!$K$5:$K$66,MATCH(B216,Solvents!$D$5:$D$66,0)))</f>
        <v>10000</v>
      </c>
      <c r="AH216">
        <f>IF(C216=0, 10000, INDEX(Solvents!$K$5:$K$66,MATCH(C216,Solvents!$D$5:$D$66,0)))</f>
        <v>10000</v>
      </c>
      <c r="AI216" s="177" t="e">
        <f t="shared" si="40"/>
        <v>#N/A</v>
      </c>
      <c r="AJ216" t="e">
        <f t="shared" si="41"/>
        <v>#N/A</v>
      </c>
      <c r="AK216" t="e">
        <f t="shared" si="42"/>
        <v>#N/A</v>
      </c>
      <c r="AL216" t="e">
        <f t="shared" si="43"/>
        <v>#N/A</v>
      </c>
      <c r="AN216">
        <f t="shared" si="44"/>
        <v>0</v>
      </c>
      <c r="AO216">
        <f t="shared" si="7"/>
        <v>0</v>
      </c>
      <c r="AP216" t="e">
        <f t="shared" si="45"/>
        <v>#N/A</v>
      </c>
      <c r="AS216">
        <f t="shared" si="46"/>
        <v>0</v>
      </c>
      <c r="AT216">
        <f t="shared" si="47"/>
        <v>0</v>
      </c>
      <c r="AU216" t="e">
        <f t="shared" si="48"/>
        <v>#N/A</v>
      </c>
      <c r="AX216" t="e">
        <f t="shared" si="49"/>
        <v>#N/A</v>
      </c>
      <c r="AY216" t="e">
        <f t="shared" si="13"/>
        <v>#N/A</v>
      </c>
      <c r="AZ216" t="e">
        <f t="shared" si="14"/>
        <v>#N/A</v>
      </c>
    </row>
    <row r="217" spans="1:52" x14ac:dyDescent="0.15">
      <c r="A217" s="2"/>
      <c r="B217" s="2"/>
      <c r="C217" s="2"/>
      <c r="D217" s="198"/>
      <c r="E217" s="198"/>
      <c r="F217" s="199">
        <f t="shared" si="39"/>
        <v>0</v>
      </c>
      <c r="G217" s="207"/>
      <c r="H217" s="198"/>
      <c r="I217" s="203"/>
      <c r="J217" s="204" t="e" cm="1">
        <f t="array" ref="J217:L217">IF($I$29="mg/g solv.", AN217:AP217, IF($I$29="mg/g soln.", AS217:AU217, IF($I$29="mg/mL solv.", AX217:AZ217, "UNIT SELECTION ERROR")))</f>
        <v>#N/A</v>
      </c>
      <c r="K217" s="204" t="e">
        <v>#N/A</v>
      </c>
      <c r="L217" s="204" t="e">
        <v>#N/A</v>
      </c>
      <c r="M217" s="203"/>
      <c r="N217" s="260"/>
      <c r="O217" s="260"/>
      <c r="P217" s="260"/>
      <c r="Q217" s="179" t="str">
        <f t="shared" si="38"/>
        <v>ERROR w/ Data Input…Check Solvent Name(s), Solvent Fracs, T, and Solubility</v>
      </c>
      <c r="AC217" t="e">
        <f>INDEX(Solvents!$H$5:$H$66,MATCH(A217,Solvents!$D$5:$D$66,0))</f>
        <v>#N/A</v>
      </c>
      <c r="AD217">
        <f>IF(B217=0, 0, INDEX(Solvents!$H$5:$H$66,MATCH(B217,Solvents!$D$5:$D$66,0)))</f>
        <v>0</v>
      </c>
      <c r="AE217">
        <f>IF(C217=0, 0, INDEX(Solvents!$H$5:$H$66,MATCH(C217,Solvents!$D$5:$D$66,0)))</f>
        <v>0</v>
      </c>
      <c r="AF217" t="e">
        <f>INDEX(Solvents!$K$5:$K$66,MATCH(A217,Solvents!$D$5:$D$66,0))</f>
        <v>#N/A</v>
      </c>
      <c r="AG217">
        <f>IF(B217=0, 10000, INDEX(Solvents!$K$5:$K$66,MATCH(B217,Solvents!$D$5:$D$66,0)))</f>
        <v>10000</v>
      </c>
      <c r="AH217">
        <f>IF(C217=0, 10000, INDEX(Solvents!$K$5:$K$66,MATCH(C217,Solvents!$D$5:$D$66,0)))</f>
        <v>10000</v>
      </c>
      <c r="AI217" s="177" t="e">
        <f t="shared" si="40"/>
        <v>#N/A</v>
      </c>
      <c r="AJ217" t="e">
        <f t="shared" si="41"/>
        <v>#N/A</v>
      </c>
      <c r="AK217" t="e">
        <f t="shared" si="42"/>
        <v>#N/A</v>
      </c>
      <c r="AL217" t="e">
        <f t="shared" si="43"/>
        <v>#N/A</v>
      </c>
      <c r="AN217">
        <f t="shared" si="44"/>
        <v>0</v>
      </c>
      <c r="AO217">
        <f t="shared" si="7"/>
        <v>0</v>
      </c>
      <c r="AP217" t="e">
        <f t="shared" si="45"/>
        <v>#N/A</v>
      </c>
      <c r="AS217">
        <f t="shared" si="46"/>
        <v>0</v>
      </c>
      <c r="AT217">
        <f t="shared" si="47"/>
        <v>0</v>
      </c>
      <c r="AU217" t="e">
        <f t="shared" si="48"/>
        <v>#N/A</v>
      </c>
      <c r="AX217" t="e">
        <f t="shared" si="49"/>
        <v>#N/A</v>
      </c>
      <c r="AY217" t="e">
        <f t="shared" si="13"/>
        <v>#N/A</v>
      </c>
      <c r="AZ217" t="e">
        <f t="shared" si="14"/>
        <v>#N/A</v>
      </c>
    </row>
    <row r="218" spans="1:52" x14ac:dyDescent="0.15">
      <c r="A218" s="2"/>
      <c r="B218" s="2"/>
      <c r="C218" s="2"/>
      <c r="D218" s="198"/>
      <c r="E218" s="198"/>
      <c r="F218" s="199">
        <f t="shared" si="39"/>
        <v>0</v>
      </c>
      <c r="G218" s="207"/>
      <c r="H218" s="198"/>
      <c r="I218" s="203"/>
      <c r="J218" s="204" t="e" cm="1">
        <f t="array" ref="J218:L218">IF($I$29="mg/g solv.", AN218:AP218, IF($I$29="mg/g soln.", AS218:AU218, IF($I$29="mg/mL solv.", AX218:AZ218, "UNIT SELECTION ERROR")))</f>
        <v>#N/A</v>
      </c>
      <c r="K218" s="204" t="e">
        <v>#N/A</v>
      </c>
      <c r="L218" s="204" t="e">
        <v>#N/A</v>
      </c>
      <c r="M218" s="203"/>
      <c r="N218" s="260"/>
      <c r="O218" s="260"/>
      <c r="P218" s="260"/>
      <c r="Q218" s="179" t="str">
        <f t="shared" si="38"/>
        <v>ERROR w/ Data Input…Check Solvent Name(s), Solvent Fracs, T, and Solubility</v>
      </c>
      <c r="AC218" t="e">
        <f>INDEX(Solvents!$H$5:$H$66,MATCH(A218,Solvents!$D$5:$D$66,0))</f>
        <v>#N/A</v>
      </c>
      <c r="AD218">
        <f>IF(B218=0, 0, INDEX(Solvents!$H$5:$H$66,MATCH(B218,Solvents!$D$5:$D$66,0)))</f>
        <v>0</v>
      </c>
      <c r="AE218">
        <f>IF(C218=0, 0, INDEX(Solvents!$H$5:$H$66,MATCH(C218,Solvents!$D$5:$D$66,0)))</f>
        <v>0</v>
      </c>
      <c r="AF218" t="e">
        <f>INDEX(Solvents!$K$5:$K$66,MATCH(A218,Solvents!$D$5:$D$66,0))</f>
        <v>#N/A</v>
      </c>
      <c r="AG218">
        <f>IF(B218=0, 10000, INDEX(Solvents!$K$5:$K$66,MATCH(B218,Solvents!$D$5:$D$66,0)))</f>
        <v>10000</v>
      </c>
      <c r="AH218">
        <f>IF(C218=0, 10000, INDEX(Solvents!$K$5:$K$66,MATCH(C218,Solvents!$D$5:$D$66,0)))</f>
        <v>10000</v>
      </c>
      <c r="AI218" s="177" t="e">
        <f t="shared" si="40"/>
        <v>#N/A</v>
      </c>
      <c r="AJ218" t="e">
        <f t="shared" si="41"/>
        <v>#N/A</v>
      </c>
      <c r="AK218" t="e">
        <f t="shared" si="42"/>
        <v>#N/A</v>
      </c>
      <c r="AL218" t="e">
        <f t="shared" si="43"/>
        <v>#N/A</v>
      </c>
      <c r="AN218">
        <f t="shared" si="44"/>
        <v>0</v>
      </c>
      <c r="AO218">
        <f t="shared" si="7"/>
        <v>0</v>
      </c>
      <c r="AP218" t="e">
        <f t="shared" si="45"/>
        <v>#N/A</v>
      </c>
      <c r="AS218">
        <f t="shared" si="46"/>
        <v>0</v>
      </c>
      <c r="AT218">
        <f t="shared" si="47"/>
        <v>0</v>
      </c>
      <c r="AU218" t="e">
        <f t="shared" si="48"/>
        <v>#N/A</v>
      </c>
      <c r="AX218" t="e">
        <f t="shared" si="49"/>
        <v>#N/A</v>
      </c>
      <c r="AY218" t="e">
        <f t="shared" si="13"/>
        <v>#N/A</v>
      </c>
      <c r="AZ218" t="e">
        <f t="shared" si="14"/>
        <v>#N/A</v>
      </c>
    </row>
    <row r="219" spans="1:52" x14ac:dyDescent="0.15">
      <c r="A219" s="2"/>
      <c r="B219" s="2"/>
      <c r="C219" s="2"/>
      <c r="D219" s="198"/>
      <c r="E219" s="198"/>
      <c r="F219" s="199">
        <f t="shared" si="39"/>
        <v>0</v>
      </c>
      <c r="G219" s="207"/>
      <c r="H219" s="198"/>
      <c r="I219" s="203"/>
      <c r="J219" s="204" t="e" cm="1">
        <f t="array" ref="J219:L219">IF($I$29="mg/g solv.", AN219:AP219, IF($I$29="mg/g soln.", AS219:AU219, IF($I$29="mg/mL solv.", AX219:AZ219, "UNIT SELECTION ERROR")))</f>
        <v>#N/A</v>
      </c>
      <c r="K219" s="204" t="e">
        <v>#N/A</v>
      </c>
      <c r="L219" s="204" t="e">
        <v>#N/A</v>
      </c>
      <c r="M219" s="203"/>
      <c r="N219" s="260"/>
      <c r="O219" s="260"/>
      <c r="P219" s="260"/>
      <c r="Q219" s="179" t="str">
        <f t="shared" si="38"/>
        <v>ERROR w/ Data Input…Check Solvent Name(s), Solvent Fracs, T, and Solubility</v>
      </c>
      <c r="AC219" t="e">
        <f>INDEX(Solvents!$H$5:$H$66,MATCH(A219,Solvents!$D$5:$D$66,0))</f>
        <v>#N/A</v>
      </c>
      <c r="AD219">
        <f>IF(B219=0, 0, INDEX(Solvents!$H$5:$H$66,MATCH(B219,Solvents!$D$5:$D$66,0)))</f>
        <v>0</v>
      </c>
      <c r="AE219">
        <f>IF(C219=0, 0, INDEX(Solvents!$H$5:$H$66,MATCH(C219,Solvents!$D$5:$D$66,0)))</f>
        <v>0</v>
      </c>
      <c r="AF219" t="e">
        <f>INDEX(Solvents!$K$5:$K$66,MATCH(A219,Solvents!$D$5:$D$66,0))</f>
        <v>#N/A</v>
      </c>
      <c r="AG219">
        <f>IF(B219=0, 10000, INDEX(Solvents!$K$5:$K$66,MATCH(B219,Solvents!$D$5:$D$66,0)))</f>
        <v>10000</v>
      </c>
      <c r="AH219">
        <f>IF(C219=0, 10000, INDEX(Solvents!$K$5:$K$66,MATCH(C219,Solvents!$D$5:$D$66,0)))</f>
        <v>10000</v>
      </c>
      <c r="AI219" s="177" t="e">
        <f t="shared" si="40"/>
        <v>#N/A</v>
      </c>
      <c r="AJ219" t="e">
        <f t="shared" si="41"/>
        <v>#N/A</v>
      </c>
      <c r="AK219" t="e">
        <f t="shared" si="42"/>
        <v>#N/A</v>
      </c>
      <c r="AL219" t="e">
        <f t="shared" si="43"/>
        <v>#N/A</v>
      </c>
      <c r="AN219">
        <f t="shared" si="44"/>
        <v>0</v>
      </c>
      <c r="AO219">
        <f t="shared" si="7"/>
        <v>0</v>
      </c>
      <c r="AP219" t="e">
        <f t="shared" si="45"/>
        <v>#N/A</v>
      </c>
      <c r="AS219">
        <f t="shared" si="46"/>
        <v>0</v>
      </c>
      <c r="AT219">
        <f t="shared" si="47"/>
        <v>0</v>
      </c>
      <c r="AU219" t="e">
        <f t="shared" si="48"/>
        <v>#N/A</v>
      </c>
      <c r="AX219" t="e">
        <f t="shared" si="49"/>
        <v>#N/A</v>
      </c>
      <c r="AY219" t="e">
        <f t="shared" si="13"/>
        <v>#N/A</v>
      </c>
      <c r="AZ219" t="e">
        <f t="shared" si="14"/>
        <v>#N/A</v>
      </c>
    </row>
    <row r="220" spans="1:52" x14ac:dyDescent="0.15">
      <c r="A220" s="2"/>
      <c r="B220" s="2"/>
      <c r="C220" s="2"/>
      <c r="D220" s="198"/>
      <c r="E220" s="198"/>
      <c r="F220" s="199">
        <f t="shared" si="39"/>
        <v>0</v>
      </c>
      <c r="G220" s="207"/>
      <c r="H220" s="198"/>
      <c r="I220" s="203"/>
      <c r="J220" s="204" t="e" cm="1">
        <f t="array" ref="J220:L220">IF($I$29="mg/g solv.", AN220:AP220, IF($I$29="mg/g soln.", AS220:AU220, IF($I$29="mg/mL solv.", AX220:AZ220, "UNIT SELECTION ERROR")))</f>
        <v>#N/A</v>
      </c>
      <c r="K220" s="204" t="e">
        <v>#N/A</v>
      </c>
      <c r="L220" s="204" t="e">
        <v>#N/A</v>
      </c>
      <c r="M220" s="203"/>
      <c r="N220" s="260"/>
      <c r="O220" s="260"/>
      <c r="P220" s="260"/>
      <c r="Q220" s="179" t="str">
        <f t="shared" si="38"/>
        <v>ERROR w/ Data Input…Check Solvent Name(s), Solvent Fracs, T, and Solubility</v>
      </c>
      <c r="AC220" t="e">
        <f>INDEX(Solvents!$H$5:$H$66,MATCH(A220,Solvents!$D$5:$D$66,0))</f>
        <v>#N/A</v>
      </c>
      <c r="AD220">
        <f>IF(B220=0, 0, INDEX(Solvents!$H$5:$H$66,MATCH(B220,Solvents!$D$5:$D$66,0)))</f>
        <v>0</v>
      </c>
      <c r="AE220">
        <f>IF(C220=0, 0, INDEX(Solvents!$H$5:$H$66,MATCH(C220,Solvents!$D$5:$D$66,0)))</f>
        <v>0</v>
      </c>
      <c r="AF220" t="e">
        <f>INDEX(Solvents!$K$5:$K$66,MATCH(A220,Solvents!$D$5:$D$66,0))</f>
        <v>#N/A</v>
      </c>
      <c r="AG220">
        <f>IF(B220=0, 10000, INDEX(Solvents!$K$5:$K$66,MATCH(B220,Solvents!$D$5:$D$66,0)))</f>
        <v>10000</v>
      </c>
      <c r="AH220">
        <f>IF(C220=0, 10000, INDEX(Solvents!$K$5:$K$66,MATCH(C220,Solvents!$D$5:$D$66,0)))</f>
        <v>10000</v>
      </c>
      <c r="AI220" s="177" t="e">
        <f t="shared" si="40"/>
        <v>#N/A</v>
      </c>
      <c r="AJ220" t="e">
        <f t="shared" si="41"/>
        <v>#N/A</v>
      </c>
      <c r="AK220" t="e">
        <f t="shared" si="42"/>
        <v>#N/A</v>
      </c>
      <c r="AL220" t="e">
        <f t="shared" si="43"/>
        <v>#N/A</v>
      </c>
      <c r="AN220">
        <f t="shared" si="44"/>
        <v>0</v>
      </c>
      <c r="AO220">
        <f t="shared" si="7"/>
        <v>0</v>
      </c>
      <c r="AP220" t="e">
        <f t="shared" si="45"/>
        <v>#N/A</v>
      </c>
      <c r="AS220">
        <f t="shared" si="46"/>
        <v>0</v>
      </c>
      <c r="AT220">
        <f t="shared" si="47"/>
        <v>0</v>
      </c>
      <c r="AU220" t="e">
        <f t="shared" si="48"/>
        <v>#N/A</v>
      </c>
      <c r="AX220" t="e">
        <f t="shared" si="49"/>
        <v>#N/A</v>
      </c>
      <c r="AY220" t="e">
        <f t="shared" si="13"/>
        <v>#N/A</v>
      </c>
      <c r="AZ220" t="e">
        <f t="shared" si="14"/>
        <v>#N/A</v>
      </c>
    </row>
    <row r="221" spans="1:52" x14ac:dyDescent="0.15">
      <c r="A221" s="2"/>
      <c r="B221" s="2"/>
      <c r="C221" s="2"/>
      <c r="D221" s="198"/>
      <c r="E221" s="198"/>
      <c r="F221" s="199">
        <f t="shared" si="39"/>
        <v>0</v>
      </c>
      <c r="G221" s="207"/>
      <c r="H221" s="198"/>
      <c r="I221" s="203"/>
      <c r="J221" s="204" t="e" cm="1">
        <f t="array" ref="J221:L221">IF($I$29="mg/g solv.", AN221:AP221, IF($I$29="mg/g soln.", AS221:AU221, IF($I$29="mg/mL solv.", AX221:AZ221, "UNIT SELECTION ERROR")))</f>
        <v>#N/A</v>
      </c>
      <c r="K221" s="204" t="e">
        <v>#N/A</v>
      </c>
      <c r="L221" s="204" t="e">
        <v>#N/A</v>
      </c>
      <c r="M221" s="203"/>
      <c r="N221" s="260"/>
      <c r="O221" s="260"/>
      <c r="P221" s="260"/>
      <c r="Q221" s="179" t="str">
        <f t="shared" si="38"/>
        <v>ERROR w/ Data Input…Check Solvent Name(s), Solvent Fracs, T, and Solubility</v>
      </c>
      <c r="AC221" t="e">
        <f>INDEX(Solvents!$H$5:$H$66,MATCH(A221,Solvents!$D$5:$D$66,0))</f>
        <v>#N/A</v>
      </c>
      <c r="AD221">
        <f>IF(B221=0, 0, INDEX(Solvents!$H$5:$H$66,MATCH(B221,Solvents!$D$5:$D$66,0)))</f>
        <v>0</v>
      </c>
      <c r="AE221">
        <f>IF(C221=0, 0, INDEX(Solvents!$H$5:$H$66,MATCH(C221,Solvents!$D$5:$D$66,0)))</f>
        <v>0</v>
      </c>
      <c r="AF221" t="e">
        <f>INDEX(Solvents!$K$5:$K$66,MATCH(A221,Solvents!$D$5:$D$66,0))</f>
        <v>#N/A</v>
      </c>
      <c r="AG221">
        <f>IF(B221=0, 10000, INDEX(Solvents!$K$5:$K$66,MATCH(B221,Solvents!$D$5:$D$66,0)))</f>
        <v>10000</v>
      </c>
      <c r="AH221">
        <f>IF(C221=0, 10000, INDEX(Solvents!$K$5:$K$66,MATCH(C221,Solvents!$D$5:$D$66,0)))</f>
        <v>10000</v>
      </c>
      <c r="AI221" s="177" t="e">
        <f t="shared" si="40"/>
        <v>#N/A</v>
      </c>
      <c r="AJ221" t="e">
        <f t="shared" si="41"/>
        <v>#N/A</v>
      </c>
      <c r="AK221" t="e">
        <f t="shared" si="42"/>
        <v>#N/A</v>
      </c>
      <c r="AL221" t="e">
        <f t="shared" si="43"/>
        <v>#N/A</v>
      </c>
      <c r="AN221">
        <f t="shared" si="44"/>
        <v>0</v>
      </c>
      <c r="AO221">
        <f t="shared" si="7"/>
        <v>0</v>
      </c>
      <c r="AP221" t="e">
        <f t="shared" si="45"/>
        <v>#N/A</v>
      </c>
      <c r="AS221">
        <f t="shared" si="46"/>
        <v>0</v>
      </c>
      <c r="AT221">
        <f t="shared" si="47"/>
        <v>0</v>
      </c>
      <c r="AU221" t="e">
        <f t="shared" si="48"/>
        <v>#N/A</v>
      </c>
      <c r="AX221" t="e">
        <f t="shared" si="49"/>
        <v>#N/A</v>
      </c>
      <c r="AY221" t="e">
        <f t="shared" si="13"/>
        <v>#N/A</v>
      </c>
      <c r="AZ221" t="e">
        <f t="shared" si="14"/>
        <v>#N/A</v>
      </c>
    </row>
    <row r="222" spans="1:52" x14ac:dyDescent="0.15">
      <c r="A222" s="2"/>
      <c r="B222" s="2"/>
      <c r="C222" s="2"/>
      <c r="D222" s="198"/>
      <c r="E222" s="198"/>
      <c r="F222" s="199">
        <f t="shared" si="39"/>
        <v>0</v>
      </c>
      <c r="G222" s="207"/>
      <c r="H222" s="198"/>
      <c r="I222" s="203"/>
      <c r="J222" s="204" t="e" cm="1">
        <f t="array" ref="J222:L222">IF($I$29="mg/g solv.", AN222:AP222, IF($I$29="mg/g soln.", AS222:AU222, IF($I$29="mg/mL solv.", AX222:AZ222, "UNIT SELECTION ERROR")))</f>
        <v>#N/A</v>
      </c>
      <c r="K222" s="204" t="e">
        <v>#N/A</v>
      </c>
      <c r="L222" s="204" t="e">
        <v>#N/A</v>
      </c>
      <c r="M222" s="203"/>
      <c r="N222" s="260"/>
      <c r="O222" s="260"/>
      <c r="P222" s="260"/>
      <c r="Q222" s="179" t="str">
        <f t="shared" si="38"/>
        <v>ERROR w/ Data Input…Check Solvent Name(s), Solvent Fracs, T, and Solubility</v>
      </c>
      <c r="AC222" t="e">
        <f>INDEX(Solvents!$H$5:$H$66,MATCH(A222,Solvents!$D$5:$D$66,0))</f>
        <v>#N/A</v>
      </c>
      <c r="AD222">
        <f>IF(B222=0, 0, INDEX(Solvents!$H$5:$H$66,MATCH(B222,Solvents!$D$5:$D$66,0)))</f>
        <v>0</v>
      </c>
      <c r="AE222">
        <f>IF(C222=0, 0, INDEX(Solvents!$H$5:$H$66,MATCH(C222,Solvents!$D$5:$D$66,0)))</f>
        <v>0</v>
      </c>
      <c r="AF222" t="e">
        <f>INDEX(Solvents!$K$5:$K$66,MATCH(A222,Solvents!$D$5:$D$66,0))</f>
        <v>#N/A</v>
      </c>
      <c r="AG222">
        <f>IF(B222=0, 10000, INDEX(Solvents!$K$5:$K$66,MATCH(B222,Solvents!$D$5:$D$66,0)))</f>
        <v>10000</v>
      </c>
      <c r="AH222">
        <f>IF(C222=0, 10000, INDEX(Solvents!$K$5:$K$66,MATCH(C222,Solvents!$D$5:$D$66,0)))</f>
        <v>10000</v>
      </c>
      <c r="AI222" s="177" t="e">
        <f t="shared" si="40"/>
        <v>#N/A</v>
      </c>
      <c r="AJ222" t="e">
        <f t="shared" si="41"/>
        <v>#N/A</v>
      </c>
      <c r="AK222" t="e">
        <f t="shared" si="42"/>
        <v>#N/A</v>
      </c>
      <c r="AL222" t="e">
        <f t="shared" si="43"/>
        <v>#N/A</v>
      </c>
      <c r="AN222">
        <f t="shared" si="44"/>
        <v>0</v>
      </c>
      <c r="AO222">
        <f t="shared" si="7"/>
        <v>0</v>
      </c>
      <c r="AP222" t="e">
        <f t="shared" si="45"/>
        <v>#N/A</v>
      </c>
      <c r="AS222">
        <f t="shared" si="46"/>
        <v>0</v>
      </c>
      <c r="AT222">
        <f t="shared" si="47"/>
        <v>0</v>
      </c>
      <c r="AU222" t="e">
        <f t="shared" si="48"/>
        <v>#N/A</v>
      </c>
      <c r="AX222" t="e">
        <f t="shared" si="49"/>
        <v>#N/A</v>
      </c>
      <c r="AY222" t="e">
        <f t="shared" si="13"/>
        <v>#N/A</v>
      </c>
      <c r="AZ222" t="e">
        <f t="shared" si="14"/>
        <v>#N/A</v>
      </c>
    </row>
    <row r="223" spans="1:52" x14ac:dyDescent="0.15">
      <c r="A223" s="2"/>
      <c r="B223" s="2"/>
      <c r="C223" s="2"/>
      <c r="D223" s="198"/>
      <c r="E223" s="198"/>
      <c r="F223" s="199">
        <f t="shared" si="39"/>
        <v>0</v>
      </c>
      <c r="G223" s="207"/>
      <c r="H223" s="198"/>
      <c r="I223" s="203"/>
      <c r="J223" s="204" t="e" cm="1">
        <f t="array" ref="J223:L223">IF($I$29="mg/g solv.", AN223:AP223, IF($I$29="mg/g soln.", AS223:AU223, IF($I$29="mg/mL solv.", AX223:AZ223, "UNIT SELECTION ERROR")))</f>
        <v>#N/A</v>
      </c>
      <c r="K223" s="204" t="e">
        <v>#N/A</v>
      </c>
      <c r="L223" s="204" t="e">
        <v>#N/A</v>
      </c>
      <c r="M223" s="203"/>
      <c r="N223" s="260"/>
      <c r="O223" s="260"/>
      <c r="P223" s="260"/>
      <c r="Q223" s="179" t="str">
        <f t="shared" ref="Q223:Q286" si="50">IF( OR(A223=0, AND(A223=0,B223&lt;&gt;0), AND(A223=0,C223&lt;&gt;0),  AND(B223=0, E223&lt;&gt;0), AND(B223&lt;&gt;0,E223=0), AND(C223=0,F223&lt;&gt;0), AND(C223&lt;&gt;0,F223=0), SUM(D223:F223)&lt;&gt;1, G223="",I223=""), "ERROR w/ Data Input…Check Solvent Name(s), Solvent Fracs, T, and Solubility",  "OK" )</f>
        <v>ERROR w/ Data Input…Check Solvent Name(s), Solvent Fracs, T, and Solubility</v>
      </c>
      <c r="AC223" t="e">
        <f>INDEX(Solvents!$H$5:$H$66,MATCH(A223,Solvents!$D$5:$D$66,0))</f>
        <v>#N/A</v>
      </c>
      <c r="AD223">
        <f>IF(B223=0, 0, INDEX(Solvents!$H$5:$H$66,MATCH(B223,Solvents!$D$5:$D$66,0)))</f>
        <v>0</v>
      </c>
      <c r="AE223">
        <f>IF(C223=0, 0, INDEX(Solvents!$H$5:$H$66,MATCH(C223,Solvents!$D$5:$D$66,0)))</f>
        <v>0</v>
      </c>
      <c r="AF223" t="e">
        <f>INDEX(Solvents!$K$5:$K$66,MATCH(A223,Solvents!$D$5:$D$66,0))</f>
        <v>#N/A</v>
      </c>
      <c r="AG223">
        <f>IF(B223=0, 10000, INDEX(Solvents!$K$5:$K$66,MATCH(B223,Solvents!$D$5:$D$66,0)))</f>
        <v>10000</v>
      </c>
      <c r="AH223">
        <f>IF(C223=0, 10000, INDEX(Solvents!$K$5:$K$66,MATCH(C223,Solvents!$D$5:$D$66,0)))</f>
        <v>10000</v>
      </c>
      <c r="AI223" s="177" t="e">
        <f t="shared" si="40"/>
        <v>#N/A</v>
      </c>
      <c r="AJ223" t="e">
        <f t="shared" si="41"/>
        <v>#N/A</v>
      </c>
      <c r="AK223" t="e">
        <f t="shared" si="42"/>
        <v>#N/A</v>
      </c>
      <c r="AL223" t="e">
        <f t="shared" si="43"/>
        <v>#N/A</v>
      </c>
      <c r="AN223">
        <f t="shared" si="44"/>
        <v>0</v>
      </c>
      <c r="AO223">
        <f t="shared" si="7"/>
        <v>0</v>
      </c>
      <c r="AP223" t="e">
        <f t="shared" si="45"/>
        <v>#N/A</v>
      </c>
      <c r="AS223">
        <f t="shared" si="46"/>
        <v>0</v>
      </c>
      <c r="AT223">
        <f t="shared" si="47"/>
        <v>0</v>
      </c>
      <c r="AU223" t="e">
        <f t="shared" si="48"/>
        <v>#N/A</v>
      </c>
      <c r="AX223" t="e">
        <f t="shared" si="49"/>
        <v>#N/A</v>
      </c>
      <c r="AY223" t="e">
        <f t="shared" si="13"/>
        <v>#N/A</v>
      </c>
      <c r="AZ223" t="e">
        <f t="shared" si="14"/>
        <v>#N/A</v>
      </c>
    </row>
    <row r="224" spans="1:52" x14ac:dyDescent="0.15">
      <c r="A224" s="2"/>
      <c r="B224" s="2"/>
      <c r="C224" s="2"/>
      <c r="D224" s="198"/>
      <c r="E224" s="198"/>
      <c r="F224" s="199">
        <f t="shared" si="39"/>
        <v>0</v>
      </c>
      <c r="G224" s="207"/>
      <c r="H224" s="198"/>
      <c r="I224" s="203"/>
      <c r="J224" s="204" t="e" cm="1">
        <f t="array" ref="J224:L224">IF($I$29="mg/g solv.", AN224:AP224, IF($I$29="mg/g soln.", AS224:AU224, IF($I$29="mg/mL solv.", AX224:AZ224, "UNIT SELECTION ERROR")))</f>
        <v>#N/A</v>
      </c>
      <c r="K224" s="204" t="e">
        <v>#N/A</v>
      </c>
      <c r="L224" s="204" t="e">
        <v>#N/A</v>
      </c>
      <c r="M224" s="203"/>
      <c r="N224" s="260"/>
      <c r="O224" s="260"/>
      <c r="P224" s="260"/>
      <c r="Q224" s="179" t="str">
        <f t="shared" si="50"/>
        <v>ERROR w/ Data Input…Check Solvent Name(s), Solvent Fracs, T, and Solubility</v>
      </c>
      <c r="AC224" t="e">
        <f>INDEX(Solvents!$H$5:$H$66,MATCH(A224,Solvents!$D$5:$D$66,0))</f>
        <v>#N/A</v>
      </c>
      <c r="AD224">
        <f>IF(B224=0, 0, INDEX(Solvents!$H$5:$H$66,MATCH(B224,Solvents!$D$5:$D$66,0)))</f>
        <v>0</v>
      </c>
      <c r="AE224">
        <f>IF(C224=0, 0, INDEX(Solvents!$H$5:$H$66,MATCH(C224,Solvents!$D$5:$D$66,0)))</f>
        <v>0</v>
      </c>
      <c r="AF224" t="e">
        <f>INDEX(Solvents!$K$5:$K$66,MATCH(A224,Solvents!$D$5:$D$66,0))</f>
        <v>#N/A</v>
      </c>
      <c r="AG224">
        <f>IF(B224=0, 10000, INDEX(Solvents!$K$5:$K$66,MATCH(B224,Solvents!$D$5:$D$66,0)))</f>
        <v>10000</v>
      </c>
      <c r="AH224">
        <f>IF(C224=0, 10000, INDEX(Solvents!$K$5:$K$66,MATCH(C224,Solvents!$D$5:$D$66,0)))</f>
        <v>10000</v>
      </c>
      <c r="AI224" s="177" t="e">
        <f t="shared" si="40"/>
        <v>#N/A</v>
      </c>
      <c r="AJ224" t="e">
        <f t="shared" si="41"/>
        <v>#N/A</v>
      </c>
      <c r="AK224" t="e">
        <f t="shared" si="42"/>
        <v>#N/A</v>
      </c>
      <c r="AL224" t="e">
        <f t="shared" si="43"/>
        <v>#N/A</v>
      </c>
      <c r="AN224">
        <f t="shared" si="44"/>
        <v>0</v>
      </c>
      <c r="AO224">
        <f t="shared" si="7"/>
        <v>0</v>
      </c>
      <c r="AP224" t="e">
        <f t="shared" si="45"/>
        <v>#N/A</v>
      </c>
      <c r="AS224">
        <f t="shared" si="46"/>
        <v>0</v>
      </c>
      <c r="AT224">
        <f t="shared" si="47"/>
        <v>0</v>
      </c>
      <c r="AU224" t="e">
        <f t="shared" si="48"/>
        <v>#N/A</v>
      </c>
      <c r="AX224" t="e">
        <f t="shared" si="49"/>
        <v>#N/A</v>
      </c>
      <c r="AY224" t="e">
        <f t="shared" si="13"/>
        <v>#N/A</v>
      </c>
      <c r="AZ224" t="e">
        <f t="shared" si="14"/>
        <v>#N/A</v>
      </c>
    </row>
    <row r="225" spans="1:52" x14ac:dyDescent="0.15">
      <c r="A225" s="2"/>
      <c r="B225" s="2"/>
      <c r="C225" s="2"/>
      <c r="D225" s="198"/>
      <c r="E225" s="198"/>
      <c r="F225" s="199">
        <f t="shared" si="39"/>
        <v>0</v>
      </c>
      <c r="G225" s="207"/>
      <c r="H225" s="198"/>
      <c r="I225" s="203"/>
      <c r="J225" s="204" t="e" cm="1">
        <f t="array" ref="J225:L225">IF($I$29="mg/g solv.", AN225:AP225, IF($I$29="mg/g soln.", AS225:AU225, IF($I$29="mg/mL solv.", AX225:AZ225, "UNIT SELECTION ERROR")))</f>
        <v>#N/A</v>
      </c>
      <c r="K225" s="204" t="e">
        <v>#N/A</v>
      </c>
      <c r="L225" s="204" t="e">
        <v>#N/A</v>
      </c>
      <c r="M225" s="203"/>
      <c r="N225" s="260"/>
      <c r="O225" s="260"/>
      <c r="P225" s="260"/>
      <c r="Q225" s="179" t="str">
        <f t="shared" si="50"/>
        <v>ERROR w/ Data Input…Check Solvent Name(s), Solvent Fracs, T, and Solubility</v>
      </c>
      <c r="AC225" t="e">
        <f>INDEX(Solvents!$H$5:$H$66,MATCH(A225,Solvents!$D$5:$D$66,0))</f>
        <v>#N/A</v>
      </c>
      <c r="AD225">
        <f>IF(B225=0, 0, INDEX(Solvents!$H$5:$H$66,MATCH(B225,Solvents!$D$5:$D$66,0)))</f>
        <v>0</v>
      </c>
      <c r="AE225">
        <f>IF(C225=0, 0, INDEX(Solvents!$H$5:$H$66,MATCH(C225,Solvents!$D$5:$D$66,0)))</f>
        <v>0</v>
      </c>
      <c r="AF225" t="e">
        <f>INDEX(Solvents!$K$5:$K$66,MATCH(A225,Solvents!$D$5:$D$66,0))</f>
        <v>#N/A</v>
      </c>
      <c r="AG225">
        <f>IF(B225=0, 10000, INDEX(Solvents!$K$5:$K$66,MATCH(B225,Solvents!$D$5:$D$66,0)))</f>
        <v>10000</v>
      </c>
      <c r="AH225">
        <f>IF(C225=0, 10000, INDEX(Solvents!$K$5:$K$66,MATCH(C225,Solvents!$D$5:$D$66,0)))</f>
        <v>10000</v>
      </c>
      <c r="AI225" s="177" t="e">
        <f t="shared" si="40"/>
        <v>#N/A</v>
      </c>
      <c r="AJ225" t="e">
        <f t="shared" si="41"/>
        <v>#N/A</v>
      </c>
      <c r="AK225" t="e">
        <f t="shared" si="42"/>
        <v>#N/A</v>
      </c>
      <c r="AL225" t="e">
        <f t="shared" si="43"/>
        <v>#N/A</v>
      </c>
      <c r="AN225">
        <f t="shared" si="44"/>
        <v>0</v>
      </c>
      <c r="AO225">
        <f t="shared" si="7"/>
        <v>0</v>
      </c>
      <c r="AP225" t="e">
        <f t="shared" si="45"/>
        <v>#N/A</v>
      </c>
      <c r="AS225">
        <f t="shared" si="46"/>
        <v>0</v>
      </c>
      <c r="AT225">
        <f t="shared" si="47"/>
        <v>0</v>
      </c>
      <c r="AU225" t="e">
        <f t="shared" si="48"/>
        <v>#N/A</v>
      </c>
      <c r="AX225" t="e">
        <f t="shared" si="49"/>
        <v>#N/A</v>
      </c>
      <c r="AY225" t="e">
        <f t="shared" si="13"/>
        <v>#N/A</v>
      </c>
      <c r="AZ225" t="e">
        <f t="shared" si="14"/>
        <v>#N/A</v>
      </c>
    </row>
    <row r="226" spans="1:52" x14ac:dyDescent="0.15">
      <c r="A226" s="2"/>
      <c r="B226" s="2"/>
      <c r="C226" s="2"/>
      <c r="D226" s="198"/>
      <c r="E226" s="198"/>
      <c r="F226" s="199">
        <f t="shared" si="39"/>
        <v>0</v>
      </c>
      <c r="G226" s="207"/>
      <c r="H226" s="198"/>
      <c r="I226" s="203"/>
      <c r="J226" s="204" t="e" cm="1">
        <f t="array" ref="J226:L226">IF($I$29="mg/g solv.", AN226:AP226, IF($I$29="mg/g soln.", AS226:AU226, IF($I$29="mg/mL solv.", AX226:AZ226, "UNIT SELECTION ERROR")))</f>
        <v>#N/A</v>
      </c>
      <c r="K226" s="204" t="e">
        <v>#N/A</v>
      </c>
      <c r="L226" s="204" t="e">
        <v>#N/A</v>
      </c>
      <c r="M226" s="203"/>
      <c r="N226" s="260"/>
      <c r="O226" s="260"/>
      <c r="P226" s="260"/>
      <c r="Q226" s="179" t="str">
        <f t="shared" si="50"/>
        <v>ERROR w/ Data Input…Check Solvent Name(s), Solvent Fracs, T, and Solubility</v>
      </c>
      <c r="AC226" t="e">
        <f>INDEX(Solvents!$H$5:$H$66,MATCH(A226,Solvents!$D$5:$D$66,0))</f>
        <v>#N/A</v>
      </c>
      <c r="AD226">
        <f>IF(B226=0, 0, INDEX(Solvents!$H$5:$H$66,MATCH(B226,Solvents!$D$5:$D$66,0)))</f>
        <v>0</v>
      </c>
      <c r="AE226">
        <f>IF(C226=0, 0, INDEX(Solvents!$H$5:$H$66,MATCH(C226,Solvents!$D$5:$D$66,0)))</f>
        <v>0</v>
      </c>
      <c r="AF226" t="e">
        <f>INDEX(Solvents!$K$5:$K$66,MATCH(A226,Solvents!$D$5:$D$66,0))</f>
        <v>#N/A</v>
      </c>
      <c r="AG226">
        <f>IF(B226=0, 10000, INDEX(Solvents!$K$5:$K$66,MATCH(B226,Solvents!$D$5:$D$66,0)))</f>
        <v>10000</v>
      </c>
      <c r="AH226">
        <f>IF(C226=0, 10000, INDEX(Solvents!$K$5:$K$66,MATCH(C226,Solvents!$D$5:$D$66,0)))</f>
        <v>10000</v>
      </c>
      <c r="AI226" s="177" t="e">
        <f t="shared" si="40"/>
        <v>#N/A</v>
      </c>
      <c r="AJ226" t="e">
        <f t="shared" si="41"/>
        <v>#N/A</v>
      </c>
      <c r="AK226" t="e">
        <f t="shared" si="42"/>
        <v>#N/A</v>
      </c>
      <c r="AL226" t="e">
        <f t="shared" si="43"/>
        <v>#N/A</v>
      </c>
      <c r="AN226">
        <f t="shared" si="44"/>
        <v>0</v>
      </c>
      <c r="AO226">
        <f t="shared" si="7"/>
        <v>0</v>
      </c>
      <c r="AP226" t="e">
        <f t="shared" si="45"/>
        <v>#N/A</v>
      </c>
      <c r="AS226">
        <f t="shared" si="46"/>
        <v>0</v>
      </c>
      <c r="AT226">
        <f t="shared" si="47"/>
        <v>0</v>
      </c>
      <c r="AU226" t="e">
        <f t="shared" si="48"/>
        <v>#N/A</v>
      </c>
      <c r="AX226" t="e">
        <f t="shared" si="49"/>
        <v>#N/A</v>
      </c>
      <c r="AY226" t="e">
        <f t="shared" si="13"/>
        <v>#N/A</v>
      </c>
      <c r="AZ226" t="e">
        <f t="shared" si="14"/>
        <v>#N/A</v>
      </c>
    </row>
    <row r="227" spans="1:52" x14ac:dyDescent="0.15">
      <c r="A227" s="2"/>
      <c r="B227" s="2"/>
      <c r="C227" s="2"/>
      <c r="D227" s="198"/>
      <c r="E227" s="198"/>
      <c r="F227" s="199">
        <f t="shared" si="39"/>
        <v>0</v>
      </c>
      <c r="G227" s="207"/>
      <c r="H227" s="198"/>
      <c r="I227" s="203"/>
      <c r="J227" s="204" t="e" cm="1">
        <f t="array" ref="J227:L227">IF($I$29="mg/g solv.", AN227:AP227, IF($I$29="mg/g soln.", AS227:AU227, IF($I$29="mg/mL solv.", AX227:AZ227, "UNIT SELECTION ERROR")))</f>
        <v>#N/A</v>
      </c>
      <c r="K227" s="204" t="e">
        <v>#N/A</v>
      </c>
      <c r="L227" s="204" t="e">
        <v>#N/A</v>
      </c>
      <c r="M227" s="203"/>
      <c r="N227" s="260"/>
      <c r="O227" s="260"/>
      <c r="P227" s="260"/>
      <c r="Q227" s="179" t="str">
        <f t="shared" si="50"/>
        <v>ERROR w/ Data Input…Check Solvent Name(s), Solvent Fracs, T, and Solubility</v>
      </c>
      <c r="AC227" t="e">
        <f>INDEX(Solvents!$H$5:$H$66,MATCH(A227,Solvents!$D$5:$D$66,0))</f>
        <v>#N/A</v>
      </c>
      <c r="AD227">
        <f>IF(B227=0, 0, INDEX(Solvents!$H$5:$H$66,MATCH(B227,Solvents!$D$5:$D$66,0)))</f>
        <v>0</v>
      </c>
      <c r="AE227">
        <f>IF(C227=0, 0, INDEX(Solvents!$H$5:$H$66,MATCH(C227,Solvents!$D$5:$D$66,0)))</f>
        <v>0</v>
      </c>
      <c r="AF227" t="e">
        <f>INDEX(Solvents!$K$5:$K$66,MATCH(A227,Solvents!$D$5:$D$66,0))</f>
        <v>#N/A</v>
      </c>
      <c r="AG227">
        <f>IF(B227=0, 10000, INDEX(Solvents!$K$5:$K$66,MATCH(B227,Solvents!$D$5:$D$66,0)))</f>
        <v>10000</v>
      </c>
      <c r="AH227">
        <f>IF(C227=0, 10000, INDEX(Solvents!$K$5:$K$66,MATCH(C227,Solvents!$D$5:$D$66,0)))</f>
        <v>10000</v>
      </c>
      <c r="AI227" s="177" t="e">
        <f t="shared" si="40"/>
        <v>#N/A</v>
      </c>
      <c r="AJ227" t="e">
        <f t="shared" si="41"/>
        <v>#N/A</v>
      </c>
      <c r="AK227" t="e">
        <f t="shared" si="42"/>
        <v>#N/A</v>
      </c>
      <c r="AL227" t="e">
        <f t="shared" si="43"/>
        <v>#N/A</v>
      </c>
      <c r="AN227">
        <f t="shared" si="44"/>
        <v>0</v>
      </c>
      <c r="AO227">
        <f t="shared" si="7"/>
        <v>0</v>
      </c>
      <c r="AP227" t="e">
        <f t="shared" si="45"/>
        <v>#N/A</v>
      </c>
      <c r="AS227">
        <f t="shared" si="46"/>
        <v>0</v>
      </c>
      <c r="AT227">
        <f t="shared" si="47"/>
        <v>0</v>
      </c>
      <c r="AU227" t="e">
        <f t="shared" si="48"/>
        <v>#N/A</v>
      </c>
      <c r="AX227" t="e">
        <f t="shared" si="49"/>
        <v>#N/A</v>
      </c>
      <c r="AY227" t="e">
        <f t="shared" si="13"/>
        <v>#N/A</v>
      </c>
      <c r="AZ227" t="e">
        <f t="shared" si="14"/>
        <v>#N/A</v>
      </c>
    </row>
    <row r="228" spans="1:52" x14ac:dyDescent="0.15">
      <c r="A228" s="2"/>
      <c r="B228" s="2"/>
      <c r="C228" s="2"/>
      <c r="D228" s="198"/>
      <c r="E228" s="198"/>
      <c r="F228" s="199">
        <f t="shared" ref="F228:F241" si="51">IF(AND(D228&gt;0, E228 &gt; 0), 1-SUM(D228:E228),0)</f>
        <v>0</v>
      </c>
      <c r="G228" s="207"/>
      <c r="H228" s="198"/>
      <c r="I228" s="203"/>
      <c r="J228" s="204" t="e" cm="1">
        <f t="array" ref="J228:L228">IF($I$29="mg/g solv.", AN228:AP228, IF($I$29="mg/g soln.", AS228:AU228, IF($I$29="mg/mL solv.", AX228:AZ228, "UNIT SELECTION ERROR")))</f>
        <v>#N/A</v>
      </c>
      <c r="K228" s="204" t="e">
        <v>#N/A</v>
      </c>
      <c r="L228" s="204" t="e">
        <v>#N/A</v>
      </c>
      <c r="M228" s="203"/>
      <c r="N228" s="260"/>
      <c r="O228" s="260"/>
      <c r="P228" s="260"/>
      <c r="Q228" s="179" t="str">
        <f t="shared" si="50"/>
        <v>ERROR w/ Data Input…Check Solvent Name(s), Solvent Fracs, T, and Solubility</v>
      </c>
      <c r="AC228" t="e">
        <f>INDEX(Solvents!$H$5:$H$66,MATCH(A228,Solvents!$D$5:$D$66,0))</f>
        <v>#N/A</v>
      </c>
      <c r="AD228">
        <f>IF(B228=0, 0, INDEX(Solvents!$H$5:$H$66,MATCH(B228,Solvents!$D$5:$D$66,0)))</f>
        <v>0</v>
      </c>
      <c r="AE228">
        <f>IF(C228=0, 0, INDEX(Solvents!$H$5:$H$66,MATCH(C228,Solvents!$D$5:$D$66,0)))</f>
        <v>0</v>
      </c>
      <c r="AF228" t="e">
        <f>INDEX(Solvents!$K$5:$K$66,MATCH(A228,Solvents!$D$5:$D$66,0))</f>
        <v>#N/A</v>
      </c>
      <c r="AG228">
        <f>IF(B228=0, 10000, INDEX(Solvents!$K$5:$K$66,MATCH(B228,Solvents!$D$5:$D$66,0)))</f>
        <v>10000</v>
      </c>
      <c r="AH228">
        <f>IF(C228=0, 10000, INDEX(Solvents!$K$5:$K$66,MATCH(C228,Solvents!$D$5:$D$66,0)))</f>
        <v>10000</v>
      </c>
      <c r="AI228" s="177" t="e">
        <f t="shared" ref="AI228:AI241" si="52">IF($D$29="wt frac",D228,D228*AF228/(D228*AF228+E228*AG228+F228*AH228))</f>
        <v>#N/A</v>
      </c>
      <c r="AJ228" t="e">
        <f t="shared" ref="AJ228:AJ241" si="53">IF($D$29="wt frac",E228,E228*AG228/(D228*AF228+E228*AG228+F228*AH228))</f>
        <v>#N/A</v>
      </c>
      <c r="AK228" t="e">
        <f t="shared" ref="AK228:AK241" si="54">IF($D$29="wt frac",F228,F228*AH228/(D228*AF228+E228*AG228+F228*AH228))</f>
        <v>#N/A</v>
      </c>
      <c r="AL228" t="e">
        <f t="shared" ref="AL228:AL241" si="55">1/(AI228/AF228+AJ228/AG228+AK228/AH228)</f>
        <v>#N/A</v>
      </c>
      <c r="AN228">
        <f t="shared" ref="AN228:AN241" si="56">(I228/1000)/(1+I228/1000)*1000</f>
        <v>0</v>
      </c>
      <c r="AO228">
        <f t="shared" si="7"/>
        <v>0</v>
      </c>
      <c r="AP228" t="e">
        <f t="shared" ref="AP228:AP241" si="57">I228*AL228</f>
        <v>#N/A</v>
      </c>
      <c r="AS228">
        <f t="shared" ref="AS228:AS241" si="58">(I228/1000)/(1-I228/1000)*1000</f>
        <v>0</v>
      </c>
      <c r="AT228">
        <f t="shared" ref="AT228:AT241" si="59">I228*100/1000</f>
        <v>0</v>
      </c>
      <c r="AU228" t="e">
        <f t="shared" ref="AU228:AU241" si="60">AS228*AL228</f>
        <v>#N/A</v>
      </c>
      <c r="AX228" t="e">
        <f t="shared" ref="AX228:AX241" si="61">I228/AL228</f>
        <v>#N/A</v>
      </c>
      <c r="AY228" t="e">
        <f t="shared" si="13"/>
        <v>#N/A</v>
      </c>
      <c r="AZ228" t="e">
        <f t="shared" si="14"/>
        <v>#N/A</v>
      </c>
    </row>
    <row r="229" spans="1:52" x14ac:dyDescent="0.15">
      <c r="A229" s="2"/>
      <c r="B229" s="2"/>
      <c r="C229" s="2"/>
      <c r="D229" s="198"/>
      <c r="E229" s="198"/>
      <c r="F229" s="199">
        <f t="shared" si="51"/>
        <v>0</v>
      </c>
      <c r="G229" s="207"/>
      <c r="H229" s="198"/>
      <c r="I229" s="203"/>
      <c r="J229" s="204" t="e" cm="1">
        <f t="array" ref="J229:L229">IF($I$29="mg/g solv.", AN229:AP229, IF($I$29="mg/g soln.", AS229:AU229, IF($I$29="mg/mL solv.", AX229:AZ229, "UNIT SELECTION ERROR")))</f>
        <v>#N/A</v>
      </c>
      <c r="K229" s="204" t="e">
        <v>#N/A</v>
      </c>
      <c r="L229" s="204" t="e">
        <v>#N/A</v>
      </c>
      <c r="M229" s="203"/>
      <c r="N229" s="260"/>
      <c r="O229" s="260"/>
      <c r="P229" s="260"/>
      <c r="Q229" s="179" t="str">
        <f t="shared" si="50"/>
        <v>ERROR w/ Data Input…Check Solvent Name(s), Solvent Fracs, T, and Solubility</v>
      </c>
      <c r="AC229" t="e">
        <f>INDEX(Solvents!$H$5:$H$66,MATCH(A229,Solvents!$D$5:$D$66,0))</f>
        <v>#N/A</v>
      </c>
      <c r="AD229">
        <f>IF(B229=0, 0, INDEX(Solvents!$H$5:$H$66,MATCH(B229,Solvents!$D$5:$D$66,0)))</f>
        <v>0</v>
      </c>
      <c r="AE229">
        <f>IF(C229=0, 0, INDEX(Solvents!$H$5:$H$66,MATCH(C229,Solvents!$D$5:$D$66,0)))</f>
        <v>0</v>
      </c>
      <c r="AF229" t="e">
        <f>INDEX(Solvents!$K$5:$K$66,MATCH(A229,Solvents!$D$5:$D$66,0))</f>
        <v>#N/A</v>
      </c>
      <c r="AG229">
        <f>IF(B229=0, 10000, INDEX(Solvents!$K$5:$K$66,MATCH(B229,Solvents!$D$5:$D$66,0)))</f>
        <v>10000</v>
      </c>
      <c r="AH229">
        <f>IF(C229=0, 10000, INDEX(Solvents!$K$5:$K$66,MATCH(C229,Solvents!$D$5:$D$66,0)))</f>
        <v>10000</v>
      </c>
      <c r="AI229" s="177" t="e">
        <f t="shared" si="52"/>
        <v>#N/A</v>
      </c>
      <c r="AJ229" t="e">
        <f t="shared" si="53"/>
        <v>#N/A</v>
      </c>
      <c r="AK229" t="e">
        <f t="shared" si="54"/>
        <v>#N/A</v>
      </c>
      <c r="AL229" t="e">
        <f t="shared" si="55"/>
        <v>#N/A</v>
      </c>
      <c r="AN229">
        <f t="shared" si="56"/>
        <v>0</v>
      </c>
      <c r="AO229">
        <f t="shared" si="7"/>
        <v>0</v>
      </c>
      <c r="AP229" t="e">
        <f t="shared" si="57"/>
        <v>#N/A</v>
      </c>
      <c r="AS229">
        <f t="shared" si="58"/>
        <v>0</v>
      </c>
      <c r="AT229">
        <f t="shared" si="59"/>
        <v>0</v>
      </c>
      <c r="AU229" t="e">
        <f t="shared" si="60"/>
        <v>#N/A</v>
      </c>
      <c r="AX229" t="e">
        <f t="shared" si="61"/>
        <v>#N/A</v>
      </c>
      <c r="AY229" t="e">
        <f t="shared" si="13"/>
        <v>#N/A</v>
      </c>
      <c r="AZ229" t="e">
        <f t="shared" si="14"/>
        <v>#N/A</v>
      </c>
    </row>
    <row r="230" spans="1:52" x14ac:dyDescent="0.15">
      <c r="A230" s="2"/>
      <c r="B230" s="2"/>
      <c r="C230" s="2"/>
      <c r="D230" s="198"/>
      <c r="E230" s="198"/>
      <c r="F230" s="199">
        <f t="shared" si="51"/>
        <v>0</v>
      </c>
      <c r="G230" s="207"/>
      <c r="H230" s="198"/>
      <c r="I230" s="203"/>
      <c r="J230" s="204" t="e" cm="1">
        <f t="array" ref="J230:L230">IF($I$29="mg/g solv.", AN230:AP230, IF($I$29="mg/g soln.", AS230:AU230, IF($I$29="mg/mL solv.", AX230:AZ230, "UNIT SELECTION ERROR")))</f>
        <v>#N/A</v>
      </c>
      <c r="K230" s="204" t="e">
        <v>#N/A</v>
      </c>
      <c r="L230" s="204" t="e">
        <v>#N/A</v>
      </c>
      <c r="M230" s="203"/>
      <c r="N230" s="260"/>
      <c r="O230" s="260"/>
      <c r="P230" s="260"/>
      <c r="Q230" s="179" t="str">
        <f t="shared" si="50"/>
        <v>ERROR w/ Data Input…Check Solvent Name(s), Solvent Fracs, T, and Solubility</v>
      </c>
      <c r="AC230" t="e">
        <f>INDEX(Solvents!$H$5:$H$66,MATCH(A230,Solvents!$D$5:$D$66,0))</f>
        <v>#N/A</v>
      </c>
      <c r="AD230">
        <f>IF(B230=0, 0, INDEX(Solvents!$H$5:$H$66,MATCH(B230,Solvents!$D$5:$D$66,0)))</f>
        <v>0</v>
      </c>
      <c r="AE230">
        <f>IF(C230=0, 0, INDEX(Solvents!$H$5:$H$66,MATCH(C230,Solvents!$D$5:$D$66,0)))</f>
        <v>0</v>
      </c>
      <c r="AF230" t="e">
        <f>INDEX(Solvents!$K$5:$K$66,MATCH(A230,Solvents!$D$5:$D$66,0))</f>
        <v>#N/A</v>
      </c>
      <c r="AG230">
        <f>IF(B230=0, 10000, INDEX(Solvents!$K$5:$K$66,MATCH(B230,Solvents!$D$5:$D$66,0)))</f>
        <v>10000</v>
      </c>
      <c r="AH230">
        <f>IF(C230=0, 10000, INDEX(Solvents!$K$5:$K$66,MATCH(C230,Solvents!$D$5:$D$66,0)))</f>
        <v>10000</v>
      </c>
      <c r="AI230" s="177" t="e">
        <f t="shared" si="52"/>
        <v>#N/A</v>
      </c>
      <c r="AJ230" t="e">
        <f t="shared" si="53"/>
        <v>#N/A</v>
      </c>
      <c r="AK230" t="e">
        <f t="shared" si="54"/>
        <v>#N/A</v>
      </c>
      <c r="AL230" t="e">
        <f t="shared" si="55"/>
        <v>#N/A</v>
      </c>
      <c r="AN230">
        <f t="shared" si="56"/>
        <v>0</v>
      </c>
      <c r="AO230">
        <f t="shared" si="7"/>
        <v>0</v>
      </c>
      <c r="AP230" t="e">
        <f t="shared" si="57"/>
        <v>#N/A</v>
      </c>
      <c r="AS230">
        <f t="shared" si="58"/>
        <v>0</v>
      </c>
      <c r="AT230">
        <f t="shared" si="59"/>
        <v>0</v>
      </c>
      <c r="AU230" t="e">
        <f t="shared" si="60"/>
        <v>#N/A</v>
      </c>
      <c r="AX230" t="e">
        <f t="shared" si="61"/>
        <v>#N/A</v>
      </c>
      <c r="AY230" t="e">
        <f t="shared" si="13"/>
        <v>#N/A</v>
      </c>
      <c r="AZ230" t="e">
        <f t="shared" si="14"/>
        <v>#N/A</v>
      </c>
    </row>
    <row r="231" spans="1:52" x14ac:dyDescent="0.15">
      <c r="A231" s="2"/>
      <c r="B231" s="2"/>
      <c r="C231" s="2"/>
      <c r="D231" s="198"/>
      <c r="E231" s="198"/>
      <c r="F231" s="199">
        <f t="shared" si="51"/>
        <v>0</v>
      </c>
      <c r="G231" s="207"/>
      <c r="H231" s="198"/>
      <c r="I231" s="203"/>
      <c r="J231" s="204" t="e" cm="1">
        <f t="array" ref="J231:L231">IF($I$29="mg/g solv.", AN231:AP231, IF($I$29="mg/g soln.", AS231:AU231, IF($I$29="mg/mL solv.", AX231:AZ231, "UNIT SELECTION ERROR")))</f>
        <v>#N/A</v>
      </c>
      <c r="K231" s="204" t="e">
        <v>#N/A</v>
      </c>
      <c r="L231" s="204" t="e">
        <v>#N/A</v>
      </c>
      <c r="M231" s="203"/>
      <c r="N231" s="260"/>
      <c r="O231" s="260"/>
      <c r="P231" s="260"/>
      <c r="Q231" s="179" t="str">
        <f t="shared" si="50"/>
        <v>ERROR w/ Data Input…Check Solvent Name(s), Solvent Fracs, T, and Solubility</v>
      </c>
      <c r="AC231" t="e">
        <f>INDEX(Solvents!$H$5:$H$66,MATCH(A231,Solvents!$D$5:$D$66,0))</f>
        <v>#N/A</v>
      </c>
      <c r="AD231">
        <f>IF(B231=0, 0, INDEX(Solvents!$H$5:$H$66,MATCH(B231,Solvents!$D$5:$D$66,0)))</f>
        <v>0</v>
      </c>
      <c r="AE231">
        <f>IF(C231=0, 0, INDEX(Solvents!$H$5:$H$66,MATCH(C231,Solvents!$D$5:$D$66,0)))</f>
        <v>0</v>
      </c>
      <c r="AF231" t="e">
        <f>INDEX(Solvents!$K$5:$K$66,MATCH(A231,Solvents!$D$5:$D$66,0))</f>
        <v>#N/A</v>
      </c>
      <c r="AG231">
        <f>IF(B231=0, 10000, INDEX(Solvents!$K$5:$K$66,MATCH(B231,Solvents!$D$5:$D$66,0)))</f>
        <v>10000</v>
      </c>
      <c r="AH231">
        <f>IF(C231=0, 10000, INDEX(Solvents!$K$5:$K$66,MATCH(C231,Solvents!$D$5:$D$66,0)))</f>
        <v>10000</v>
      </c>
      <c r="AI231" s="177" t="e">
        <f t="shared" si="52"/>
        <v>#N/A</v>
      </c>
      <c r="AJ231" t="e">
        <f t="shared" si="53"/>
        <v>#N/A</v>
      </c>
      <c r="AK231" t="e">
        <f t="shared" si="54"/>
        <v>#N/A</v>
      </c>
      <c r="AL231" t="e">
        <f t="shared" si="55"/>
        <v>#N/A</v>
      </c>
      <c r="AN231">
        <f t="shared" si="56"/>
        <v>0</v>
      </c>
      <c r="AO231">
        <f t="shared" si="7"/>
        <v>0</v>
      </c>
      <c r="AP231" t="e">
        <f t="shared" si="57"/>
        <v>#N/A</v>
      </c>
      <c r="AS231">
        <f t="shared" si="58"/>
        <v>0</v>
      </c>
      <c r="AT231">
        <f t="shared" si="59"/>
        <v>0</v>
      </c>
      <c r="AU231" t="e">
        <f t="shared" si="60"/>
        <v>#N/A</v>
      </c>
      <c r="AX231" t="e">
        <f t="shared" si="61"/>
        <v>#N/A</v>
      </c>
      <c r="AY231" t="e">
        <f t="shared" si="13"/>
        <v>#N/A</v>
      </c>
      <c r="AZ231" t="e">
        <f t="shared" si="14"/>
        <v>#N/A</v>
      </c>
    </row>
    <row r="232" spans="1:52" x14ac:dyDescent="0.15">
      <c r="A232" s="2"/>
      <c r="B232" s="2"/>
      <c r="C232" s="2"/>
      <c r="D232" s="198"/>
      <c r="E232" s="198"/>
      <c r="F232" s="199">
        <f t="shared" si="51"/>
        <v>0</v>
      </c>
      <c r="G232" s="207"/>
      <c r="H232" s="198"/>
      <c r="I232" s="203"/>
      <c r="J232" s="204" t="e" cm="1">
        <f t="array" ref="J232:L232">IF($I$29="mg/g solv.", AN232:AP232, IF($I$29="mg/g soln.", AS232:AU232, IF($I$29="mg/mL solv.", AX232:AZ232, "UNIT SELECTION ERROR")))</f>
        <v>#N/A</v>
      </c>
      <c r="K232" s="204" t="e">
        <v>#N/A</v>
      </c>
      <c r="L232" s="204" t="e">
        <v>#N/A</v>
      </c>
      <c r="M232" s="203"/>
      <c r="N232" s="260"/>
      <c r="O232" s="260"/>
      <c r="P232" s="260"/>
      <c r="Q232" s="179" t="str">
        <f t="shared" si="50"/>
        <v>ERROR w/ Data Input…Check Solvent Name(s), Solvent Fracs, T, and Solubility</v>
      </c>
      <c r="AC232" t="e">
        <f>INDEX(Solvents!$H$5:$H$66,MATCH(A232,Solvents!$D$5:$D$66,0))</f>
        <v>#N/A</v>
      </c>
      <c r="AD232">
        <f>IF(B232=0, 0, INDEX(Solvents!$H$5:$H$66,MATCH(B232,Solvents!$D$5:$D$66,0)))</f>
        <v>0</v>
      </c>
      <c r="AE232">
        <f>IF(C232=0, 0, INDEX(Solvents!$H$5:$H$66,MATCH(C232,Solvents!$D$5:$D$66,0)))</f>
        <v>0</v>
      </c>
      <c r="AF232" t="e">
        <f>INDEX(Solvents!$K$5:$K$66,MATCH(A232,Solvents!$D$5:$D$66,0))</f>
        <v>#N/A</v>
      </c>
      <c r="AG232">
        <f>IF(B232=0, 10000, INDEX(Solvents!$K$5:$K$66,MATCH(B232,Solvents!$D$5:$D$66,0)))</f>
        <v>10000</v>
      </c>
      <c r="AH232">
        <f>IF(C232=0, 10000, INDEX(Solvents!$K$5:$K$66,MATCH(C232,Solvents!$D$5:$D$66,0)))</f>
        <v>10000</v>
      </c>
      <c r="AI232" s="177" t="e">
        <f t="shared" si="52"/>
        <v>#N/A</v>
      </c>
      <c r="AJ232" t="e">
        <f t="shared" si="53"/>
        <v>#N/A</v>
      </c>
      <c r="AK232" t="e">
        <f t="shared" si="54"/>
        <v>#N/A</v>
      </c>
      <c r="AL232" t="e">
        <f t="shared" si="55"/>
        <v>#N/A</v>
      </c>
      <c r="AN232">
        <f t="shared" si="56"/>
        <v>0</v>
      </c>
      <c r="AO232">
        <f t="shared" si="7"/>
        <v>0</v>
      </c>
      <c r="AP232" t="e">
        <f t="shared" si="57"/>
        <v>#N/A</v>
      </c>
      <c r="AS232">
        <f t="shared" si="58"/>
        <v>0</v>
      </c>
      <c r="AT232">
        <f t="shared" si="59"/>
        <v>0</v>
      </c>
      <c r="AU232" t="e">
        <f t="shared" si="60"/>
        <v>#N/A</v>
      </c>
      <c r="AX232" t="e">
        <f t="shared" si="61"/>
        <v>#N/A</v>
      </c>
      <c r="AY232" t="e">
        <f t="shared" si="13"/>
        <v>#N/A</v>
      </c>
      <c r="AZ232" t="e">
        <f t="shared" si="14"/>
        <v>#N/A</v>
      </c>
    </row>
    <row r="233" spans="1:52" x14ac:dyDescent="0.15">
      <c r="A233" s="2"/>
      <c r="B233" s="2"/>
      <c r="C233" s="2"/>
      <c r="D233" s="198"/>
      <c r="E233" s="198"/>
      <c r="F233" s="199">
        <f t="shared" si="51"/>
        <v>0</v>
      </c>
      <c r="G233" s="207"/>
      <c r="H233" s="198"/>
      <c r="I233" s="203"/>
      <c r="J233" s="204" t="e" cm="1">
        <f t="array" ref="J233:L233">IF($I$29="mg/g solv.", AN233:AP233, IF($I$29="mg/g soln.", AS233:AU233, IF($I$29="mg/mL solv.", AX233:AZ233, "UNIT SELECTION ERROR")))</f>
        <v>#N/A</v>
      </c>
      <c r="K233" s="204" t="e">
        <v>#N/A</v>
      </c>
      <c r="L233" s="204" t="e">
        <v>#N/A</v>
      </c>
      <c r="M233" s="203"/>
      <c r="N233" s="260"/>
      <c r="O233" s="260"/>
      <c r="P233" s="260"/>
      <c r="Q233" s="179" t="str">
        <f t="shared" si="50"/>
        <v>ERROR w/ Data Input…Check Solvent Name(s), Solvent Fracs, T, and Solubility</v>
      </c>
      <c r="AC233" t="e">
        <f>INDEX(Solvents!$H$5:$H$66,MATCH(A233,Solvents!$D$5:$D$66,0))</f>
        <v>#N/A</v>
      </c>
      <c r="AD233">
        <f>IF(B233=0, 0, INDEX(Solvents!$H$5:$H$66,MATCH(B233,Solvents!$D$5:$D$66,0)))</f>
        <v>0</v>
      </c>
      <c r="AE233">
        <f>IF(C233=0, 0, INDEX(Solvents!$H$5:$H$66,MATCH(C233,Solvents!$D$5:$D$66,0)))</f>
        <v>0</v>
      </c>
      <c r="AF233" t="e">
        <f>INDEX(Solvents!$K$5:$K$66,MATCH(A233,Solvents!$D$5:$D$66,0))</f>
        <v>#N/A</v>
      </c>
      <c r="AG233">
        <f>IF(B233=0, 10000, INDEX(Solvents!$K$5:$K$66,MATCH(B233,Solvents!$D$5:$D$66,0)))</f>
        <v>10000</v>
      </c>
      <c r="AH233">
        <f>IF(C233=0, 10000, INDEX(Solvents!$K$5:$K$66,MATCH(C233,Solvents!$D$5:$D$66,0)))</f>
        <v>10000</v>
      </c>
      <c r="AI233" s="177" t="e">
        <f t="shared" si="52"/>
        <v>#N/A</v>
      </c>
      <c r="AJ233" t="e">
        <f t="shared" si="53"/>
        <v>#N/A</v>
      </c>
      <c r="AK233" t="e">
        <f t="shared" si="54"/>
        <v>#N/A</v>
      </c>
      <c r="AL233" t="e">
        <f t="shared" si="55"/>
        <v>#N/A</v>
      </c>
      <c r="AN233">
        <f t="shared" si="56"/>
        <v>0</v>
      </c>
      <c r="AO233">
        <f t="shared" si="7"/>
        <v>0</v>
      </c>
      <c r="AP233" t="e">
        <f t="shared" si="57"/>
        <v>#N/A</v>
      </c>
      <c r="AS233">
        <f t="shared" si="58"/>
        <v>0</v>
      </c>
      <c r="AT233">
        <f t="shared" si="59"/>
        <v>0</v>
      </c>
      <c r="AU233" t="e">
        <f t="shared" si="60"/>
        <v>#N/A</v>
      </c>
      <c r="AX233" t="e">
        <f t="shared" si="61"/>
        <v>#N/A</v>
      </c>
      <c r="AY233" t="e">
        <f t="shared" si="13"/>
        <v>#N/A</v>
      </c>
      <c r="AZ233" t="e">
        <f t="shared" si="14"/>
        <v>#N/A</v>
      </c>
    </row>
    <row r="234" spans="1:52" x14ac:dyDescent="0.15">
      <c r="A234" s="2"/>
      <c r="B234" s="2"/>
      <c r="C234" s="2"/>
      <c r="D234" s="198"/>
      <c r="E234" s="198"/>
      <c r="F234" s="199">
        <f t="shared" si="51"/>
        <v>0</v>
      </c>
      <c r="G234" s="207"/>
      <c r="H234" s="198"/>
      <c r="I234" s="203"/>
      <c r="J234" s="204" t="e" cm="1">
        <f t="array" ref="J234:L234">IF($I$29="mg/g solv.", AN234:AP234, IF($I$29="mg/g soln.", AS234:AU234, IF($I$29="mg/mL solv.", AX234:AZ234, "UNIT SELECTION ERROR")))</f>
        <v>#N/A</v>
      </c>
      <c r="K234" s="204" t="e">
        <v>#N/A</v>
      </c>
      <c r="L234" s="204" t="e">
        <v>#N/A</v>
      </c>
      <c r="M234" s="203"/>
      <c r="N234" s="260"/>
      <c r="O234" s="260"/>
      <c r="P234" s="260"/>
      <c r="Q234" s="179" t="str">
        <f t="shared" si="50"/>
        <v>ERROR w/ Data Input…Check Solvent Name(s), Solvent Fracs, T, and Solubility</v>
      </c>
      <c r="AC234" t="e">
        <f>INDEX(Solvents!$H$5:$H$66,MATCH(A234,Solvents!$D$5:$D$66,0))</f>
        <v>#N/A</v>
      </c>
      <c r="AD234">
        <f>IF(B234=0, 0, INDEX(Solvents!$H$5:$H$66,MATCH(B234,Solvents!$D$5:$D$66,0)))</f>
        <v>0</v>
      </c>
      <c r="AE234">
        <f>IF(C234=0, 0, INDEX(Solvents!$H$5:$H$66,MATCH(C234,Solvents!$D$5:$D$66,0)))</f>
        <v>0</v>
      </c>
      <c r="AF234" t="e">
        <f>INDEX(Solvents!$K$5:$K$66,MATCH(A234,Solvents!$D$5:$D$66,0))</f>
        <v>#N/A</v>
      </c>
      <c r="AG234">
        <f>IF(B234=0, 10000, INDEX(Solvents!$K$5:$K$66,MATCH(B234,Solvents!$D$5:$D$66,0)))</f>
        <v>10000</v>
      </c>
      <c r="AH234">
        <f>IF(C234=0, 10000, INDEX(Solvents!$K$5:$K$66,MATCH(C234,Solvents!$D$5:$D$66,0)))</f>
        <v>10000</v>
      </c>
      <c r="AI234" s="177" t="e">
        <f t="shared" si="52"/>
        <v>#N/A</v>
      </c>
      <c r="AJ234" t="e">
        <f t="shared" si="53"/>
        <v>#N/A</v>
      </c>
      <c r="AK234" t="e">
        <f t="shared" si="54"/>
        <v>#N/A</v>
      </c>
      <c r="AL234" t="e">
        <f t="shared" si="55"/>
        <v>#N/A</v>
      </c>
      <c r="AN234">
        <f t="shared" si="56"/>
        <v>0</v>
      </c>
      <c r="AO234">
        <f t="shared" si="7"/>
        <v>0</v>
      </c>
      <c r="AP234" t="e">
        <f t="shared" si="57"/>
        <v>#N/A</v>
      </c>
      <c r="AS234">
        <f t="shared" si="58"/>
        <v>0</v>
      </c>
      <c r="AT234">
        <f t="shared" si="59"/>
        <v>0</v>
      </c>
      <c r="AU234" t="e">
        <f t="shared" si="60"/>
        <v>#N/A</v>
      </c>
      <c r="AX234" t="e">
        <f t="shared" si="61"/>
        <v>#N/A</v>
      </c>
      <c r="AY234" t="e">
        <f t="shared" si="13"/>
        <v>#N/A</v>
      </c>
      <c r="AZ234" t="e">
        <f t="shared" si="14"/>
        <v>#N/A</v>
      </c>
    </row>
    <row r="235" spans="1:52" x14ac:dyDescent="0.15">
      <c r="A235" s="2"/>
      <c r="B235" s="2"/>
      <c r="C235" s="2"/>
      <c r="D235" s="198"/>
      <c r="E235" s="198"/>
      <c r="F235" s="199">
        <f t="shared" si="51"/>
        <v>0</v>
      </c>
      <c r="G235" s="207"/>
      <c r="H235" s="198"/>
      <c r="I235" s="203"/>
      <c r="J235" s="204" t="e" cm="1">
        <f t="array" ref="J235:L235">IF($I$29="mg/g solv.", AN235:AP235, IF($I$29="mg/g soln.", AS235:AU235, IF($I$29="mg/mL solv.", AX235:AZ235, "UNIT SELECTION ERROR")))</f>
        <v>#N/A</v>
      </c>
      <c r="K235" s="204" t="e">
        <v>#N/A</v>
      </c>
      <c r="L235" s="204" t="e">
        <v>#N/A</v>
      </c>
      <c r="M235" s="203"/>
      <c r="N235" s="260"/>
      <c r="O235" s="260"/>
      <c r="P235" s="260"/>
      <c r="Q235" s="179" t="str">
        <f t="shared" si="50"/>
        <v>ERROR w/ Data Input…Check Solvent Name(s), Solvent Fracs, T, and Solubility</v>
      </c>
      <c r="AC235" t="e">
        <f>INDEX(Solvents!$H$5:$H$66,MATCH(A235,Solvents!$D$5:$D$66,0))</f>
        <v>#N/A</v>
      </c>
      <c r="AD235">
        <f>IF(B235=0, 0, INDEX(Solvents!$H$5:$H$66,MATCH(B235,Solvents!$D$5:$D$66,0)))</f>
        <v>0</v>
      </c>
      <c r="AE235">
        <f>IF(C235=0, 0, INDEX(Solvents!$H$5:$H$66,MATCH(C235,Solvents!$D$5:$D$66,0)))</f>
        <v>0</v>
      </c>
      <c r="AF235" t="e">
        <f>INDEX(Solvents!$K$5:$K$66,MATCH(A235,Solvents!$D$5:$D$66,0))</f>
        <v>#N/A</v>
      </c>
      <c r="AG235">
        <f>IF(B235=0, 10000, INDEX(Solvents!$K$5:$K$66,MATCH(B235,Solvents!$D$5:$D$66,0)))</f>
        <v>10000</v>
      </c>
      <c r="AH235">
        <f>IF(C235=0, 10000, INDEX(Solvents!$K$5:$K$66,MATCH(C235,Solvents!$D$5:$D$66,0)))</f>
        <v>10000</v>
      </c>
      <c r="AI235" s="177" t="e">
        <f t="shared" si="52"/>
        <v>#N/A</v>
      </c>
      <c r="AJ235" t="e">
        <f t="shared" si="53"/>
        <v>#N/A</v>
      </c>
      <c r="AK235" t="e">
        <f t="shared" si="54"/>
        <v>#N/A</v>
      </c>
      <c r="AL235" t="e">
        <f t="shared" si="55"/>
        <v>#N/A</v>
      </c>
      <c r="AN235">
        <f t="shared" si="56"/>
        <v>0</v>
      </c>
      <c r="AO235">
        <f t="shared" si="7"/>
        <v>0</v>
      </c>
      <c r="AP235" t="e">
        <f t="shared" si="57"/>
        <v>#N/A</v>
      </c>
      <c r="AS235">
        <f t="shared" si="58"/>
        <v>0</v>
      </c>
      <c r="AT235">
        <f t="shared" si="59"/>
        <v>0</v>
      </c>
      <c r="AU235" t="e">
        <f t="shared" si="60"/>
        <v>#N/A</v>
      </c>
      <c r="AX235" t="e">
        <f t="shared" si="61"/>
        <v>#N/A</v>
      </c>
      <c r="AY235" t="e">
        <f t="shared" si="13"/>
        <v>#N/A</v>
      </c>
      <c r="AZ235" t="e">
        <f t="shared" si="14"/>
        <v>#N/A</v>
      </c>
    </row>
    <row r="236" spans="1:52" x14ac:dyDescent="0.15">
      <c r="A236" s="2"/>
      <c r="B236" s="2"/>
      <c r="C236" s="2"/>
      <c r="D236" s="198"/>
      <c r="E236" s="198"/>
      <c r="F236" s="199">
        <f t="shared" si="51"/>
        <v>0</v>
      </c>
      <c r="G236" s="207"/>
      <c r="H236" s="198"/>
      <c r="I236" s="203"/>
      <c r="J236" s="204" t="e" cm="1">
        <f t="array" ref="J236:L236">IF($I$29="mg/g solv.", AN236:AP236, IF($I$29="mg/g soln.", AS236:AU236, IF($I$29="mg/mL solv.", AX236:AZ236, "UNIT SELECTION ERROR")))</f>
        <v>#N/A</v>
      </c>
      <c r="K236" s="204" t="e">
        <v>#N/A</v>
      </c>
      <c r="L236" s="204" t="e">
        <v>#N/A</v>
      </c>
      <c r="M236" s="203"/>
      <c r="N236" s="260"/>
      <c r="O236" s="260"/>
      <c r="P236" s="260"/>
      <c r="Q236" s="179" t="str">
        <f t="shared" si="50"/>
        <v>ERROR w/ Data Input…Check Solvent Name(s), Solvent Fracs, T, and Solubility</v>
      </c>
      <c r="AC236" t="e">
        <f>INDEX(Solvents!$H$5:$H$66,MATCH(A236,Solvents!$D$5:$D$66,0))</f>
        <v>#N/A</v>
      </c>
      <c r="AD236">
        <f>IF(B236=0, 0, INDEX(Solvents!$H$5:$H$66,MATCH(B236,Solvents!$D$5:$D$66,0)))</f>
        <v>0</v>
      </c>
      <c r="AE236">
        <f>IF(C236=0, 0, INDEX(Solvents!$H$5:$H$66,MATCH(C236,Solvents!$D$5:$D$66,0)))</f>
        <v>0</v>
      </c>
      <c r="AF236" t="e">
        <f>INDEX(Solvents!$K$5:$K$66,MATCH(A236,Solvents!$D$5:$D$66,0))</f>
        <v>#N/A</v>
      </c>
      <c r="AG236">
        <f>IF(B236=0, 10000, INDEX(Solvents!$K$5:$K$66,MATCH(B236,Solvents!$D$5:$D$66,0)))</f>
        <v>10000</v>
      </c>
      <c r="AH236">
        <f>IF(C236=0, 10000, INDEX(Solvents!$K$5:$K$66,MATCH(C236,Solvents!$D$5:$D$66,0)))</f>
        <v>10000</v>
      </c>
      <c r="AI236" s="177" t="e">
        <f t="shared" si="52"/>
        <v>#N/A</v>
      </c>
      <c r="AJ236" t="e">
        <f t="shared" si="53"/>
        <v>#N/A</v>
      </c>
      <c r="AK236" t="e">
        <f t="shared" si="54"/>
        <v>#N/A</v>
      </c>
      <c r="AL236" t="e">
        <f t="shared" si="55"/>
        <v>#N/A</v>
      </c>
      <c r="AN236">
        <f t="shared" si="56"/>
        <v>0</v>
      </c>
      <c r="AO236">
        <f t="shared" si="7"/>
        <v>0</v>
      </c>
      <c r="AP236" t="e">
        <f t="shared" si="57"/>
        <v>#N/A</v>
      </c>
      <c r="AS236">
        <f t="shared" si="58"/>
        <v>0</v>
      </c>
      <c r="AT236">
        <f t="shared" si="59"/>
        <v>0</v>
      </c>
      <c r="AU236" t="e">
        <f t="shared" si="60"/>
        <v>#N/A</v>
      </c>
      <c r="AX236" t="e">
        <f t="shared" si="61"/>
        <v>#N/A</v>
      </c>
      <c r="AY236" t="e">
        <f t="shared" si="13"/>
        <v>#N/A</v>
      </c>
      <c r="AZ236" t="e">
        <f t="shared" si="14"/>
        <v>#N/A</v>
      </c>
    </row>
    <row r="237" spans="1:52" x14ac:dyDescent="0.15">
      <c r="A237" s="2"/>
      <c r="B237" s="2"/>
      <c r="C237" s="2"/>
      <c r="D237" s="198"/>
      <c r="E237" s="198"/>
      <c r="F237" s="199">
        <f t="shared" si="51"/>
        <v>0</v>
      </c>
      <c r="G237" s="207"/>
      <c r="H237" s="198"/>
      <c r="I237" s="203"/>
      <c r="J237" s="204" t="e" cm="1">
        <f t="array" ref="J237:L237">IF($I$29="mg/g solv.", AN237:AP237, IF($I$29="mg/g soln.", AS237:AU237, IF($I$29="mg/mL solv.", AX237:AZ237, "UNIT SELECTION ERROR")))</f>
        <v>#N/A</v>
      </c>
      <c r="K237" s="204" t="e">
        <v>#N/A</v>
      </c>
      <c r="L237" s="204" t="e">
        <v>#N/A</v>
      </c>
      <c r="M237" s="203"/>
      <c r="N237" s="260"/>
      <c r="O237" s="260"/>
      <c r="P237" s="260"/>
      <c r="Q237" s="179" t="str">
        <f t="shared" si="50"/>
        <v>ERROR w/ Data Input…Check Solvent Name(s), Solvent Fracs, T, and Solubility</v>
      </c>
      <c r="AC237" t="e">
        <f>INDEX(Solvents!$H$5:$H$66,MATCH(A237,Solvents!$D$5:$D$66,0))</f>
        <v>#N/A</v>
      </c>
      <c r="AD237">
        <f>IF(B237=0, 0, INDEX(Solvents!$H$5:$H$66,MATCH(B237,Solvents!$D$5:$D$66,0)))</f>
        <v>0</v>
      </c>
      <c r="AE237">
        <f>IF(C237=0, 0, INDEX(Solvents!$H$5:$H$66,MATCH(C237,Solvents!$D$5:$D$66,0)))</f>
        <v>0</v>
      </c>
      <c r="AF237" t="e">
        <f>INDEX(Solvents!$K$5:$K$66,MATCH(A237,Solvents!$D$5:$D$66,0))</f>
        <v>#N/A</v>
      </c>
      <c r="AG237">
        <f>IF(B237=0, 10000, INDEX(Solvents!$K$5:$K$66,MATCH(B237,Solvents!$D$5:$D$66,0)))</f>
        <v>10000</v>
      </c>
      <c r="AH237">
        <f>IF(C237=0, 10000, INDEX(Solvents!$K$5:$K$66,MATCH(C237,Solvents!$D$5:$D$66,0)))</f>
        <v>10000</v>
      </c>
      <c r="AI237" s="177" t="e">
        <f t="shared" si="52"/>
        <v>#N/A</v>
      </c>
      <c r="AJ237" t="e">
        <f t="shared" si="53"/>
        <v>#N/A</v>
      </c>
      <c r="AK237" t="e">
        <f t="shared" si="54"/>
        <v>#N/A</v>
      </c>
      <c r="AL237" t="e">
        <f t="shared" si="55"/>
        <v>#N/A</v>
      </c>
      <c r="AN237">
        <f t="shared" si="56"/>
        <v>0</v>
      </c>
      <c r="AO237">
        <f t="shared" si="7"/>
        <v>0</v>
      </c>
      <c r="AP237" t="e">
        <f t="shared" si="57"/>
        <v>#N/A</v>
      </c>
      <c r="AS237">
        <f t="shared" si="58"/>
        <v>0</v>
      </c>
      <c r="AT237">
        <f t="shared" si="59"/>
        <v>0</v>
      </c>
      <c r="AU237" t="e">
        <f t="shared" si="60"/>
        <v>#N/A</v>
      </c>
      <c r="AX237" t="e">
        <f t="shared" si="61"/>
        <v>#N/A</v>
      </c>
      <c r="AY237" t="e">
        <f t="shared" si="13"/>
        <v>#N/A</v>
      </c>
      <c r="AZ237" t="e">
        <f t="shared" si="14"/>
        <v>#N/A</v>
      </c>
    </row>
    <row r="238" spans="1:52" x14ac:dyDescent="0.15">
      <c r="A238" s="2"/>
      <c r="B238" s="2"/>
      <c r="C238" s="2"/>
      <c r="D238" s="198"/>
      <c r="E238" s="198"/>
      <c r="F238" s="199">
        <f t="shared" si="51"/>
        <v>0</v>
      </c>
      <c r="G238" s="207"/>
      <c r="H238" s="198"/>
      <c r="I238" s="203"/>
      <c r="J238" s="204" t="e" cm="1">
        <f t="array" ref="J238:L238">IF($I$29="mg/g solv.", AN238:AP238, IF($I$29="mg/g soln.", AS238:AU238, IF($I$29="mg/mL solv.", AX238:AZ238, "UNIT SELECTION ERROR")))</f>
        <v>#N/A</v>
      </c>
      <c r="K238" s="204" t="e">
        <v>#N/A</v>
      </c>
      <c r="L238" s="204" t="e">
        <v>#N/A</v>
      </c>
      <c r="M238" s="203"/>
      <c r="N238" s="260"/>
      <c r="O238" s="260"/>
      <c r="P238" s="260"/>
      <c r="Q238" s="179" t="str">
        <f t="shared" si="50"/>
        <v>ERROR w/ Data Input…Check Solvent Name(s), Solvent Fracs, T, and Solubility</v>
      </c>
      <c r="AC238" t="e">
        <f>INDEX(Solvents!$H$5:$H$66,MATCH(A238,Solvents!$D$5:$D$66,0))</f>
        <v>#N/A</v>
      </c>
      <c r="AD238">
        <f>IF(B238=0, 0, INDEX(Solvents!$H$5:$H$66,MATCH(B238,Solvents!$D$5:$D$66,0)))</f>
        <v>0</v>
      </c>
      <c r="AE238">
        <f>IF(C238=0, 0, INDEX(Solvents!$H$5:$H$66,MATCH(C238,Solvents!$D$5:$D$66,0)))</f>
        <v>0</v>
      </c>
      <c r="AF238" t="e">
        <f>INDEX(Solvents!$K$5:$K$66,MATCH(A238,Solvents!$D$5:$D$66,0))</f>
        <v>#N/A</v>
      </c>
      <c r="AG238">
        <f>IF(B238=0, 10000, INDEX(Solvents!$K$5:$K$66,MATCH(B238,Solvents!$D$5:$D$66,0)))</f>
        <v>10000</v>
      </c>
      <c r="AH238">
        <f>IF(C238=0, 10000, INDEX(Solvents!$K$5:$K$66,MATCH(C238,Solvents!$D$5:$D$66,0)))</f>
        <v>10000</v>
      </c>
      <c r="AI238" s="177" t="e">
        <f t="shared" si="52"/>
        <v>#N/A</v>
      </c>
      <c r="AJ238" t="e">
        <f t="shared" si="53"/>
        <v>#N/A</v>
      </c>
      <c r="AK238" t="e">
        <f t="shared" si="54"/>
        <v>#N/A</v>
      </c>
      <c r="AL238" t="e">
        <f t="shared" si="55"/>
        <v>#N/A</v>
      </c>
      <c r="AN238">
        <f t="shared" si="56"/>
        <v>0</v>
      </c>
      <c r="AO238">
        <f t="shared" si="7"/>
        <v>0</v>
      </c>
      <c r="AP238" t="e">
        <f t="shared" si="57"/>
        <v>#N/A</v>
      </c>
      <c r="AS238">
        <f t="shared" si="58"/>
        <v>0</v>
      </c>
      <c r="AT238">
        <f t="shared" si="59"/>
        <v>0</v>
      </c>
      <c r="AU238" t="e">
        <f t="shared" si="60"/>
        <v>#N/A</v>
      </c>
      <c r="AX238" t="e">
        <f t="shared" si="61"/>
        <v>#N/A</v>
      </c>
      <c r="AY238" t="e">
        <f t="shared" si="13"/>
        <v>#N/A</v>
      </c>
      <c r="AZ238" t="e">
        <f t="shared" si="14"/>
        <v>#N/A</v>
      </c>
    </row>
    <row r="239" spans="1:52" x14ac:dyDescent="0.15">
      <c r="A239" s="2"/>
      <c r="B239" s="2"/>
      <c r="C239" s="2"/>
      <c r="D239" s="198"/>
      <c r="E239" s="198"/>
      <c r="F239" s="199">
        <f t="shared" si="51"/>
        <v>0</v>
      </c>
      <c r="G239" s="207"/>
      <c r="H239" s="198"/>
      <c r="I239" s="203"/>
      <c r="J239" s="204" t="e" cm="1">
        <f t="array" ref="J239:L239">IF($I$29="mg/g solv.", AN239:AP239, IF($I$29="mg/g soln.", AS239:AU239, IF($I$29="mg/mL solv.", AX239:AZ239, "UNIT SELECTION ERROR")))</f>
        <v>#N/A</v>
      </c>
      <c r="K239" s="204" t="e">
        <v>#N/A</v>
      </c>
      <c r="L239" s="204" t="e">
        <v>#N/A</v>
      </c>
      <c r="M239" s="203"/>
      <c r="N239" s="260"/>
      <c r="O239" s="260"/>
      <c r="P239" s="260"/>
      <c r="Q239" s="179" t="str">
        <f t="shared" si="50"/>
        <v>ERROR w/ Data Input…Check Solvent Name(s), Solvent Fracs, T, and Solubility</v>
      </c>
      <c r="AC239" t="e">
        <f>INDEX(Solvents!$H$5:$H$66,MATCH(A239,Solvents!$D$5:$D$66,0))</f>
        <v>#N/A</v>
      </c>
      <c r="AD239">
        <f>IF(B239=0, 0, INDEX(Solvents!$H$5:$H$66,MATCH(B239,Solvents!$D$5:$D$66,0)))</f>
        <v>0</v>
      </c>
      <c r="AE239">
        <f>IF(C239=0, 0, INDEX(Solvents!$H$5:$H$66,MATCH(C239,Solvents!$D$5:$D$66,0)))</f>
        <v>0</v>
      </c>
      <c r="AF239" t="e">
        <f>INDEX(Solvents!$K$5:$K$66,MATCH(A239,Solvents!$D$5:$D$66,0))</f>
        <v>#N/A</v>
      </c>
      <c r="AG239">
        <f>IF(B239=0, 10000, INDEX(Solvents!$K$5:$K$66,MATCH(B239,Solvents!$D$5:$D$66,0)))</f>
        <v>10000</v>
      </c>
      <c r="AH239">
        <f>IF(C239=0, 10000, INDEX(Solvents!$K$5:$K$66,MATCH(C239,Solvents!$D$5:$D$66,0)))</f>
        <v>10000</v>
      </c>
      <c r="AI239" s="177" t="e">
        <f t="shared" si="52"/>
        <v>#N/A</v>
      </c>
      <c r="AJ239" t="e">
        <f t="shared" si="53"/>
        <v>#N/A</v>
      </c>
      <c r="AK239" t="e">
        <f t="shared" si="54"/>
        <v>#N/A</v>
      </c>
      <c r="AL239" t="e">
        <f t="shared" si="55"/>
        <v>#N/A</v>
      </c>
      <c r="AN239">
        <f t="shared" si="56"/>
        <v>0</v>
      </c>
      <c r="AO239">
        <f t="shared" si="7"/>
        <v>0</v>
      </c>
      <c r="AP239" t="e">
        <f t="shared" si="57"/>
        <v>#N/A</v>
      </c>
      <c r="AS239">
        <f t="shared" si="58"/>
        <v>0</v>
      </c>
      <c r="AT239">
        <f t="shared" si="59"/>
        <v>0</v>
      </c>
      <c r="AU239" t="e">
        <f t="shared" si="60"/>
        <v>#N/A</v>
      </c>
      <c r="AX239" t="e">
        <f t="shared" si="61"/>
        <v>#N/A</v>
      </c>
      <c r="AY239" t="e">
        <f t="shared" si="13"/>
        <v>#N/A</v>
      </c>
      <c r="AZ239" t="e">
        <f t="shared" si="14"/>
        <v>#N/A</v>
      </c>
    </row>
    <row r="240" spans="1:52" x14ac:dyDescent="0.15">
      <c r="A240" s="2"/>
      <c r="B240" s="2"/>
      <c r="C240" s="2"/>
      <c r="D240" s="198"/>
      <c r="E240" s="198"/>
      <c r="F240" s="199">
        <f t="shared" si="51"/>
        <v>0</v>
      </c>
      <c r="G240" s="207"/>
      <c r="H240" s="198"/>
      <c r="I240" s="203"/>
      <c r="J240" s="204" t="e" cm="1">
        <f t="array" ref="J240:L240">IF($I$29="mg/g solv.", AN240:AP240, IF($I$29="mg/g soln.", AS240:AU240, IF($I$29="mg/mL solv.", AX240:AZ240, "UNIT SELECTION ERROR")))</f>
        <v>#N/A</v>
      </c>
      <c r="K240" s="204" t="e">
        <v>#N/A</v>
      </c>
      <c r="L240" s="204" t="e">
        <v>#N/A</v>
      </c>
      <c r="M240" s="203"/>
      <c r="N240" s="260"/>
      <c r="O240" s="260"/>
      <c r="P240" s="260"/>
      <c r="Q240" s="179" t="str">
        <f t="shared" si="50"/>
        <v>ERROR w/ Data Input…Check Solvent Name(s), Solvent Fracs, T, and Solubility</v>
      </c>
      <c r="AC240" t="e">
        <f>INDEX(Solvents!$H$5:$H$66,MATCH(A240,Solvents!$D$5:$D$66,0))</f>
        <v>#N/A</v>
      </c>
      <c r="AD240">
        <f>IF(B240=0, 0, INDEX(Solvents!$H$5:$H$66,MATCH(B240,Solvents!$D$5:$D$66,0)))</f>
        <v>0</v>
      </c>
      <c r="AE240">
        <f>IF(C240=0, 0, INDEX(Solvents!$H$5:$H$66,MATCH(C240,Solvents!$D$5:$D$66,0)))</f>
        <v>0</v>
      </c>
      <c r="AF240" t="e">
        <f>INDEX(Solvents!$K$5:$K$66,MATCH(A240,Solvents!$D$5:$D$66,0))</f>
        <v>#N/A</v>
      </c>
      <c r="AG240">
        <f>IF(B240=0, 10000, INDEX(Solvents!$K$5:$K$66,MATCH(B240,Solvents!$D$5:$D$66,0)))</f>
        <v>10000</v>
      </c>
      <c r="AH240">
        <f>IF(C240=0, 10000, INDEX(Solvents!$K$5:$K$66,MATCH(C240,Solvents!$D$5:$D$66,0)))</f>
        <v>10000</v>
      </c>
      <c r="AI240" s="177" t="e">
        <f t="shared" si="52"/>
        <v>#N/A</v>
      </c>
      <c r="AJ240" t="e">
        <f t="shared" si="53"/>
        <v>#N/A</v>
      </c>
      <c r="AK240" t="e">
        <f t="shared" si="54"/>
        <v>#N/A</v>
      </c>
      <c r="AL240" t="e">
        <f t="shared" si="55"/>
        <v>#N/A</v>
      </c>
      <c r="AN240">
        <f t="shared" si="56"/>
        <v>0</v>
      </c>
      <c r="AO240">
        <f t="shared" si="7"/>
        <v>0</v>
      </c>
      <c r="AP240" t="e">
        <f t="shared" si="57"/>
        <v>#N/A</v>
      </c>
      <c r="AS240">
        <f t="shared" si="58"/>
        <v>0</v>
      </c>
      <c r="AT240">
        <f t="shared" si="59"/>
        <v>0</v>
      </c>
      <c r="AU240" t="e">
        <f t="shared" si="60"/>
        <v>#N/A</v>
      </c>
      <c r="AX240" t="e">
        <f t="shared" si="61"/>
        <v>#N/A</v>
      </c>
      <c r="AY240" t="e">
        <f t="shared" si="13"/>
        <v>#N/A</v>
      </c>
      <c r="AZ240" t="e">
        <f t="shared" si="14"/>
        <v>#N/A</v>
      </c>
    </row>
    <row r="241" spans="1:52" x14ac:dyDescent="0.15">
      <c r="A241" s="2"/>
      <c r="B241" s="2"/>
      <c r="C241" s="2"/>
      <c r="D241" s="198"/>
      <c r="E241" s="198"/>
      <c r="F241" s="199">
        <f t="shared" si="51"/>
        <v>0</v>
      </c>
      <c r="G241" s="207"/>
      <c r="H241" s="198"/>
      <c r="I241" s="203"/>
      <c r="J241" s="204" t="e" cm="1">
        <f t="array" ref="J241:L241">IF($I$29="mg/g solv.", AN241:AP241, IF($I$29="mg/g soln.", AS241:AU241, IF($I$29="mg/mL solv.", AX241:AZ241, "UNIT SELECTION ERROR")))</f>
        <v>#N/A</v>
      </c>
      <c r="K241" s="204" t="e">
        <v>#N/A</v>
      </c>
      <c r="L241" s="204" t="e">
        <v>#N/A</v>
      </c>
      <c r="M241" s="203"/>
      <c r="N241" s="260"/>
      <c r="O241" s="260"/>
      <c r="P241" s="260"/>
      <c r="Q241" s="179" t="str">
        <f t="shared" si="50"/>
        <v>ERROR w/ Data Input…Check Solvent Name(s), Solvent Fracs, T, and Solubility</v>
      </c>
      <c r="AC241" t="e">
        <f>INDEX(Solvents!$H$5:$H$66,MATCH(A241,Solvents!$D$5:$D$66,0))</f>
        <v>#N/A</v>
      </c>
      <c r="AD241">
        <f>IF(B241=0, 0, INDEX(Solvents!$H$5:$H$66,MATCH(B241,Solvents!$D$5:$D$66,0)))</f>
        <v>0</v>
      </c>
      <c r="AE241">
        <f>IF(C241=0, 0, INDEX(Solvents!$H$5:$H$66,MATCH(C241,Solvents!$D$5:$D$66,0)))</f>
        <v>0</v>
      </c>
      <c r="AF241" t="e">
        <f>INDEX(Solvents!$K$5:$K$66,MATCH(A241,Solvents!$D$5:$D$66,0))</f>
        <v>#N/A</v>
      </c>
      <c r="AG241">
        <f>IF(B241=0, 10000, INDEX(Solvents!$K$5:$K$66,MATCH(B241,Solvents!$D$5:$D$66,0)))</f>
        <v>10000</v>
      </c>
      <c r="AH241">
        <f>IF(C241=0, 10000, INDEX(Solvents!$K$5:$K$66,MATCH(C241,Solvents!$D$5:$D$66,0)))</f>
        <v>10000</v>
      </c>
      <c r="AI241" s="177" t="e">
        <f t="shared" si="52"/>
        <v>#N/A</v>
      </c>
      <c r="AJ241" t="e">
        <f t="shared" si="53"/>
        <v>#N/A</v>
      </c>
      <c r="AK241" t="e">
        <f t="shared" si="54"/>
        <v>#N/A</v>
      </c>
      <c r="AL241" t="e">
        <f t="shared" si="55"/>
        <v>#N/A</v>
      </c>
      <c r="AN241">
        <f t="shared" si="56"/>
        <v>0</v>
      </c>
      <c r="AO241">
        <f t="shared" si="7"/>
        <v>0</v>
      </c>
      <c r="AP241" t="e">
        <f t="shared" si="57"/>
        <v>#N/A</v>
      </c>
      <c r="AS241">
        <f t="shared" si="58"/>
        <v>0</v>
      </c>
      <c r="AT241">
        <f t="shared" si="59"/>
        <v>0</v>
      </c>
      <c r="AU241" t="e">
        <f t="shared" si="60"/>
        <v>#N/A</v>
      </c>
      <c r="AX241" t="e">
        <f t="shared" si="61"/>
        <v>#N/A</v>
      </c>
      <c r="AY241" t="e">
        <f t="shared" si="13"/>
        <v>#N/A</v>
      </c>
      <c r="AZ241" t="e">
        <f t="shared" si="14"/>
        <v>#N/A</v>
      </c>
    </row>
    <row r="242" spans="1:52" x14ac:dyDescent="0.15">
      <c r="A242" s="2"/>
      <c r="B242" s="2"/>
      <c r="C242" s="2"/>
      <c r="D242" s="198"/>
      <c r="E242" s="198"/>
      <c r="F242" s="199">
        <f t="shared" ref="F242:F305" si="62">IF(AND(D242&gt;0, E242 &gt; 0), 1-SUM(D242:E242),0)</f>
        <v>0</v>
      </c>
      <c r="G242" s="207"/>
      <c r="H242" s="198"/>
      <c r="I242" s="203"/>
      <c r="J242" s="204" t="e" cm="1">
        <f t="array" ref="J242:L242">IF($I$29="mg/g solv.", AN242:AP242, IF($I$29="mg/g soln.", AS242:AU242, IF($I$29="mg/mL solv.", AX242:AZ242, "UNIT SELECTION ERROR")))</f>
        <v>#N/A</v>
      </c>
      <c r="K242" s="204" t="e">
        <v>#N/A</v>
      </c>
      <c r="L242" s="204" t="e">
        <v>#N/A</v>
      </c>
      <c r="M242" s="203"/>
      <c r="N242" s="260"/>
      <c r="O242" s="260"/>
      <c r="P242" s="260"/>
      <c r="Q242" s="179" t="str">
        <f t="shared" si="50"/>
        <v>ERROR w/ Data Input…Check Solvent Name(s), Solvent Fracs, T, and Solubility</v>
      </c>
      <c r="AC242" t="e">
        <f>INDEX(Solvents!$H$5:$H$66,MATCH(A242,Solvents!$D$5:$D$66,0))</f>
        <v>#N/A</v>
      </c>
      <c r="AD242">
        <f>IF(B242=0, 0, INDEX(Solvents!$H$5:$H$66,MATCH(B242,Solvents!$D$5:$D$66,0)))</f>
        <v>0</v>
      </c>
      <c r="AE242">
        <f>IF(C242=0, 0, INDEX(Solvents!$H$5:$H$66,MATCH(C242,Solvents!$D$5:$D$66,0)))</f>
        <v>0</v>
      </c>
      <c r="AF242" t="e">
        <f>INDEX(Solvents!$K$5:$K$66,MATCH(A242,Solvents!$D$5:$D$66,0))</f>
        <v>#N/A</v>
      </c>
      <c r="AG242">
        <f>IF(B242=0, 10000, INDEX(Solvents!$K$5:$K$66,MATCH(B242,Solvents!$D$5:$D$66,0)))</f>
        <v>10000</v>
      </c>
      <c r="AH242">
        <f>IF(C242=0, 10000, INDEX(Solvents!$K$5:$K$66,MATCH(C242,Solvents!$D$5:$D$66,0)))</f>
        <v>10000</v>
      </c>
      <c r="AI242" s="177" t="e">
        <f t="shared" ref="AI242:AI305" si="63">IF($D$29="wt frac",D242,D242*AF242/(D242*AF242+E242*AG242+F242*AH242))</f>
        <v>#N/A</v>
      </c>
      <c r="AJ242" t="e">
        <f t="shared" ref="AJ242:AJ305" si="64">IF($D$29="wt frac",E242,E242*AG242/(D242*AF242+E242*AG242+F242*AH242))</f>
        <v>#N/A</v>
      </c>
      <c r="AK242" t="e">
        <f t="shared" ref="AK242:AK305" si="65">IF($D$29="wt frac",F242,F242*AH242/(D242*AF242+E242*AG242+F242*AH242))</f>
        <v>#N/A</v>
      </c>
      <c r="AL242" t="e">
        <f t="shared" ref="AL242:AL305" si="66">1/(AI242/AF242+AJ242/AG242+AK242/AH242)</f>
        <v>#N/A</v>
      </c>
      <c r="AN242">
        <f t="shared" ref="AN242:AN305" si="67">(I242/1000)/(1+I242/1000)*1000</f>
        <v>0</v>
      </c>
      <c r="AO242">
        <f t="shared" si="7"/>
        <v>0</v>
      </c>
      <c r="AP242" t="e">
        <f t="shared" ref="AP242:AP305" si="68">I242*AL242</f>
        <v>#N/A</v>
      </c>
      <c r="AS242">
        <f t="shared" ref="AS242:AS305" si="69">(I242/1000)/(1-I242/1000)*1000</f>
        <v>0</v>
      </c>
      <c r="AT242">
        <f t="shared" ref="AT242:AT305" si="70">I242*100/1000</f>
        <v>0</v>
      </c>
      <c r="AU242" t="e">
        <f t="shared" ref="AU242:AU305" si="71">AS242*AL242</f>
        <v>#N/A</v>
      </c>
      <c r="AX242" t="e">
        <f t="shared" ref="AX242:AX305" si="72">I242/AL242</f>
        <v>#N/A</v>
      </c>
      <c r="AY242" t="e">
        <f t="shared" si="13"/>
        <v>#N/A</v>
      </c>
      <c r="AZ242" t="e">
        <f t="shared" si="14"/>
        <v>#N/A</v>
      </c>
    </row>
    <row r="243" spans="1:52" x14ac:dyDescent="0.15">
      <c r="A243" s="2"/>
      <c r="B243" s="2"/>
      <c r="C243" s="2"/>
      <c r="D243" s="198"/>
      <c r="E243" s="198"/>
      <c r="F243" s="199">
        <f t="shared" si="62"/>
        <v>0</v>
      </c>
      <c r="G243" s="207"/>
      <c r="H243" s="198"/>
      <c r="I243" s="203"/>
      <c r="J243" s="204" t="e" cm="1">
        <f t="array" ref="J243:L243">IF($I$29="mg/g solv.", AN243:AP243, IF($I$29="mg/g soln.", AS243:AU243, IF($I$29="mg/mL solv.", AX243:AZ243, "UNIT SELECTION ERROR")))</f>
        <v>#N/A</v>
      </c>
      <c r="K243" s="204" t="e">
        <v>#N/A</v>
      </c>
      <c r="L243" s="204" t="e">
        <v>#N/A</v>
      </c>
      <c r="M243" s="203"/>
      <c r="N243" s="260"/>
      <c r="O243" s="260"/>
      <c r="P243" s="260"/>
      <c r="Q243" s="179" t="str">
        <f t="shared" si="50"/>
        <v>ERROR w/ Data Input…Check Solvent Name(s), Solvent Fracs, T, and Solubility</v>
      </c>
      <c r="AC243" t="e">
        <f>INDEX(Solvents!$H$5:$H$66,MATCH(A243,Solvents!$D$5:$D$66,0))</f>
        <v>#N/A</v>
      </c>
      <c r="AD243">
        <f>IF(B243=0, 0, INDEX(Solvents!$H$5:$H$66,MATCH(B243,Solvents!$D$5:$D$66,0)))</f>
        <v>0</v>
      </c>
      <c r="AE243">
        <f>IF(C243=0, 0, INDEX(Solvents!$H$5:$H$66,MATCH(C243,Solvents!$D$5:$D$66,0)))</f>
        <v>0</v>
      </c>
      <c r="AF243" t="e">
        <f>INDEX(Solvents!$K$5:$K$66,MATCH(A243,Solvents!$D$5:$D$66,0))</f>
        <v>#N/A</v>
      </c>
      <c r="AG243">
        <f>IF(B243=0, 10000, INDEX(Solvents!$K$5:$K$66,MATCH(B243,Solvents!$D$5:$D$66,0)))</f>
        <v>10000</v>
      </c>
      <c r="AH243">
        <f>IF(C243=0, 10000, INDEX(Solvents!$K$5:$K$66,MATCH(C243,Solvents!$D$5:$D$66,0)))</f>
        <v>10000</v>
      </c>
      <c r="AI243" s="177" t="e">
        <f t="shared" si="63"/>
        <v>#N/A</v>
      </c>
      <c r="AJ243" t="e">
        <f t="shared" si="64"/>
        <v>#N/A</v>
      </c>
      <c r="AK243" t="e">
        <f t="shared" si="65"/>
        <v>#N/A</v>
      </c>
      <c r="AL243" t="e">
        <f t="shared" si="66"/>
        <v>#N/A</v>
      </c>
      <c r="AN243">
        <f t="shared" si="67"/>
        <v>0</v>
      </c>
      <c r="AO243">
        <f t="shared" si="7"/>
        <v>0</v>
      </c>
      <c r="AP243" t="e">
        <f t="shared" si="68"/>
        <v>#N/A</v>
      </c>
      <c r="AS243">
        <f t="shared" si="69"/>
        <v>0</v>
      </c>
      <c r="AT243">
        <f t="shared" si="70"/>
        <v>0</v>
      </c>
      <c r="AU243" t="e">
        <f t="shared" si="71"/>
        <v>#N/A</v>
      </c>
      <c r="AX243" t="e">
        <f t="shared" si="72"/>
        <v>#N/A</v>
      </c>
      <c r="AY243" t="e">
        <f t="shared" si="13"/>
        <v>#N/A</v>
      </c>
      <c r="AZ243" t="e">
        <f t="shared" si="14"/>
        <v>#N/A</v>
      </c>
    </row>
    <row r="244" spans="1:52" x14ac:dyDescent="0.15">
      <c r="A244" s="2"/>
      <c r="B244" s="2"/>
      <c r="C244" s="2"/>
      <c r="D244" s="198"/>
      <c r="E244" s="198"/>
      <c r="F244" s="199">
        <f t="shared" si="62"/>
        <v>0</v>
      </c>
      <c r="G244" s="207"/>
      <c r="H244" s="198"/>
      <c r="I244" s="203"/>
      <c r="J244" s="204" t="e" cm="1">
        <f t="array" ref="J244:L244">IF($I$29="mg/g solv.", AN244:AP244, IF($I$29="mg/g soln.", AS244:AU244, IF($I$29="mg/mL solv.", AX244:AZ244, "UNIT SELECTION ERROR")))</f>
        <v>#N/A</v>
      </c>
      <c r="K244" s="204" t="e">
        <v>#N/A</v>
      </c>
      <c r="L244" s="204" t="e">
        <v>#N/A</v>
      </c>
      <c r="M244" s="203"/>
      <c r="N244" s="260"/>
      <c r="O244" s="260"/>
      <c r="P244" s="260"/>
      <c r="Q244" s="179" t="str">
        <f t="shared" si="50"/>
        <v>ERROR w/ Data Input…Check Solvent Name(s), Solvent Fracs, T, and Solubility</v>
      </c>
      <c r="AC244" t="e">
        <f>INDEX(Solvents!$H$5:$H$66,MATCH(A244,Solvents!$D$5:$D$66,0))</f>
        <v>#N/A</v>
      </c>
      <c r="AD244">
        <f>IF(B244=0, 0, INDEX(Solvents!$H$5:$H$66,MATCH(B244,Solvents!$D$5:$D$66,0)))</f>
        <v>0</v>
      </c>
      <c r="AE244">
        <f>IF(C244=0, 0, INDEX(Solvents!$H$5:$H$66,MATCH(C244,Solvents!$D$5:$D$66,0)))</f>
        <v>0</v>
      </c>
      <c r="AF244" t="e">
        <f>INDEX(Solvents!$K$5:$K$66,MATCH(A244,Solvents!$D$5:$D$66,0))</f>
        <v>#N/A</v>
      </c>
      <c r="AG244">
        <f>IF(B244=0, 10000, INDEX(Solvents!$K$5:$K$66,MATCH(B244,Solvents!$D$5:$D$66,0)))</f>
        <v>10000</v>
      </c>
      <c r="AH244">
        <f>IF(C244=0, 10000, INDEX(Solvents!$K$5:$K$66,MATCH(C244,Solvents!$D$5:$D$66,0)))</f>
        <v>10000</v>
      </c>
      <c r="AI244" s="177" t="e">
        <f t="shared" si="63"/>
        <v>#N/A</v>
      </c>
      <c r="AJ244" t="e">
        <f t="shared" si="64"/>
        <v>#N/A</v>
      </c>
      <c r="AK244" t="e">
        <f t="shared" si="65"/>
        <v>#N/A</v>
      </c>
      <c r="AL244" t="e">
        <f t="shared" si="66"/>
        <v>#N/A</v>
      </c>
      <c r="AN244">
        <f t="shared" si="67"/>
        <v>0</v>
      </c>
      <c r="AO244">
        <f t="shared" si="7"/>
        <v>0</v>
      </c>
      <c r="AP244" t="e">
        <f t="shared" si="68"/>
        <v>#N/A</v>
      </c>
      <c r="AS244">
        <f t="shared" si="69"/>
        <v>0</v>
      </c>
      <c r="AT244">
        <f t="shared" si="70"/>
        <v>0</v>
      </c>
      <c r="AU244" t="e">
        <f t="shared" si="71"/>
        <v>#N/A</v>
      </c>
      <c r="AX244" t="e">
        <f t="shared" si="72"/>
        <v>#N/A</v>
      </c>
      <c r="AY244" t="e">
        <f t="shared" si="13"/>
        <v>#N/A</v>
      </c>
      <c r="AZ244" t="e">
        <f t="shared" si="14"/>
        <v>#N/A</v>
      </c>
    </row>
    <row r="245" spans="1:52" x14ac:dyDescent="0.15">
      <c r="A245" s="2"/>
      <c r="B245" s="2"/>
      <c r="C245" s="2"/>
      <c r="D245" s="198"/>
      <c r="E245" s="198"/>
      <c r="F245" s="199">
        <f t="shared" si="62"/>
        <v>0</v>
      </c>
      <c r="G245" s="207"/>
      <c r="H245" s="198"/>
      <c r="I245" s="203"/>
      <c r="J245" s="204" t="e" cm="1">
        <f t="array" ref="J245:L245">IF($I$29="mg/g solv.", AN245:AP245, IF($I$29="mg/g soln.", AS245:AU245, IF($I$29="mg/mL solv.", AX245:AZ245, "UNIT SELECTION ERROR")))</f>
        <v>#N/A</v>
      </c>
      <c r="K245" s="204" t="e">
        <v>#N/A</v>
      </c>
      <c r="L245" s="204" t="e">
        <v>#N/A</v>
      </c>
      <c r="M245" s="203"/>
      <c r="N245" s="260"/>
      <c r="O245" s="260"/>
      <c r="P245" s="260"/>
      <c r="Q245" s="179" t="str">
        <f t="shared" si="50"/>
        <v>ERROR w/ Data Input…Check Solvent Name(s), Solvent Fracs, T, and Solubility</v>
      </c>
      <c r="AC245" t="e">
        <f>INDEX(Solvents!$H$5:$H$66,MATCH(A245,Solvents!$D$5:$D$66,0))</f>
        <v>#N/A</v>
      </c>
      <c r="AD245">
        <f>IF(B245=0, 0, INDEX(Solvents!$H$5:$H$66,MATCH(B245,Solvents!$D$5:$D$66,0)))</f>
        <v>0</v>
      </c>
      <c r="AE245">
        <f>IF(C245=0, 0, INDEX(Solvents!$H$5:$H$66,MATCH(C245,Solvents!$D$5:$D$66,0)))</f>
        <v>0</v>
      </c>
      <c r="AF245" t="e">
        <f>INDEX(Solvents!$K$5:$K$66,MATCH(A245,Solvents!$D$5:$D$66,0))</f>
        <v>#N/A</v>
      </c>
      <c r="AG245">
        <f>IF(B245=0, 10000, INDEX(Solvents!$K$5:$K$66,MATCH(B245,Solvents!$D$5:$D$66,0)))</f>
        <v>10000</v>
      </c>
      <c r="AH245">
        <f>IF(C245=0, 10000, INDEX(Solvents!$K$5:$K$66,MATCH(C245,Solvents!$D$5:$D$66,0)))</f>
        <v>10000</v>
      </c>
      <c r="AI245" s="177" t="e">
        <f t="shared" si="63"/>
        <v>#N/A</v>
      </c>
      <c r="AJ245" t="e">
        <f t="shared" si="64"/>
        <v>#N/A</v>
      </c>
      <c r="AK245" t="e">
        <f t="shared" si="65"/>
        <v>#N/A</v>
      </c>
      <c r="AL245" t="e">
        <f t="shared" si="66"/>
        <v>#N/A</v>
      </c>
      <c r="AN245">
        <f t="shared" si="67"/>
        <v>0</v>
      </c>
      <c r="AO245">
        <f t="shared" si="7"/>
        <v>0</v>
      </c>
      <c r="AP245" t="e">
        <f t="shared" si="68"/>
        <v>#N/A</v>
      </c>
      <c r="AS245">
        <f t="shared" si="69"/>
        <v>0</v>
      </c>
      <c r="AT245">
        <f t="shared" si="70"/>
        <v>0</v>
      </c>
      <c r="AU245" t="e">
        <f t="shared" si="71"/>
        <v>#N/A</v>
      </c>
      <c r="AX245" t="e">
        <f t="shared" si="72"/>
        <v>#N/A</v>
      </c>
      <c r="AY245" t="e">
        <f t="shared" si="13"/>
        <v>#N/A</v>
      </c>
      <c r="AZ245" t="e">
        <f t="shared" si="14"/>
        <v>#N/A</v>
      </c>
    </row>
    <row r="246" spans="1:52" x14ac:dyDescent="0.15">
      <c r="A246" s="2"/>
      <c r="B246" s="2"/>
      <c r="C246" s="2"/>
      <c r="D246" s="198"/>
      <c r="E246" s="198"/>
      <c r="F246" s="199">
        <f t="shared" si="62"/>
        <v>0</v>
      </c>
      <c r="G246" s="207"/>
      <c r="H246" s="198"/>
      <c r="I246" s="203"/>
      <c r="J246" s="204" t="e" cm="1">
        <f t="array" ref="J246:L246">IF($I$29="mg/g solv.", AN246:AP246, IF($I$29="mg/g soln.", AS246:AU246, IF($I$29="mg/mL solv.", AX246:AZ246, "UNIT SELECTION ERROR")))</f>
        <v>#N/A</v>
      </c>
      <c r="K246" s="204" t="e">
        <v>#N/A</v>
      </c>
      <c r="L246" s="204" t="e">
        <v>#N/A</v>
      </c>
      <c r="M246" s="203"/>
      <c r="N246" s="260"/>
      <c r="O246" s="260"/>
      <c r="P246" s="260"/>
      <c r="Q246" s="179" t="str">
        <f t="shared" si="50"/>
        <v>ERROR w/ Data Input…Check Solvent Name(s), Solvent Fracs, T, and Solubility</v>
      </c>
      <c r="AC246" t="e">
        <f>INDEX(Solvents!$H$5:$H$66,MATCH(A246,Solvents!$D$5:$D$66,0))</f>
        <v>#N/A</v>
      </c>
      <c r="AD246">
        <f>IF(B246=0, 0, INDEX(Solvents!$H$5:$H$66,MATCH(B246,Solvents!$D$5:$D$66,0)))</f>
        <v>0</v>
      </c>
      <c r="AE246">
        <f>IF(C246=0, 0, INDEX(Solvents!$H$5:$H$66,MATCH(C246,Solvents!$D$5:$D$66,0)))</f>
        <v>0</v>
      </c>
      <c r="AF246" t="e">
        <f>INDEX(Solvents!$K$5:$K$66,MATCH(A246,Solvents!$D$5:$D$66,0))</f>
        <v>#N/A</v>
      </c>
      <c r="AG246">
        <f>IF(B246=0, 10000, INDEX(Solvents!$K$5:$K$66,MATCH(B246,Solvents!$D$5:$D$66,0)))</f>
        <v>10000</v>
      </c>
      <c r="AH246">
        <f>IF(C246=0, 10000, INDEX(Solvents!$K$5:$K$66,MATCH(C246,Solvents!$D$5:$D$66,0)))</f>
        <v>10000</v>
      </c>
      <c r="AI246" s="177" t="e">
        <f t="shared" si="63"/>
        <v>#N/A</v>
      </c>
      <c r="AJ246" t="e">
        <f t="shared" si="64"/>
        <v>#N/A</v>
      </c>
      <c r="AK246" t="e">
        <f t="shared" si="65"/>
        <v>#N/A</v>
      </c>
      <c r="AL246" t="e">
        <f t="shared" si="66"/>
        <v>#N/A</v>
      </c>
      <c r="AN246">
        <f t="shared" si="67"/>
        <v>0</v>
      </c>
      <c r="AO246">
        <f t="shared" si="7"/>
        <v>0</v>
      </c>
      <c r="AP246" t="e">
        <f t="shared" si="68"/>
        <v>#N/A</v>
      </c>
      <c r="AS246">
        <f t="shared" si="69"/>
        <v>0</v>
      </c>
      <c r="AT246">
        <f t="shared" si="70"/>
        <v>0</v>
      </c>
      <c r="AU246" t="e">
        <f t="shared" si="71"/>
        <v>#N/A</v>
      </c>
      <c r="AX246" t="e">
        <f t="shared" si="72"/>
        <v>#N/A</v>
      </c>
      <c r="AY246" t="e">
        <f t="shared" si="13"/>
        <v>#N/A</v>
      </c>
      <c r="AZ246" t="e">
        <f t="shared" si="14"/>
        <v>#N/A</v>
      </c>
    </row>
    <row r="247" spans="1:52" x14ac:dyDescent="0.15">
      <c r="A247" s="2"/>
      <c r="B247" s="2"/>
      <c r="C247" s="2"/>
      <c r="D247" s="198"/>
      <c r="E247" s="198"/>
      <c r="F247" s="199">
        <f t="shared" si="62"/>
        <v>0</v>
      </c>
      <c r="G247" s="207"/>
      <c r="H247" s="198"/>
      <c r="I247" s="203"/>
      <c r="J247" s="204" t="e" cm="1">
        <f t="array" ref="J247:L247">IF($I$29="mg/g solv.", AN247:AP247, IF($I$29="mg/g soln.", AS247:AU247, IF($I$29="mg/mL solv.", AX247:AZ247, "UNIT SELECTION ERROR")))</f>
        <v>#N/A</v>
      </c>
      <c r="K247" s="204" t="e">
        <v>#N/A</v>
      </c>
      <c r="L247" s="204" t="e">
        <v>#N/A</v>
      </c>
      <c r="M247" s="203"/>
      <c r="N247" s="260"/>
      <c r="O247" s="260"/>
      <c r="P247" s="260"/>
      <c r="Q247" s="179" t="str">
        <f t="shared" si="50"/>
        <v>ERROR w/ Data Input…Check Solvent Name(s), Solvent Fracs, T, and Solubility</v>
      </c>
      <c r="AC247" t="e">
        <f>INDEX(Solvents!$H$5:$H$66,MATCH(A247,Solvents!$D$5:$D$66,0))</f>
        <v>#N/A</v>
      </c>
      <c r="AD247">
        <f>IF(B247=0, 0, INDEX(Solvents!$H$5:$H$66,MATCH(B247,Solvents!$D$5:$D$66,0)))</f>
        <v>0</v>
      </c>
      <c r="AE247">
        <f>IF(C247=0, 0, INDEX(Solvents!$H$5:$H$66,MATCH(C247,Solvents!$D$5:$D$66,0)))</f>
        <v>0</v>
      </c>
      <c r="AF247" t="e">
        <f>INDEX(Solvents!$K$5:$K$66,MATCH(A247,Solvents!$D$5:$D$66,0))</f>
        <v>#N/A</v>
      </c>
      <c r="AG247">
        <f>IF(B247=0, 10000, INDEX(Solvents!$K$5:$K$66,MATCH(B247,Solvents!$D$5:$D$66,0)))</f>
        <v>10000</v>
      </c>
      <c r="AH247">
        <f>IF(C247=0, 10000, INDEX(Solvents!$K$5:$K$66,MATCH(C247,Solvents!$D$5:$D$66,0)))</f>
        <v>10000</v>
      </c>
      <c r="AI247" s="177" t="e">
        <f t="shared" si="63"/>
        <v>#N/A</v>
      </c>
      <c r="AJ247" t="e">
        <f t="shared" si="64"/>
        <v>#N/A</v>
      </c>
      <c r="AK247" t="e">
        <f t="shared" si="65"/>
        <v>#N/A</v>
      </c>
      <c r="AL247" t="e">
        <f t="shared" si="66"/>
        <v>#N/A</v>
      </c>
      <c r="AN247">
        <f t="shared" si="67"/>
        <v>0</v>
      </c>
      <c r="AO247">
        <f t="shared" si="7"/>
        <v>0</v>
      </c>
      <c r="AP247" t="e">
        <f t="shared" si="68"/>
        <v>#N/A</v>
      </c>
      <c r="AS247">
        <f t="shared" si="69"/>
        <v>0</v>
      </c>
      <c r="AT247">
        <f t="shared" si="70"/>
        <v>0</v>
      </c>
      <c r="AU247" t="e">
        <f t="shared" si="71"/>
        <v>#N/A</v>
      </c>
      <c r="AX247" t="e">
        <f t="shared" si="72"/>
        <v>#N/A</v>
      </c>
      <c r="AY247" t="e">
        <f t="shared" si="13"/>
        <v>#N/A</v>
      </c>
      <c r="AZ247" t="e">
        <f t="shared" si="14"/>
        <v>#N/A</v>
      </c>
    </row>
    <row r="248" spans="1:52" x14ac:dyDescent="0.15">
      <c r="A248" s="2"/>
      <c r="B248" s="2"/>
      <c r="C248" s="2"/>
      <c r="D248" s="198"/>
      <c r="E248" s="198"/>
      <c r="F248" s="199">
        <f t="shared" si="62"/>
        <v>0</v>
      </c>
      <c r="G248" s="207"/>
      <c r="H248" s="198"/>
      <c r="I248" s="203"/>
      <c r="J248" s="204" t="e" cm="1">
        <f t="array" ref="J248:L248">IF($I$29="mg/g solv.", AN248:AP248, IF($I$29="mg/g soln.", AS248:AU248, IF($I$29="mg/mL solv.", AX248:AZ248, "UNIT SELECTION ERROR")))</f>
        <v>#N/A</v>
      </c>
      <c r="K248" s="204" t="e">
        <v>#N/A</v>
      </c>
      <c r="L248" s="204" t="e">
        <v>#N/A</v>
      </c>
      <c r="M248" s="203"/>
      <c r="N248" s="260"/>
      <c r="O248" s="260"/>
      <c r="P248" s="260"/>
      <c r="Q248" s="179" t="str">
        <f t="shared" si="50"/>
        <v>ERROR w/ Data Input…Check Solvent Name(s), Solvent Fracs, T, and Solubility</v>
      </c>
      <c r="AC248" t="e">
        <f>INDEX(Solvents!$H$5:$H$66,MATCH(A248,Solvents!$D$5:$D$66,0))</f>
        <v>#N/A</v>
      </c>
      <c r="AD248">
        <f>IF(B248=0, 0, INDEX(Solvents!$H$5:$H$66,MATCH(B248,Solvents!$D$5:$D$66,0)))</f>
        <v>0</v>
      </c>
      <c r="AE248">
        <f>IF(C248=0, 0, INDEX(Solvents!$H$5:$H$66,MATCH(C248,Solvents!$D$5:$D$66,0)))</f>
        <v>0</v>
      </c>
      <c r="AF248" t="e">
        <f>INDEX(Solvents!$K$5:$K$66,MATCH(A248,Solvents!$D$5:$D$66,0))</f>
        <v>#N/A</v>
      </c>
      <c r="AG248">
        <f>IF(B248=0, 10000, INDEX(Solvents!$K$5:$K$66,MATCH(B248,Solvents!$D$5:$D$66,0)))</f>
        <v>10000</v>
      </c>
      <c r="AH248">
        <f>IF(C248=0, 10000, INDEX(Solvents!$K$5:$K$66,MATCH(C248,Solvents!$D$5:$D$66,0)))</f>
        <v>10000</v>
      </c>
      <c r="AI248" s="177" t="e">
        <f t="shared" si="63"/>
        <v>#N/A</v>
      </c>
      <c r="AJ248" t="e">
        <f t="shared" si="64"/>
        <v>#N/A</v>
      </c>
      <c r="AK248" t="e">
        <f t="shared" si="65"/>
        <v>#N/A</v>
      </c>
      <c r="AL248" t="e">
        <f t="shared" si="66"/>
        <v>#N/A</v>
      </c>
      <c r="AN248">
        <f t="shared" si="67"/>
        <v>0</v>
      </c>
      <c r="AO248">
        <f t="shared" si="7"/>
        <v>0</v>
      </c>
      <c r="AP248" t="e">
        <f t="shared" si="68"/>
        <v>#N/A</v>
      </c>
      <c r="AS248">
        <f t="shared" si="69"/>
        <v>0</v>
      </c>
      <c r="AT248">
        <f t="shared" si="70"/>
        <v>0</v>
      </c>
      <c r="AU248" t="e">
        <f t="shared" si="71"/>
        <v>#N/A</v>
      </c>
      <c r="AX248" t="e">
        <f t="shared" si="72"/>
        <v>#N/A</v>
      </c>
      <c r="AY248" t="e">
        <f t="shared" si="13"/>
        <v>#N/A</v>
      </c>
      <c r="AZ248" t="e">
        <f t="shared" si="14"/>
        <v>#N/A</v>
      </c>
    </row>
    <row r="249" spans="1:52" x14ac:dyDescent="0.15">
      <c r="A249" s="2"/>
      <c r="B249" s="2"/>
      <c r="C249" s="2"/>
      <c r="D249" s="198"/>
      <c r="E249" s="198"/>
      <c r="F249" s="199">
        <f t="shared" si="62"/>
        <v>0</v>
      </c>
      <c r="G249" s="207"/>
      <c r="H249" s="198"/>
      <c r="I249" s="203"/>
      <c r="J249" s="204" t="e" cm="1">
        <f t="array" ref="J249:L249">IF($I$29="mg/g solv.", AN249:AP249, IF($I$29="mg/g soln.", AS249:AU249, IF($I$29="mg/mL solv.", AX249:AZ249, "UNIT SELECTION ERROR")))</f>
        <v>#N/A</v>
      </c>
      <c r="K249" s="204" t="e">
        <v>#N/A</v>
      </c>
      <c r="L249" s="204" t="e">
        <v>#N/A</v>
      </c>
      <c r="M249" s="203"/>
      <c r="N249" s="260"/>
      <c r="O249" s="260"/>
      <c r="P249" s="260"/>
      <c r="Q249" s="179" t="str">
        <f t="shared" si="50"/>
        <v>ERROR w/ Data Input…Check Solvent Name(s), Solvent Fracs, T, and Solubility</v>
      </c>
      <c r="AC249" t="e">
        <f>INDEX(Solvents!$H$5:$H$66,MATCH(A249,Solvents!$D$5:$D$66,0))</f>
        <v>#N/A</v>
      </c>
      <c r="AD249">
        <f>IF(B249=0, 0, INDEX(Solvents!$H$5:$H$66,MATCH(B249,Solvents!$D$5:$D$66,0)))</f>
        <v>0</v>
      </c>
      <c r="AE249">
        <f>IF(C249=0, 0, INDEX(Solvents!$H$5:$H$66,MATCH(C249,Solvents!$D$5:$D$66,0)))</f>
        <v>0</v>
      </c>
      <c r="AF249" t="e">
        <f>INDEX(Solvents!$K$5:$K$66,MATCH(A249,Solvents!$D$5:$D$66,0))</f>
        <v>#N/A</v>
      </c>
      <c r="AG249">
        <f>IF(B249=0, 10000, INDEX(Solvents!$K$5:$K$66,MATCH(B249,Solvents!$D$5:$D$66,0)))</f>
        <v>10000</v>
      </c>
      <c r="AH249">
        <f>IF(C249=0, 10000, INDEX(Solvents!$K$5:$K$66,MATCH(C249,Solvents!$D$5:$D$66,0)))</f>
        <v>10000</v>
      </c>
      <c r="AI249" s="177" t="e">
        <f t="shared" si="63"/>
        <v>#N/A</v>
      </c>
      <c r="AJ249" t="e">
        <f t="shared" si="64"/>
        <v>#N/A</v>
      </c>
      <c r="AK249" t="e">
        <f t="shared" si="65"/>
        <v>#N/A</v>
      </c>
      <c r="AL249" t="e">
        <f t="shared" si="66"/>
        <v>#N/A</v>
      </c>
      <c r="AN249">
        <f t="shared" si="67"/>
        <v>0</v>
      </c>
      <c r="AO249">
        <f t="shared" si="7"/>
        <v>0</v>
      </c>
      <c r="AP249" t="e">
        <f t="shared" si="68"/>
        <v>#N/A</v>
      </c>
      <c r="AS249">
        <f t="shared" si="69"/>
        <v>0</v>
      </c>
      <c r="AT249">
        <f t="shared" si="70"/>
        <v>0</v>
      </c>
      <c r="AU249" t="e">
        <f t="shared" si="71"/>
        <v>#N/A</v>
      </c>
      <c r="AX249" t="e">
        <f t="shared" si="72"/>
        <v>#N/A</v>
      </c>
      <c r="AY249" t="e">
        <f t="shared" si="13"/>
        <v>#N/A</v>
      </c>
      <c r="AZ249" t="e">
        <f t="shared" si="14"/>
        <v>#N/A</v>
      </c>
    </row>
    <row r="250" spans="1:52" x14ac:dyDescent="0.15">
      <c r="A250" s="2"/>
      <c r="B250" s="2"/>
      <c r="C250" s="2"/>
      <c r="D250" s="198"/>
      <c r="E250" s="198"/>
      <c r="F250" s="199">
        <f t="shared" si="62"/>
        <v>0</v>
      </c>
      <c r="G250" s="207"/>
      <c r="H250" s="198"/>
      <c r="I250" s="203"/>
      <c r="J250" s="204" t="e" cm="1">
        <f t="array" ref="J250:L250">IF($I$29="mg/g solv.", AN250:AP250, IF($I$29="mg/g soln.", AS250:AU250, IF($I$29="mg/mL solv.", AX250:AZ250, "UNIT SELECTION ERROR")))</f>
        <v>#N/A</v>
      </c>
      <c r="K250" s="204" t="e">
        <v>#N/A</v>
      </c>
      <c r="L250" s="204" t="e">
        <v>#N/A</v>
      </c>
      <c r="M250" s="203"/>
      <c r="N250" s="260"/>
      <c r="O250" s="260"/>
      <c r="P250" s="260"/>
      <c r="Q250" s="179" t="str">
        <f t="shared" si="50"/>
        <v>ERROR w/ Data Input…Check Solvent Name(s), Solvent Fracs, T, and Solubility</v>
      </c>
      <c r="AC250" t="e">
        <f>INDEX(Solvents!$H$5:$H$66,MATCH(A250,Solvents!$D$5:$D$66,0))</f>
        <v>#N/A</v>
      </c>
      <c r="AD250">
        <f>IF(B250=0, 0, INDEX(Solvents!$H$5:$H$66,MATCH(B250,Solvents!$D$5:$D$66,0)))</f>
        <v>0</v>
      </c>
      <c r="AE250">
        <f>IF(C250=0, 0, INDEX(Solvents!$H$5:$H$66,MATCH(C250,Solvents!$D$5:$D$66,0)))</f>
        <v>0</v>
      </c>
      <c r="AF250" t="e">
        <f>INDEX(Solvents!$K$5:$K$66,MATCH(A250,Solvents!$D$5:$D$66,0))</f>
        <v>#N/A</v>
      </c>
      <c r="AG250">
        <f>IF(B250=0, 10000, INDEX(Solvents!$K$5:$K$66,MATCH(B250,Solvents!$D$5:$D$66,0)))</f>
        <v>10000</v>
      </c>
      <c r="AH250">
        <f>IF(C250=0, 10000, INDEX(Solvents!$K$5:$K$66,MATCH(C250,Solvents!$D$5:$D$66,0)))</f>
        <v>10000</v>
      </c>
      <c r="AI250" s="177" t="e">
        <f t="shared" si="63"/>
        <v>#N/A</v>
      </c>
      <c r="AJ250" t="e">
        <f t="shared" si="64"/>
        <v>#N/A</v>
      </c>
      <c r="AK250" t="e">
        <f t="shared" si="65"/>
        <v>#N/A</v>
      </c>
      <c r="AL250" t="e">
        <f t="shared" si="66"/>
        <v>#N/A</v>
      </c>
      <c r="AN250">
        <f t="shared" si="67"/>
        <v>0</v>
      </c>
      <c r="AO250">
        <f t="shared" si="7"/>
        <v>0</v>
      </c>
      <c r="AP250" t="e">
        <f t="shared" si="68"/>
        <v>#N/A</v>
      </c>
      <c r="AS250">
        <f t="shared" si="69"/>
        <v>0</v>
      </c>
      <c r="AT250">
        <f t="shared" si="70"/>
        <v>0</v>
      </c>
      <c r="AU250" t="e">
        <f t="shared" si="71"/>
        <v>#N/A</v>
      </c>
      <c r="AX250" t="e">
        <f t="shared" si="72"/>
        <v>#N/A</v>
      </c>
      <c r="AY250" t="e">
        <f t="shared" si="13"/>
        <v>#N/A</v>
      </c>
      <c r="AZ250" t="e">
        <f t="shared" si="14"/>
        <v>#N/A</v>
      </c>
    </row>
    <row r="251" spans="1:52" x14ac:dyDescent="0.15">
      <c r="A251" s="2"/>
      <c r="B251" s="2"/>
      <c r="C251" s="2"/>
      <c r="D251" s="198"/>
      <c r="E251" s="198"/>
      <c r="F251" s="199">
        <f t="shared" si="62"/>
        <v>0</v>
      </c>
      <c r="G251" s="207"/>
      <c r="H251" s="198"/>
      <c r="I251" s="203"/>
      <c r="J251" s="204" t="e" cm="1">
        <f t="array" ref="J251:L251">IF($I$29="mg/g solv.", AN251:AP251, IF($I$29="mg/g soln.", AS251:AU251, IF($I$29="mg/mL solv.", AX251:AZ251, "UNIT SELECTION ERROR")))</f>
        <v>#N/A</v>
      </c>
      <c r="K251" s="204" t="e">
        <v>#N/A</v>
      </c>
      <c r="L251" s="204" t="e">
        <v>#N/A</v>
      </c>
      <c r="M251" s="203"/>
      <c r="N251" s="260"/>
      <c r="O251" s="260"/>
      <c r="P251" s="260"/>
      <c r="Q251" s="179" t="str">
        <f t="shared" si="50"/>
        <v>ERROR w/ Data Input…Check Solvent Name(s), Solvent Fracs, T, and Solubility</v>
      </c>
      <c r="AC251" t="e">
        <f>INDEX(Solvents!$H$5:$H$66,MATCH(A251,Solvents!$D$5:$D$66,0))</f>
        <v>#N/A</v>
      </c>
      <c r="AD251">
        <f>IF(B251=0, 0, INDEX(Solvents!$H$5:$H$66,MATCH(B251,Solvents!$D$5:$D$66,0)))</f>
        <v>0</v>
      </c>
      <c r="AE251">
        <f>IF(C251=0, 0, INDEX(Solvents!$H$5:$H$66,MATCH(C251,Solvents!$D$5:$D$66,0)))</f>
        <v>0</v>
      </c>
      <c r="AF251" t="e">
        <f>INDEX(Solvents!$K$5:$K$66,MATCH(A251,Solvents!$D$5:$D$66,0))</f>
        <v>#N/A</v>
      </c>
      <c r="AG251">
        <f>IF(B251=0, 10000, INDEX(Solvents!$K$5:$K$66,MATCH(B251,Solvents!$D$5:$D$66,0)))</f>
        <v>10000</v>
      </c>
      <c r="AH251">
        <f>IF(C251=0, 10000, INDEX(Solvents!$K$5:$K$66,MATCH(C251,Solvents!$D$5:$D$66,0)))</f>
        <v>10000</v>
      </c>
      <c r="AI251" s="177" t="e">
        <f t="shared" si="63"/>
        <v>#N/A</v>
      </c>
      <c r="AJ251" t="e">
        <f t="shared" si="64"/>
        <v>#N/A</v>
      </c>
      <c r="AK251" t="e">
        <f t="shared" si="65"/>
        <v>#N/A</v>
      </c>
      <c r="AL251" t="e">
        <f t="shared" si="66"/>
        <v>#N/A</v>
      </c>
      <c r="AN251">
        <f t="shared" si="67"/>
        <v>0</v>
      </c>
      <c r="AO251">
        <f t="shared" si="7"/>
        <v>0</v>
      </c>
      <c r="AP251" t="e">
        <f t="shared" si="68"/>
        <v>#N/A</v>
      </c>
      <c r="AS251">
        <f t="shared" si="69"/>
        <v>0</v>
      </c>
      <c r="AT251">
        <f t="shared" si="70"/>
        <v>0</v>
      </c>
      <c r="AU251" t="e">
        <f t="shared" si="71"/>
        <v>#N/A</v>
      </c>
      <c r="AX251" t="e">
        <f t="shared" si="72"/>
        <v>#N/A</v>
      </c>
      <c r="AY251" t="e">
        <f t="shared" si="13"/>
        <v>#N/A</v>
      </c>
      <c r="AZ251" t="e">
        <f t="shared" si="14"/>
        <v>#N/A</v>
      </c>
    </row>
    <row r="252" spans="1:52" x14ac:dyDescent="0.15">
      <c r="A252" s="2"/>
      <c r="B252" s="2"/>
      <c r="C252" s="2"/>
      <c r="D252" s="198"/>
      <c r="E252" s="198"/>
      <c r="F252" s="199">
        <f t="shared" si="62"/>
        <v>0</v>
      </c>
      <c r="G252" s="207"/>
      <c r="H252" s="198"/>
      <c r="I252" s="203"/>
      <c r="J252" s="204" t="e" cm="1">
        <f t="array" ref="J252:L252">IF($I$29="mg/g solv.", AN252:AP252, IF($I$29="mg/g soln.", AS252:AU252, IF($I$29="mg/mL solv.", AX252:AZ252, "UNIT SELECTION ERROR")))</f>
        <v>#N/A</v>
      </c>
      <c r="K252" s="204" t="e">
        <v>#N/A</v>
      </c>
      <c r="L252" s="204" t="e">
        <v>#N/A</v>
      </c>
      <c r="M252" s="203"/>
      <c r="N252" s="260"/>
      <c r="O252" s="260"/>
      <c r="P252" s="260"/>
      <c r="Q252" s="179" t="str">
        <f t="shared" si="50"/>
        <v>ERROR w/ Data Input…Check Solvent Name(s), Solvent Fracs, T, and Solubility</v>
      </c>
      <c r="AC252" t="e">
        <f>INDEX(Solvents!$H$5:$H$66,MATCH(A252,Solvents!$D$5:$D$66,0))</f>
        <v>#N/A</v>
      </c>
      <c r="AD252">
        <f>IF(B252=0, 0, INDEX(Solvents!$H$5:$H$66,MATCH(B252,Solvents!$D$5:$D$66,0)))</f>
        <v>0</v>
      </c>
      <c r="AE252">
        <f>IF(C252=0, 0, INDEX(Solvents!$H$5:$H$66,MATCH(C252,Solvents!$D$5:$D$66,0)))</f>
        <v>0</v>
      </c>
      <c r="AF252" t="e">
        <f>INDEX(Solvents!$K$5:$K$66,MATCH(A252,Solvents!$D$5:$D$66,0))</f>
        <v>#N/A</v>
      </c>
      <c r="AG252">
        <f>IF(B252=0, 10000, INDEX(Solvents!$K$5:$K$66,MATCH(B252,Solvents!$D$5:$D$66,0)))</f>
        <v>10000</v>
      </c>
      <c r="AH252">
        <f>IF(C252=0, 10000, INDEX(Solvents!$K$5:$K$66,MATCH(C252,Solvents!$D$5:$D$66,0)))</f>
        <v>10000</v>
      </c>
      <c r="AI252" s="177" t="e">
        <f t="shared" si="63"/>
        <v>#N/A</v>
      </c>
      <c r="AJ252" t="e">
        <f t="shared" si="64"/>
        <v>#N/A</v>
      </c>
      <c r="AK252" t="e">
        <f t="shared" si="65"/>
        <v>#N/A</v>
      </c>
      <c r="AL252" t="e">
        <f t="shared" si="66"/>
        <v>#N/A</v>
      </c>
      <c r="AN252">
        <f t="shared" si="67"/>
        <v>0</v>
      </c>
      <c r="AO252">
        <f t="shared" si="7"/>
        <v>0</v>
      </c>
      <c r="AP252" t="e">
        <f t="shared" si="68"/>
        <v>#N/A</v>
      </c>
      <c r="AS252">
        <f t="shared" si="69"/>
        <v>0</v>
      </c>
      <c r="AT252">
        <f t="shared" si="70"/>
        <v>0</v>
      </c>
      <c r="AU252" t="e">
        <f t="shared" si="71"/>
        <v>#N/A</v>
      </c>
      <c r="AX252" t="e">
        <f t="shared" si="72"/>
        <v>#N/A</v>
      </c>
      <c r="AY252" t="e">
        <f t="shared" si="13"/>
        <v>#N/A</v>
      </c>
      <c r="AZ252" t="e">
        <f t="shared" si="14"/>
        <v>#N/A</v>
      </c>
    </row>
    <row r="253" spans="1:52" x14ac:dyDescent="0.15">
      <c r="A253" s="2"/>
      <c r="B253" s="2"/>
      <c r="C253" s="2"/>
      <c r="D253" s="198"/>
      <c r="E253" s="198"/>
      <c r="F253" s="199">
        <f t="shared" si="62"/>
        <v>0</v>
      </c>
      <c r="G253" s="207"/>
      <c r="H253" s="198"/>
      <c r="I253" s="203"/>
      <c r="J253" s="204" t="e" cm="1">
        <f t="array" ref="J253:L253">IF($I$29="mg/g solv.", AN253:AP253, IF($I$29="mg/g soln.", AS253:AU253, IF($I$29="mg/mL solv.", AX253:AZ253, "UNIT SELECTION ERROR")))</f>
        <v>#N/A</v>
      </c>
      <c r="K253" s="204" t="e">
        <v>#N/A</v>
      </c>
      <c r="L253" s="204" t="e">
        <v>#N/A</v>
      </c>
      <c r="M253" s="203"/>
      <c r="N253" s="260"/>
      <c r="O253" s="260"/>
      <c r="P253" s="260"/>
      <c r="Q253" s="179" t="str">
        <f t="shared" si="50"/>
        <v>ERROR w/ Data Input…Check Solvent Name(s), Solvent Fracs, T, and Solubility</v>
      </c>
      <c r="AC253" t="e">
        <f>INDEX(Solvents!$H$5:$H$66,MATCH(A253,Solvents!$D$5:$D$66,0))</f>
        <v>#N/A</v>
      </c>
      <c r="AD253">
        <f>IF(B253=0, 0, INDEX(Solvents!$H$5:$H$66,MATCH(B253,Solvents!$D$5:$D$66,0)))</f>
        <v>0</v>
      </c>
      <c r="AE253">
        <f>IF(C253=0, 0, INDEX(Solvents!$H$5:$H$66,MATCH(C253,Solvents!$D$5:$D$66,0)))</f>
        <v>0</v>
      </c>
      <c r="AF253" t="e">
        <f>INDEX(Solvents!$K$5:$K$66,MATCH(A253,Solvents!$D$5:$D$66,0))</f>
        <v>#N/A</v>
      </c>
      <c r="AG253">
        <f>IF(B253=0, 10000, INDEX(Solvents!$K$5:$K$66,MATCH(B253,Solvents!$D$5:$D$66,0)))</f>
        <v>10000</v>
      </c>
      <c r="AH253">
        <f>IF(C253=0, 10000, INDEX(Solvents!$K$5:$K$66,MATCH(C253,Solvents!$D$5:$D$66,0)))</f>
        <v>10000</v>
      </c>
      <c r="AI253" s="177" t="e">
        <f t="shared" si="63"/>
        <v>#N/A</v>
      </c>
      <c r="AJ253" t="e">
        <f t="shared" si="64"/>
        <v>#N/A</v>
      </c>
      <c r="AK253" t="e">
        <f t="shared" si="65"/>
        <v>#N/A</v>
      </c>
      <c r="AL253" t="e">
        <f t="shared" si="66"/>
        <v>#N/A</v>
      </c>
      <c r="AN253">
        <f t="shared" si="67"/>
        <v>0</v>
      </c>
      <c r="AO253">
        <f t="shared" si="7"/>
        <v>0</v>
      </c>
      <c r="AP253" t="e">
        <f t="shared" si="68"/>
        <v>#N/A</v>
      </c>
      <c r="AS253">
        <f t="shared" si="69"/>
        <v>0</v>
      </c>
      <c r="AT253">
        <f t="shared" si="70"/>
        <v>0</v>
      </c>
      <c r="AU253" t="e">
        <f t="shared" si="71"/>
        <v>#N/A</v>
      </c>
      <c r="AX253" t="e">
        <f t="shared" si="72"/>
        <v>#N/A</v>
      </c>
      <c r="AY253" t="e">
        <f t="shared" si="13"/>
        <v>#N/A</v>
      </c>
      <c r="AZ253" t="e">
        <f t="shared" si="14"/>
        <v>#N/A</v>
      </c>
    </row>
    <row r="254" spans="1:52" x14ac:dyDescent="0.15">
      <c r="A254" s="2"/>
      <c r="B254" s="2"/>
      <c r="C254" s="2"/>
      <c r="D254" s="198"/>
      <c r="E254" s="198"/>
      <c r="F254" s="199">
        <f t="shared" si="62"/>
        <v>0</v>
      </c>
      <c r="G254" s="207"/>
      <c r="H254" s="198"/>
      <c r="I254" s="203"/>
      <c r="J254" s="204" t="e" cm="1">
        <f t="array" ref="J254:L254">IF($I$29="mg/g solv.", AN254:AP254, IF($I$29="mg/g soln.", AS254:AU254, IF($I$29="mg/mL solv.", AX254:AZ254, "UNIT SELECTION ERROR")))</f>
        <v>#N/A</v>
      </c>
      <c r="K254" s="204" t="e">
        <v>#N/A</v>
      </c>
      <c r="L254" s="204" t="e">
        <v>#N/A</v>
      </c>
      <c r="M254" s="203"/>
      <c r="N254" s="260"/>
      <c r="O254" s="260"/>
      <c r="P254" s="260"/>
      <c r="Q254" s="179" t="str">
        <f t="shared" si="50"/>
        <v>ERROR w/ Data Input…Check Solvent Name(s), Solvent Fracs, T, and Solubility</v>
      </c>
      <c r="AC254" t="e">
        <f>INDEX(Solvents!$H$5:$H$66,MATCH(A254,Solvents!$D$5:$D$66,0))</f>
        <v>#N/A</v>
      </c>
      <c r="AD254">
        <f>IF(B254=0, 0, INDEX(Solvents!$H$5:$H$66,MATCH(B254,Solvents!$D$5:$D$66,0)))</f>
        <v>0</v>
      </c>
      <c r="AE254">
        <f>IF(C254=0, 0, INDEX(Solvents!$H$5:$H$66,MATCH(C254,Solvents!$D$5:$D$66,0)))</f>
        <v>0</v>
      </c>
      <c r="AF254" t="e">
        <f>INDEX(Solvents!$K$5:$K$66,MATCH(A254,Solvents!$D$5:$D$66,0))</f>
        <v>#N/A</v>
      </c>
      <c r="AG254">
        <f>IF(B254=0, 10000, INDEX(Solvents!$K$5:$K$66,MATCH(B254,Solvents!$D$5:$D$66,0)))</f>
        <v>10000</v>
      </c>
      <c r="AH254">
        <f>IF(C254=0, 10000, INDEX(Solvents!$K$5:$K$66,MATCH(C254,Solvents!$D$5:$D$66,0)))</f>
        <v>10000</v>
      </c>
      <c r="AI254" s="177" t="e">
        <f t="shared" si="63"/>
        <v>#N/A</v>
      </c>
      <c r="AJ254" t="e">
        <f t="shared" si="64"/>
        <v>#N/A</v>
      </c>
      <c r="AK254" t="e">
        <f t="shared" si="65"/>
        <v>#N/A</v>
      </c>
      <c r="AL254" t="e">
        <f t="shared" si="66"/>
        <v>#N/A</v>
      </c>
      <c r="AN254">
        <f t="shared" si="67"/>
        <v>0</v>
      </c>
      <c r="AO254">
        <f t="shared" si="7"/>
        <v>0</v>
      </c>
      <c r="AP254" t="e">
        <f t="shared" si="68"/>
        <v>#N/A</v>
      </c>
      <c r="AS254">
        <f t="shared" si="69"/>
        <v>0</v>
      </c>
      <c r="AT254">
        <f t="shared" si="70"/>
        <v>0</v>
      </c>
      <c r="AU254" t="e">
        <f t="shared" si="71"/>
        <v>#N/A</v>
      </c>
      <c r="AX254" t="e">
        <f t="shared" si="72"/>
        <v>#N/A</v>
      </c>
      <c r="AY254" t="e">
        <f t="shared" si="13"/>
        <v>#N/A</v>
      </c>
      <c r="AZ254" t="e">
        <f t="shared" si="14"/>
        <v>#N/A</v>
      </c>
    </row>
    <row r="255" spans="1:52" x14ac:dyDescent="0.15">
      <c r="A255" s="2"/>
      <c r="B255" s="2"/>
      <c r="C255" s="2"/>
      <c r="D255" s="198"/>
      <c r="E255" s="198"/>
      <c r="F255" s="199">
        <f t="shared" si="62"/>
        <v>0</v>
      </c>
      <c r="G255" s="207"/>
      <c r="H255" s="198"/>
      <c r="I255" s="203"/>
      <c r="J255" s="204" t="e" cm="1">
        <f t="array" ref="J255:L255">IF($I$29="mg/g solv.", AN255:AP255, IF($I$29="mg/g soln.", AS255:AU255, IF($I$29="mg/mL solv.", AX255:AZ255, "UNIT SELECTION ERROR")))</f>
        <v>#N/A</v>
      </c>
      <c r="K255" s="204" t="e">
        <v>#N/A</v>
      </c>
      <c r="L255" s="204" t="e">
        <v>#N/A</v>
      </c>
      <c r="M255" s="203"/>
      <c r="N255" s="260"/>
      <c r="O255" s="260"/>
      <c r="P255" s="260"/>
      <c r="Q255" s="179" t="str">
        <f t="shared" si="50"/>
        <v>ERROR w/ Data Input…Check Solvent Name(s), Solvent Fracs, T, and Solubility</v>
      </c>
      <c r="AC255" t="e">
        <f>INDEX(Solvents!$H$5:$H$66,MATCH(A255,Solvents!$D$5:$D$66,0))</f>
        <v>#N/A</v>
      </c>
      <c r="AD255">
        <f>IF(B255=0, 0, INDEX(Solvents!$H$5:$H$66,MATCH(B255,Solvents!$D$5:$D$66,0)))</f>
        <v>0</v>
      </c>
      <c r="AE255">
        <f>IF(C255=0, 0, INDEX(Solvents!$H$5:$H$66,MATCH(C255,Solvents!$D$5:$D$66,0)))</f>
        <v>0</v>
      </c>
      <c r="AF255" t="e">
        <f>INDEX(Solvents!$K$5:$K$66,MATCH(A255,Solvents!$D$5:$D$66,0))</f>
        <v>#N/A</v>
      </c>
      <c r="AG255">
        <f>IF(B255=0, 10000, INDEX(Solvents!$K$5:$K$66,MATCH(B255,Solvents!$D$5:$D$66,0)))</f>
        <v>10000</v>
      </c>
      <c r="AH255">
        <f>IF(C255=0, 10000, INDEX(Solvents!$K$5:$K$66,MATCH(C255,Solvents!$D$5:$D$66,0)))</f>
        <v>10000</v>
      </c>
      <c r="AI255" s="177" t="e">
        <f t="shared" si="63"/>
        <v>#N/A</v>
      </c>
      <c r="AJ255" t="e">
        <f t="shared" si="64"/>
        <v>#N/A</v>
      </c>
      <c r="AK255" t="e">
        <f t="shared" si="65"/>
        <v>#N/A</v>
      </c>
      <c r="AL255" t="e">
        <f t="shared" si="66"/>
        <v>#N/A</v>
      </c>
      <c r="AN255">
        <f t="shared" si="67"/>
        <v>0</v>
      </c>
      <c r="AO255">
        <f t="shared" si="7"/>
        <v>0</v>
      </c>
      <c r="AP255" t="e">
        <f t="shared" si="68"/>
        <v>#N/A</v>
      </c>
      <c r="AS255">
        <f t="shared" si="69"/>
        <v>0</v>
      </c>
      <c r="AT255">
        <f t="shared" si="70"/>
        <v>0</v>
      </c>
      <c r="AU255" t="e">
        <f t="shared" si="71"/>
        <v>#N/A</v>
      </c>
      <c r="AX255" t="e">
        <f t="shared" si="72"/>
        <v>#N/A</v>
      </c>
      <c r="AY255" t="e">
        <f t="shared" si="13"/>
        <v>#N/A</v>
      </c>
      <c r="AZ255" t="e">
        <f t="shared" si="14"/>
        <v>#N/A</v>
      </c>
    </row>
    <row r="256" spans="1:52" x14ac:dyDescent="0.15">
      <c r="A256" s="2"/>
      <c r="B256" s="2"/>
      <c r="C256" s="2"/>
      <c r="D256" s="198"/>
      <c r="E256" s="198"/>
      <c r="F256" s="199">
        <f t="shared" si="62"/>
        <v>0</v>
      </c>
      <c r="G256" s="207"/>
      <c r="H256" s="198"/>
      <c r="I256" s="203"/>
      <c r="J256" s="204" t="e" cm="1">
        <f t="array" ref="J256:L256">IF($I$29="mg/g solv.", AN256:AP256, IF($I$29="mg/g soln.", AS256:AU256, IF($I$29="mg/mL solv.", AX256:AZ256, "UNIT SELECTION ERROR")))</f>
        <v>#N/A</v>
      </c>
      <c r="K256" s="204" t="e">
        <v>#N/A</v>
      </c>
      <c r="L256" s="204" t="e">
        <v>#N/A</v>
      </c>
      <c r="M256" s="203"/>
      <c r="N256" s="260"/>
      <c r="O256" s="260"/>
      <c r="P256" s="260"/>
      <c r="Q256" s="179" t="str">
        <f t="shared" si="50"/>
        <v>ERROR w/ Data Input…Check Solvent Name(s), Solvent Fracs, T, and Solubility</v>
      </c>
      <c r="AC256" t="e">
        <f>INDEX(Solvents!$H$5:$H$66,MATCH(A256,Solvents!$D$5:$D$66,0))</f>
        <v>#N/A</v>
      </c>
      <c r="AD256">
        <f>IF(B256=0, 0, INDEX(Solvents!$H$5:$H$66,MATCH(B256,Solvents!$D$5:$D$66,0)))</f>
        <v>0</v>
      </c>
      <c r="AE256">
        <f>IF(C256=0, 0, INDEX(Solvents!$H$5:$H$66,MATCH(C256,Solvents!$D$5:$D$66,0)))</f>
        <v>0</v>
      </c>
      <c r="AF256" t="e">
        <f>INDEX(Solvents!$K$5:$K$66,MATCH(A256,Solvents!$D$5:$D$66,0))</f>
        <v>#N/A</v>
      </c>
      <c r="AG256">
        <f>IF(B256=0, 10000, INDEX(Solvents!$K$5:$K$66,MATCH(B256,Solvents!$D$5:$D$66,0)))</f>
        <v>10000</v>
      </c>
      <c r="AH256">
        <f>IF(C256=0, 10000, INDEX(Solvents!$K$5:$K$66,MATCH(C256,Solvents!$D$5:$D$66,0)))</f>
        <v>10000</v>
      </c>
      <c r="AI256" s="177" t="e">
        <f t="shared" si="63"/>
        <v>#N/A</v>
      </c>
      <c r="AJ256" t="e">
        <f t="shared" si="64"/>
        <v>#N/A</v>
      </c>
      <c r="AK256" t="e">
        <f t="shared" si="65"/>
        <v>#N/A</v>
      </c>
      <c r="AL256" t="e">
        <f t="shared" si="66"/>
        <v>#N/A</v>
      </c>
      <c r="AN256">
        <f t="shared" si="67"/>
        <v>0</v>
      </c>
      <c r="AO256">
        <f t="shared" si="7"/>
        <v>0</v>
      </c>
      <c r="AP256" t="e">
        <f t="shared" si="68"/>
        <v>#N/A</v>
      </c>
      <c r="AS256">
        <f t="shared" si="69"/>
        <v>0</v>
      </c>
      <c r="AT256">
        <f t="shared" si="70"/>
        <v>0</v>
      </c>
      <c r="AU256" t="e">
        <f t="shared" si="71"/>
        <v>#N/A</v>
      </c>
      <c r="AX256" t="e">
        <f t="shared" si="72"/>
        <v>#N/A</v>
      </c>
      <c r="AY256" t="e">
        <f t="shared" si="13"/>
        <v>#N/A</v>
      </c>
      <c r="AZ256" t="e">
        <f t="shared" si="14"/>
        <v>#N/A</v>
      </c>
    </row>
    <row r="257" spans="1:52" x14ac:dyDescent="0.15">
      <c r="A257" s="2"/>
      <c r="B257" s="2"/>
      <c r="C257" s="2"/>
      <c r="D257" s="198"/>
      <c r="E257" s="198"/>
      <c r="F257" s="199">
        <f t="shared" si="62"/>
        <v>0</v>
      </c>
      <c r="G257" s="207"/>
      <c r="H257" s="198"/>
      <c r="I257" s="203"/>
      <c r="J257" s="204" t="e" cm="1">
        <f t="array" ref="J257:L257">IF($I$29="mg/g solv.", AN257:AP257, IF($I$29="mg/g soln.", AS257:AU257, IF($I$29="mg/mL solv.", AX257:AZ257, "UNIT SELECTION ERROR")))</f>
        <v>#N/A</v>
      </c>
      <c r="K257" s="204" t="e">
        <v>#N/A</v>
      </c>
      <c r="L257" s="204" t="e">
        <v>#N/A</v>
      </c>
      <c r="M257" s="203"/>
      <c r="N257" s="260"/>
      <c r="O257" s="260"/>
      <c r="P257" s="260"/>
      <c r="Q257" s="179" t="str">
        <f t="shared" si="50"/>
        <v>ERROR w/ Data Input…Check Solvent Name(s), Solvent Fracs, T, and Solubility</v>
      </c>
      <c r="AC257" t="e">
        <f>INDEX(Solvents!$H$5:$H$66,MATCH(A257,Solvents!$D$5:$D$66,0))</f>
        <v>#N/A</v>
      </c>
      <c r="AD257">
        <f>IF(B257=0, 0, INDEX(Solvents!$H$5:$H$66,MATCH(B257,Solvents!$D$5:$D$66,0)))</f>
        <v>0</v>
      </c>
      <c r="AE257">
        <f>IF(C257=0, 0, INDEX(Solvents!$H$5:$H$66,MATCH(C257,Solvents!$D$5:$D$66,0)))</f>
        <v>0</v>
      </c>
      <c r="AF257" t="e">
        <f>INDEX(Solvents!$K$5:$K$66,MATCH(A257,Solvents!$D$5:$D$66,0))</f>
        <v>#N/A</v>
      </c>
      <c r="AG257">
        <f>IF(B257=0, 10000, INDEX(Solvents!$K$5:$K$66,MATCH(B257,Solvents!$D$5:$D$66,0)))</f>
        <v>10000</v>
      </c>
      <c r="AH257">
        <f>IF(C257=0, 10000, INDEX(Solvents!$K$5:$K$66,MATCH(C257,Solvents!$D$5:$D$66,0)))</f>
        <v>10000</v>
      </c>
      <c r="AI257" s="177" t="e">
        <f t="shared" si="63"/>
        <v>#N/A</v>
      </c>
      <c r="AJ257" t="e">
        <f t="shared" si="64"/>
        <v>#N/A</v>
      </c>
      <c r="AK257" t="e">
        <f t="shared" si="65"/>
        <v>#N/A</v>
      </c>
      <c r="AL257" t="e">
        <f t="shared" si="66"/>
        <v>#N/A</v>
      </c>
      <c r="AN257">
        <f t="shared" si="67"/>
        <v>0</v>
      </c>
      <c r="AO257">
        <f t="shared" si="7"/>
        <v>0</v>
      </c>
      <c r="AP257" t="e">
        <f t="shared" si="68"/>
        <v>#N/A</v>
      </c>
      <c r="AS257">
        <f t="shared" si="69"/>
        <v>0</v>
      </c>
      <c r="AT257">
        <f t="shared" si="70"/>
        <v>0</v>
      </c>
      <c r="AU257" t="e">
        <f t="shared" si="71"/>
        <v>#N/A</v>
      </c>
      <c r="AX257" t="e">
        <f t="shared" si="72"/>
        <v>#N/A</v>
      </c>
      <c r="AY257" t="e">
        <f t="shared" si="13"/>
        <v>#N/A</v>
      </c>
      <c r="AZ257" t="e">
        <f t="shared" si="14"/>
        <v>#N/A</v>
      </c>
    </row>
    <row r="258" spans="1:52" x14ac:dyDescent="0.15">
      <c r="A258" s="2"/>
      <c r="B258" s="2"/>
      <c r="C258" s="2"/>
      <c r="D258" s="198"/>
      <c r="E258" s="198"/>
      <c r="F258" s="199">
        <f t="shared" si="62"/>
        <v>0</v>
      </c>
      <c r="G258" s="207"/>
      <c r="H258" s="198"/>
      <c r="I258" s="203"/>
      <c r="J258" s="204" t="e" cm="1">
        <f t="array" ref="J258:L258">IF($I$29="mg/g solv.", AN258:AP258, IF($I$29="mg/g soln.", AS258:AU258, IF($I$29="mg/mL solv.", AX258:AZ258, "UNIT SELECTION ERROR")))</f>
        <v>#N/A</v>
      </c>
      <c r="K258" s="204" t="e">
        <v>#N/A</v>
      </c>
      <c r="L258" s="204" t="e">
        <v>#N/A</v>
      </c>
      <c r="M258" s="203"/>
      <c r="N258" s="260"/>
      <c r="O258" s="260"/>
      <c r="P258" s="260"/>
      <c r="Q258" s="179" t="str">
        <f t="shared" si="50"/>
        <v>ERROR w/ Data Input…Check Solvent Name(s), Solvent Fracs, T, and Solubility</v>
      </c>
      <c r="AC258" t="e">
        <f>INDEX(Solvents!$H$5:$H$66,MATCH(A258,Solvents!$D$5:$D$66,0))</f>
        <v>#N/A</v>
      </c>
      <c r="AD258">
        <f>IF(B258=0, 0, INDEX(Solvents!$H$5:$H$66,MATCH(B258,Solvents!$D$5:$D$66,0)))</f>
        <v>0</v>
      </c>
      <c r="AE258">
        <f>IF(C258=0, 0, INDEX(Solvents!$H$5:$H$66,MATCH(C258,Solvents!$D$5:$D$66,0)))</f>
        <v>0</v>
      </c>
      <c r="AF258" t="e">
        <f>INDEX(Solvents!$K$5:$K$66,MATCH(A258,Solvents!$D$5:$D$66,0))</f>
        <v>#N/A</v>
      </c>
      <c r="AG258">
        <f>IF(B258=0, 10000, INDEX(Solvents!$K$5:$K$66,MATCH(B258,Solvents!$D$5:$D$66,0)))</f>
        <v>10000</v>
      </c>
      <c r="AH258">
        <f>IF(C258=0, 10000, INDEX(Solvents!$K$5:$K$66,MATCH(C258,Solvents!$D$5:$D$66,0)))</f>
        <v>10000</v>
      </c>
      <c r="AI258" s="177" t="e">
        <f t="shared" si="63"/>
        <v>#N/A</v>
      </c>
      <c r="AJ258" t="e">
        <f t="shared" si="64"/>
        <v>#N/A</v>
      </c>
      <c r="AK258" t="e">
        <f t="shared" si="65"/>
        <v>#N/A</v>
      </c>
      <c r="AL258" t="e">
        <f t="shared" si="66"/>
        <v>#N/A</v>
      </c>
      <c r="AN258">
        <f t="shared" si="67"/>
        <v>0</v>
      </c>
      <c r="AO258">
        <f t="shared" si="7"/>
        <v>0</v>
      </c>
      <c r="AP258" t="e">
        <f t="shared" si="68"/>
        <v>#N/A</v>
      </c>
      <c r="AS258">
        <f t="shared" si="69"/>
        <v>0</v>
      </c>
      <c r="AT258">
        <f t="shared" si="70"/>
        <v>0</v>
      </c>
      <c r="AU258" t="e">
        <f t="shared" si="71"/>
        <v>#N/A</v>
      </c>
      <c r="AX258" t="e">
        <f t="shared" si="72"/>
        <v>#N/A</v>
      </c>
      <c r="AY258" t="e">
        <f t="shared" si="13"/>
        <v>#N/A</v>
      </c>
      <c r="AZ258" t="e">
        <f t="shared" si="14"/>
        <v>#N/A</v>
      </c>
    </row>
    <row r="259" spans="1:52" x14ac:dyDescent="0.15">
      <c r="A259" s="2"/>
      <c r="B259" s="2"/>
      <c r="C259" s="2"/>
      <c r="D259" s="198"/>
      <c r="E259" s="198"/>
      <c r="F259" s="199">
        <f t="shared" si="62"/>
        <v>0</v>
      </c>
      <c r="G259" s="207"/>
      <c r="H259" s="198"/>
      <c r="I259" s="203"/>
      <c r="J259" s="204" t="e" cm="1">
        <f t="array" ref="J259:L259">IF($I$29="mg/g solv.", AN259:AP259, IF($I$29="mg/g soln.", AS259:AU259, IF($I$29="mg/mL solv.", AX259:AZ259, "UNIT SELECTION ERROR")))</f>
        <v>#N/A</v>
      </c>
      <c r="K259" s="204" t="e">
        <v>#N/A</v>
      </c>
      <c r="L259" s="204" t="e">
        <v>#N/A</v>
      </c>
      <c r="M259" s="203"/>
      <c r="N259" s="260"/>
      <c r="O259" s="260"/>
      <c r="P259" s="260"/>
      <c r="Q259" s="179" t="str">
        <f t="shared" si="50"/>
        <v>ERROR w/ Data Input…Check Solvent Name(s), Solvent Fracs, T, and Solubility</v>
      </c>
      <c r="AC259" t="e">
        <f>INDEX(Solvents!$H$5:$H$66,MATCH(A259,Solvents!$D$5:$D$66,0))</f>
        <v>#N/A</v>
      </c>
      <c r="AD259">
        <f>IF(B259=0, 0, INDEX(Solvents!$H$5:$H$66,MATCH(B259,Solvents!$D$5:$D$66,0)))</f>
        <v>0</v>
      </c>
      <c r="AE259">
        <f>IF(C259=0, 0, INDEX(Solvents!$H$5:$H$66,MATCH(C259,Solvents!$D$5:$D$66,0)))</f>
        <v>0</v>
      </c>
      <c r="AF259" t="e">
        <f>INDEX(Solvents!$K$5:$K$66,MATCH(A259,Solvents!$D$5:$D$66,0))</f>
        <v>#N/A</v>
      </c>
      <c r="AG259">
        <f>IF(B259=0, 10000, INDEX(Solvents!$K$5:$K$66,MATCH(B259,Solvents!$D$5:$D$66,0)))</f>
        <v>10000</v>
      </c>
      <c r="AH259">
        <f>IF(C259=0, 10000, INDEX(Solvents!$K$5:$K$66,MATCH(C259,Solvents!$D$5:$D$66,0)))</f>
        <v>10000</v>
      </c>
      <c r="AI259" s="177" t="e">
        <f t="shared" si="63"/>
        <v>#N/A</v>
      </c>
      <c r="AJ259" t="e">
        <f t="shared" si="64"/>
        <v>#N/A</v>
      </c>
      <c r="AK259" t="e">
        <f t="shared" si="65"/>
        <v>#N/A</v>
      </c>
      <c r="AL259" t="e">
        <f t="shared" si="66"/>
        <v>#N/A</v>
      </c>
      <c r="AN259">
        <f t="shared" si="67"/>
        <v>0</v>
      </c>
      <c r="AO259">
        <f t="shared" si="7"/>
        <v>0</v>
      </c>
      <c r="AP259" t="e">
        <f t="shared" si="68"/>
        <v>#N/A</v>
      </c>
      <c r="AS259">
        <f t="shared" si="69"/>
        <v>0</v>
      </c>
      <c r="AT259">
        <f t="shared" si="70"/>
        <v>0</v>
      </c>
      <c r="AU259" t="e">
        <f t="shared" si="71"/>
        <v>#N/A</v>
      </c>
      <c r="AX259" t="e">
        <f t="shared" si="72"/>
        <v>#N/A</v>
      </c>
      <c r="AY259" t="e">
        <f t="shared" si="13"/>
        <v>#N/A</v>
      </c>
      <c r="AZ259" t="e">
        <f t="shared" si="14"/>
        <v>#N/A</v>
      </c>
    </row>
    <row r="260" spans="1:52" x14ac:dyDescent="0.15">
      <c r="A260" s="2"/>
      <c r="B260" s="2"/>
      <c r="C260" s="2"/>
      <c r="D260" s="198"/>
      <c r="E260" s="198"/>
      <c r="F260" s="199">
        <f t="shared" si="62"/>
        <v>0</v>
      </c>
      <c r="G260" s="207"/>
      <c r="H260" s="198"/>
      <c r="I260" s="203"/>
      <c r="J260" s="204" t="e" cm="1">
        <f t="array" ref="J260:L260">IF($I$29="mg/g solv.", AN260:AP260, IF($I$29="mg/g soln.", AS260:AU260, IF($I$29="mg/mL solv.", AX260:AZ260, "UNIT SELECTION ERROR")))</f>
        <v>#N/A</v>
      </c>
      <c r="K260" s="204" t="e">
        <v>#N/A</v>
      </c>
      <c r="L260" s="204" t="e">
        <v>#N/A</v>
      </c>
      <c r="M260" s="203"/>
      <c r="N260" s="260"/>
      <c r="O260" s="260"/>
      <c r="P260" s="260"/>
      <c r="Q260" s="179" t="str">
        <f t="shared" si="50"/>
        <v>ERROR w/ Data Input…Check Solvent Name(s), Solvent Fracs, T, and Solubility</v>
      </c>
      <c r="AC260" t="e">
        <f>INDEX(Solvents!$H$5:$H$66,MATCH(A260,Solvents!$D$5:$D$66,0))</f>
        <v>#N/A</v>
      </c>
      <c r="AD260">
        <f>IF(B260=0, 0, INDEX(Solvents!$H$5:$H$66,MATCH(B260,Solvents!$D$5:$D$66,0)))</f>
        <v>0</v>
      </c>
      <c r="AE260">
        <f>IF(C260=0, 0, INDEX(Solvents!$H$5:$H$66,MATCH(C260,Solvents!$D$5:$D$66,0)))</f>
        <v>0</v>
      </c>
      <c r="AF260" t="e">
        <f>INDEX(Solvents!$K$5:$K$66,MATCH(A260,Solvents!$D$5:$D$66,0))</f>
        <v>#N/A</v>
      </c>
      <c r="AG260">
        <f>IF(B260=0, 10000, INDEX(Solvents!$K$5:$K$66,MATCH(B260,Solvents!$D$5:$D$66,0)))</f>
        <v>10000</v>
      </c>
      <c r="AH260">
        <f>IF(C260=0, 10000, INDEX(Solvents!$K$5:$K$66,MATCH(C260,Solvents!$D$5:$D$66,0)))</f>
        <v>10000</v>
      </c>
      <c r="AI260" s="177" t="e">
        <f t="shared" si="63"/>
        <v>#N/A</v>
      </c>
      <c r="AJ260" t="e">
        <f t="shared" si="64"/>
        <v>#N/A</v>
      </c>
      <c r="AK260" t="e">
        <f t="shared" si="65"/>
        <v>#N/A</v>
      </c>
      <c r="AL260" t="e">
        <f t="shared" si="66"/>
        <v>#N/A</v>
      </c>
      <c r="AN260">
        <f t="shared" si="67"/>
        <v>0</v>
      </c>
      <c r="AO260">
        <f t="shared" si="7"/>
        <v>0</v>
      </c>
      <c r="AP260" t="e">
        <f t="shared" si="68"/>
        <v>#N/A</v>
      </c>
      <c r="AS260">
        <f t="shared" si="69"/>
        <v>0</v>
      </c>
      <c r="AT260">
        <f t="shared" si="70"/>
        <v>0</v>
      </c>
      <c r="AU260" t="e">
        <f t="shared" si="71"/>
        <v>#N/A</v>
      </c>
      <c r="AX260" t="e">
        <f t="shared" si="72"/>
        <v>#N/A</v>
      </c>
      <c r="AY260" t="e">
        <f t="shared" si="13"/>
        <v>#N/A</v>
      </c>
      <c r="AZ260" t="e">
        <f t="shared" si="14"/>
        <v>#N/A</v>
      </c>
    </row>
    <row r="261" spans="1:52" x14ac:dyDescent="0.15">
      <c r="A261" s="2"/>
      <c r="B261" s="2"/>
      <c r="C261" s="2"/>
      <c r="D261" s="198"/>
      <c r="E261" s="198"/>
      <c r="F261" s="199">
        <f t="shared" si="62"/>
        <v>0</v>
      </c>
      <c r="G261" s="207"/>
      <c r="H261" s="198"/>
      <c r="I261" s="203"/>
      <c r="J261" s="204" t="e" cm="1">
        <f t="array" ref="J261:L261">IF($I$29="mg/g solv.", AN261:AP261, IF($I$29="mg/g soln.", AS261:AU261, IF($I$29="mg/mL solv.", AX261:AZ261, "UNIT SELECTION ERROR")))</f>
        <v>#N/A</v>
      </c>
      <c r="K261" s="204" t="e">
        <v>#N/A</v>
      </c>
      <c r="L261" s="204" t="e">
        <v>#N/A</v>
      </c>
      <c r="M261" s="203"/>
      <c r="N261" s="260"/>
      <c r="O261" s="260"/>
      <c r="P261" s="260"/>
      <c r="Q261" s="179" t="str">
        <f t="shared" si="50"/>
        <v>ERROR w/ Data Input…Check Solvent Name(s), Solvent Fracs, T, and Solubility</v>
      </c>
      <c r="AC261" t="e">
        <f>INDEX(Solvents!$H$5:$H$66,MATCH(A261,Solvents!$D$5:$D$66,0))</f>
        <v>#N/A</v>
      </c>
      <c r="AD261">
        <f>IF(B261=0, 0, INDEX(Solvents!$H$5:$H$66,MATCH(B261,Solvents!$D$5:$D$66,0)))</f>
        <v>0</v>
      </c>
      <c r="AE261">
        <f>IF(C261=0, 0, INDEX(Solvents!$H$5:$H$66,MATCH(C261,Solvents!$D$5:$D$66,0)))</f>
        <v>0</v>
      </c>
      <c r="AF261" t="e">
        <f>INDEX(Solvents!$K$5:$K$66,MATCH(A261,Solvents!$D$5:$D$66,0))</f>
        <v>#N/A</v>
      </c>
      <c r="AG261">
        <f>IF(B261=0, 10000, INDEX(Solvents!$K$5:$K$66,MATCH(B261,Solvents!$D$5:$D$66,0)))</f>
        <v>10000</v>
      </c>
      <c r="AH261">
        <f>IF(C261=0, 10000, INDEX(Solvents!$K$5:$K$66,MATCH(C261,Solvents!$D$5:$D$66,0)))</f>
        <v>10000</v>
      </c>
      <c r="AI261" s="177" t="e">
        <f t="shared" si="63"/>
        <v>#N/A</v>
      </c>
      <c r="AJ261" t="e">
        <f t="shared" si="64"/>
        <v>#N/A</v>
      </c>
      <c r="AK261" t="e">
        <f t="shared" si="65"/>
        <v>#N/A</v>
      </c>
      <c r="AL261" t="e">
        <f t="shared" si="66"/>
        <v>#N/A</v>
      </c>
      <c r="AN261">
        <f t="shared" si="67"/>
        <v>0</v>
      </c>
      <c r="AO261">
        <f t="shared" si="7"/>
        <v>0</v>
      </c>
      <c r="AP261" t="e">
        <f t="shared" si="68"/>
        <v>#N/A</v>
      </c>
      <c r="AS261">
        <f t="shared" si="69"/>
        <v>0</v>
      </c>
      <c r="AT261">
        <f t="shared" si="70"/>
        <v>0</v>
      </c>
      <c r="AU261" t="e">
        <f t="shared" si="71"/>
        <v>#N/A</v>
      </c>
      <c r="AX261" t="e">
        <f t="shared" si="72"/>
        <v>#N/A</v>
      </c>
      <c r="AY261" t="e">
        <f t="shared" si="13"/>
        <v>#N/A</v>
      </c>
      <c r="AZ261" t="e">
        <f t="shared" si="14"/>
        <v>#N/A</v>
      </c>
    </row>
    <row r="262" spans="1:52" x14ac:dyDescent="0.15">
      <c r="A262" s="2"/>
      <c r="B262" s="2"/>
      <c r="C262" s="2"/>
      <c r="D262" s="198"/>
      <c r="E262" s="198"/>
      <c r="F262" s="199">
        <f t="shared" si="62"/>
        <v>0</v>
      </c>
      <c r="G262" s="207"/>
      <c r="H262" s="198"/>
      <c r="I262" s="203"/>
      <c r="J262" s="204" t="e" cm="1">
        <f t="array" ref="J262:L262">IF($I$29="mg/g solv.", AN262:AP262, IF($I$29="mg/g soln.", AS262:AU262, IF($I$29="mg/mL solv.", AX262:AZ262, "UNIT SELECTION ERROR")))</f>
        <v>#N/A</v>
      </c>
      <c r="K262" s="204" t="e">
        <v>#N/A</v>
      </c>
      <c r="L262" s="204" t="e">
        <v>#N/A</v>
      </c>
      <c r="M262" s="203"/>
      <c r="N262" s="260"/>
      <c r="O262" s="260"/>
      <c r="P262" s="260"/>
      <c r="Q262" s="179" t="str">
        <f t="shared" si="50"/>
        <v>ERROR w/ Data Input…Check Solvent Name(s), Solvent Fracs, T, and Solubility</v>
      </c>
      <c r="AC262" t="e">
        <f>INDEX(Solvents!$H$5:$H$66,MATCH(A262,Solvents!$D$5:$D$66,0))</f>
        <v>#N/A</v>
      </c>
      <c r="AD262">
        <f>IF(B262=0, 0, INDEX(Solvents!$H$5:$H$66,MATCH(B262,Solvents!$D$5:$D$66,0)))</f>
        <v>0</v>
      </c>
      <c r="AE262">
        <f>IF(C262=0, 0, INDEX(Solvents!$H$5:$H$66,MATCH(C262,Solvents!$D$5:$D$66,0)))</f>
        <v>0</v>
      </c>
      <c r="AF262" t="e">
        <f>INDEX(Solvents!$K$5:$K$66,MATCH(A262,Solvents!$D$5:$D$66,0))</f>
        <v>#N/A</v>
      </c>
      <c r="AG262">
        <f>IF(B262=0, 10000, INDEX(Solvents!$K$5:$K$66,MATCH(B262,Solvents!$D$5:$D$66,0)))</f>
        <v>10000</v>
      </c>
      <c r="AH262">
        <f>IF(C262=0, 10000, INDEX(Solvents!$K$5:$K$66,MATCH(C262,Solvents!$D$5:$D$66,0)))</f>
        <v>10000</v>
      </c>
      <c r="AI262" s="177" t="e">
        <f t="shared" si="63"/>
        <v>#N/A</v>
      </c>
      <c r="AJ262" t="e">
        <f t="shared" si="64"/>
        <v>#N/A</v>
      </c>
      <c r="AK262" t="e">
        <f t="shared" si="65"/>
        <v>#N/A</v>
      </c>
      <c r="AL262" t="e">
        <f t="shared" si="66"/>
        <v>#N/A</v>
      </c>
      <c r="AN262">
        <f t="shared" si="67"/>
        <v>0</v>
      </c>
      <c r="AO262">
        <f t="shared" si="7"/>
        <v>0</v>
      </c>
      <c r="AP262" t="e">
        <f t="shared" si="68"/>
        <v>#N/A</v>
      </c>
      <c r="AS262">
        <f t="shared" si="69"/>
        <v>0</v>
      </c>
      <c r="AT262">
        <f t="shared" si="70"/>
        <v>0</v>
      </c>
      <c r="AU262" t="e">
        <f t="shared" si="71"/>
        <v>#N/A</v>
      </c>
      <c r="AX262" t="e">
        <f t="shared" si="72"/>
        <v>#N/A</v>
      </c>
      <c r="AY262" t="e">
        <f t="shared" si="13"/>
        <v>#N/A</v>
      </c>
      <c r="AZ262" t="e">
        <f t="shared" si="14"/>
        <v>#N/A</v>
      </c>
    </row>
    <row r="263" spans="1:52" x14ac:dyDescent="0.15">
      <c r="A263" s="2"/>
      <c r="B263" s="2"/>
      <c r="C263" s="2"/>
      <c r="D263" s="198"/>
      <c r="E263" s="198"/>
      <c r="F263" s="199">
        <f t="shared" si="62"/>
        <v>0</v>
      </c>
      <c r="G263" s="207"/>
      <c r="H263" s="198"/>
      <c r="I263" s="203"/>
      <c r="J263" s="204" t="e" cm="1">
        <f t="array" ref="J263:L263">IF($I$29="mg/g solv.", AN263:AP263, IF($I$29="mg/g soln.", AS263:AU263, IF($I$29="mg/mL solv.", AX263:AZ263, "UNIT SELECTION ERROR")))</f>
        <v>#N/A</v>
      </c>
      <c r="K263" s="204" t="e">
        <v>#N/A</v>
      </c>
      <c r="L263" s="204" t="e">
        <v>#N/A</v>
      </c>
      <c r="M263" s="203"/>
      <c r="N263" s="260"/>
      <c r="O263" s="260"/>
      <c r="P263" s="260"/>
      <c r="Q263" s="179" t="str">
        <f t="shared" si="50"/>
        <v>ERROR w/ Data Input…Check Solvent Name(s), Solvent Fracs, T, and Solubility</v>
      </c>
      <c r="AC263" t="e">
        <f>INDEX(Solvents!$H$5:$H$66,MATCH(A263,Solvents!$D$5:$D$66,0))</f>
        <v>#N/A</v>
      </c>
      <c r="AD263">
        <f>IF(B263=0, 0, INDEX(Solvents!$H$5:$H$66,MATCH(B263,Solvents!$D$5:$D$66,0)))</f>
        <v>0</v>
      </c>
      <c r="AE263">
        <f>IF(C263=0, 0, INDEX(Solvents!$H$5:$H$66,MATCH(C263,Solvents!$D$5:$D$66,0)))</f>
        <v>0</v>
      </c>
      <c r="AF263" t="e">
        <f>INDEX(Solvents!$K$5:$K$66,MATCH(A263,Solvents!$D$5:$D$66,0))</f>
        <v>#N/A</v>
      </c>
      <c r="AG263">
        <f>IF(B263=0, 10000, INDEX(Solvents!$K$5:$K$66,MATCH(B263,Solvents!$D$5:$D$66,0)))</f>
        <v>10000</v>
      </c>
      <c r="AH263">
        <f>IF(C263=0, 10000, INDEX(Solvents!$K$5:$K$66,MATCH(C263,Solvents!$D$5:$D$66,0)))</f>
        <v>10000</v>
      </c>
      <c r="AI263" s="177" t="e">
        <f t="shared" si="63"/>
        <v>#N/A</v>
      </c>
      <c r="AJ263" t="e">
        <f t="shared" si="64"/>
        <v>#N/A</v>
      </c>
      <c r="AK263" t="e">
        <f t="shared" si="65"/>
        <v>#N/A</v>
      </c>
      <c r="AL263" t="e">
        <f t="shared" si="66"/>
        <v>#N/A</v>
      </c>
      <c r="AN263">
        <f t="shared" si="67"/>
        <v>0</v>
      </c>
      <c r="AO263">
        <f t="shared" si="7"/>
        <v>0</v>
      </c>
      <c r="AP263" t="e">
        <f t="shared" si="68"/>
        <v>#N/A</v>
      </c>
      <c r="AS263">
        <f t="shared" si="69"/>
        <v>0</v>
      </c>
      <c r="AT263">
        <f t="shared" si="70"/>
        <v>0</v>
      </c>
      <c r="AU263" t="e">
        <f t="shared" si="71"/>
        <v>#N/A</v>
      </c>
      <c r="AX263" t="e">
        <f t="shared" si="72"/>
        <v>#N/A</v>
      </c>
      <c r="AY263" t="e">
        <f t="shared" si="13"/>
        <v>#N/A</v>
      </c>
      <c r="AZ263" t="e">
        <f t="shared" si="14"/>
        <v>#N/A</v>
      </c>
    </row>
    <row r="264" spans="1:52" x14ac:dyDescent="0.15">
      <c r="A264" s="2"/>
      <c r="B264" s="2"/>
      <c r="C264" s="2"/>
      <c r="D264" s="198"/>
      <c r="E264" s="198"/>
      <c r="F264" s="199">
        <f t="shared" si="62"/>
        <v>0</v>
      </c>
      <c r="G264" s="207"/>
      <c r="H264" s="198"/>
      <c r="I264" s="203"/>
      <c r="J264" s="204" t="e" cm="1">
        <f t="array" ref="J264:L264">IF($I$29="mg/g solv.", AN264:AP264, IF($I$29="mg/g soln.", AS264:AU264, IF($I$29="mg/mL solv.", AX264:AZ264, "UNIT SELECTION ERROR")))</f>
        <v>#N/A</v>
      </c>
      <c r="K264" s="204" t="e">
        <v>#N/A</v>
      </c>
      <c r="L264" s="204" t="e">
        <v>#N/A</v>
      </c>
      <c r="M264" s="203"/>
      <c r="N264" s="260"/>
      <c r="O264" s="260"/>
      <c r="P264" s="260"/>
      <c r="Q264" s="179" t="str">
        <f t="shared" si="50"/>
        <v>ERROR w/ Data Input…Check Solvent Name(s), Solvent Fracs, T, and Solubility</v>
      </c>
      <c r="AC264" t="e">
        <f>INDEX(Solvents!$H$5:$H$66,MATCH(A264,Solvents!$D$5:$D$66,0))</f>
        <v>#N/A</v>
      </c>
      <c r="AD264">
        <f>IF(B264=0, 0, INDEX(Solvents!$H$5:$H$66,MATCH(B264,Solvents!$D$5:$D$66,0)))</f>
        <v>0</v>
      </c>
      <c r="AE264">
        <f>IF(C264=0, 0, INDEX(Solvents!$H$5:$H$66,MATCH(C264,Solvents!$D$5:$D$66,0)))</f>
        <v>0</v>
      </c>
      <c r="AF264" t="e">
        <f>INDEX(Solvents!$K$5:$K$66,MATCH(A264,Solvents!$D$5:$D$66,0))</f>
        <v>#N/A</v>
      </c>
      <c r="AG264">
        <f>IF(B264=0, 10000, INDEX(Solvents!$K$5:$K$66,MATCH(B264,Solvents!$D$5:$D$66,0)))</f>
        <v>10000</v>
      </c>
      <c r="AH264">
        <f>IF(C264=0, 10000, INDEX(Solvents!$K$5:$K$66,MATCH(C264,Solvents!$D$5:$D$66,0)))</f>
        <v>10000</v>
      </c>
      <c r="AI264" s="177" t="e">
        <f t="shared" si="63"/>
        <v>#N/A</v>
      </c>
      <c r="AJ264" t="e">
        <f t="shared" si="64"/>
        <v>#N/A</v>
      </c>
      <c r="AK264" t="e">
        <f t="shared" si="65"/>
        <v>#N/A</v>
      </c>
      <c r="AL264" t="e">
        <f t="shared" si="66"/>
        <v>#N/A</v>
      </c>
      <c r="AN264">
        <f t="shared" si="67"/>
        <v>0</v>
      </c>
      <c r="AO264">
        <f t="shared" si="7"/>
        <v>0</v>
      </c>
      <c r="AP264" t="e">
        <f t="shared" si="68"/>
        <v>#N/A</v>
      </c>
      <c r="AS264">
        <f t="shared" si="69"/>
        <v>0</v>
      </c>
      <c r="AT264">
        <f t="shared" si="70"/>
        <v>0</v>
      </c>
      <c r="AU264" t="e">
        <f t="shared" si="71"/>
        <v>#N/A</v>
      </c>
      <c r="AX264" t="e">
        <f t="shared" si="72"/>
        <v>#N/A</v>
      </c>
      <c r="AY264" t="e">
        <f t="shared" si="13"/>
        <v>#N/A</v>
      </c>
      <c r="AZ264" t="e">
        <f t="shared" si="14"/>
        <v>#N/A</v>
      </c>
    </row>
    <row r="265" spans="1:52" x14ac:dyDescent="0.15">
      <c r="A265" s="2"/>
      <c r="B265" s="2"/>
      <c r="C265" s="2"/>
      <c r="D265" s="198"/>
      <c r="E265" s="198"/>
      <c r="F265" s="199">
        <f t="shared" si="62"/>
        <v>0</v>
      </c>
      <c r="G265" s="207"/>
      <c r="H265" s="198"/>
      <c r="I265" s="203"/>
      <c r="J265" s="204" t="e" cm="1">
        <f t="array" ref="J265:L265">IF($I$29="mg/g solv.", AN265:AP265, IF($I$29="mg/g soln.", AS265:AU265, IF($I$29="mg/mL solv.", AX265:AZ265, "UNIT SELECTION ERROR")))</f>
        <v>#N/A</v>
      </c>
      <c r="K265" s="204" t="e">
        <v>#N/A</v>
      </c>
      <c r="L265" s="204" t="e">
        <v>#N/A</v>
      </c>
      <c r="M265" s="203"/>
      <c r="N265" s="260"/>
      <c r="O265" s="260"/>
      <c r="P265" s="260"/>
      <c r="Q265" s="179" t="str">
        <f t="shared" si="50"/>
        <v>ERROR w/ Data Input…Check Solvent Name(s), Solvent Fracs, T, and Solubility</v>
      </c>
      <c r="AC265" t="e">
        <f>INDEX(Solvents!$H$5:$H$66,MATCH(A265,Solvents!$D$5:$D$66,0))</f>
        <v>#N/A</v>
      </c>
      <c r="AD265">
        <f>IF(B265=0, 0, INDEX(Solvents!$H$5:$H$66,MATCH(B265,Solvents!$D$5:$D$66,0)))</f>
        <v>0</v>
      </c>
      <c r="AE265">
        <f>IF(C265=0, 0, INDEX(Solvents!$H$5:$H$66,MATCH(C265,Solvents!$D$5:$D$66,0)))</f>
        <v>0</v>
      </c>
      <c r="AF265" t="e">
        <f>INDEX(Solvents!$K$5:$K$66,MATCH(A265,Solvents!$D$5:$D$66,0))</f>
        <v>#N/A</v>
      </c>
      <c r="AG265">
        <f>IF(B265=0, 10000, INDEX(Solvents!$K$5:$K$66,MATCH(B265,Solvents!$D$5:$D$66,0)))</f>
        <v>10000</v>
      </c>
      <c r="AH265">
        <f>IF(C265=0, 10000, INDEX(Solvents!$K$5:$K$66,MATCH(C265,Solvents!$D$5:$D$66,0)))</f>
        <v>10000</v>
      </c>
      <c r="AI265" s="177" t="e">
        <f t="shared" si="63"/>
        <v>#N/A</v>
      </c>
      <c r="AJ265" t="e">
        <f t="shared" si="64"/>
        <v>#N/A</v>
      </c>
      <c r="AK265" t="e">
        <f t="shared" si="65"/>
        <v>#N/A</v>
      </c>
      <c r="AL265" t="e">
        <f t="shared" si="66"/>
        <v>#N/A</v>
      </c>
      <c r="AN265">
        <f t="shared" si="67"/>
        <v>0</v>
      </c>
      <c r="AO265">
        <f t="shared" si="7"/>
        <v>0</v>
      </c>
      <c r="AP265" t="e">
        <f t="shared" si="68"/>
        <v>#N/A</v>
      </c>
      <c r="AS265">
        <f t="shared" si="69"/>
        <v>0</v>
      </c>
      <c r="AT265">
        <f t="shared" si="70"/>
        <v>0</v>
      </c>
      <c r="AU265" t="e">
        <f t="shared" si="71"/>
        <v>#N/A</v>
      </c>
      <c r="AX265" t="e">
        <f t="shared" si="72"/>
        <v>#N/A</v>
      </c>
      <c r="AY265" t="e">
        <f t="shared" si="13"/>
        <v>#N/A</v>
      </c>
      <c r="AZ265" t="e">
        <f t="shared" si="14"/>
        <v>#N/A</v>
      </c>
    </row>
    <row r="266" spans="1:52" x14ac:dyDescent="0.15">
      <c r="A266" s="2"/>
      <c r="B266" s="2"/>
      <c r="C266" s="2"/>
      <c r="D266" s="198"/>
      <c r="E266" s="198"/>
      <c r="F266" s="199">
        <f t="shared" si="62"/>
        <v>0</v>
      </c>
      <c r="G266" s="207"/>
      <c r="H266" s="198"/>
      <c r="I266" s="203"/>
      <c r="J266" s="204" t="e" cm="1">
        <f t="array" ref="J266:L266">IF($I$29="mg/g solv.", AN266:AP266, IF($I$29="mg/g soln.", AS266:AU266, IF($I$29="mg/mL solv.", AX266:AZ266, "UNIT SELECTION ERROR")))</f>
        <v>#N/A</v>
      </c>
      <c r="K266" s="204" t="e">
        <v>#N/A</v>
      </c>
      <c r="L266" s="204" t="e">
        <v>#N/A</v>
      </c>
      <c r="M266" s="203"/>
      <c r="N266" s="260"/>
      <c r="O266" s="260"/>
      <c r="P266" s="260"/>
      <c r="Q266" s="179" t="str">
        <f t="shared" si="50"/>
        <v>ERROR w/ Data Input…Check Solvent Name(s), Solvent Fracs, T, and Solubility</v>
      </c>
      <c r="AC266" t="e">
        <f>INDEX(Solvents!$H$5:$H$66,MATCH(A266,Solvents!$D$5:$D$66,0))</f>
        <v>#N/A</v>
      </c>
      <c r="AD266">
        <f>IF(B266=0, 0, INDEX(Solvents!$H$5:$H$66,MATCH(B266,Solvents!$D$5:$D$66,0)))</f>
        <v>0</v>
      </c>
      <c r="AE266">
        <f>IF(C266=0, 0, INDEX(Solvents!$H$5:$H$66,MATCH(C266,Solvents!$D$5:$D$66,0)))</f>
        <v>0</v>
      </c>
      <c r="AF266" t="e">
        <f>INDEX(Solvents!$K$5:$K$66,MATCH(A266,Solvents!$D$5:$D$66,0))</f>
        <v>#N/A</v>
      </c>
      <c r="AG266">
        <f>IF(B266=0, 10000, INDEX(Solvents!$K$5:$K$66,MATCH(B266,Solvents!$D$5:$D$66,0)))</f>
        <v>10000</v>
      </c>
      <c r="AH266">
        <f>IF(C266=0, 10000, INDEX(Solvents!$K$5:$K$66,MATCH(C266,Solvents!$D$5:$D$66,0)))</f>
        <v>10000</v>
      </c>
      <c r="AI266" s="177" t="e">
        <f t="shared" si="63"/>
        <v>#N/A</v>
      </c>
      <c r="AJ266" t="e">
        <f t="shared" si="64"/>
        <v>#N/A</v>
      </c>
      <c r="AK266" t="e">
        <f t="shared" si="65"/>
        <v>#N/A</v>
      </c>
      <c r="AL266" t="e">
        <f t="shared" si="66"/>
        <v>#N/A</v>
      </c>
      <c r="AN266">
        <f t="shared" si="67"/>
        <v>0</v>
      </c>
      <c r="AO266">
        <f t="shared" si="7"/>
        <v>0</v>
      </c>
      <c r="AP266" t="e">
        <f t="shared" si="68"/>
        <v>#N/A</v>
      </c>
      <c r="AS266">
        <f t="shared" si="69"/>
        <v>0</v>
      </c>
      <c r="AT266">
        <f t="shared" si="70"/>
        <v>0</v>
      </c>
      <c r="AU266" t="e">
        <f t="shared" si="71"/>
        <v>#N/A</v>
      </c>
      <c r="AX266" t="e">
        <f t="shared" si="72"/>
        <v>#N/A</v>
      </c>
      <c r="AY266" t="e">
        <f t="shared" si="13"/>
        <v>#N/A</v>
      </c>
      <c r="AZ266" t="e">
        <f t="shared" si="14"/>
        <v>#N/A</v>
      </c>
    </row>
    <row r="267" spans="1:52" x14ac:dyDescent="0.15">
      <c r="A267" s="2"/>
      <c r="B267" s="2"/>
      <c r="C267" s="2"/>
      <c r="D267" s="198"/>
      <c r="E267" s="198"/>
      <c r="F267" s="199">
        <f t="shared" si="62"/>
        <v>0</v>
      </c>
      <c r="G267" s="207"/>
      <c r="H267" s="198"/>
      <c r="I267" s="203"/>
      <c r="J267" s="204" t="e" cm="1">
        <f t="array" ref="J267:L267">IF($I$29="mg/g solv.", AN267:AP267, IF($I$29="mg/g soln.", AS267:AU267, IF($I$29="mg/mL solv.", AX267:AZ267, "UNIT SELECTION ERROR")))</f>
        <v>#N/A</v>
      </c>
      <c r="K267" s="204" t="e">
        <v>#N/A</v>
      </c>
      <c r="L267" s="204" t="e">
        <v>#N/A</v>
      </c>
      <c r="M267" s="203"/>
      <c r="N267" s="260"/>
      <c r="O267" s="260"/>
      <c r="P267" s="260"/>
      <c r="Q267" s="179" t="str">
        <f t="shared" si="50"/>
        <v>ERROR w/ Data Input…Check Solvent Name(s), Solvent Fracs, T, and Solubility</v>
      </c>
      <c r="AC267" t="e">
        <f>INDEX(Solvents!$H$5:$H$66,MATCH(A267,Solvents!$D$5:$D$66,0))</f>
        <v>#N/A</v>
      </c>
      <c r="AD267">
        <f>IF(B267=0, 0, INDEX(Solvents!$H$5:$H$66,MATCH(B267,Solvents!$D$5:$D$66,0)))</f>
        <v>0</v>
      </c>
      <c r="AE267">
        <f>IF(C267=0, 0, INDEX(Solvents!$H$5:$H$66,MATCH(C267,Solvents!$D$5:$D$66,0)))</f>
        <v>0</v>
      </c>
      <c r="AF267" t="e">
        <f>INDEX(Solvents!$K$5:$K$66,MATCH(A267,Solvents!$D$5:$D$66,0))</f>
        <v>#N/A</v>
      </c>
      <c r="AG267">
        <f>IF(B267=0, 10000, INDEX(Solvents!$K$5:$K$66,MATCH(B267,Solvents!$D$5:$D$66,0)))</f>
        <v>10000</v>
      </c>
      <c r="AH267">
        <f>IF(C267=0, 10000, INDEX(Solvents!$K$5:$K$66,MATCH(C267,Solvents!$D$5:$D$66,0)))</f>
        <v>10000</v>
      </c>
      <c r="AI267" s="177" t="e">
        <f t="shared" si="63"/>
        <v>#N/A</v>
      </c>
      <c r="AJ267" t="e">
        <f t="shared" si="64"/>
        <v>#N/A</v>
      </c>
      <c r="AK267" t="e">
        <f t="shared" si="65"/>
        <v>#N/A</v>
      </c>
      <c r="AL267" t="e">
        <f t="shared" si="66"/>
        <v>#N/A</v>
      </c>
      <c r="AN267">
        <f t="shared" si="67"/>
        <v>0</v>
      </c>
      <c r="AO267">
        <f t="shared" si="7"/>
        <v>0</v>
      </c>
      <c r="AP267" t="e">
        <f t="shared" si="68"/>
        <v>#N/A</v>
      </c>
      <c r="AS267">
        <f t="shared" si="69"/>
        <v>0</v>
      </c>
      <c r="AT267">
        <f t="shared" si="70"/>
        <v>0</v>
      </c>
      <c r="AU267" t="e">
        <f t="shared" si="71"/>
        <v>#N/A</v>
      </c>
      <c r="AX267" t="e">
        <f t="shared" si="72"/>
        <v>#N/A</v>
      </c>
      <c r="AY267" t="e">
        <f t="shared" si="13"/>
        <v>#N/A</v>
      </c>
      <c r="AZ267" t="e">
        <f t="shared" si="14"/>
        <v>#N/A</v>
      </c>
    </row>
    <row r="268" spans="1:52" x14ac:dyDescent="0.15">
      <c r="A268" s="2"/>
      <c r="B268" s="2"/>
      <c r="C268" s="2"/>
      <c r="D268" s="198"/>
      <c r="E268" s="198"/>
      <c r="F268" s="199">
        <f t="shared" si="62"/>
        <v>0</v>
      </c>
      <c r="G268" s="207"/>
      <c r="H268" s="198"/>
      <c r="I268" s="203"/>
      <c r="J268" s="204" t="e" cm="1">
        <f t="array" ref="J268:L268">IF($I$29="mg/g solv.", AN268:AP268, IF($I$29="mg/g soln.", AS268:AU268, IF($I$29="mg/mL solv.", AX268:AZ268, "UNIT SELECTION ERROR")))</f>
        <v>#N/A</v>
      </c>
      <c r="K268" s="204" t="e">
        <v>#N/A</v>
      </c>
      <c r="L268" s="204" t="e">
        <v>#N/A</v>
      </c>
      <c r="M268" s="203"/>
      <c r="N268" s="260"/>
      <c r="O268" s="260"/>
      <c r="P268" s="260"/>
      <c r="Q268" s="179" t="str">
        <f t="shared" si="50"/>
        <v>ERROR w/ Data Input…Check Solvent Name(s), Solvent Fracs, T, and Solubility</v>
      </c>
      <c r="AC268" t="e">
        <f>INDEX(Solvents!$H$5:$H$66,MATCH(A268,Solvents!$D$5:$D$66,0))</f>
        <v>#N/A</v>
      </c>
      <c r="AD268">
        <f>IF(B268=0, 0, INDEX(Solvents!$H$5:$H$66,MATCH(B268,Solvents!$D$5:$D$66,0)))</f>
        <v>0</v>
      </c>
      <c r="AE268">
        <f>IF(C268=0, 0, INDEX(Solvents!$H$5:$H$66,MATCH(C268,Solvents!$D$5:$D$66,0)))</f>
        <v>0</v>
      </c>
      <c r="AF268" t="e">
        <f>INDEX(Solvents!$K$5:$K$66,MATCH(A268,Solvents!$D$5:$D$66,0))</f>
        <v>#N/A</v>
      </c>
      <c r="AG268">
        <f>IF(B268=0, 10000, INDEX(Solvents!$K$5:$K$66,MATCH(B268,Solvents!$D$5:$D$66,0)))</f>
        <v>10000</v>
      </c>
      <c r="AH268">
        <f>IF(C268=0, 10000, INDEX(Solvents!$K$5:$K$66,MATCH(C268,Solvents!$D$5:$D$66,0)))</f>
        <v>10000</v>
      </c>
      <c r="AI268" s="177" t="e">
        <f t="shared" si="63"/>
        <v>#N/A</v>
      </c>
      <c r="AJ268" t="e">
        <f t="shared" si="64"/>
        <v>#N/A</v>
      </c>
      <c r="AK268" t="e">
        <f t="shared" si="65"/>
        <v>#N/A</v>
      </c>
      <c r="AL268" t="e">
        <f t="shared" si="66"/>
        <v>#N/A</v>
      </c>
      <c r="AN268">
        <f t="shared" si="67"/>
        <v>0</v>
      </c>
      <c r="AO268">
        <f t="shared" si="7"/>
        <v>0</v>
      </c>
      <c r="AP268" t="e">
        <f t="shared" si="68"/>
        <v>#N/A</v>
      </c>
      <c r="AS268">
        <f t="shared" si="69"/>
        <v>0</v>
      </c>
      <c r="AT268">
        <f t="shared" si="70"/>
        <v>0</v>
      </c>
      <c r="AU268" t="e">
        <f t="shared" si="71"/>
        <v>#N/A</v>
      </c>
      <c r="AX268" t="e">
        <f t="shared" si="72"/>
        <v>#N/A</v>
      </c>
      <c r="AY268" t="e">
        <f t="shared" si="13"/>
        <v>#N/A</v>
      </c>
      <c r="AZ268" t="e">
        <f t="shared" si="14"/>
        <v>#N/A</v>
      </c>
    </row>
    <row r="269" spans="1:52" x14ac:dyDescent="0.15">
      <c r="A269" s="2"/>
      <c r="B269" s="2"/>
      <c r="C269" s="2"/>
      <c r="D269" s="198"/>
      <c r="E269" s="198"/>
      <c r="F269" s="199">
        <f t="shared" si="62"/>
        <v>0</v>
      </c>
      <c r="G269" s="207"/>
      <c r="H269" s="198"/>
      <c r="I269" s="203"/>
      <c r="J269" s="204" t="e" cm="1">
        <f t="array" ref="J269:L269">IF($I$29="mg/g solv.", AN269:AP269, IF($I$29="mg/g soln.", AS269:AU269, IF($I$29="mg/mL solv.", AX269:AZ269, "UNIT SELECTION ERROR")))</f>
        <v>#N/A</v>
      </c>
      <c r="K269" s="204" t="e">
        <v>#N/A</v>
      </c>
      <c r="L269" s="204" t="e">
        <v>#N/A</v>
      </c>
      <c r="M269" s="203"/>
      <c r="N269" s="260"/>
      <c r="O269" s="260"/>
      <c r="P269" s="260"/>
      <c r="Q269" s="179" t="str">
        <f t="shared" si="50"/>
        <v>ERROR w/ Data Input…Check Solvent Name(s), Solvent Fracs, T, and Solubility</v>
      </c>
      <c r="AC269" t="e">
        <f>INDEX(Solvents!$H$5:$H$66,MATCH(A269,Solvents!$D$5:$D$66,0))</f>
        <v>#N/A</v>
      </c>
      <c r="AD269">
        <f>IF(B269=0, 0, INDEX(Solvents!$H$5:$H$66,MATCH(B269,Solvents!$D$5:$D$66,0)))</f>
        <v>0</v>
      </c>
      <c r="AE269">
        <f>IF(C269=0, 0, INDEX(Solvents!$H$5:$H$66,MATCH(C269,Solvents!$D$5:$D$66,0)))</f>
        <v>0</v>
      </c>
      <c r="AF269" t="e">
        <f>INDEX(Solvents!$K$5:$K$66,MATCH(A269,Solvents!$D$5:$D$66,0))</f>
        <v>#N/A</v>
      </c>
      <c r="AG269">
        <f>IF(B269=0, 10000, INDEX(Solvents!$K$5:$K$66,MATCH(B269,Solvents!$D$5:$D$66,0)))</f>
        <v>10000</v>
      </c>
      <c r="AH269">
        <f>IF(C269=0, 10000, INDEX(Solvents!$K$5:$K$66,MATCH(C269,Solvents!$D$5:$D$66,0)))</f>
        <v>10000</v>
      </c>
      <c r="AI269" s="177" t="e">
        <f t="shared" si="63"/>
        <v>#N/A</v>
      </c>
      <c r="AJ269" t="e">
        <f t="shared" si="64"/>
        <v>#N/A</v>
      </c>
      <c r="AK269" t="e">
        <f t="shared" si="65"/>
        <v>#N/A</v>
      </c>
      <c r="AL269" t="e">
        <f t="shared" si="66"/>
        <v>#N/A</v>
      </c>
      <c r="AN269">
        <f t="shared" si="67"/>
        <v>0</v>
      </c>
      <c r="AO269">
        <f t="shared" si="7"/>
        <v>0</v>
      </c>
      <c r="AP269" t="e">
        <f t="shared" si="68"/>
        <v>#N/A</v>
      </c>
      <c r="AS269">
        <f t="shared" si="69"/>
        <v>0</v>
      </c>
      <c r="AT269">
        <f t="shared" si="70"/>
        <v>0</v>
      </c>
      <c r="AU269" t="e">
        <f t="shared" si="71"/>
        <v>#N/A</v>
      </c>
      <c r="AX269" t="e">
        <f t="shared" si="72"/>
        <v>#N/A</v>
      </c>
      <c r="AY269" t="e">
        <f t="shared" si="13"/>
        <v>#N/A</v>
      </c>
      <c r="AZ269" t="e">
        <f t="shared" si="14"/>
        <v>#N/A</v>
      </c>
    </row>
    <row r="270" spans="1:52" x14ac:dyDescent="0.15">
      <c r="A270" s="2"/>
      <c r="B270" s="2"/>
      <c r="C270" s="2"/>
      <c r="D270" s="198"/>
      <c r="E270" s="198"/>
      <c r="F270" s="199">
        <f t="shared" si="62"/>
        <v>0</v>
      </c>
      <c r="G270" s="207"/>
      <c r="H270" s="198"/>
      <c r="I270" s="203"/>
      <c r="J270" s="204" t="e" cm="1">
        <f t="array" ref="J270:L270">IF($I$29="mg/g solv.", AN270:AP270, IF($I$29="mg/g soln.", AS270:AU270, IF($I$29="mg/mL solv.", AX270:AZ270, "UNIT SELECTION ERROR")))</f>
        <v>#N/A</v>
      </c>
      <c r="K270" s="204" t="e">
        <v>#N/A</v>
      </c>
      <c r="L270" s="204" t="e">
        <v>#N/A</v>
      </c>
      <c r="M270" s="203"/>
      <c r="N270" s="260"/>
      <c r="O270" s="260"/>
      <c r="P270" s="260"/>
      <c r="Q270" s="179" t="str">
        <f t="shared" si="50"/>
        <v>ERROR w/ Data Input…Check Solvent Name(s), Solvent Fracs, T, and Solubility</v>
      </c>
      <c r="AC270" t="e">
        <f>INDEX(Solvents!$H$5:$H$66,MATCH(A270,Solvents!$D$5:$D$66,0))</f>
        <v>#N/A</v>
      </c>
      <c r="AD270">
        <f>IF(B270=0, 0, INDEX(Solvents!$H$5:$H$66,MATCH(B270,Solvents!$D$5:$D$66,0)))</f>
        <v>0</v>
      </c>
      <c r="AE270">
        <f>IF(C270=0, 0, INDEX(Solvents!$H$5:$H$66,MATCH(C270,Solvents!$D$5:$D$66,0)))</f>
        <v>0</v>
      </c>
      <c r="AF270" t="e">
        <f>INDEX(Solvents!$K$5:$K$66,MATCH(A270,Solvents!$D$5:$D$66,0))</f>
        <v>#N/A</v>
      </c>
      <c r="AG270">
        <f>IF(B270=0, 10000, INDEX(Solvents!$K$5:$K$66,MATCH(B270,Solvents!$D$5:$D$66,0)))</f>
        <v>10000</v>
      </c>
      <c r="AH270">
        <f>IF(C270=0, 10000, INDEX(Solvents!$K$5:$K$66,MATCH(C270,Solvents!$D$5:$D$66,0)))</f>
        <v>10000</v>
      </c>
      <c r="AI270" s="177" t="e">
        <f t="shared" si="63"/>
        <v>#N/A</v>
      </c>
      <c r="AJ270" t="e">
        <f t="shared" si="64"/>
        <v>#N/A</v>
      </c>
      <c r="AK270" t="e">
        <f t="shared" si="65"/>
        <v>#N/A</v>
      </c>
      <c r="AL270" t="e">
        <f t="shared" si="66"/>
        <v>#N/A</v>
      </c>
      <c r="AN270">
        <f t="shared" si="67"/>
        <v>0</v>
      </c>
      <c r="AO270">
        <f t="shared" si="7"/>
        <v>0</v>
      </c>
      <c r="AP270" t="e">
        <f t="shared" si="68"/>
        <v>#N/A</v>
      </c>
      <c r="AS270">
        <f t="shared" si="69"/>
        <v>0</v>
      </c>
      <c r="AT270">
        <f t="shared" si="70"/>
        <v>0</v>
      </c>
      <c r="AU270" t="e">
        <f t="shared" si="71"/>
        <v>#N/A</v>
      </c>
      <c r="AX270" t="e">
        <f t="shared" si="72"/>
        <v>#N/A</v>
      </c>
      <c r="AY270" t="e">
        <f t="shared" si="13"/>
        <v>#N/A</v>
      </c>
      <c r="AZ270" t="e">
        <f t="shared" si="14"/>
        <v>#N/A</v>
      </c>
    </row>
    <row r="271" spans="1:52" x14ac:dyDescent="0.15">
      <c r="A271" s="2"/>
      <c r="B271" s="2"/>
      <c r="C271" s="2"/>
      <c r="D271" s="198"/>
      <c r="E271" s="198"/>
      <c r="F271" s="199">
        <f t="shared" si="62"/>
        <v>0</v>
      </c>
      <c r="G271" s="207"/>
      <c r="H271" s="198"/>
      <c r="I271" s="203"/>
      <c r="J271" s="204" t="e" cm="1">
        <f t="array" ref="J271:L271">IF($I$29="mg/g solv.", AN271:AP271, IF($I$29="mg/g soln.", AS271:AU271, IF($I$29="mg/mL solv.", AX271:AZ271, "UNIT SELECTION ERROR")))</f>
        <v>#N/A</v>
      </c>
      <c r="K271" s="204" t="e">
        <v>#N/A</v>
      </c>
      <c r="L271" s="204" t="e">
        <v>#N/A</v>
      </c>
      <c r="M271" s="203"/>
      <c r="N271" s="260"/>
      <c r="O271" s="260"/>
      <c r="P271" s="260"/>
      <c r="Q271" s="179" t="str">
        <f t="shared" si="50"/>
        <v>ERROR w/ Data Input…Check Solvent Name(s), Solvent Fracs, T, and Solubility</v>
      </c>
      <c r="AC271" t="e">
        <f>INDEX(Solvents!$H$5:$H$66,MATCH(A271,Solvents!$D$5:$D$66,0))</f>
        <v>#N/A</v>
      </c>
      <c r="AD271">
        <f>IF(B271=0, 0, INDEX(Solvents!$H$5:$H$66,MATCH(B271,Solvents!$D$5:$D$66,0)))</f>
        <v>0</v>
      </c>
      <c r="AE271">
        <f>IF(C271=0, 0, INDEX(Solvents!$H$5:$H$66,MATCH(C271,Solvents!$D$5:$D$66,0)))</f>
        <v>0</v>
      </c>
      <c r="AF271" t="e">
        <f>INDEX(Solvents!$K$5:$K$66,MATCH(A271,Solvents!$D$5:$D$66,0))</f>
        <v>#N/A</v>
      </c>
      <c r="AG271">
        <f>IF(B271=0, 10000, INDEX(Solvents!$K$5:$K$66,MATCH(B271,Solvents!$D$5:$D$66,0)))</f>
        <v>10000</v>
      </c>
      <c r="AH271">
        <f>IF(C271=0, 10000, INDEX(Solvents!$K$5:$K$66,MATCH(C271,Solvents!$D$5:$D$66,0)))</f>
        <v>10000</v>
      </c>
      <c r="AI271" s="177" t="e">
        <f t="shared" si="63"/>
        <v>#N/A</v>
      </c>
      <c r="AJ271" t="e">
        <f t="shared" si="64"/>
        <v>#N/A</v>
      </c>
      <c r="AK271" t="e">
        <f t="shared" si="65"/>
        <v>#N/A</v>
      </c>
      <c r="AL271" t="e">
        <f t="shared" si="66"/>
        <v>#N/A</v>
      </c>
      <c r="AN271">
        <f t="shared" si="67"/>
        <v>0</v>
      </c>
      <c r="AO271">
        <f t="shared" si="7"/>
        <v>0</v>
      </c>
      <c r="AP271" t="e">
        <f t="shared" si="68"/>
        <v>#N/A</v>
      </c>
      <c r="AS271">
        <f t="shared" si="69"/>
        <v>0</v>
      </c>
      <c r="AT271">
        <f t="shared" si="70"/>
        <v>0</v>
      </c>
      <c r="AU271" t="e">
        <f t="shared" si="71"/>
        <v>#N/A</v>
      </c>
      <c r="AX271" t="e">
        <f t="shared" si="72"/>
        <v>#N/A</v>
      </c>
      <c r="AY271" t="e">
        <f t="shared" si="13"/>
        <v>#N/A</v>
      </c>
      <c r="AZ271" t="e">
        <f t="shared" si="14"/>
        <v>#N/A</v>
      </c>
    </row>
    <row r="272" spans="1:52" x14ac:dyDescent="0.15">
      <c r="A272" s="2"/>
      <c r="B272" s="2"/>
      <c r="C272" s="2"/>
      <c r="D272" s="198"/>
      <c r="E272" s="198"/>
      <c r="F272" s="199">
        <f t="shared" si="62"/>
        <v>0</v>
      </c>
      <c r="G272" s="207"/>
      <c r="H272" s="198"/>
      <c r="I272" s="203"/>
      <c r="J272" s="204" t="e" cm="1">
        <f t="array" ref="J272:L272">IF($I$29="mg/g solv.", AN272:AP272, IF($I$29="mg/g soln.", AS272:AU272, IF($I$29="mg/mL solv.", AX272:AZ272, "UNIT SELECTION ERROR")))</f>
        <v>#N/A</v>
      </c>
      <c r="K272" s="204" t="e">
        <v>#N/A</v>
      </c>
      <c r="L272" s="204" t="e">
        <v>#N/A</v>
      </c>
      <c r="M272" s="203"/>
      <c r="N272" s="260"/>
      <c r="O272" s="260"/>
      <c r="P272" s="260"/>
      <c r="Q272" s="179" t="str">
        <f t="shared" si="50"/>
        <v>ERROR w/ Data Input…Check Solvent Name(s), Solvent Fracs, T, and Solubility</v>
      </c>
      <c r="AC272" t="e">
        <f>INDEX(Solvents!$H$5:$H$66,MATCH(A272,Solvents!$D$5:$D$66,0))</f>
        <v>#N/A</v>
      </c>
      <c r="AD272">
        <f>IF(B272=0, 0, INDEX(Solvents!$H$5:$H$66,MATCH(B272,Solvents!$D$5:$D$66,0)))</f>
        <v>0</v>
      </c>
      <c r="AE272">
        <f>IF(C272=0, 0, INDEX(Solvents!$H$5:$H$66,MATCH(C272,Solvents!$D$5:$D$66,0)))</f>
        <v>0</v>
      </c>
      <c r="AF272" t="e">
        <f>INDEX(Solvents!$K$5:$K$66,MATCH(A272,Solvents!$D$5:$D$66,0))</f>
        <v>#N/A</v>
      </c>
      <c r="AG272">
        <f>IF(B272=0, 10000, INDEX(Solvents!$K$5:$K$66,MATCH(B272,Solvents!$D$5:$D$66,0)))</f>
        <v>10000</v>
      </c>
      <c r="AH272">
        <f>IF(C272=0, 10000, INDEX(Solvents!$K$5:$K$66,MATCH(C272,Solvents!$D$5:$D$66,0)))</f>
        <v>10000</v>
      </c>
      <c r="AI272" s="177" t="e">
        <f t="shared" si="63"/>
        <v>#N/A</v>
      </c>
      <c r="AJ272" t="e">
        <f t="shared" si="64"/>
        <v>#N/A</v>
      </c>
      <c r="AK272" t="e">
        <f t="shared" si="65"/>
        <v>#N/A</v>
      </c>
      <c r="AL272" t="e">
        <f t="shared" si="66"/>
        <v>#N/A</v>
      </c>
      <c r="AN272">
        <f t="shared" si="67"/>
        <v>0</v>
      </c>
      <c r="AO272">
        <f t="shared" si="7"/>
        <v>0</v>
      </c>
      <c r="AP272" t="e">
        <f t="shared" si="68"/>
        <v>#N/A</v>
      </c>
      <c r="AS272">
        <f t="shared" si="69"/>
        <v>0</v>
      </c>
      <c r="AT272">
        <f t="shared" si="70"/>
        <v>0</v>
      </c>
      <c r="AU272" t="e">
        <f t="shared" si="71"/>
        <v>#N/A</v>
      </c>
      <c r="AX272" t="e">
        <f t="shared" si="72"/>
        <v>#N/A</v>
      </c>
      <c r="AY272" t="e">
        <f t="shared" si="13"/>
        <v>#N/A</v>
      </c>
      <c r="AZ272" t="e">
        <f t="shared" si="14"/>
        <v>#N/A</v>
      </c>
    </row>
    <row r="273" spans="1:52" x14ac:dyDescent="0.15">
      <c r="A273" s="2"/>
      <c r="B273" s="2"/>
      <c r="C273" s="2"/>
      <c r="D273" s="198"/>
      <c r="E273" s="198"/>
      <c r="F273" s="199">
        <f t="shared" si="62"/>
        <v>0</v>
      </c>
      <c r="G273" s="207"/>
      <c r="H273" s="198"/>
      <c r="I273" s="203"/>
      <c r="J273" s="204" t="e" cm="1">
        <f t="array" ref="J273:L273">IF($I$29="mg/g solv.", AN273:AP273, IF($I$29="mg/g soln.", AS273:AU273, IF($I$29="mg/mL solv.", AX273:AZ273, "UNIT SELECTION ERROR")))</f>
        <v>#N/A</v>
      </c>
      <c r="K273" s="204" t="e">
        <v>#N/A</v>
      </c>
      <c r="L273" s="204" t="e">
        <v>#N/A</v>
      </c>
      <c r="M273" s="203"/>
      <c r="N273" s="260"/>
      <c r="O273" s="260"/>
      <c r="P273" s="260"/>
      <c r="Q273" s="179" t="str">
        <f t="shared" si="50"/>
        <v>ERROR w/ Data Input…Check Solvent Name(s), Solvent Fracs, T, and Solubility</v>
      </c>
      <c r="AC273" t="e">
        <f>INDEX(Solvents!$H$5:$H$66,MATCH(A273,Solvents!$D$5:$D$66,0))</f>
        <v>#N/A</v>
      </c>
      <c r="AD273">
        <f>IF(B273=0, 0, INDEX(Solvents!$H$5:$H$66,MATCH(B273,Solvents!$D$5:$D$66,0)))</f>
        <v>0</v>
      </c>
      <c r="AE273">
        <f>IF(C273=0, 0, INDEX(Solvents!$H$5:$H$66,MATCH(C273,Solvents!$D$5:$D$66,0)))</f>
        <v>0</v>
      </c>
      <c r="AF273" t="e">
        <f>INDEX(Solvents!$K$5:$K$66,MATCH(A273,Solvents!$D$5:$D$66,0))</f>
        <v>#N/A</v>
      </c>
      <c r="AG273">
        <f>IF(B273=0, 10000, INDEX(Solvents!$K$5:$K$66,MATCH(B273,Solvents!$D$5:$D$66,0)))</f>
        <v>10000</v>
      </c>
      <c r="AH273">
        <f>IF(C273=0, 10000, INDEX(Solvents!$K$5:$K$66,MATCH(C273,Solvents!$D$5:$D$66,0)))</f>
        <v>10000</v>
      </c>
      <c r="AI273" s="177" t="e">
        <f t="shared" si="63"/>
        <v>#N/A</v>
      </c>
      <c r="AJ273" t="e">
        <f t="shared" si="64"/>
        <v>#N/A</v>
      </c>
      <c r="AK273" t="e">
        <f t="shared" si="65"/>
        <v>#N/A</v>
      </c>
      <c r="AL273" t="e">
        <f t="shared" si="66"/>
        <v>#N/A</v>
      </c>
      <c r="AN273">
        <f t="shared" si="67"/>
        <v>0</v>
      </c>
      <c r="AO273">
        <f t="shared" si="7"/>
        <v>0</v>
      </c>
      <c r="AP273" t="e">
        <f t="shared" si="68"/>
        <v>#N/A</v>
      </c>
      <c r="AS273">
        <f t="shared" si="69"/>
        <v>0</v>
      </c>
      <c r="AT273">
        <f t="shared" si="70"/>
        <v>0</v>
      </c>
      <c r="AU273" t="e">
        <f t="shared" si="71"/>
        <v>#N/A</v>
      </c>
      <c r="AX273" t="e">
        <f t="shared" si="72"/>
        <v>#N/A</v>
      </c>
      <c r="AY273" t="e">
        <f t="shared" si="13"/>
        <v>#N/A</v>
      </c>
      <c r="AZ273" t="e">
        <f t="shared" si="14"/>
        <v>#N/A</v>
      </c>
    </row>
    <row r="274" spans="1:52" x14ac:dyDescent="0.15">
      <c r="A274" s="2"/>
      <c r="B274" s="2"/>
      <c r="C274" s="2"/>
      <c r="D274" s="198"/>
      <c r="E274" s="198"/>
      <c r="F274" s="199">
        <f t="shared" si="62"/>
        <v>0</v>
      </c>
      <c r="G274" s="207"/>
      <c r="H274" s="198"/>
      <c r="I274" s="203"/>
      <c r="J274" s="204" t="e" cm="1">
        <f t="array" ref="J274:L274">IF($I$29="mg/g solv.", AN274:AP274, IF($I$29="mg/g soln.", AS274:AU274, IF($I$29="mg/mL solv.", AX274:AZ274, "UNIT SELECTION ERROR")))</f>
        <v>#N/A</v>
      </c>
      <c r="K274" s="204" t="e">
        <v>#N/A</v>
      </c>
      <c r="L274" s="204" t="e">
        <v>#N/A</v>
      </c>
      <c r="M274" s="203"/>
      <c r="N274" s="260"/>
      <c r="O274" s="260"/>
      <c r="P274" s="260"/>
      <c r="Q274" s="179" t="str">
        <f t="shared" si="50"/>
        <v>ERROR w/ Data Input…Check Solvent Name(s), Solvent Fracs, T, and Solubility</v>
      </c>
      <c r="AC274" t="e">
        <f>INDEX(Solvents!$H$5:$H$66,MATCH(A274,Solvents!$D$5:$D$66,0))</f>
        <v>#N/A</v>
      </c>
      <c r="AD274">
        <f>IF(B274=0, 0, INDEX(Solvents!$H$5:$H$66,MATCH(B274,Solvents!$D$5:$D$66,0)))</f>
        <v>0</v>
      </c>
      <c r="AE274">
        <f>IF(C274=0, 0, INDEX(Solvents!$H$5:$H$66,MATCH(C274,Solvents!$D$5:$D$66,0)))</f>
        <v>0</v>
      </c>
      <c r="AF274" t="e">
        <f>INDEX(Solvents!$K$5:$K$66,MATCH(A274,Solvents!$D$5:$D$66,0))</f>
        <v>#N/A</v>
      </c>
      <c r="AG274">
        <f>IF(B274=0, 10000, INDEX(Solvents!$K$5:$K$66,MATCH(B274,Solvents!$D$5:$D$66,0)))</f>
        <v>10000</v>
      </c>
      <c r="AH274">
        <f>IF(C274=0, 10000, INDEX(Solvents!$K$5:$K$66,MATCH(C274,Solvents!$D$5:$D$66,0)))</f>
        <v>10000</v>
      </c>
      <c r="AI274" s="177" t="e">
        <f t="shared" si="63"/>
        <v>#N/A</v>
      </c>
      <c r="AJ274" t="e">
        <f t="shared" si="64"/>
        <v>#N/A</v>
      </c>
      <c r="AK274" t="e">
        <f t="shared" si="65"/>
        <v>#N/A</v>
      </c>
      <c r="AL274" t="e">
        <f t="shared" si="66"/>
        <v>#N/A</v>
      </c>
      <c r="AN274">
        <f t="shared" si="67"/>
        <v>0</v>
      </c>
      <c r="AO274">
        <f t="shared" si="7"/>
        <v>0</v>
      </c>
      <c r="AP274" t="e">
        <f t="shared" si="68"/>
        <v>#N/A</v>
      </c>
      <c r="AS274">
        <f t="shared" si="69"/>
        <v>0</v>
      </c>
      <c r="AT274">
        <f t="shared" si="70"/>
        <v>0</v>
      </c>
      <c r="AU274" t="e">
        <f t="shared" si="71"/>
        <v>#N/A</v>
      </c>
      <c r="AX274" t="e">
        <f t="shared" si="72"/>
        <v>#N/A</v>
      </c>
      <c r="AY274" t="e">
        <f t="shared" si="13"/>
        <v>#N/A</v>
      </c>
      <c r="AZ274" t="e">
        <f t="shared" si="14"/>
        <v>#N/A</v>
      </c>
    </row>
    <row r="275" spans="1:52" x14ac:dyDescent="0.15">
      <c r="A275" s="2"/>
      <c r="B275" s="2"/>
      <c r="C275" s="2"/>
      <c r="D275" s="198"/>
      <c r="E275" s="198"/>
      <c r="F275" s="199">
        <f t="shared" si="62"/>
        <v>0</v>
      </c>
      <c r="G275" s="207"/>
      <c r="H275" s="198"/>
      <c r="I275" s="203"/>
      <c r="J275" s="204" t="e" cm="1">
        <f t="array" ref="J275:L275">IF($I$29="mg/g solv.", AN275:AP275, IF($I$29="mg/g soln.", AS275:AU275, IF($I$29="mg/mL solv.", AX275:AZ275, "UNIT SELECTION ERROR")))</f>
        <v>#N/A</v>
      </c>
      <c r="K275" s="204" t="e">
        <v>#N/A</v>
      </c>
      <c r="L275" s="204" t="e">
        <v>#N/A</v>
      </c>
      <c r="M275" s="203"/>
      <c r="N275" s="260"/>
      <c r="O275" s="260"/>
      <c r="P275" s="260"/>
      <c r="Q275" s="179" t="str">
        <f t="shared" si="50"/>
        <v>ERROR w/ Data Input…Check Solvent Name(s), Solvent Fracs, T, and Solubility</v>
      </c>
      <c r="AC275" t="e">
        <f>INDEX(Solvents!$H$5:$H$66,MATCH(A275,Solvents!$D$5:$D$66,0))</f>
        <v>#N/A</v>
      </c>
      <c r="AD275">
        <f>IF(B275=0, 0, INDEX(Solvents!$H$5:$H$66,MATCH(B275,Solvents!$D$5:$D$66,0)))</f>
        <v>0</v>
      </c>
      <c r="AE275">
        <f>IF(C275=0, 0, INDEX(Solvents!$H$5:$H$66,MATCH(C275,Solvents!$D$5:$D$66,0)))</f>
        <v>0</v>
      </c>
      <c r="AF275" t="e">
        <f>INDEX(Solvents!$K$5:$K$66,MATCH(A275,Solvents!$D$5:$D$66,0))</f>
        <v>#N/A</v>
      </c>
      <c r="AG275">
        <f>IF(B275=0, 10000, INDEX(Solvents!$K$5:$K$66,MATCH(B275,Solvents!$D$5:$D$66,0)))</f>
        <v>10000</v>
      </c>
      <c r="AH275">
        <f>IF(C275=0, 10000, INDEX(Solvents!$K$5:$K$66,MATCH(C275,Solvents!$D$5:$D$66,0)))</f>
        <v>10000</v>
      </c>
      <c r="AI275" s="177" t="e">
        <f t="shared" si="63"/>
        <v>#N/A</v>
      </c>
      <c r="AJ275" t="e">
        <f t="shared" si="64"/>
        <v>#N/A</v>
      </c>
      <c r="AK275" t="e">
        <f t="shared" si="65"/>
        <v>#N/A</v>
      </c>
      <c r="AL275" t="e">
        <f t="shared" si="66"/>
        <v>#N/A</v>
      </c>
      <c r="AN275">
        <f t="shared" si="67"/>
        <v>0</v>
      </c>
      <c r="AO275">
        <f t="shared" si="7"/>
        <v>0</v>
      </c>
      <c r="AP275" t="e">
        <f t="shared" si="68"/>
        <v>#N/A</v>
      </c>
      <c r="AS275">
        <f t="shared" si="69"/>
        <v>0</v>
      </c>
      <c r="AT275">
        <f t="shared" si="70"/>
        <v>0</v>
      </c>
      <c r="AU275" t="e">
        <f t="shared" si="71"/>
        <v>#N/A</v>
      </c>
      <c r="AX275" t="e">
        <f t="shared" si="72"/>
        <v>#N/A</v>
      </c>
      <c r="AY275" t="e">
        <f t="shared" si="13"/>
        <v>#N/A</v>
      </c>
      <c r="AZ275" t="e">
        <f t="shared" si="14"/>
        <v>#N/A</v>
      </c>
    </row>
    <row r="276" spans="1:52" x14ac:dyDescent="0.15">
      <c r="A276" s="2"/>
      <c r="B276" s="2"/>
      <c r="C276" s="2"/>
      <c r="D276" s="198"/>
      <c r="E276" s="198"/>
      <c r="F276" s="199">
        <f t="shared" si="62"/>
        <v>0</v>
      </c>
      <c r="G276" s="207"/>
      <c r="H276" s="198"/>
      <c r="I276" s="203"/>
      <c r="J276" s="204" t="e" cm="1">
        <f t="array" ref="J276:L276">IF($I$29="mg/g solv.", AN276:AP276, IF($I$29="mg/g soln.", AS276:AU276, IF($I$29="mg/mL solv.", AX276:AZ276, "UNIT SELECTION ERROR")))</f>
        <v>#N/A</v>
      </c>
      <c r="K276" s="204" t="e">
        <v>#N/A</v>
      </c>
      <c r="L276" s="204" t="e">
        <v>#N/A</v>
      </c>
      <c r="M276" s="203"/>
      <c r="N276" s="260"/>
      <c r="O276" s="260"/>
      <c r="P276" s="260"/>
      <c r="Q276" s="179" t="str">
        <f t="shared" si="50"/>
        <v>ERROR w/ Data Input…Check Solvent Name(s), Solvent Fracs, T, and Solubility</v>
      </c>
      <c r="AC276" t="e">
        <f>INDEX(Solvents!$H$5:$H$66,MATCH(A276,Solvents!$D$5:$D$66,0))</f>
        <v>#N/A</v>
      </c>
      <c r="AD276">
        <f>IF(B276=0, 0, INDEX(Solvents!$H$5:$H$66,MATCH(B276,Solvents!$D$5:$D$66,0)))</f>
        <v>0</v>
      </c>
      <c r="AE276">
        <f>IF(C276=0, 0, INDEX(Solvents!$H$5:$H$66,MATCH(C276,Solvents!$D$5:$D$66,0)))</f>
        <v>0</v>
      </c>
      <c r="AF276" t="e">
        <f>INDEX(Solvents!$K$5:$K$66,MATCH(A276,Solvents!$D$5:$D$66,0))</f>
        <v>#N/A</v>
      </c>
      <c r="AG276">
        <f>IF(B276=0, 10000, INDEX(Solvents!$K$5:$K$66,MATCH(B276,Solvents!$D$5:$D$66,0)))</f>
        <v>10000</v>
      </c>
      <c r="AH276">
        <f>IF(C276=0, 10000, INDEX(Solvents!$K$5:$K$66,MATCH(C276,Solvents!$D$5:$D$66,0)))</f>
        <v>10000</v>
      </c>
      <c r="AI276" s="177" t="e">
        <f t="shared" si="63"/>
        <v>#N/A</v>
      </c>
      <c r="AJ276" t="e">
        <f t="shared" si="64"/>
        <v>#N/A</v>
      </c>
      <c r="AK276" t="e">
        <f t="shared" si="65"/>
        <v>#N/A</v>
      </c>
      <c r="AL276" t="e">
        <f t="shared" si="66"/>
        <v>#N/A</v>
      </c>
      <c r="AN276">
        <f t="shared" si="67"/>
        <v>0</v>
      </c>
      <c r="AO276">
        <f t="shared" si="7"/>
        <v>0</v>
      </c>
      <c r="AP276" t="e">
        <f t="shared" si="68"/>
        <v>#N/A</v>
      </c>
      <c r="AS276">
        <f t="shared" si="69"/>
        <v>0</v>
      </c>
      <c r="AT276">
        <f t="shared" si="70"/>
        <v>0</v>
      </c>
      <c r="AU276" t="e">
        <f t="shared" si="71"/>
        <v>#N/A</v>
      </c>
      <c r="AX276" t="e">
        <f t="shared" si="72"/>
        <v>#N/A</v>
      </c>
      <c r="AY276" t="e">
        <f t="shared" si="13"/>
        <v>#N/A</v>
      </c>
      <c r="AZ276" t="e">
        <f t="shared" si="14"/>
        <v>#N/A</v>
      </c>
    </row>
    <row r="277" spans="1:52" x14ac:dyDescent="0.15">
      <c r="A277" s="2"/>
      <c r="B277" s="2"/>
      <c r="C277" s="2"/>
      <c r="D277" s="198"/>
      <c r="E277" s="198"/>
      <c r="F277" s="199">
        <f t="shared" si="62"/>
        <v>0</v>
      </c>
      <c r="G277" s="207"/>
      <c r="H277" s="198"/>
      <c r="I277" s="203"/>
      <c r="J277" s="204" t="e" cm="1">
        <f t="array" ref="J277:L277">IF($I$29="mg/g solv.", AN277:AP277, IF($I$29="mg/g soln.", AS277:AU277, IF($I$29="mg/mL solv.", AX277:AZ277, "UNIT SELECTION ERROR")))</f>
        <v>#N/A</v>
      </c>
      <c r="K277" s="204" t="e">
        <v>#N/A</v>
      </c>
      <c r="L277" s="204" t="e">
        <v>#N/A</v>
      </c>
      <c r="M277" s="203"/>
      <c r="N277" s="260"/>
      <c r="O277" s="260"/>
      <c r="P277" s="260"/>
      <c r="Q277" s="179" t="str">
        <f t="shared" si="50"/>
        <v>ERROR w/ Data Input…Check Solvent Name(s), Solvent Fracs, T, and Solubility</v>
      </c>
      <c r="AC277" t="e">
        <f>INDEX(Solvents!$H$5:$H$66,MATCH(A277,Solvents!$D$5:$D$66,0))</f>
        <v>#N/A</v>
      </c>
      <c r="AD277">
        <f>IF(B277=0, 0, INDEX(Solvents!$H$5:$H$66,MATCH(B277,Solvents!$D$5:$D$66,0)))</f>
        <v>0</v>
      </c>
      <c r="AE277">
        <f>IF(C277=0, 0, INDEX(Solvents!$H$5:$H$66,MATCH(C277,Solvents!$D$5:$D$66,0)))</f>
        <v>0</v>
      </c>
      <c r="AF277" t="e">
        <f>INDEX(Solvents!$K$5:$K$66,MATCH(A277,Solvents!$D$5:$D$66,0))</f>
        <v>#N/A</v>
      </c>
      <c r="AG277">
        <f>IF(B277=0, 10000, INDEX(Solvents!$K$5:$K$66,MATCH(B277,Solvents!$D$5:$D$66,0)))</f>
        <v>10000</v>
      </c>
      <c r="AH277">
        <f>IF(C277=0, 10000, INDEX(Solvents!$K$5:$K$66,MATCH(C277,Solvents!$D$5:$D$66,0)))</f>
        <v>10000</v>
      </c>
      <c r="AI277" s="177" t="e">
        <f t="shared" si="63"/>
        <v>#N/A</v>
      </c>
      <c r="AJ277" t="e">
        <f t="shared" si="64"/>
        <v>#N/A</v>
      </c>
      <c r="AK277" t="e">
        <f t="shared" si="65"/>
        <v>#N/A</v>
      </c>
      <c r="AL277" t="e">
        <f t="shared" si="66"/>
        <v>#N/A</v>
      </c>
      <c r="AN277">
        <f t="shared" si="67"/>
        <v>0</v>
      </c>
      <c r="AO277">
        <f t="shared" si="7"/>
        <v>0</v>
      </c>
      <c r="AP277" t="e">
        <f t="shared" si="68"/>
        <v>#N/A</v>
      </c>
      <c r="AS277">
        <f t="shared" si="69"/>
        <v>0</v>
      </c>
      <c r="AT277">
        <f t="shared" si="70"/>
        <v>0</v>
      </c>
      <c r="AU277" t="e">
        <f t="shared" si="71"/>
        <v>#N/A</v>
      </c>
      <c r="AX277" t="e">
        <f t="shared" si="72"/>
        <v>#N/A</v>
      </c>
      <c r="AY277" t="e">
        <f t="shared" si="13"/>
        <v>#N/A</v>
      </c>
      <c r="AZ277" t="e">
        <f t="shared" si="14"/>
        <v>#N/A</v>
      </c>
    </row>
    <row r="278" spans="1:52" x14ac:dyDescent="0.15">
      <c r="A278" s="2"/>
      <c r="B278" s="2"/>
      <c r="C278" s="2"/>
      <c r="D278" s="198"/>
      <c r="E278" s="198"/>
      <c r="F278" s="199">
        <f t="shared" si="62"/>
        <v>0</v>
      </c>
      <c r="G278" s="207"/>
      <c r="H278" s="198"/>
      <c r="I278" s="203"/>
      <c r="J278" s="204" t="e" cm="1">
        <f t="array" ref="J278:L278">IF($I$29="mg/g solv.", AN278:AP278, IF($I$29="mg/g soln.", AS278:AU278, IF($I$29="mg/mL solv.", AX278:AZ278, "UNIT SELECTION ERROR")))</f>
        <v>#N/A</v>
      </c>
      <c r="K278" s="204" t="e">
        <v>#N/A</v>
      </c>
      <c r="L278" s="204" t="e">
        <v>#N/A</v>
      </c>
      <c r="M278" s="203"/>
      <c r="N278" s="260"/>
      <c r="O278" s="260"/>
      <c r="P278" s="260"/>
      <c r="Q278" s="179" t="str">
        <f t="shared" si="50"/>
        <v>ERROR w/ Data Input…Check Solvent Name(s), Solvent Fracs, T, and Solubility</v>
      </c>
      <c r="AC278" t="e">
        <f>INDEX(Solvents!$H$5:$H$66,MATCH(A278,Solvents!$D$5:$D$66,0))</f>
        <v>#N/A</v>
      </c>
      <c r="AD278">
        <f>IF(B278=0, 0, INDEX(Solvents!$H$5:$H$66,MATCH(B278,Solvents!$D$5:$D$66,0)))</f>
        <v>0</v>
      </c>
      <c r="AE278">
        <f>IF(C278=0, 0, INDEX(Solvents!$H$5:$H$66,MATCH(C278,Solvents!$D$5:$D$66,0)))</f>
        <v>0</v>
      </c>
      <c r="AF278" t="e">
        <f>INDEX(Solvents!$K$5:$K$66,MATCH(A278,Solvents!$D$5:$D$66,0))</f>
        <v>#N/A</v>
      </c>
      <c r="AG278">
        <f>IF(B278=0, 10000, INDEX(Solvents!$K$5:$K$66,MATCH(B278,Solvents!$D$5:$D$66,0)))</f>
        <v>10000</v>
      </c>
      <c r="AH278">
        <f>IF(C278=0, 10000, INDEX(Solvents!$K$5:$K$66,MATCH(C278,Solvents!$D$5:$D$66,0)))</f>
        <v>10000</v>
      </c>
      <c r="AI278" s="177" t="e">
        <f t="shared" si="63"/>
        <v>#N/A</v>
      </c>
      <c r="AJ278" t="e">
        <f t="shared" si="64"/>
        <v>#N/A</v>
      </c>
      <c r="AK278" t="e">
        <f t="shared" si="65"/>
        <v>#N/A</v>
      </c>
      <c r="AL278" t="e">
        <f t="shared" si="66"/>
        <v>#N/A</v>
      </c>
      <c r="AN278">
        <f t="shared" si="67"/>
        <v>0</v>
      </c>
      <c r="AO278">
        <f t="shared" si="7"/>
        <v>0</v>
      </c>
      <c r="AP278" t="e">
        <f t="shared" si="68"/>
        <v>#N/A</v>
      </c>
      <c r="AS278">
        <f t="shared" si="69"/>
        <v>0</v>
      </c>
      <c r="AT278">
        <f t="shared" si="70"/>
        <v>0</v>
      </c>
      <c r="AU278" t="e">
        <f t="shared" si="71"/>
        <v>#N/A</v>
      </c>
      <c r="AX278" t="e">
        <f t="shared" si="72"/>
        <v>#N/A</v>
      </c>
      <c r="AY278" t="e">
        <f t="shared" si="13"/>
        <v>#N/A</v>
      </c>
      <c r="AZ278" t="e">
        <f t="shared" si="14"/>
        <v>#N/A</v>
      </c>
    </row>
    <row r="279" spans="1:52" x14ac:dyDescent="0.15">
      <c r="A279" s="2"/>
      <c r="B279" s="2"/>
      <c r="C279" s="2"/>
      <c r="D279" s="198"/>
      <c r="E279" s="198"/>
      <c r="F279" s="199">
        <f t="shared" si="62"/>
        <v>0</v>
      </c>
      <c r="G279" s="207"/>
      <c r="H279" s="198"/>
      <c r="I279" s="203"/>
      <c r="J279" s="204" t="e" cm="1">
        <f t="array" ref="J279:L279">IF($I$29="mg/g solv.", AN279:AP279, IF($I$29="mg/g soln.", AS279:AU279, IF($I$29="mg/mL solv.", AX279:AZ279, "UNIT SELECTION ERROR")))</f>
        <v>#N/A</v>
      </c>
      <c r="K279" s="204" t="e">
        <v>#N/A</v>
      </c>
      <c r="L279" s="204" t="e">
        <v>#N/A</v>
      </c>
      <c r="M279" s="203"/>
      <c r="N279" s="260"/>
      <c r="O279" s="260"/>
      <c r="P279" s="260"/>
      <c r="Q279" s="179" t="str">
        <f t="shared" si="50"/>
        <v>ERROR w/ Data Input…Check Solvent Name(s), Solvent Fracs, T, and Solubility</v>
      </c>
      <c r="AC279" t="e">
        <f>INDEX(Solvents!$H$5:$H$66,MATCH(A279,Solvents!$D$5:$D$66,0))</f>
        <v>#N/A</v>
      </c>
      <c r="AD279">
        <f>IF(B279=0, 0, INDEX(Solvents!$H$5:$H$66,MATCH(B279,Solvents!$D$5:$D$66,0)))</f>
        <v>0</v>
      </c>
      <c r="AE279">
        <f>IF(C279=0, 0, INDEX(Solvents!$H$5:$H$66,MATCH(C279,Solvents!$D$5:$D$66,0)))</f>
        <v>0</v>
      </c>
      <c r="AF279" t="e">
        <f>INDEX(Solvents!$K$5:$K$66,MATCH(A279,Solvents!$D$5:$D$66,0))</f>
        <v>#N/A</v>
      </c>
      <c r="AG279">
        <f>IF(B279=0, 10000, INDEX(Solvents!$K$5:$K$66,MATCH(B279,Solvents!$D$5:$D$66,0)))</f>
        <v>10000</v>
      </c>
      <c r="AH279">
        <f>IF(C279=0, 10000, INDEX(Solvents!$K$5:$K$66,MATCH(C279,Solvents!$D$5:$D$66,0)))</f>
        <v>10000</v>
      </c>
      <c r="AI279" s="177" t="e">
        <f t="shared" si="63"/>
        <v>#N/A</v>
      </c>
      <c r="AJ279" t="e">
        <f t="shared" si="64"/>
        <v>#N/A</v>
      </c>
      <c r="AK279" t="e">
        <f t="shared" si="65"/>
        <v>#N/A</v>
      </c>
      <c r="AL279" t="e">
        <f t="shared" si="66"/>
        <v>#N/A</v>
      </c>
      <c r="AN279">
        <f t="shared" si="67"/>
        <v>0</v>
      </c>
      <c r="AO279">
        <f t="shared" si="7"/>
        <v>0</v>
      </c>
      <c r="AP279" t="e">
        <f t="shared" si="68"/>
        <v>#N/A</v>
      </c>
      <c r="AS279">
        <f t="shared" si="69"/>
        <v>0</v>
      </c>
      <c r="AT279">
        <f t="shared" si="70"/>
        <v>0</v>
      </c>
      <c r="AU279" t="e">
        <f t="shared" si="71"/>
        <v>#N/A</v>
      </c>
      <c r="AX279" t="e">
        <f t="shared" si="72"/>
        <v>#N/A</v>
      </c>
      <c r="AY279" t="e">
        <f t="shared" si="13"/>
        <v>#N/A</v>
      </c>
      <c r="AZ279" t="e">
        <f t="shared" si="14"/>
        <v>#N/A</v>
      </c>
    </row>
    <row r="280" spans="1:52" x14ac:dyDescent="0.15">
      <c r="A280" s="2"/>
      <c r="B280" s="2"/>
      <c r="C280" s="2"/>
      <c r="D280" s="198"/>
      <c r="E280" s="198"/>
      <c r="F280" s="199">
        <f t="shared" si="62"/>
        <v>0</v>
      </c>
      <c r="G280" s="207"/>
      <c r="H280" s="198"/>
      <c r="I280" s="203"/>
      <c r="J280" s="204" t="e" cm="1">
        <f t="array" ref="J280:L280">IF($I$29="mg/g solv.", AN280:AP280, IF($I$29="mg/g soln.", AS280:AU280, IF($I$29="mg/mL solv.", AX280:AZ280, "UNIT SELECTION ERROR")))</f>
        <v>#N/A</v>
      </c>
      <c r="K280" s="204" t="e">
        <v>#N/A</v>
      </c>
      <c r="L280" s="204" t="e">
        <v>#N/A</v>
      </c>
      <c r="M280" s="203"/>
      <c r="N280" s="260"/>
      <c r="O280" s="260"/>
      <c r="P280" s="260"/>
      <c r="Q280" s="179" t="str">
        <f t="shared" si="50"/>
        <v>ERROR w/ Data Input…Check Solvent Name(s), Solvent Fracs, T, and Solubility</v>
      </c>
      <c r="AC280" t="e">
        <f>INDEX(Solvents!$H$5:$H$66,MATCH(A280,Solvents!$D$5:$D$66,0))</f>
        <v>#N/A</v>
      </c>
      <c r="AD280">
        <f>IF(B280=0, 0, INDEX(Solvents!$H$5:$H$66,MATCH(B280,Solvents!$D$5:$D$66,0)))</f>
        <v>0</v>
      </c>
      <c r="AE280">
        <f>IF(C280=0, 0, INDEX(Solvents!$H$5:$H$66,MATCH(C280,Solvents!$D$5:$D$66,0)))</f>
        <v>0</v>
      </c>
      <c r="AF280" t="e">
        <f>INDEX(Solvents!$K$5:$K$66,MATCH(A280,Solvents!$D$5:$D$66,0))</f>
        <v>#N/A</v>
      </c>
      <c r="AG280">
        <f>IF(B280=0, 10000, INDEX(Solvents!$K$5:$K$66,MATCH(B280,Solvents!$D$5:$D$66,0)))</f>
        <v>10000</v>
      </c>
      <c r="AH280">
        <f>IF(C280=0, 10000, INDEX(Solvents!$K$5:$K$66,MATCH(C280,Solvents!$D$5:$D$66,0)))</f>
        <v>10000</v>
      </c>
      <c r="AI280" s="177" t="e">
        <f t="shared" si="63"/>
        <v>#N/A</v>
      </c>
      <c r="AJ280" t="e">
        <f t="shared" si="64"/>
        <v>#N/A</v>
      </c>
      <c r="AK280" t="e">
        <f t="shared" si="65"/>
        <v>#N/A</v>
      </c>
      <c r="AL280" t="e">
        <f t="shared" si="66"/>
        <v>#N/A</v>
      </c>
      <c r="AN280">
        <f t="shared" si="67"/>
        <v>0</v>
      </c>
      <c r="AO280">
        <f t="shared" si="7"/>
        <v>0</v>
      </c>
      <c r="AP280" t="e">
        <f t="shared" si="68"/>
        <v>#N/A</v>
      </c>
      <c r="AS280">
        <f t="shared" si="69"/>
        <v>0</v>
      </c>
      <c r="AT280">
        <f t="shared" si="70"/>
        <v>0</v>
      </c>
      <c r="AU280" t="e">
        <f t="shared" si="71"/>
        <v>#N/A</v>
      </c>
      <c r="AX280" t="e">
        <f t="shared" si="72"/>
        <v>#N/A</v>
      </c>
      <c r="AY280" t="e">
        <f t="shared" si="13"/>
        <v>#N/A</v>
      </c>
      <c r="AZ280" t="e">
        <f t="shared" si="14"/>
        <v>#N/A</v>
      </c>
    </row>
    <row r="281" spans="1:52" x14ac:dyDescent="0.15">
      <c r="A281" s="2"/>
      <c r="B281" s="2"/>
      <c r="C281" s="2"/>
      <c r="D281" s="198"/>
      <c r="E281" s="198"/>
      <c r="F281" s="199">
        <f t="shared" si="62"/>
        <v>0</v>
      </c>
      <c r="G281" s="207"/>
      <c r="H281" s="198"/>
      <c r="I281" s="203"/>
      <c r="J281" s="204" t="e" cm="1">
        <f t="array" ref="J281:L281">IF($I$29="mg/g solv.", AN281:AP281, IF($I$29="mg/g soln.", AS281:AU281, IF($I$29="mg/mL solv.", AX281:AZ281, "UNIT SELECTION ERROR")))</f>
        <v>#N/A</v>
      </c>
      <c r="K281" s="204" t="e">
        <v>#N/A</v>
      </c>
      <c r="L281" s="204" t="e">
        <v>#N/A</v>
      </c>
      <c r="M281" s="203"/>
      <c r="N281" s="260"/>
      <c r="O281" s="260"/>
      <c r="P281" s="260"/>
      <c r="Q281" s="179" t="str">
        <f t="shared" si="50"/>
        <v>ERROR w/ Data Input…Check Solvent Name(s), Solvent Fracs, T, and Solubility</v>
      </c>
      <c r="AC281" t="e">
        <f>INDEX(Solvents!$H$5:$H$66,MATCH(A281,Solvents!$D$5:$D$66,0))</f>
        <v>#N/A</v>
      </c>
      <c r="AD281">
        <f>IF(B281=0, 0, INDEX(Solvents!$H$5:$H$66,MATCH(B281,Solvents!$D$5:$D$66,0)))</f>
        <v>0</v>
      </c>
      <c r="AE281">
        <f>IF(C281=0, 0, INDEX(Solvents!$H$5:$H$66,MATCH(C281,Solvents!$D$5:$D$66,0)))</f>
        <v>0</v>
      </c>
      <c r="AF281" t="e">
        <f>INDEX(Solvents!$K$5:$K$66,MATCH(A281,Solvents!$D$5:$D$66,0))</f>
        <v>#N/A</v>
      </c>
      <c r="AG281">
        <f>IF(B281=0, 10000, INDEX(Solvents!$K$5:$K$66,MATCH(B281,Solvents!$D$5:$D$66,0)))</f>
        <v>10000</v>
      </c>
      <c r="AH281">
        <f>IF(C281=0, 10000, INDEX(Solvents!$K$5:$K$66,MATCH(C281,Solvents!$D$5:$D$66,0)))</f>
        <v>10000</v>
      </c>
      <c r="AI281" s="177" t="e">
        <f t="shared" si="63"/>
        <v>#N/A</v>
      </c>
      <c r="AJ281" t="e">
        <f t="shared" si="64"/>
        <v>#N/A</v>
      </c>
      <c r="AK281" t="e">
        <f t="shared" si="65"/>
        <v>#N/A</v>
      </c>
      <c r="AL281" t="e">
        <f t="shared" si="66"/>
        <v>#N/A</v>
      </c>
      <c r="AN281">
        <f t="shared" si="67"/>
        <v>0</v>
      </c>
      <c r="AO281">
        <f t="shared" si="7"/>
        <v>0</v>
      </c>
      <c r="AP281" t="e">
        <f t="shared" si="68"/>
        <v>#N/A</v>
      </c>
      <c r="AS281">
        <f t="shared" si="69"/>
        <v>0</v>
      </c>
      <c r="AT281">
        <f t="shared" si="70"/>
        <v>0</v>
      </c>
      <c r="AU281" t="e">
        <f t="shared" si="71"/>
        <v>#N/A</v>
      </c>
      <c r="AX281" t="e">
        <f t="shared" si="72"/>
        <v>#N/A</v>
      </c>
      <c r="AY281" t="e">
        <f t="shared" si="13"/>
        <v>#N/A</v>
      </c>
      <c r="AZ281" t="e">
        <f t="shared" si="14"/>
        <v>#N/A</v>
      </c>
    </row>
    <row r="282" spans="1:52" x14ac:dyDescent="0.15">
      <c r="A282" s="2"/>
      <c r="B282" s="2"/>
      <c r="C282" s="2"/>
      <c r="D282" s="198"/>
      <c r="E282" s="198"/>
      <c r="F282" s="199">
        <f t="shared" si="62"/>
        <v>0</v>
      </c>
      <c r="G282" s="207"/>
      <c r="H282" s="198"/>
      <c r="I282" s="203"/>
      <c r="J282" s="204" t="e" cm="1">
        <f t="array" ref="J282:L282">IF($I$29="mg/g solv.", AN282:AP282, IF($I$29="mg/g soln.", AS282:AU282, IF($I$29="mg/mL solv.", AX282:AZ282, "UNIT SELECTION ERROR")))</f>
        <v>#N/A</v>
      </c>
      <c r="K282" s="204" t="e">
        <v>#N/A</v>
      </c>
      <c r="L282" s="204" t="e">
        <v>#N/A</v>
      </c>
      <c r="M282" s="203"/>
      <c r="N282" s="260"/>
      <c r="O282" s="260"/>
      <c r="P282" s="260"/>
      <c r="Q282" s="179" t="str">
        <f t="shared" si="50"/>
        <v>ERROR w/ Data Input…Check Solvent Name(s), Solvent Fracs, T, and Solubility</v>
      </c>
      <c r="AC282" t="e">
        <f>INDEX(Solvents!$H$5:$H$66,MATCH(A282,Solvents!$D$5:$D$66,0))</f>
        <v>#N/A</v>
      </c>
      <c r="AD282">
        <f>IF(B282=0, 0, INDEX(Solvents!$H$5:$H$66,MATCH(B282,Solvents!$D$5:$D$66,0)))</f>
        <v>0</v>
      </c>
      <c r="AE282">
        <f>IF(C282=0, 0, INDEX(Solvents!$H$5:$H$66,MATCH(C282,Solvents!$D$5:$D$66,0)))</f>
        <v>0</v>
      </c>
      <c r="AF282" t="e">
        <f>INDEX(Solvents!$K$5:$K$66,MATCH(A282,Solvents!$D$5:$D$66,0))</f>
        <v>#N/A</v>
      </c>
      <c r="AG282">
        <f>IF(B282=0, 10000, INDEX(Solvents!$K$5:$K$66,MATCH(B282,Solvents!$D$5:$D$66,0)))</f>
        <v>10000</v>
      </c>
      <c r="AH282">
        <f>IF(C282=0, 10000, INDEX(Solvents!$K$5:$K$66,MATCH(C282,Solvents!$D$5:$D$66,0)))</f>
        <v>10000</v>
      </c>
      <c r="AI282" s="177" t="e">
        <f t="shared" si="63"/>
        <v>#N/A</v>
      </c>
      <c r="AJ282" t="e">
        <f t="shared" si="64"/>
        <v>#N/A</v>
      </c>
      <c r="AK282" t="e">
        <f t="shared" si="65"/>
        <v>#N/A</v>
      </c>
      <c r="AL282" t="e">
        <f t="shared" si="66"/>
        <v>#N/A</v>
      </c>
      <c r="AN282">
        <f t="shared" si="67"/>
        <v>0</v>
      </c>
      <c r="AO282">
        <f t="shared" si="7"/>
        <v>0</v>
      </c>
      <c r="AP282" t="e">
        <f t="shared" si="68"/>
        <v>#N/A</v>
      </c>
      <c r="AS282">
        <f t="shared" si="69"/>
        <v>0</v>
      </c>
      <c r="AT282">
        <f t="shared" si="70"/>
        <v>0</v>
      </c>
      <c r="AU282" t="e">
        <f t="shared" si="71"/>
        <v>#N/A</v>
      </c>
      <c r="AX282" t="e">
        <f t="shared" si="72"/>
        <v>#N/A</v>
      </c>
      <c r="AY282" t="e">
        <f t="shared" si="13"/>
        <v>#N/A</v>
      </c>
      <c r="AZ282" t="e">
        <f t="shared" si="14"/>
        <v>#N/A</v>
      </c>
    </row>
    <row r="283" spans="1:52" x14ac:dyDescent="0.15">
      <c r="A283" s="2"/>
      <c r="B283" s="2"/>
      <c r="C283" s="2"/>
      <c r="D283" s="198"/>
      <c r="E283" s="198"/>
      <c r="F283" s="199">
        <f t="shared" si="62"/>
        <v>0</v>
      </c>
      <c r="G283" s="207"/>
      <c r="H283" s="198"/>
      <c r="I283" s="203"/>
      <c r="J283" s="204" t="e" cm="1">
        <f t="array" ref="J283:L283">IF($I$29="mg/g solv.", AN283:AP283, IF($I$29="mg/g soln.", AS283:AU283, IF($I$29="mg/mL solv.", AX283:AZ283, "UNIT SELECTION ERROR")))</f>
        <v>#N/A</v>
      </c>
      <c r="K283" s="204" t="e">
        <v>#N/A</v>
      </c>
      <c r="L283" s="204" t="e">
        <v>#N/A</v>
      </c>
      <c r="M283" s="203"/>
      <c r="N283" s="260"/>
      <c r="O283" s="260"/>
      <c r="P283" s="260"/>
      <c r="Q283" s="179" t="str">
        <f t="shared" si="50"/>
        <v>ERROR w/ Data Input…Check Solvent Name(s), Solvent Fracs, T, and Solubility</v>
      </c>
      <c r="AC283" t="e">
        <f>INDEX(Solvents!$H$5:$H$66,MATCH(A283,Solvents!$D$5:$D$66,0))</f>
        <v>#N/A</v>
      </c>
      <c r="AD283">
        <f>IF(B283=0, 0, INDEX(Solvents!$H$5:$H$66,MATCH(B283,Solvents!$D$5:$D$66,0)))</f>
        <v>0</v>
      </c>
      <c r="AE283">
        <f>IF(C283=0, 0, INDEX(Solvents!$H$5:$H$66,MATCH(C283,Solvents!$D$5:$D$66,0)))</f>
        <v>0</v>
      </c>
      <c r="AF283" t="e">
        <f>INDEX(Solvents!$K$5:$K$66,MATCH(A283,Solvents!$D$5:$D$66,0))</f>
        <v>#N/A</v>
      </c>
      <c r="AG283">
        <f>IF(B283=0, 10000, INDEX(Solvents!$K$5:$K$66,MATCH(B283,Solvents!$D$5:$D$66,0)))</f>
        <v>10000</v>
      </c>
      <c r="AH283">
        <f>IF(C283=0, 10000, INDEX(Solvents!$K$5:$K$66,MATCH(C283,Solvents!$D$5:$D$66,0)))</f>
        <v>10000</v>
      </c>
      <c r="AI283" s="177" t="e">
        <f t="shared" si="63"/>
        <v>#N/A</v>
      </c>
      <c r="AJ283" t="e">
        <f t="shared" si="64"/>
        <v>#N/A</v>
      </c>
      <c r="AK283" t="e">
        <f t="shared" si="65"/>
        <v>#N/A</v>
      </c>
      <c r="AL283" t="e">
        <f t="shared" si="66"/>
        <v>#N/A</v>
      </c>
      <c r="AN283">
        <f t="shared" si="67"/>
        <v>0</v>
      </c>
      <c r="AO283">
        <f t="shared" si="7"/>
        <v>0</v>
      </c>
      <c r="AP283" t="e">
        <f t="shared" si="68"/>
        <v>#N/A</v>
      </c>
      <c r="AS283">
        <f t="shared" si="69"/>
        <v>0</v>
      </c>
      <c r="AT283">
        <f t="shared" si="70"/>
        <v>0</v>
      </c>
      <c r="AU283" t="e">
        <f t="shared" si="71"/>
        <v>#N/A</v>
      </c>
      <c r="AX283" t="e">
        <f t="shared" si="72"/>
        <v>#N/A</v>
      </c>
      <c r="AY283" t="e">
        <f t="shared" si="13"/>
        <v>#N/A</v>
      </c>
      <c r="AZ283" t="e">
        <f t="shared" si="14"/>
        <v>#N/A</v>
      </c>
    </row>
    <row r="284" spans="1:52" x14ac:dyDescent="0.15">
      <c r="A284" s="2"/>
      <c r="B284" s="2"/>
      <c r="C284" s="2"/>
      <c r="D284" s="198"/>
      <c r="E284" s="198"/>
      <c r="F284" s="199">
        <f t="shared" si="62"/>
        <v>0</v>
      </c>
      <c r="G284" s="207"/>
      <c r="H284" s="198"/>
      <c r="I284" s="203"/>
      <c r="J284" s="204" t="e" cm="1">
        <f t="array" ref="J284:L284">IF($I$29="mg/g solv.", AN284:AP284, IF($I$29="mg/g soln.", AS284:AU284, IF($I$29="mg/mL solv.", AX284:AZ284, "UNIT SELECTION ERROR")))</f>
        <v>#N/A</v>
      </c>
      <c r="K284" s="204" t="e">
        <v>#N/A</v>
      </c>
      <c r="L284" s="204" t="e">
        <v>#N/A</v>
      </c>
      <c r="M284" s="203"/>
      <c r="N284" s="260"/>
      <c r="O284" s="260"/>
      <c r="P284" s="260"/>
      <c r="Q284" s="179" t="str">
        <f t="shared" si="50"/>
        <v>ERROR w/ Data Input…Check Solvent Name(s), Solvent Fracs, T, and Solubility</v>
      </c>
      <c r="AC284" t="e">
        <f>INDEX(Solvents!$H$5:$H$66,MATCH(A284,Solvents!$D$5:$D$66,0))</f>
        <v>#N/A</v>
      </c>
      <c r="AD284">
        <f>IF(B284=0, 0, INDEX(Solvents!$H$5:$H$66,MATCH(B284,Solvents!$D$5:$D$66,0)))</f>
        <v>0</v>
      </c>
      <c r="AE284">
        <f>IF(C284=0, 0, INDEX(Solvents!$H$5:$H$66,MATCH(C284,Solvents!$D$5:$D$66,0)))</f>
        <v>0</v>
      </c>
      <c r="AF284" t="e">
        <f>INDEX(Solvents!$K$5:$K$66,MATCH(A284,Solvents!$D$5:$D$66,0))</f>
        <v>#N/A</v>
      </c>
      <c r="AG284">
        <f>IF(B284=0, 10000, INDEX(Solvents!$K$5:$K$66,MATCH(B284,Solvents!$D$5:$D$66,0)))</f>
        <v>10000</v>
      </c>
      <c r="AH284">
        <f>IF(C284=0, 10000, INDEX(Solvents!$K$5:$K$66,MATCH(C284,Solvents!$D$5:$D$66,0)))</f>
        <v>10000</v>
      </c>
      <c r="AI284" s="177" t="e">
        <f t="shared" si="63"/>
        <v>#N/A</v>
      </c>
      <c r="AJ284" t="e">
        <f t="shared" si="64"/>
        <v>#N/A</v>
      </c>
      <c r="AK284" t="e">
        <f t="shared" si="65"/>
        <v>#N/A</v>
      </c>
      <c r="AL284" t="e">
        <f t="shared" si="66"/>
        <v>#N/A</v>
      </c>
      <c r="AN284">
        <f t="shared" si="67"/>
        <v>0</v>
      </c>
      <c r="AO284">
        <f t="shared" si="7"/>
        <v>0</v>
      </c>
      <c r="AP284" t="e">
        <f t="shared" si="68"/>
        <v>#N/A</v>
      </c>
      <c r="AS284">
        <f t="shared" si="69"/>
        <v>0</v>
      </c>
      <c r="AT284">
        <f t="shared" si="70"/>
        <v>0</v>
      </c>
      <c r="AU284" t="e">
        <f t="shared" si="71"/>
        <v>#N/A</v>
      </c>
      <c r="AX284" t="e">
        <f t="shared" si="72"/>
        <v>#N/A</v>
      </c>
      <c r="AY284" t="e">
        <f t="shared" si="13"/>
        <v>#N/A</v>
      </c>
      <c r="AZ284" t="e">
        <f t="shared" si="14"/>
        <v>#N/A</v>
      </c>
    </row>
    <row r="285" spans="1:52" x14ac:dyDescent="0.15">
      <c r="A285" s="2"/>
      <c r="B285" s="2"/>
      <c r="C285" s="2"/>
      <c r="D285" s="198"/>
      <c r="E285" s="198"/>
      <c r="F285" s="199">
        <f t="shared" si="62"/>
        <v>0</v>
      </c>
      <c r="G285" s="207"/>
      <c r="H285" s="198"/>
      <c r="I285" s="203"/>
      <c r="J285" s="204" t="e" cm="1">
        <f t="array" ref="J285:L285">IF($I$29="mg/g solv.", AN285:AP285, IF($I$29="mg/g soln.", AS285:AU285, IF($I$29="mg/mL solv.", AX285:AZ285, "UNIT SELECTION ERROR")))</f>
        <v>#N/A</v>
      </c>
      <c r="K285" s="204" t="e">
        <v>#N/A</v>
      </c>
      <c r="L285" s="204" t="e">
        <v>#N/A</v>
      </c>
      <c r="M285" s="203"/>
      <c r="N285" s="260"/>
      <c r="O285" s="260"/>
      <c r="P285" s="260"/>
      <c r="Q285" s="179" t="str">
        <f t="shared" si="50"/>
        <v>ERROR w/ Data Input…Check Solvent Name(s), Solvent Fracs, T, and Solubility</v>
      </c>
      <c r="AC285" t="e">
        <f>INDEX(Solvents!$H$5:$H$66,MATCH(A285,Solvents!$D$5:$D$66,0))</f>
        <v>#N/A</v>
      </c>
      <c r="AD285">
        <f>IF(B285=0, 0, INDEX(Solvents!$H$5:$H$66,MATCH(B285,Solvents!$D$5:$D$66,0)))</f>
        <v>0</v>
      </c>
      <c r="AE285">
        <f>IF(C285=0, 0, INDEX(Solvents!$H$5:$H$66,MATCH(C285,Solvents!$D$5:$D$66,0)))</f>
        <v>0</v>
      </c>
      <c r="AF285" t="e">
        <f>INDEX(Solvents!$K$5:$K$66,MATCH(A285,Solvents!$D$5:$D$66,0))</f>
        <v>#N/A</v>
      </c>
      <c r="AG285">
        <f>IF(B285=0, 10000, INDEX(Solvents!$K$5:$K$66,MATCH(B285,Solvents!$D$5:$D$66,0)))</f>
        <v>10000</v>
      </c>
      <c r="AH285">
        <f>IF(C285=0, 10000, INDEX(Solvents!$K$5:$K$66,MATCH(C285,Solvents!$D$5:$D$66,0)))</f>
        <v>10000</v>
      </c>
      <c r="AI285" s="177" t="e">
        <f t="shared" si="63"/>
        <v>#N/A</v>
      </c>
      <c r="AJ285" t="e">
        <f t="shared" si="64"/>
        <v>#N/A</v>
      </c>
      <c r="AK285" t="e">
        <f t="shared" si="65"/>
        <v>#N/A</v>
      </c>
      <c r="AL285" t="e">
        <f t="shared" si="66"/>
        <v>#N/A</v>
      </c>
      <c r="AN285">
        <f t="shared" si="67"/>
        <v>0</v>
      </c>
      <c r="AO285">
        <f t="shared" ref="AO285:AO308" si="73">AN285*100/1000</f>
        <v>0</v>
      </c>
      <c r="AP285" t="e">
        <f t="shared" si="68"/>
        <v>#N/A</v>
      </c>
      <c r="AS285">
        <f t="shared" si="69"/>
        <v>0</v>
      </c>
      <c r="AT285">
        <f t="shared" si="70"/>
        <v>0</v>
      </c>
      <c r="AU285" t="e">
        <f t="shared" si="71"/>
        <v>#N/A</v>
      </c>
      <c r="AX285" t="e">
        <f t="shared" si="72"/>
        <v>#N/A</v>
      </c>
      <c r="AY285" t="e">
        <f t="shared" ref="AY285:AY308" si="74">(AX285/1000)/(1+AX285/1000)*1000</f>
        <v>#N/A</v>
      </c>
      <c r="AZ285" t="e">
        <f t="shared" ref="AZ285:AZ308" si="75">AY285*100/1000</f>
        <v>#N/A</v>
      </c>
    </row>
    <row r="286" spans="1:52" x14ac:dyDescent="0.15">
      <c r="A286" s="2"/>
      <c r="B286" s="2"/>
      <c r="C286" s="2"/>
      <c r="D286" s="198"/>
      <c r="E286" s="198"/>
      <c r="F286" s="199">
        <f t="shared" si="62"/>
        <v>0</v>
      </c>
      <c r="G286" s="207"/>
      <c r="H286" s="198"/>
      <c r="I286" s="203"/>
      <c r="J286" s="204" t="e" cm="1">
        <f t="array" ref="J286:L286">IF($I$29="mg/g solv.", AN286:AP286, IF($I$29="mg/g soln.", AS286:AU286, IF($I$29="mg/mL solv.", AX286:AZ286, "UNIT SELECTION ERROR")))</f>
        <v>#N/A</v>
      </c>
      <c r="K286" s="204" t="e">
        <v>#N/A</v>
      </c>
      <c r="L286" s="204" t="e">
        <v>#N/A</v>
      </c>
      <c r="M286" s="203"/>
      <c r="N286" s="260"/>
      <c r="O286" s="260"/>
      <c r="P286" s="260"/>
      <c r="Q286" s="179" t="str">
        <f t="shared" si="50"/>
        <v>ERROR w/ Data Input…Check Solvent Name(s), Solvent Fracs, T, and Solubility</v>
      </c>
      <c r="AC286" t="e">
        <f>INDEX(Solvents!$H$5:$H$66,MATCH(A286,Solvents!$D$5:$D$66,0))</f>
        <v>#N/A</v>
      </c>
      <c r="AD286">
        <f>IF(B286=0, 0, INDEX(Solvents!$H$5:$H$66,MATCH(B286,Solvents!$D$5:$D$66,0)))</f>
        <v>0</v>
      </c>
      <c r="AE286">
        <f>IF(C286=0, 0, INDEX(Solvents!$H$5:$H$66,MATCH(C286,Solvents!$D$5:$D$66,0)))</f>
        <v>0</v>
      </c>
      <c r="AF286" t="e">
        <f>INDEX(Solvents!$K$5:$K$66,MATCH(A286,Solvents!$D$5:$D$66,0))</f>
        <v>#N/A</v>
      </c>
      <c r="AG286">
        <f>IF(B286=0, 10000, INDEX(Solvents!$K$5:$K$66,MATCH(B286,Solvents!$D$5:$D$66,0)))</f>
        <v>10000</v>
      </c>
      <c r="AH286">
        <f>IF(C286=0, 10000, INDEX(Solvents!$K$5:$K$66,MATCH(C286,Solvents!$D$5:$D$66,0)))</f>
        <v>10000</v>
      </c>
      <c r="AI286" s="177" t="e">
        <f t="shared" si="63"/>
        <v>#N/A</v>
      </c>
      <c r="AJ286" t="e">
        <f t="shared" si="64"/>
        <v>#N/A</v>
      </c>
      <c r="AK286" t="e">
        <f t="shared" si="65"/>
        <v>#N/A</v>
      </c>
      <c r="AL286" t="e">
        <f t="shared" si="66"/>
        <v>#N/A</v>
      </c>
      <c r="AN286">
        <f t="shared" si="67"/>
        <v>0</v>
      </c>
      <c r="AO286">
        <f t="shared" si="73"/>
        <v>0</v>
      </c>
      <c r="AP286" t="e">
        <f t="shared" si="68"/>
        <v>#N/A</v>
      </c>
      <c r="AS286">
        <f t="shared" si="69"/>
        <v>0</v>
      </c>
      <c r="AT286">
        <f t="shared" si="70"/>
        <v>0</v>
      </c>
      <c r="AU286" t="e">
        <f t="shared" si="71"/>
        <v>#N/A</v>
      </c>
      <c r="AX286" t="e">
        <f t="shared" si="72"/>
        <v>#N/A</v>
      </c>
      <c r="AY286" t="e">
        <f t="shared" si="74"/>
        <v>#N/A</v>
      </c>
      <c r="AZ286" t="e">
        <f t="shared" si="75"/>
        <v>#N/A</v>
      </c>
    </row>
    <row r="287" spans="1:52" x14ac:dyDescent="0.15">
      <c r="A287" s="2"/>
      <c r="B287" s="2"/>
      <c r="C287" s="2"/>
      <c r="D287" s="198"/>
      <c r="E287" s="198"/>
      <c r="F287" s="199">
        <f t="shared" si="62"/>
        <v>0</v>
      </c>
      <c r="G287" s="207"/>
      <c r="H287" s="198"/>
      <c r="I287" s="203"/>
      <c r="J287" s="204" t="e" cm="1">
        <f t="array" ref="J287:L287">IF($I$29="mg/g solv.", AN287:AP287, IF($I$29="mg/g soln.", AS287:AU287, IF($I$29="mg/mL solv.", AX287:AZ287, "UNIT SELECTION ERROR")))</f>
        <v>#N/A</v>
      </c>
      <c r="K287" s="204" t="e">
        <v>#N/A</v>
      </c>
      <c r="L287" s="204" t="e">
        <v>#N/A</v>
      </c>
      <c r="M287" s="203"/>
      <c r="N287" s="260"/>
      <c r="O287" s="260"/>
      <c r="P287" s="260"/>
      <c r="Q287" s="179" t="str">
        <f t="shared" ref="Q287:Q308" si="76">IF( OR(A287=0, AND(A287=0,B287&lt;&gt;0), AND(A287=0,C287&lt;&gt;0),  AND(B287=0, E287&lt;&gt;0), AND(B287&lt;&gt;0,E287=0), AND(C287=0,F287&lt;&gt;0), AND(C287&lt;&gt;0,F287=0), SUM(D287:F287)&lt;&gt;1, G287="",I287=""), "ERROR w/ Data Input…Check Solvent Name(s), Solvent Fracs, T, and Solubility",  "OK" )</f>
        <v>ERROR w/ Data Input…Check Solvent Name(s), Solvent Fracs, T, and Solubility</v>
      </c>
      <c r="AC287" t="e">
        <f>INDEX(Solvents!$H$5:$H$66,MATCH(A287,Solvents!$D$5:$D$66,0))</f>
        <v>#N/A</v>
      </c>
      <c r="AD287">
        <f>IF(B287=0, 0, INDEX(Solvents!$H$5:$H$66,MATCH(B287,Solvents!$D$5:$D$66,0)))</f>
        <v>0</v>
      </c>
      <c r="AE287">
        <f>IF(C287=0, 0, INDEX(Solvents!$H$5:$H$66,MATCH(C287,Solvents!$D$5:$D$66,0)))</f>
        <v>0</v>
      </c>
      <c r="AF287" t="e">
        <f>INDEX(Solvents!$K$5:$K$66,MATCH(A287,Solvents!$D$5:$D$66,0))</f>
        <v>#N/A</v>
      </c>
      <c r="AG287">
        <f>IF(B287=0, 10000, INDEX(Solvents!$K$5:$K$66,MATCH(B287,Solvents!$D$5:$D$66,0)))</f>
        <v>10000</v>
      </c>
      <c r="AH287">
        <f>IF(C287=0, 10000, INDEX(Solvents!$K$5:$K$66,MATCH(C287,Solvents!$D$5:$D$66,0)))</f>
        <v>10000</v>
      </c>
      <c r="AI287" s="177" t="e">
        <f t="shared" si="63"/>
        <v>#N/A</v>
      </c>
      <c r="AJ287" t="e">
        <f t="shared" si="64"/>
        <v>#N/A</v>
      </c>
      <c r="AK287" t="e">
        <f t="shared" si="65"/>
        <v>#N/A</v>
      </c>
      <c r="AL287" t="e">
        <f t="shared" si="66"/>
        <v>#N/A</v>
      </c>
      <c r="AN287">
        <f t="shared" si="67"/>
        <v>0</v>
      </c>
      <c r="AO287">
        <f t="shared" si="73"/>
        <v>0</v>
      </c>
      <c r="AP287" t="e">
        <f t="shared" si="68"/>
        <v>#N/A</v>
      </c>
      <c r="AS287">
        <f t="shared" si="69"/>
        <v>0</v>
      </c>
      <c r="AT287">
        <f t="shared" si="70"/>
        <v>0</v>
      </c>
      <c r="AU287" t="e">
        <f t="shared" si="71"/>
        <v>#N/A</v>
      </c>
      <c r="AX287" t="e">
        <f t="shared" si="72"/>
        <v>#N/A</v>
      </c>
      <c r="AY287" t="e">
        <f t="shared" si="74"/>
        <v>#N/A</v>
      </c>
      <c r="AZ287" t="e">
        <f t="shared" si="75"/>
        <v>#N/A</v>
      </c>
    </row>
    <row r="288" spans="1:52" x14ac:dyDescent="0.15">
      <c r="A288" s="2"/>
      <c r="B288" s="2"/>
      <c r="C288" s="2"/>
      <c r="D288" s="198"/>
      <c r="E288" s="198"/>
      <c r="F288" s="199">
        <f t="shared" si="62"/>
        <v>0</v>
      </c>
      <c r="G288" s="207"/>
      <c r="H288" s="198"/>
      <c r="I288" s="203"/>
      <c r="J288" s="204" t="e" cm="1">
        <f t="array" ref="J288:L288">IF($I$29="mg/g solv.", AN288:AP288, IF($I$29="mg/g soln.", AS288:AU288, IF($I$29="mg/mL solv.", AX288:AZ288, "UNIT SELECTION ERROR")))</f>
        <v>#N/A</v>
      </c>
      <c r="K288" s="204" t="e">
        <v>#N/A</v>
      </c>
      <c r="L288" s="204" t="e">
        <v>#N/A</v>
      </c>
      <c r="M288" s="203"/>
      <c r="N288" s="260"/>
      <c r="O288" s="260"/>
      <c r="P288" s="260"/>
      <c r="Q288" s="179" t="str">
        <f t="shared" si="76"/>
        <v>ERROR w/ Data Input…Check Solvent Name(s), Solvent Fracs, T, and Solubility</v>
      </c>
      <c r="AC288" t="e">
        <f>INDEX(Solvents!$H$5:$H$66,MATCH(A288,Solvents!$D$5:$D$66,0))</f>
        <v>#N/A</v>
      </c>
      <c r="AD288">
        <f>IF(B288=0, 0, INDEX(Solvents!$H$5:$H$66,MATCH(B288,Solvents!$D$5:$D$66,0)))</f>
        <v>0</v>
      </c>
      <c r="AE288">
        <f>IF(C288=0, 0, INDEX(Solvents!$H$5:$H$66,MATCH(C288,Solvents!$D$5:$D$66,0)))</f>
        <v>0</v>
      </c>
      <c r="AF288" t="e">
        <f>INDEX(Solvents!$K$5:$K$66,MATCH(A288,Solvents!$D$5:$D$66,0))</f>
        <v>#N/A</v>
      </c>
      <c r="AG288">
        <f>IF(B288=0, 10000, INDEX(Solvents!$K$5:$K$66,MATCH(B288,Solvents!$D$5:$D$66,0)))</f>
        <v>10000</v>
      </c>
      <c r="AH288">
        <f>IF(C288=0, 10000, INDEX(Solvents!$K$5:$K$66,MATCH(C288,Solvents!$D$5:$D$66,0)))</f>
        <v>10000</v>
      </c>
      <c r="AI288" s="177" t="e">
        <f t="shared" si="63"/>
        <v>#N/A</v>
      </c>
      <c r="AJ288" t="e">
        <f t="shared" si="64"/>
        <v>#N/A</v>
      </c>
      <c r="AK288" t="e">
        <f t="shared" si="65"/>
        <v>#N/A</v>
      </c>
      <c r="AL288" t="e">
        <f t="shared" si="66"/>
        <v>#N/A</v>
      </c>
      <c r="AN288">
        <f t="shared" si="67"/>
        <v>0</v>
      </c>
      <c r="AO288">
        <f t="shared" si="73"/>
        <v>0</v>
      </c>
      <c r="AP288" t="e">
        <f t="shared" si="68"/>
        <v>#N/A</v>
      </c>
      <c r="AS288">
        <f t="shared" si="69"/>
        <v>0</v>
      </c>
      <c r="AT288">
        <f t="shared" si="70"/>
        <v>0</v>
      </c>
      <c r="AU288" t="e">
        <f t="shared" si="71"/>
        <v>#N/A</v>
      </c>
      <c r="AX288" t="e">
        <f t="shared" si="72"/>
        <v>#N/A</v>
      </c>
      <c r="AY288" t="e">
        <f t="shared" si="74"/>
        <v>#N/A</v>
      </c>
      <c r="AZ288" t="e">
        <f t="shared" si="75"/>
        <v>#N/A</v>
      </c>
    </row>
    <row r="289" spans="1:52" x14ac:dyDescent="0.15">
      <c r="A289" s="2"/>
      <c r="B289" s="2"/>
      <c r="C289" s="2"/>
      <c r="D289" s="198"/>
      <c r="E289" s="198"/>
      <c r="F289" s="199">
        <f t="shared" si="62"/>
        <v>0</v>
      </c>
      <c r="G289" s="207"/>
      <c r="H289" s="198"/>
      <c r="I289" s="203"/>
      <c r="J289" s="204" t="e" cm="1">
        <f t="array" ref="J289:L289">IF($I$29="mg/g solv.", AN289:AP289, IF($I$29="mg/g soln.", AS289:AU289, IF($I$29="mg/mL solv.", AX289:AZ289, "UNIT SELECTION ERROR")))</f>
        <v>#N/A</v>
      </c>
      <c r="K289" s="204" t="e">
        <v>#N/A</v>
      </c>
      <c r="L289" s="204" t="e">
        <v>#N/A</v>
      </c>
      <c r="M289" s="203"/>
      <c r="N289" s="260"/>
      <c r="O289" s="260"/>
      <c r="P289" s="260"/>
      <c r="Q289" s="179" t="str">
        <f t="shared" si="76"/>
        <v>ERROR w/ Data Input…Check Solvent Name(s), Solvent Fracs, T, and Solubility</v>
      </c>
      <c r="AC289" t="e">
        <f>INDEX(Solvents!$H$5:$H$66,MATCH(A289,Solvents!$D$5:$D$66,0))</f>
        <v>#N/A</v>
      </c>
      <c r="AD289">
        <f>IF(B289=0, 0, INDEX(Solvents!$H$5:$H$66,MATCH(B289,Solvents!$D$5:$D$66,0)))</f>
        <v>0</v>
      </c>
      <c r="AE289">
        <f>IF(C289=0, 0, INDEX(Solvents!$H$5:$H$66,MATCH(C289,Solvents!$D$5:$D$66,0)))</f>
        <v>0</v>
      </c>
      <c r="AF289" t="e">
        <f>INDEX(Solvents!$K$5:$K$66,MATCH(A289,Solvents!$D$5:$D$66,0))</f>
        <v>#N/A</v>
      </c>
      <c r="AG289">
        <f>IF(B289=0, 10000, INDEX(Solvents!$K$5:$K$66,MATCH(B289,Solvents!$D$5:$D$66,0)))</f>
        <v>10000</v>
      </c>
      <c r="AH289">
        <f>IF(C289=0, 10000, INDEX(Solvents!$K$5:$K$66,MATCH(C289,Solvents!$D$5:$D$66,0)))</f>
        <v>10000</v>
      </c>
      <c r="AI289" s="177" t="e">
        <f t="shared" si="63"/>
        <v>#N/A</v>
      </c>
      <c r="AJ289" t="e">
        <f t="shared" si="64"/>
        <v>#N/A</v>
      </c>
      <c r="AK289" t="e">
        <f t="shared" si="65"/>
        <v>#N/A</v>
      </c>
      <c r="AL289" t="e">
        <f t="shared" si="66"/>
        <v>#N/A</v>
      </c>
      <c r="AN289">
        <f t="shared" si="67"/>
        <v>0</v>
      </c>
      <c r="AO289">
        <f t="shared" si="73"/>
        <v>0</v>
      </c>
      <c r="AP289" t="e">
        <f t="shared" si="68"/>
        <v>#N/A</v>
      </c>
      <c r="AS289">
        <f t="shared" si="69"/>
        <v>0</v>
      </c>
      <c r="AT289">
        <f t="shared" si="70"/>
        <v>0</v>
      </c>
      <c r="AU289" t="e">
        <f t="shared" si="71"/>
        <v>#N/A</v>
      </c>
      <c r="AX289" t="e">
        <f t="shared" si="72"/>
        <v>#N/A</v>
      </c>
      <c r="AY289" t="e">
        <f t="shared" si="74"/>
        <v>#N/A</v>
      </c>
      <c r="AZ289" t="e">
        <f t="shared" si="75"/>
        <v>#N/A</v>
      </c>
    </row>
    <row r="290" spans="1:52" x14ac:dyDescent="0.15">
      <c r="A290" s="2"/>
      <c r="B290" s="2"/>
      <c r="C290" s="2"/>
      <c r="D290" s="198"/>
      <c r="E290" s="198"/>
      <c r="F290" s="199">
        <f t="shared" si="62"/>
        <v>0</v>
      </c>
      <c r="G290" s="207"/>
      <c r="H290" s="198"/>
      <c r="I290" s="203"/>
      <c r="J290" s="204" t="e" cm="1">
        <f t="array" ref="J290:L290">IF($I$29="mg/g solv.", AN290:AP290, IF($I$29="mg/g soln.", AS290:AU290, IF($I$29="mg/mL solv.", AX290:AZ290, "UNIT SELECTION ERROR")))</f>
        <v>#N/A</v>
      </c>
      <c r="K290" s="204" t="e">
        <v>#N/A</v>
      </c>
      <c r="L290" s="204" t="e">
        <v>#N/A</v>
      </c>
      <c r="M290" s="203"/>
      <c r="N290" s="260"/>
      <c r="O290" s="260"/>
      <c r="P290" s="260"/>
      <c r="Q290" s="179" t="str">
        <f t="shared" si="76"/>
        <v>ERROR w/ Data Input…Check Solvent Name(s), Solvent Fracs, T, and Solubility</v>
      </c>
      <c r="AC290" t="e">
        <f>INDEX(Solvents!$H$5:$H$66,MATCH(A290,Solvents!$D$5:$D$66,0))</f>
        <v>#N/A</v>
      </c>
      <c r="AD290">
        <f>IF(B290=0, 0, INDEX(Solvents!$H$5:$H$66,MATCH(B290,Solvents!$D$5:$D$66,0)))</f>
        <v>0</v>
      </c>
      <c r="AE290">
        <f>IF(C290=0, 0, INDEX(Solvents!$H$5:$H$66,MATCH(C290,Solvents!$D$5:$D$66,0)))</f>
        <v>0</v>
      </c>
      <c r="AF290" t="e">
        <f>INDEX(Solvents!$K$5:$K$66,MATCH(A290,Solvents!$D$5:$D$66,0))</f>
        <v>#N/A</v>
      </c>
      <c r="AG290">
        <f>IF(B290=0, 10000, INDEX(Solvents!$K$5:$K$66,MATCH(B290,Solvents!$D$5:$D$66,0)))</f>
        <v>10000</v>
      </c>
      <c r="AH290">
        <f>IF(C290=0, 10000, INDEX(Solvents!$K$5:$K$66,MATCH(C290,Solvents!$D$5:$D$66,0)))</f>
        <v>10000</v>
      </c>
      <c r="AI290" s="177" t="e">
        <f t="shared" si="63"/>
        <v>#N/A</v>
      </c>
      <c r="AJ290" t="e">
        <f t="shared" si="64"/>
        <v>#N/A</v>
      </c>
      <c r="AK290" t="e">
        <f t="shared" si="65"/>
        <v>#N/A</v>
      </c>
      <c r="AL290" t="e">
        <f t="shared" si="66"/>
        <v>#N/A</v>
      </c>
      <c r="AN290">
        <f t="shared" si="67"/>
        <v>0</v>
      </c>
      <c r="AO290">
        <f t="shared" si="73"/>
        <v>0</v>
      </c>
      <c r="AP290" t="e">
        <f t="shared" si="68"/>
        <v>#N/A</v>
      </c>
      <c r="AS290">
        <f t="shared" si="69"/>
        <v>0</v>
      </c>
      <c r="AT290">
        <f t="shared" si="70"/>
        <v>0</v>
      </c>
      <c r="AU290" t="e">
        <f t="shared" si="71"/>
        <v>#N/A</v>
      </c>
      <c r="AX290" t="e">
        <f t="shared" si="72"/>
        <v>#N/A</v>
      </c>
      <c r="AY290" t="e">
        <f t="shared" si="74"/>
        <v>#N/A</v>
      </c>
      <c r="AZ290" t="e">
        <f t="shared" si="75"/>
        <v>#N/A</v>
      </c>
    </row>
    <row r="291" spans="1:52" x14ac:dyDescent="0.15">
      <c r="A291" s="2"/>
      <c r="B291" s="2"/>
      <c r="C291" s="2"/>
      <c r="D291" s="198"/>
      <c r="E291" s="198"/>
      <c r="F291" s="199">
        <f t="shared" si="62"/>
        <v>0</v>
      </c>
      <c r="G291" s="207"/>
      <c r="H291" s="198"/>
      <c r="I291" s="203"/>
      <c r="J291" s="204" t="e" cm="1">
        <f t="array" ref="J291:L291">IF($I$29="mg/g solv.", AN291:AP291, IF($I$29="mg/g soln.", AS291:AU291, IF($I$29="mg/mL solv.", AX291:AZ291, "UNIT SELECTION ERROR")))</f>
        <v>#N/A</v>
      </c>
      <c r="K291" s="204" t="e">
        <v>#N/A</v>
      </c>
      <c r="L291" s="204" t="e">
        <v>#N/A</v>
      </c>
      <c r="M291" s="203"/>
      <c r="N291" s="260"/>
      <c r="O291" s="260"/>
      <c r="P291" s="260"/>
      <c r="Q291" s="179" t="str">
        <f t="shared" si="76"/>
        <v>ERROR w/ Data Input…Check Solvent Name(s), Solvent Fracs, T, and Solubility</v>
      </c>
      <c r="AC291" t="e">
        <f>INDEX(Solvents!$H$5:$H$66,MATCH(A291,Solvents!$D$5:$D$66,0))</f>
        <v>#N/A</v>
      </c>
      <c r="AD291">
        <f>IF(B291=0, 0, INDEX(Solvents!$H$5:$H$66,MATCH(B291,Solvents!$D$5:$D$66,0)))</f>
        <v>0</v>
      </c>
      <c r="AE291">
        <f>IF(C291=0, 0, INDEX(Solvents!$H$5:$H$66,MATCH(C291,Solvents!$D$5:$D$66,0)))</f>
        <v>0</v>
      </c>
      <c r="AF291" t="e">
        <f>INDEX(Solvents!$K$5:$K$66,MATCH(A291,Solvents!$D$5:$D$66,0))</f>
        <v>#N/A</v>
      </c>
      <c r="AG291">
        <f>IF(B291=0, 10000, INDEX(Solvents!$K$5:$K$66,MATCH(B291,Solvents!$D$5:$D$66,0)))</f>
        <v>10000</v>
      </c>
      <c r="AH291">
        <f>IF(C291=0, 10000, INDEX(Solvents!$K$5:$K$66,MATCH(C291,Solvents!$D$5:$D$66,0)))</f>
        <v>10000</v>
      </c>
      <c r="AI291" s="177" t="e">
        <f t="shared" si="63"/>
        <v>#N/A</v>
      </c>
      <c r="AJ291" t="e">
        <f t="shared" si="64"/>
        <v>#N/A</v>
      </c>
      <c r="AK291" t="e">
        <f t="shared" si="65"/>
        <v>#N/A</v>
      </c>
      <c r="AL291" t="e">
        <f t="shared" si="66"/>
        <v>#N/A</v>
      </c>
      <c r="AN291">
        <f t="shared" si="67"/>
        <v>0</v>
      </c>
      <c r="AO291">
        <f t="shared" si="73"/>
        <v>0</v>
      </c>
      <c r="AP291" t="e">
        <f t="shared" si="68"/>
        <v>#N/A</v>
      </c>
      <c r="AS291">
        <f t="shared" si="69"/>
        <v>0</v>
      </c>
      <c r="AT291">
        <f t="shared" si="70"/>
        <v>0</v>
      </c>
      <c r="AU291" t="e">
        <f t="shared" si="71"/>
        <v>#N/A</v>
      </c>
      <c r="AX291" t="e">
        <f t="shared" si="72"/>
        <v>#N/A</v>
      </c>
      <c r="AY291" t="e">
        <f t="shared" si="74"/>
        <v>#N/A</v>
      </c>
      <c r="AZ291" t="e">
        <f t="shared" si="75"/>
        <v>#N/A</v>
      </c>
    </row>
    <row r="292" spans="1:52" x14ac:dyDescent="0.15">
      <c r="A292" s="2"/>
      <c r="B292" s="2"/>
      <c r="C292" s="2"/>
      <c r="D292" s="198"/>
      <c r="E292" s="198"/>
      <c r="F292" s="199">
        <f t="shared" si="62"/>
        <v>0</v>
      </c>
      <c r="G292" s="207"/>
      <c r="H292" s="198"/>
      <c r="I292" s="203"/>
      <c r="J292" s="204" t="e" cm="1">
        <f t="array" ref="J292:L292">IF($I$29="mg/g solv.", AN292:AP292, IF($I$29="mg/g soln.", AS292:AU292, IF($I$29="mg/mL solv.", AX292:AZ292, "UNIT SELECTION ERROR")))</f>
        <v>#N/A</v>
      </c>
      <c r="K292" s="204" t="e">
        <v>#N/A</v>
      </c>
      <c r="L292" s="204" t="e">
        <v>#N/A</v>
      </c>
      <c r="M292" s="203"/>
      <c r="N292" s="260"/>
      <c r="O292" s="260"/>
      <c r="P292" s="260"/>
      <c r="Q292" s="179" t="str">
        <f t="shared" si="76"/>
        <v>ERROR w/ Data Input…Check Solvent Name(s), Solvent Fracs, T, and Solubility</v>
      </c>
      <c r="AC292" t="e">
        <f>INDEX(Solvents!$H$5:$H$66,MATCH(A292,Solvents!$D$5:$D$66,0))</f>
        <v>#N/A</v>
      </c>
      <c r="AD292">
        <f>IF(B292=0, 0, INDEX(Solvents!$H$5:$H$66,MATCH(B292,Solvents!$D$5:$D$66,0)))</f>
        <v>0</v>
      </c>
      <c r="AE292">
        <f>IF(C292=0, 0, INDEX(Solvents!$H$5:$H$66,MATCH(C292,Solvents!$D$5:$D$66,0)))</f>
        <v>0</v>
      </c>
      <c r="AF292" t="e">
        <f>INDEX(Solvents!$K$5:$K$66,MATCH(A292,Solvents!$D$5:$D$66,0))</f>
        <v>#N/A</v>
      </c>
      <c r="AG292">
        <f>IF(B292=0, 10000, INDEX(Solvents!$K$5:$K$66,MATCH(B292,Solvents!$D$5:$D$66,0)))</f>
        <v>10000</v>
      </c>
      <c r="AH292">
        <f>IF(C292=0, 10000, INDEX(Solvents!$K$5:$K$66,MATCH(C292,Solvents!$D$5:$D$66,0)))</f>
        <v>10000</v>
      </c>
      <c r="AI292" s="177" t="e">
        <f t="shared" si="63"/>
        <v>#N/A</v>
      </c>
      <c r="AJ292" t="e">
        <f t="shared" si="64"/>
        <v>#N/A</v>
      </c>
      <c r="AK292" t="e">
        <f t="shared" si="65"/>
        <v>#N/A</v>
      </c>
      <c r="AL292" t="e">
        <f t="shared" si="66"/>
        <v>#N/A</v>
      </c>
      <c r="AN292">
        <f t="shared" si="67"/>
        <v>0</v>
      </c>
      <c r="AO292">
        <f t="shared" si="73"/>
        <v>0</v>
      </c>
      <c r="AP292" t="e">
        <f t="shared" si="68"/>
        <v>#N/A</v>
      </c>
      <c r="AS292">
        <f t="shared" si="69"/>
        <v>0</v>
      </c>
      <c r="AT292">
        <f t="shared" si="70"/>
        <v>0</v>
      </c>
      <c r="AU292" t="e">
        <f t="shared" si="71"/>
        <v>#N/A</v>
      </c>
      <c r="AX292" t="e">
        <f t="shared" si="72"/>
        <v>#N/A</v>
      </c>
      <c r="AY292" t="e">
        <f t="shared" si="74"/>
        <v>#N/A</v>
      </c>
      <c r="AZ292" t="e">
        <f t="shared" si="75"/>
        <v>#N/A</v>
      </c>
    </row>
    <row r="293" spans="1:52" x14ac:dyDescent="0.15">
      <c r="A293" s="2"/>
      <c r="B293" s="2"/>
      <c r="C293" s="2"/>
      <c r="D293" s="198"/>
      <c r="E293" s="198"/>
      <c r="F293" s="199">
        <f t="shared" si="62"/>
        <v>0</v>
      </c>
      <c r="G293" s="207"/>
      <c r="H293" s="198"/>
      <c r="I293" s="203"/>
      <c r="J293" s="204" t="e" cm="1">
        <f t="array" ref="J293:L293">IF($I$29="mg/g solv.", AN293:AP293, IF($I$29="mg/g soln.", AS293:AU293, IF($I$29="mg/mL solv.", AX293:AZ293, "UNIT SELECTION ERROR")))</f>
        <v>#N/A</v>
      </c>
      <c r="K293" s="204" t="e">
        <v>#N/A</v>
      </c>
      <c r="L293" s="204" t="e">
        <v>#N/A</v>
      </c>
      <c r="M293" s="203"/>
      <c r="N293" s="260"/>
      <c r="O293" s="260"/>
      <c r="P293" s="260"/>
      <c r="Q293" s="179" t="str">
        <f t="shared" si="76"/>
        <v>ERROR w/ Data Input…Check Solvent Name(s), Solvent Fracs, T, and Solubility</v>
      </c>
      <c r="AC293" t="e">
        <f>INDEX(Solvents!$H$5:$H$66,MATCH(A293,Solvents!$D$5:$D$66,0))</f>
        <v>#N/A</v>
      </c>
      <c r="AD293">
        <f>IF(B293=0, 0, INDEX(Solvents!$H$5:$H$66,MATCH(B293,Solvents!$D$5:$D$66,0)))</f>
        <v>0</v>
      </c>
      <c r="AE293">
        <f>IF(C293=0, 0, INDEX(Solvents!$H$5:$H$66,MATCH(C293,Solvents!$D$5:$D$66,0)))</f>
        <v>0</v>
      </c>
      <c r="AF293" t="e">
        <f>INDEX(Solvents!$K$5:$K$66,MATCH(A293,Solvents!$D$5:$D$66,0))</f>
        <v>#N/A</v>
      </c>
      <c r="AG293">
        <f>IF(B293=0, 10000, INDEX(Solvents!$K$5:$K$66,MATCH(B293,Solvents!$D$5:$D$66,0)))</f>
        <v>10000</v>
      </c>
      <c r="AH293">
        <f>IF(C293=0, 10000, INDEX(Solvents!$K$5:$K$66,MATCH(C293,Solvents!$D$5:$D$66,0)))</f>
        <v>10000</v>
      </c>
      <c r="AI293" s="177" t="e">
        <f t="shared" si="63"/>
        <v>#N/A</v>
      </c>
      <c r="AJ293" t="e">
        <f t="shared" si="64"/>
        <v>#N/A</v>
      </c>
      <c r="AK293" t="e">
        <f t="shared" si="65"/>
        <v>#N/A</v>
      </c>
      <c r="AL293" t="e">
        <f t="shared" si="66"/>
        <v>#N/A</v>
      </c>
      <c r="AN293">
        <f t="shared" si="67"/>
        <v>0</v>
      </c>
      <c r="AO293">
        <f t="shared" si="73"/>
        <v>0</v>
      </c>
      <c r="AP293" t="e">
        <f t="shared" si="68"/>
        <v>#N/A</v>
      </c>
      <c r="AS293">
        <f t="shared" si="69"/>
        <v>0</v>
      </c>
      <c r="AT293">
        <f t="shared" si="70"/>
        <v>0</v>
      </c>
      <c r="AU293" t="e">
        <f t="shared" si="71"/>
        <v>#N/A</v>
      </c>
      <c r="AX293" t="e">
        <f t="shared" si="72"/>
        <v>#N/A</v>
      </c>
      <c r="AY293" t="e">
        <f t="shared" si="74"/>
        <v>#N/A</v>
      </c>
      <c r="AZ293" t="e">
        <f t="shared" si="75"/>
        <v>#N/A</v>
      </c>
    </row>
    <row r="294" spans="1:52" x14ac:dyDescent="0.15">
      <c r="A294" s="2"/>
      <c r="B294" s="2"/>
      <c r="C294" s="2"/>
      <c r="D294" s="198"/>
      <c r="E294" s="198"/>
      <c r="F294" s="199">
        <f t="shared" si="62"/>
        <v>0</v>
      </c>
      <c r="G294" s="207"/>
      <c r="H294" s="198"/>
      <c r="I294" s="203"/>
      <c r="J294" s="204" t="e" cm="1">
        <f t="array" ref="J294:L294">IF($I$29="mg/g solv.", AN294:AP294, IF($I$29="mg/g soln.", AS294:AU294, IF($I$29="mg/mL solv.", AX294:AZ294, "UNIT SELECTION ERROR")))</f>
        <v>#N/A</v>
      </c>
      <c r="K294" s="204" t="e">
        <v>#N/A</v>
      </c>
      <c r="L294" s="204" t="e">
        <v>#N/A</v>
      </c>
      <c r="M294" s="203"/>
      <c r="N294" s="260"/>
      <c r="O294" s="260"/>
      <c r="P294" s="260"/>
      <c r="Q294" s="179" t="str">
        <f t="shared" si="76"/>
        <v>ERROR w/ Data Input…Check Solvent Name(s), Solvent Fracs, T, and Solubility</v>
      </c>
      <c r="AC294" t="e">
        <f>INDEX(Solvents!$H$5:$H$66,MATCH(A294,Solvents!$D$5:$D$66,0))</f>
        <v>#N/A</v>
      </c>
      <c r="AD294">
        <f>IF(B294=0, 0, INDEX(Solvents!$H$5:$H$66,MATCH(B294,Solvents!$D$5:$D$66,0)))</f>
        <v>0</v>
      </c>
      <c r="AE294">
        <f>IF(C294=0, 0, INDEX(Solvents!$H$5:$H$66,MATCH(C294,Solvents!$D$5:$D$66,0)))</f>
        <v>0</v>
      </c>
      <c r="AF294" t="e">
        <f>INDEX(Solvents!$K$5:$K$66,MATCH(A294,Solvents!$D$5:$D$66,0))</f>
        <v>#N/A</v>
      </c>
      <c r="AG294">
        <f>IF(B294=0, 10000, INDEX(Solvents!$K$5:$K$66,MATCH(B294,Solvents!$D$5:$D$66,0)))</f>
        <v>10000</v>
      </c>
      <c r="AH294">
        <f>IF(C294=0, 10000, INDEX(Solvents!$K$5:$K$66,MATCH(C294,Solvents!$D$5:$D$66,0)))</f>
        <v>10000</v>
      </c>
      <c r="AI294" s="177" t="e">
        <f t="shared" si="63"/>
        <v>#N/A</v>
      </c>
      <c r="AJ294" t="e">
        <f t="shared" si="64"/>
        <v>#N/A</v>
      </c>
      <c r="AK294" t="e">
        <f t="shared" si="65"/>
        <v>#N/A</v>
      </c>
      <c r="AL294" t="e">
        <f t="shared" si="66"/>
        <v>#N/A</v>
      </c>
      <c r="AN294">
        <f t="shared" si="67"/>
        <v>0</v>
      </c>
      <c r="AO294">
        <f t="shared" si="73"/>
        <v>0</v>
      </c>
      <c r="AP294" t="e">
        <f t="shared" si="68"/>
        <v>#N/A</v>
      </c>
      <c r="AS294">
        <f t="shared" si="69"/>
        <v>0</v>
      </c>
      <c r="AT294">
        <f t="shared" si="70"/>
        <v>0</v>
      </c>
      <c r="AU294" t="e">
        <f t="shared" si="71"/>
        <v>#N/A</v>
      </c>
      <c r="AX294" t="e">
        <f t="shared" si="72"/>
        <v>#N/A</v>
      </c>
      <c r="AY294" t="e">
        <f t="shared" si="74"/>
        <v>#N/A</v>
      </c>
      <c r="AZ294" t="e">
        <f t="shared" si="75"/>
        <v>#N/A</v>
      </c>
    </row>
    <row r="295" spans="1:52" x14ac:dyDescent="0.15">
      <c r="A295" s="2"/>
      <c r="B295" s="2"/>
      <c r="C295" s="2"/>
      <c r="D295" s="198"/>
      <c r="E295" s="198"/>
      <c r="F295" s="199">
        <f t="shared" si="62"/>
        <v>0</v>
      </c>
      <c r="G295" s="207"/>
      <c r="H295" s="198"/>
      <c r="I295" s="203"/>
      <c r="J295" s="204" t="e" cm="1">
        <f t="array" ref="J295:L295">IF($I$29="mg/g solv.", AN295:AP295, IF($I$29="mg/g soln.", AS295:AU295, IF($I$29="mg/mL solv.", AX295:AZ295, "UNIT SELECTION ERROR")))</f>
        <v>#N/A</v>
      </c>
      <c r="K295" s="204" t="e">
        <v>#N/A</v>
      </c>
      <c r="L295" s="204" t="e">
        <v>#N/A</v>
      </c>
      <c r="M295" s="203"/>
      <c r="N295" s="260"/>
      <c r="O295" s="260"/>
      <c r="P295" s="260"/>
      <c r="Q295" s="179" t="str">
        <f t="shared" si="76"/>
        <v>ERROR w/ Data Input…Check Solvent Name(s), Solvent Fracs, T, and Solubility</v>
      </c>
      <c r="AC295" t="e">
        <f>INDEX(Solvents!$H$5:$H$66,MATCH(A295,Solvents!$D$5:$D$66,0))</f>
        <v>#N/A</v>
      </c>
      <c r="AD295">
        <f>IF(B295=0, 0, INDEX(Solvents!$H$5:$H$66,MATCH(B295,Solvents!$D$5:$D$66,0)))</f>
        <v>0</v>
      </c>
      <c r="AE295">
        <f>IF(C295=0, 0, INDEX(Solvents!$H$5:$H$66,MATCH(C295,Solvents!$D$5:$D$66,0)))</f>
        <v>0</v>
      </c>
      <c r="AF295" t="e">
        <f>INDEX(Solvents!$K$5:$K$66,MATCH(A295,Solvents!$D$5:$D$66,0))</f>
        <v>#N/A</v>
      </c>
      <c r="AG295">
        <f>IF(B295=0, 10000, INDEX(Solvents!$K$5:$K$66,MATCH(B295,Solvents!$D$5:$D$66,0)))</f>
        <v>10000</v>
      </c>
      <c r="AH295">
        <f>IF(C295=0, 10000, INDEX(Solvents!$K$5:$K$66,MATCH(C295,Solvents!$D$5:$D$66,0)))</f>
        <v>10000</v>
      </c>
      <c r="AI295" s="177" t="e">
        <f t="shared" si="63"/>
        <v>#N/A</v>
      </c>
      <c r="AJ295" t="e">
        <f t="shared" si="64"/>
        <v>#N/A</v>
      </c>
      <c r="AK295" t="e">
        <f t="shared" si="65"/>
        <v>#N/A</v>
      </c>
      <c r="AL295" t="e">
        <f t="shared" si="66"/>
        <v>#N/A</v>
      </c>
      <c r="AN295">
        <f t="shared" si="67"/>
        <v>0</v>
      </c>
      <c r="AO295">
        <f t="shared" si="73"/>
        <v>0</v>
      </c>
      <c r="AP295" t="e">
        <f t="shared" si="68"/>
        <v>#N/A</v>
      </c>
      <c r="AS295">
        <f t="shared" si="69"/>
        <v>0</v>
      </c>
      <c r="AT295">
        <f t="shared" si="70"/>
        <v>0</v>
      </c>
      <c r="AU295" t="e">
        <f t="shared" si="71"/>
        <v>#N/A</v>
      </c>
      <c r="AX295" t="e">
        <f t="shared" si="72"/>
        <v>#N/A</v>
      </c>
      <c r="AY295" t="e">
        <f t="shared" si="74"/>
        <v>#N/A</v>
      </c>
      <c r="AZ295" t="e">
        <f t="shared" si="75"/>
        <v>#N/A</v>
      </c>
    </row>
    <row r="296" spans="1:52" x14ac:dyDescent="0.15">
      <c r="A296" s="2"/>
      <c r="B296" s="2"/>
      <c r="C296" s="2"/>
      <c r="D296" s="198"/>
      <c r="E296" s="198"/>
      <c r="F296" s="199">
        <f t="shared" si="62"/>
        <v>0</v>
      </c>
      <c r="G296" s="207"/>
      <c r="H296" s="198"/>
      <c r="I296" s="203"/>
      <c r="J296" s="204" t="e" cm="1">
        <f t="array" ref="J296:L296">IF($I$29="mg/g solv.", AN296:AP296, IF($I$29="mg/g soln.", AS296:AU296, IF($I$29="mg/mL solv.", AX296:AZ296, "UNIT SELECTION ERROR")))</f>
        <v>#N/A</v>
      </c>
      <c r="K296" s="204" t="e">
        <v>#N/A</v>
      </c>
      <c r="L296" s="204" t="e">
        <v>#N/A</v>
      </c>
      <c r="M296" s="203"/>
      <c r="N296" s="260"/>
      <c r="O296" s="260"/>
      <c r="P296" s="260"/>
      <c r="Q296" s="179" t="str">
        <f t="shared" si="76"/>
        <v>ERROR w/ Data Input…Check Solvent Name(s), Solvent Fracs, T, and Solubility</v>
      </c>
      <c r="AC296" t="e">
        <f>INDEX(Solvents!$H$5:$H$66,MATCH(A296,Solvents!$D$5:$D$66,0))</f>
        <v>#N/A</v>
      </c>
      <c r="AD296">
        <f>IF(B296=0, 0, INDEX(Solvents!$H$5:$H$66,MATCH(B296,Solvents!$D$5:$D$66,0)))</f>
        <v>0</v>
      </c>
      <c r="AE296">
        <f>IF(C296=0, 0, INDEX(Solvents!$H$5:$H$66,MATCH(C296,Solvents!$D$5:$D$66,0)))</f>
        <v>0</v>
      </c>
      <c r="AF296" t="e">
        <f>INDEX(Solvents!$K$5:$K$66,MATCH(A296,Solvents!$D$5:$D$66,0))</f>
        <v>#N/A</v>
      </c>
      <c r="AG296">
        <f>IF(B296=0, 10000, INDEX(Solvents!$K$5:$K$66,MATCH(B296,Solvents!$D$5:$D$66,0)))</f>
        <v>10000</v>
      </c>
      <c r="AH296">
        <f>IF(C296=0, 10000, INDEX(Solvents!$K$5:$K$66,MATCH(C296,Solvents!$D$5:$D$66,0)))</f>
        <v>10000</v>
      </c>
      <c r="AI296" s="177" t="e">
        <f t="shared" si="63"/>
        <v>#N/A</v>
      </c>
      <c r="AJ296" t="e">
        <f t="shared" si="64"/>
        <v>#N/A</v>
      </c>
      <c r="AK296" t="e">
        <f t="shared" si="65"/>
        <v>#N/A</v>
      </c>
      <c r="AL296" t="e">
        <f t="shared" si="66"/>
        <v>#N/A</v>
      </c>
      <c r="AN296">
        <f t="shared" si="67"/>
        <v>0</v>
      </c>
      <c r="AO296">
        <f t="shared" si="73"/>
        <v>0</v>
      </c>
      <c r="AP296" t="e">
        <f t="shared" si="68"/>
        <v>#N/A</v>
      </c>
      <c r="AS296">
        <f t="shared" si="69"/>
        <v>0</v>
      </c>
      <c r="AT296">
        <f t="shared" si="70"/>
        <v>0</v>
      </c>
      <c r="AU296" t="e">
        <f t="shared" si="71"/>
        <v>#N/A</v>
      </c>
      <c r="AX296" t="e">
        <f t="shared" si="72"/>
        <v>#N/A</v>
      </c>
      <c r="AY296" t="e">
        <f t="shared" si="74"/>
        <v>#N/A</v>
      </c>
      <c r="AZ296" t="e">
        <f t="shared" si="75"/>
        <v>#N/A</v>
      </c>
    </row>
    <row r="297" spans="1:52" x14ac:dyDescent="0.15">
      <c r="A297" s="2"/>
      <c r="B297" s="2"/>
      <c r="C297" s="2"/>
      <c r="D297" s="198"/>
      <c r="E297" s="198"/>
      <c r="F297" s="199">
        <f t="shared" si="62"/>
        <v>0</v>
      </c>
      <c r="G297" s="207"/>
      <c r="H297" s="198"/>
      <c r="I297" s="203"/>
      <c r="J297" s="204" t="e" cm="1">
        <f t="array" ref="J297:L297">IF($I$29="mg/g solv.", AN297:AP297, IF($I$29="mg/g soln.", AS297:AU297, IF($I$29="mg/mL solv.", AX297:AZ297, "UNIT SELECTION ERROR")))</f>
        <v>#N/A</v>
      </c>
      <c r="K297" s="204" t="e">
        <v>#N/A</v>
      </c>
      <c r="L297" s="204" t="e">
        <v>#N/A</v>
      </c>
      <c r="M297" s="203"/>
      <c r="N297" s="260"/>
      <c r="O297" s="260"/>
      <c r="P297" s="260"/>
      <c r="Q297" s="179" t="str">
        <f t="shared" si="76"/>
        <v>ERROR w/ Data Input…Check Solvent Name(s), Solvent Fracs, T, and Solubility</v>
      </c>
      <c r="AC297" t="e">
        <f>INDEX(Solvents!$H$5:$H$66,MATCH(A297,Solvents!$D$5:$D$66,0))</f>
        <v>#N/A</v>
      </c>
      <c r="AD297">
        <f>IF(B297=0, 0, INDEX(Solvents!$H$5:$H$66,MATCH(B297,Solvents!$D$5:$D$66,0)))</f>
        <v>0</v>
      </c>
      <c r="AE297">
        <f>IF(C297=0, 0, INDEX(Solvents!$H$5:$H$66,MATCH(C297,Solvents!$D$5:$D$66,0)))</f>
        <v>0</v>
      </c>
      <c r="AF297" t="e">
        <f>INDEX(Solvents!$K$5:$K$66,MATCH(A297,Solvents!$D$5:$D$66,0))</f>
        <v>#N/A</v>
      </c>
      <c r="AG297">
        <f>IF(B297=0, 10000, INDEX(Solvents!$K$5:$K$66,MATCH(B297,Solvents!$D$5:$D$66,0)))</f>
        <v>10000</v>
      </c>
      <c r="AH297">
        <f>IF(C297=0, 10000, INDEX(Solvents!$K$5:$K$66,MATCH(C297,Solvents!$D$5:$D$66,0)))</f>
        <v>10000</v>
      </c>
      <c r="AI297" s="177" t="e">
        <f t="shared" si="63"/>
        <v>#N/A</v>
      </c>
      <c r="AJ297" t="e">
        <f t="shared" si="64"/>
        <v>#N/A</v>
      </c>
      <c r="AK297" t="e">
        <f t="shared" si="65"/>
        <v>#N/A</v>
      </c>
      <c r="AL297" t="e">
        <f t="shared" si="66"/>
        <v>#N/A</v>
      </c>
      <c r="AN297">
        <f t="shared" si="67"/>
        <v>0</v>
      </c>
      <c r="AO297">
        <f t="shared" si="73"/>
        <v>0</v>
      </c>
      <c r="AP297" t="e">
        <f t="shared" si="68"/>
        <v>#N/A</v>
      </c>
      <c r="AS297">
        <f t="shared" si="69"/>
        <v>0</v>
      </c>
      <c r="AT297">
        <f t="shared" si="70"/>
        <v>0</v>
      </c>
      <c r="AU297" t="e">
        <f t="shared" si="71"/>
        <v>#N/A</v>
      </c>
      <c r="AX297" t="e">
        <f t="shared" si="72"/>
        <v>#N/A</v>
      </c>
      <c r="AY297" t="e">
        <f t="shared" si="74"/>
        <v>#N/A</v>
      </c>
      <c r="AZ297" t="e">
        <f t="shared" si="75"/>
        <v>#N/A</v>
      </c>
    </row>
    <row r="298" spans="1:52" x14ac:dyDescent="0.15">
      <c r="A298" s="2"/>
      <c r="B298" s="2"/>
      <c r="C298" s="2"/>
      <c r="D298" s="198"/>
      <c r="E298" s="198"/>
      <c r="F298" s="199">
        <f t="shared" si="62"/>
        <v>0</v>
      </c>
      <c r="G298" s="207"/>
      <c r="H298" s="198"/>
      <c r="I298" s="203"/>
      <c r="J298" s="204" t="e" cm="1">
        <f t="array" ref="J298:L298">IF($I$29="mg/g solv.", AN298:AP298, IF($I$29="mg/g soln.", AS298:AU298, IF($I$29="mg/mL solv.", AX298:AZ298, "UNIT SELECTION ERROR")))</f>
        <v>#N/A</v>
      </c>
      <c r="K298" s="204" t="e">
        <v>#N/A</v>
      </c>
      <c r="L298" s="204" t="e">
        <v>#N/A</v>
      </c>
      <c r="M298" s="203"/>
      <c r="N298" s="260"/>
      <c r="O298" s="260"/>
      <c r="P298" s="260"/>
      <c r="Q298" s="179" t="str">
        <f t="shared" si="76"/>
        <v>ERROR w/ Data Input…Check Solvent Name(s), Solvent Fracs, T, and Solubility</v>
      </c>
      <c r="AC298" t="e">
        <f>INDEX(Solvents!$H$5:$H$66,MATCH(A298,Solvents!$D$5:$D$66,0))</f>
        <v>#N/A</v>
      </c>
      <c r="AD298">
        <f>IF(B298=0, 0, INDEX(Solvents!$H$5:$H$66,MATCH(B298,Solvents!$D$5:$D$66,0)))</f>
        <v>0</v>
      </c>
      <c r="AE298">
        <f>IF(C298=0, 0, INDEX(Solvents!$H$5:$H$66,MATCH(C298,Solvents!$D$5:$D$66,0)))</f>
        <v>0</v>
      </c>
      <c r="AF298" t="e">
        <f>INDEX(Solvents!$K$5:$K$66,MATCH(A298,Solvents!$D$5:$D$66,0))</f>
        <v>#N/A</v>
      </c>
      <c r="AG298">
        <f>IF(B298=0, 10000, INDEX(Solvents!$K$5:$K$66,MATCH(B298,Solvents!$D$5:$D$66,0)))</f>
        <v>10000</v>
      </c>
      <c r="AH298">
        <f>IF(C298=0, 10000, INDEX(Solvents!$K$5:$K$66,MATCH(C298,Solvents!$D$5:$D$66,0)))</f>
        <v>10000</v>
      </c>
      <c r="AI298" s="177" t="e">
        <f t="shared" si="63"/>
        <v>#N/A</v>
      </c>
      <c r="AJ298" t="e">
        <f t="shared" si="64"/>
        <v>#N/A</v>
      </c>
      <c r="AK298" t="e">
        <f t="shared" si="65"/>
        <v>#N/A</v>
      </c>
      <c r="AL298" t="e">
        <f t="shared" si="66"/>
        <v>#N/A</v>
      </c>
      <c r="AN298">
        <f t="shared" si="67"/>
        <v>0</v>
      </c>
      <c r="AO298">
        <f t="shared" si="73"/>
        <v>0</v>
      </c>
      <c r="AP298" t="e">
        <f t="shared" si="68"/>
        <v>#N/A</v>
      </c>
      <c r="AS298">
        <f t="shared" si="69"/>
        <v>0</v>
      </c>
      <c r="AT298">
        <f t="shared" si="70"/>
        <v>0</v>
      </c>
      <c r="AU298" t="e">
        <f t="shared" si="71"/>
        <v>#N/A</v>
      </c>
      <c r="AX298" t="e">
        <f t="shared" si="72"/>
        <v>#N/A</v>
      </c>
      <c r="AY298" t="e">
        <f t="shared" si="74"/>
        <v>#N/A</v>
      </c>
      <c r="AZ298" t="e">
        <f t="shared" si="75"/>
        <v>#N/A</v>
      </c>
    </row>
    <row r="299" spans="1:52" x14ac:dyDescent="0.15">
      <c r="A299" s="2"/>
      <c r="B299" s="2"/>
      <c r="C299" s="2"/>
      <c r="D299" s="198"/>
      <c r="E299" s="198"/>
      <c r="F299" s="199">
        <f t="shared" si="62"/>
        <v>0</v>
      </c>
      <c r="G299" s="207"/>
      <c r="H299" s="198"/>
      <c r="I299" s="203"/>
      <c r="J299" s="204" t="e" cm="1">
        <f t="array" ref="J299:L299">IF($I$29="mg/g solv.", AN299:AP299, IF($I$29="mg/g soln.", AS299:AU299, IF($I$29="mg/mL solv.", AX299:AZ299, "UNIT SELECTION ERROR")))</f>
        <v>#N/A</v>
      </c>
      <c r="K299" s="204" t="e">
        <v>#N/A</v>
      </c>
      <c r="L299" s="204" t="e">
        <v>#N/A</v>
      </c>
      <c r="M299" s="203"/>
      <c r="N299" s="260"/>
      <c r="O299" s="260"/>
      <c r="P299" s="260"/>
      <c r="Q299" s="179" t="str">
        <f t="shared" si="76"/>
        <v>ERROR w/ Data Input…Check Solvent Name(s), Solvent Fracs, T, and Solubility</v>
      </c>
      <c r="AC299" t="e">
        <f>INDEX(Solvents!$H$5:$H$66,MATCH(A299,Solvents!$D$5:$D$66,0))</f>
        <v>#N/A</v>
      </c>
      <c r="AD299">
        <f>IF(B299=0, 0, INDEX(Solvents!$H$5:$H$66,MATCH(B299,Solvents!$D$5:$D$66,0)))</f>
        <v>0</v>
      </c>
      <c r="AE299">
        <f>IF(C299=0, 0, INDEX(Solvents!$H$5:$H$66,MATCH(C299,Solvents!$D$5:$D$66,0)))</f>
        <v>0</v>
      </c>
      <c r="AF299" t="e">
        <f>INDEX(Solvents!$K$5:$K$66,MATCH(A299,Solvents!$D$5:$D$66,0))</f>
        <v>#N/A</v>
      </c>
      <c r="AG299">
        <f>IF(B299=0, 10000, INDEX(Solvents!$K$5:$K$66,MATCH(B299,Solvents!$D$5:$D$66,0)))</f>
        <v>10000</v>
      </c>
      <c r="AH299">
        <f>IF(C299=0, 10000, INDEX(Solvents!$K$5:$K$66,MATCH(C299,Solvents!$D$5:$D$66,0)))</f>
        <v>10000</v>
      </c>
      <c r="AI299" s="177" t="e">
        <f t="shared" si="63"/>
        <v>#N/A</v>
      </c>
      <c r="AJ299" t="e">
        <f t="shared" si="64"/>
        <v>#N/A</v>
      </c>
      <c r="AK299" t="e">
        <f t="shared" si="65"/>
        <v>#N/A</v>
      </c>
      <c r="AL299" t="e">
        <f t="shared" si="66"/>
        <v>#N/A</v>
      </c>
      <c r="AN299">
        <f t="shared" si="67"/>
        <v>0</v>
      </c>
      <c r="AO299">
        <f t="shared" si="73"/>
        <v>0</v>
      </c>
      <c r="AP299" t="e">
        <f t="shared" si="68"/>
        <v>#N/A</v>
      </c>
      <c r="AS299">
        <f t="shared" si="69"/>
        <v>0</v>
      </c>
      <c r="AT299">
        <f t="shared" si="70"/>
        <v>0</v>
      </c>
      <c r="AU299" t="e">
        <f t="shared" si="71"/>
        <v>#N/A</v>
      </c>
      <c r="AX299" t="e">
        <f t="shared" si="72"/>
        <v>#N/A</v>
      </c>
      <c r="AY299" t="e">
        <f t="shared" si="74"/>
        <v>#N/A</v>
      </c>
      <c r="AZ299" t="e">
        <f t="shared" si="75"/>
        <v>#N/A</v>
      </c>
    </row>
    <row r="300" spans="1:52" x14ac:dyDescent="0.15">
      <c r="A300" s="2"/>
      <c r="B300" s="2"/>
      <c r="C300" s="2"/>
      <c r="D300" s="198"/>
      <c r="E300" s="198"/>
      <c r="F300" s="199">
        <f t="shared" si="62"/>
        <v>0</v>
      </c>
      <c r="G300" s="207"/>
      <c r="H300" s="198"/>
      <c r="I300" s="203"/>
      <c r="J300" s="204" t="e" cm="1">
        <f t="array" ref="J300:L300">IF($I$29="mg/g solv.", AN300:AP300, IF($I$29="mg/g soln.", AS300:AU300, IF($I$29="mg/mL solv.", AX300:AZ300, "UNIT SELECTION ERROR")))</f>
        <v>#N/A</v>
      </c>
      <c r="K300" s="204" t="e">
        <v>#N/A</v>
      </c>
      <c r="L300" s="204" t="e">
        <v>#N/A</v>
      </c>
      <c r="M300" s="203"/>
      <c r="N300" s="260"/>
      <c r="O300" s="260"/>
      <c r="P300" s="260"/>
      <c r="Q300" s="179" t="str">
        <f t="shared" si="76"/>
        <v>ERROR w/ Data Input…Check Solvent Name(s), Solvent Fracs, T, and Solubility</v>
      </c>
      <c r="AC300" t="e">
        <f>INDEX(Solvents!$H$5:$H$66,MATCH(A300,Solvents!$D$5:$D$66,0))</f>
        <v>#N/A</v>
      </c>
      <c r="AD300">
        <f>IF(B300=0, 0, INDEX(Solvents!$H$5:$H$66,MATCH(B300,Solvents!$D$5:$D$66,0)))</f>
        <v>0</v>
      </c>
      <c r="AE300">
        <f>IF(C300=0, 0, INDEX(Solvents!$H$5:$H$66,MATCH(C300,Solvents!$D$5:$D$66,0)))</f>
        <v>0</v>
      </c>
      <c r="AF300" t="e">
        <f>INDEX(Solvents!$K$5:$K$66,MATCH(A300,Solvents!$D$5:$D$66,0))</f>
        <v>#N/A</v>
      </c>
      <c r="AG300">
        <f>IF(B300=0, 10000, INDEX(Solvents!$K$5:$K$66,MATCH(B300,Solvents!$D$5:$D$66,0)))</f>
        <v>10000</v>
      </c>
      <c r="AH300">
        <f>IF(C300=0, 10000, INDEX(Solvents!$K$5:$K$66,MATCH(C300,Solvents!$D$5:$D$66,0)))</f>
        <v>10000</v>
      </c>
      <c r="AI300" s="177" t="e">
        <f t="shared" si="63"/>
        <v>#N/A</v>
      </c>
      <c r="AJ300" t="e">
        <f t="shared" si="64"/>
        <v>#N/A</v>
      </c>
      <c r="AK300" t="e">
        <f t="shared" si="65"/>
        <v>#N/A</v>
      </c>
      <c r="AL300" t="e">
        <f t="shared" si="66"/>
        <v>#N/A</v>
      </c>
      <c r="AN300">
        <f t="shared" si="67"/>
        <v>0</v>
      </c>
      <c r="AO300">
        <f t="shared" si="73"/>
        <v>0</v>
      </c>
      <c r="AP300" t="e">
        <f t="shared" si="68"/>
        <v>#N/A</v>
      </c>
      <c r="AS300">
        <f t="shared" si="69"/>
        <v>0</v>
      </c>
      <c r="AT300">
        <f t="shared" si="70"/>
        <v>0</v>
      </c>
      <c r="AU300" t="e">
        <f t="shared" si="71"/>
        <v>#N/A</v>
      </c>
      <c r="AX300" t="e">
        <f t="shared" si="72"/>
        <v>#N/A</v>
      </c>
      <c r="AY300" t="e">
        <f t="shared" si="74"/>
        <v>#N/A</v>
      </c>
      <c r="AZ300" t="e">
        <f t="shared" si="75"/>
        <v>#N/A</v>
      </c>
    </row>
    <row r="301" spans="1:52" x14ac:dyDescent="0.15">
      <c r="A301" s="2"/>
      <c r="B301" s="2"/>
      <c r="C301" s="2"/>
      <c r="D301" s="198"/>
      <c r="E301" s="198"/>
      <c r="F301" s="199">
        <f t="shared" si="62"/>
        <v>0</v>
      </c>
      <c r="G301" s="207"/>
      <c r="H301" s="198"/>
      <c r="I301" s="203"/>
      <c r="J301" s="204" t="e" cm="1">
        <f t="array" ref="J301:L301">IF($I$29="mg/g solv.", AN301:AP301, IF($I$29="mg/g soln.", AS301:AU301, IF($I$29="mg/mL solv.", AX301:AZ301, "UNIT SELECTION ERROR")))</f>
        <v>#N/A</v>
      </c>
      <c r="K301" s="204" t="e">
        <v>#N/A</v>
      </c>
      <c r="L301" s="204" t="e">
        <v>#N/A</v>
      </c>
      <c r="M301" s="203"/>
      <c r="N301" s="260"/>
      <c r="O301" s="260"/>
      <c r="P301" s="260"/>
      <c r="Q301" s="179" t="str">
        <f t="shared" si="76"/>
        <v>ERROR w/ Data Input…Check Solvent Name(s), Solvent Fracs, T, and Solubility</v>
      </c>
      <c r="AC301" t="e">
        <f>INDEX(Solvents!$H$5:$H$66,MATCH(A301,Solvents!$D$5:$D$66,0))</f>
        <v>#N/A</v>
      </c>
      <c r="AD301">
        <f>IF(B301=0, 0, INDEX(Solvents!$H$5:$H$66,MATCH(B301,Solvents!$D$5:$D$66,0)))</f>
        <v>0</v>
      </c>
      <c r="AE301">
        <f>IF(C301=0, 0, INDEX(Solvents!$H$5:$H$66,MATCH(C301,Solvents!$D$5:$D$66,0)))</f>
        <v>0</v>
      </c>
      <c r="AF301" t="e">
        <f>INDEX(Solvents!$K$5:$K$66,MATCH(A301,Solvents!$D$5:$D$66,0))</f>
        <v>#N/A</v>
      </c>
      <c r="AG301">
        <f>IF(B301=0, 10000, INDEX(Solvents!$K$5:$K$66,MATCH(B301,Solvents!$D$5:$D$66,0)))</f>
        <v>10000</v>
      </c>
      <c r="AH301">
        <f>IF(C301=0, 10000, INDEX(Solvents!$K$5:$K$66,MATCH(C301,Solvents!$D$5:$D$66,0)))</f>
        <v>10000</v>
      </c>
      <c r="AI301" s="177" t="e">
        <f t="shared" si="63"/>
        <v>#N/A</v>
      </c>
      <c r="AJ301" t="e">
        <f t="shared" si="64"/>
        <v>#N/A</v>
      </c>
      <c r="AK301" t="e">
        <f t="shared" si="65"/>
        <v>#N/A</v>
      </c>
      <c r="AL301" t="e">
        <f t="shared" si="66"/>
        <v>#N/A</v>
      </c>
      <c r="AN301">
        <f t="shared" si="67"/>
        <v>0</v>
      </c>
      <c r="AO301">
        <f t="shared" si="73"/>
        <v>0</v>
      </c>
      <c r="AP301" t="e">
        <f t="shared" si="68"/>
        <v>#N/A</v>
      </c>
      <c r="AS301">
        <f t="shared" si="69"/>
        <v>0</v>
      </c>
      <c r="AT301">
        <f t="shared" si="70"/>
        <v>0</v>
      </c>
      <c r="AU301" t="e">
        <f t="shared" si="71"/>
        <v>#N/A</v>
      </c>
      <c r="AX301" t="e">
        <f t="shared" si="72"/>
        <v>#N/A</v>
      </c>
      <c r="AY301" t="e">
        <f t="shared" si="74"/>
        <v>#N/A</v>
      </c>
      <c r="AZ301" t="e">
        <f t="shared" si="75"/>
        <v>#N/A</v>
      </c>
    </row>
    <row r="302" spans="1:52" x14ac:dyDescent="0.15">
      <c r="A302" s="2"/>
      <c r="B302" s="2"/>
      <c r="C302" s="2"/>
      <c r="D302" s="198"/>
      <c r="E302" s="198"/>
      <c r="F302" s="199">
        <f t="shared" si="62"/>
        <v>0</v>
      </c>
      <c r="G302" s="207"/>
      <c r="H302" s="198"/>
      <c r="I302" s="203"/>
      <c r="J302" s="204" t="e" cm="1">
        <f t="array" ref="J302:L302">IF($I$29="mg/g solv.", AN302:AP302, IF($I$29="mg/g soln.", AS302:AU302, IF($I$29="mg/mL solv.", AX302:AZ302, "UNIT SELECTION ERROR")))</f>
        <v>#N/A</v>
      </c>
      <c r="K302" s="204" t="e">
        <v>#N/A</v>
      </c>
      <c r="L302" s="204" t="e">
        <v>#N/A</v>
      </c>
      <c r="M302" s="203"/>
      <c r="N302" s="260"/>
      <c r="O302" s="260"/>
      <c r="P302" s="260"/>
      <c r="Q302" s="179" t="str">
        <f t="shared" si="76"/>
        <v>ERROR w/ Data Input…Check Solvent Name(s), Solvent Fracs, T, and Solubility</v>
      </c>
      <c r="AC302" t="e">
        <f>INDEX(Solvents!$H$5:$H$66,MATCH(A302,Solvents!$D$5:$D$66,0))</f>
        <v>#N/A</v>
      </c>
      <c r="AD302">
        <f>IF(B302=0, 0, INDEX(Solvents!$H$5:$H$66,MATCH(B302,Solvents!$D$5:$D$66,0)))</f>
        <v>0</v>
      </c>
      <c r="AE302">
        <f>IF(C302=0, 0, INDEX(Solvents!$H$5:$H$66,MATCH(C302,Solvents!$D$5:$D$66,0)))</f>
        <v>0</v>
      </c>
      <c r="AF302" t="e">
        <f>INDEX(Solvents!$K$5:$K$66,MATCH(A302,Solvents!$D$5:$D$66,0))</f>
        <v>#N/A</v>
      </c>
      <c r="AG302">
        <f>IF(B302=0, 10000, INDEX(Solvents!$K$5:$K$66,MATCH(B302,Solvents!$D$5:$D$66,0)))</f>
        <v>10000</v>
      </c>
      <c r="AH302">
        <f>IF(C302=0, 10000, INDEX(Solvents!$K$5:$K$66,MATCH(C302,Solvents!$D$5:$D$66,0)))</f>
        <v>10000</v>
      </c>
      <c r="AI302" s="177" t="e">
        <f t="shared" si="63"/>
        <v>#N/A</v>
      </c>
      <c r="AJ302" t="e">
        <f t="shared" si="64"/>
        <v>#N/A</v>
      </c>
      <c r="AK302" t="e">
        <f t="shared" si="65"/>
        <v>#N/A</v>
      </c>
      <c r="AL302" t="e">
        <f t="shared" si="66"/>
        <v>#N/A</v>
      </c>
      <c r="AN302">
        <f t="shared" si="67"/>
        <v>0</v>
      </c>
      <c r="AO302">
        <f t="shared" si="73"/>
        <v>0</v>
      </c>
      <c r="AP302" t="e">
        <f t="shared" si="68"/>
        <v>#N/A</v>
      </c>
      <c r="AS302">
        <f t="shared" si="69"/>
        <v>0</v>
      </c>
      <c r="AT302">
        <f t="shared" si="70"/>
        <v>0</v>
      </c>
      <c r="AU302" t="e">
        <f t="shared" si="71"/>
        <v>#N/A</v>
      </c>
      <c r="AX302" t="e">
        <f t="shared" si="72"/>
        <v>#N/A</v>
      </c>
      <c r="AY302" t="e">
        <f t="shared" si="74"/>
        <v>#N/A</v>
      </c>
      <c r="AZ302" t="e">
        <f t="shared" si="75"/>
        <v>#N/A</v>
      </c>
    </row>
    <row r="303" spans="1:52" x14ac:dyDescent="0.15">
      <c r="A303" s="2"/>
      <c r="B303" s="2"/>
      <c r="C303" s="2"/>
      <c r="D303" s="198"/>
      <c r="E303" s="198"/>
      <c r="F303" s="199">
        <f t="shared" si="62"/>
        <v>0</v>
      </c>
      <c r="G303" s="207"/>
      <c r="H303" s="198"/>
      <c r="I303" s="203"/>
      <c r="J303" s="204" t="e" cm="1">
        <f t="array" ref="J303:L303">IF($I$29="mg/g solv.", AN303:AP303, IF($I$29="mg/g soln.", AS303:AU303, IF($I$29="mg/mL solv.", AX303:AZ303, "UNIT SELECTION ERROR")))</f>
        <v>#N/A</v>
      </c>
      <c r="K303" s="204" t="e">
        <v>#N/A</v>
      </c>
      <c r="L303" s="204" t="e">
        <v>#N/A</v>
      </c>
      <c r="M303" s="203"/>
      <c r="N303" s="260"/>
      <c r="O303" s="260"/>
      <c r="P303" s="260"/>
      <c r="Q303" s="179" t="str">
        <f t="shared" si="76"/>
        <v>ERROR w/ Data Input…Check Solvent Name(s), Solvent Fracs, T, and Solubility</v>
      </c>
      <c r="AC303" t="e">
        <f>INDEX(Solvents!$H$5:$H$66,MATCH(A303,Solvents!$D$5:$D$66,0))</f>
        <v>#N/A</v>
      </c>
      <c r="AD303">
        <f>IF(B303=0, 0, INDEX(Solvents!$H$5:$H$66,MATCH(B303,Solvents!$D$5:$D$66,0)))</f>
        <v>0</v>
      </c>
      <c r="AE303">
        <f>IF(C303=0, 0, INDEX(Solvents!$H$5:$H$66,MATCH(C303,Solvents!$D$5:$D$66,0)))</f>
        <v>0</v>
      </c>
      <c r="AF303" t="e">
        <f>INDEX(Solvents!$K$5:$K$66,MATCH(A303,Solvents!$D$5:$D$66,0))</f>
        <v>#N/A</v>
      </c>
      <c r="AG303">
        <f>IF(B303=0, 10000, INDEX(Solvents!$K$5:$K$66,MATCH(B303,Solvents!$D$5:$D$66,0)))</f>
        <v>10000</v>
      </c>
      <c r="AH303">
        <f>IF(C303=0, 10000, INDEX(Solvents!$K$5:$K$66,MATCH(C303,Solvents!$D$5:$D$66,0)))</f>
        <v>10000</v>
      </c>
      <c r="AI303" s="177" t="e">
        <f t="shared" si="63"/>
        <v>#N/A</v>
      </c>
      <c r="AJ303" t="e">
        <f t="shared" si="64"/>
        <v>#N/A</v>
      </c>
      <c r="AK303" t="e">
        <f t="shared" si="65"/>
        <v>#N/A</v>
      </c>
      <c r="AL303" t="e">
        <f t="shared" si="66"/>
        <v>#N/A</v>
      </c>
      <c r="AN303">
        <f t="shared" si="67"/>
        <v>0</v>
      </c>
      <c r="AO303">
        <f t="shared" si="73"/>
        <v>0</v>
      </c>
      <c r="AP303" t="e">
        <f t="shared" si="68"/>
        <v>#N/A</v>
      </c>
      <c r="AS303">
        <f t="shared" si="69"/>
        <v>0</v>
      </c>
      <c r="AT303">
        <f t="shared" si="70"/>
        <v>0</v>
      </c>
      <c r="AU303" t="e">
        <f t="shared" si="71"/>
        <v>#N/A</v>
      </c>
      <c r="AX303" t="e">
        <f t="shared" si="72"/>
        <v>#N/A</v>
      </c>
      <c r="AY303" t="e">
        <f t="shared" si="74"/>
        <v>#N/A</v>
      </c>
      <c r="AZ303" t="e">
        <f t="shared" si="75"/>
        <v>#N/A</v>
      </c>
    </row>
    <row r="304" spans="1:52" x14ac:dyDescent="0.15">
      <c r="A304" s="2"/>
      <c r="B304" s="2"/>
      <c r="C304" s="2"/>
      <c r="D304" s="198"/>
      <c r="E304" s="198"/>
      <c r="F304" s="199">
        <f t="shared" si="62"/>
        <v>0</v>
      </c>
      <c r="G304" s="207"/>
      <c r="H304" s="198"/>
      <c r="I304" s="203"/>
      <c r="J304" s="204" t="e" cm="1">
        <f t="array" ref="J304:L304">IF($I$29="mg/g solv.", AN304:AP304, IF($I$29="mg/g soln.", AS304:AU304, IF($I$29="mg/mL solv.", AX304:AZ304, "UNIT SELECTION ERROR")))</f>
        <v>#N/A</v>
      </c>
      <c r="K304" s="204" t="e">
        <v>#N/A</v>
      </c>
      <c r="L304" s="204" t="e">
        <v>#N/A</v>
      </c>
      <c r="M304" s="203"/>
      <c r="N304" s="260"/>
      <c r="O304" s="260"/>
      <c r="P304" s="260"/>
      <c r="Q304" s="179" t="str">
        <f t="shared" si="76"/>
        <v>ERROR w/ Data Input…Check Solvent Name(s), Solvent Fracs, T, and Solubility</v>
      </c>
      <c r="AC304" t="e">
        <f>INDEX(Solvents!$H$5:$H$66,MATCH(A304,Solvents!$D$5:$D$66,0))</f>
        <v>#N/A</v>
      </c>
      <c r="AD304">
        <f>IF(B304=0, 0, INDEX(Solvents!$H$5:$H$66,MATCH(B304,Solvents!$D$5:$D$66,0)))</f>
        <v>0</v>
      </c>
      <c r="AE304">
        <f>IF(C304=0, 0, INDEX(Solvents!$H$5:$H$66,MATCH(C304,Solvents!$D$5:$D$66,0)))</f>
        <v>0</v>
      </c>
      <c r="AF304" t="e">
        <f>INDEX(Solvents!$K$5:$K$66,MATCH(A304,Solvents!$D$5:$D$66,0))</f>
        <v>#N/A</v>
      </c>
      <c r="AG304">
        <f>IF(B304=0, 10000, INDEX(Solvents!$K$5:$K$66,MATCH(B304,Solvents!$D$5:$D$66,0)))</f>
        <v>10000</v>
      </c>
      <c r="AH304">
        <f>IF(C304=0, 10000, INDEX(Solvents!$K$5:$K$66,MATCH(C304,Solvents!$D$5:$D$66,0)))</f>
        <v>10000</v>
      </c>
      <c r="AI304" s="177" t="e">
        <f t="shared" si="63"/>
        <v>#N/A</v>
      </c>
      <c r="AJ304" t="e">
        <f t="shared" si="64"/>
        <v>#N/A</v>
      </c>
      <c r="AK304" t="e">
        <f t="shared" si="65"/>
        <v>#N/A</v>
      </c>
      <c r="AL304" t="e">
        <f t="shared" si="66"/>
        <v>#N/A</v>
      </c>
      <c r="AN304">
        <f t="shared" si="67"/>
        <v>0</v>
      </c>
      <c r="AO304">
        <f t="shared" si="73"/>
        <v>0</v>
      </c>
      <c r="AP304" t="e">
        <f t="shared" si="68"/>
        <v>#N/A</v>
      </c>
      <c r="AS304">
        <f t="shared" si="69"/>
        <v>0</v>
      </c>
      <c r="AT304">
        <f t="shared" si="70"/>
        <v>0</v>
      </c>
      <c r="AU304" t="e">
        <f t="shared" si="71"/>
        <v>#N/A</v>
      </c>
      <c r="AX304" t="e">
        <f t="shared" si="72"/>
        <v>#N/A</v>
      </c>
      <c r="AY304" t="e">
        <f t="shared" si="74"/>
        <v>#N/A</v>
      </c>
      <c r="AZ304" t="e">
        <f t="shared" si="75"/>
        <v>#N/A</v>
      </c>
    </row>
    <row r="305" spans="1:52" x14ac:dyDescent="0.15">
      <c r="A305" s="2"/>
      <c r="B305" s="2"/>
      <c r="C305" s="2"/>
      <c r="D305" s="198"/>
      <c r="E305" s="198"/>
      <c r="F305" s="199">
        <f t="shared" si="62"/>
        <v>0</v>
      </c>
      <c r="G305" s="207"/>
      <c r="H305" s="198"/>
      <c r="I305" s="203"/>
      <c r="J305" s="204" t="e" cm="1">
        <f t="array" ref="J305:L305">IF($I$29="mg/g solv.", AN305:AP305, IF($I$29="mg/g soln.", AS305:AU305, IF($I$29="mg/mL solv.", AX305:AZ305, "UNIT SELECTION ERROR")))</f>
        <v>#N/A</v>
      </c>
      <c r="K305" s="204" t="e">
        <v>#N/A</v>
      </c>
      <c r="L305" s="204" t="e">
        <v>#N/A</v>
      </c>
      <c r="M305" s="203"/>
      <c r="N305" s="260"/>
      <c r="O305" s="260"/>
      <c r="P305" s="260"/>
      <c r="Q305" s="179" t="str">
        <f t="shared" si="76"/>
        <v>ERROR w/ Data Input…Check Solvent Name(s), Solvent Fracs, T, and Solubility</v>
      </c>
      <c r="AC305" t="e">
        <f>INDEX(Solvents!$H$5:$H$66,MATCH(A305,Solvents!$D$5:$D$66,0))</f>
        <v>#N/A</v>
      </c>
      <c r="AD305">
        <f>IF(B305=0, 0, INDEX(Solvents!$H$5:$H$66,MATCH(B305,Solvents!$D$5:$D$66,0)))</f>
        <v>0</v>
      </c>
      <c r="AE305">
        <f>IF(C305=0, 0, INDEX(Solvents!$H$5:$H$66,MATCH(C305,Solvents!$D$5:$D$66,0)))</f>
        <v>0</v>
      </c>
      <c r="AF305" t="e">
        <f>INDEX(Solvents!$K$5:$K$66,MATCH(A305,Solvents!$D$5:$D$66,0))</f>
        <v>#N/A</v>
      </c>
      <c r="AG305">
        <f>IF(B305=0, 10000, INDEX(Solvents!$K$5:$K$66,MATCH(B305,Solvents!$D$5:$D$66,0)))</f>
        <v>10000</v>
      </c>
      <c r="AH305">
        <f>IF(C305=0, 10000, INDEX(Solvents!$K$5:$K$66,MATCH(C305,Solvents!$D$5:$D$66,0)))</f>
        <v>10000</v>
      </c>
      <c r="AI305" s="177" t="e">
        <f t="shared" si="63"/>
        <v>#N/A</v>
      </c>
      <c r="AJ305" t="e">
        <f t="shared" si="64"/>
        <v>#N/A</v>
      </c>
      <c r="AK305" t="e">
        <f t="shared" si="65"/>
        <v>#N/A</v>
      </c>
      <c r="AL305" t="e">
        <f t="shared" si="66"/>
        <v>#N/A</v>
      </c>
      <c r="AN305">
        <f t="shared" si="67"/>
        <v>0</v>
      </c>
      <c r="AO305">
        <f t="shared" si="73"/>
        <v>0</v>
      </c>
      <c r="AP305" t="e">
        <f t="shared" si="68"/>
        <v>#N/A</v>
      </c>
      <c r="AS305">
        <f t="shared" si="69"/>
        <v>0</v>
      </c>
      <c r="AT305">
        <f t="shared" si="70"/>
        <v>0</v>
      </c>
      <c r="AU305" t="e">
        <f t="shared" si="71"/>
        <v>#N/A</v>
      </c>
      <c r="AX305" t="e">
        <f t="shared" si="72"/>
        <v>#N/A</v>
      </c>
      <c r="AY305" t="e">
        <f t="shared" si="74"/>
        <v>#N/A</v>
      </c>
      <c r="AZ305" t="e">
        <f t="shared" si="75"/>
        <v>#N/A</v>
      </c>
    </row>
    <row r="306" spans="1:52" x14ac:dyDescent="0.15">
      <c r="A306" s="2"/>
      <c r="B306" s="2"/>
      <c r="C306" s="2"/>
      <c r="D306" s="198"/>
      <c r="E306" s="198"/>
      <c r="F306" s="199">
        <f t="shared" ref="F306:F308" si="77">IF(AND(D306&gt;0, E306 &gt; 0), 1-SUM(D306:E306),0)</f>
        <v>0</v>
      </c>
      <c r="G306" s="207"/>
      <c r="H306" s="198"/>
      <c r="I306" s="203"/>
      <c r="J306" s="204" t="e" cm="1">
        <f t="array" ref="J306:L306">IF($I$29="mg/g solv.", AN306:AP306, IF($I$29="mg/g soln.", AS306:AU306, IF($I$29="mg/mL solv.", AX306:AZ306, "UNIT SELECTION ERROR")))</f>
        <v>#N/A</v>
      </c>
      <c r="K306" s="204" t="e">
        <v>#N/A</v>
      </c>
      <c r="L306" s="204" t="e">
        <v>#N/A</v>
      </c>
      <c r="M306" s="203"/>
      <c r="N306" s="260"/>
      <c r="O306" s="260"/>
      <c r="P306" s="260"/>
      <c r="Q306" s="179" t="str">
        <f t="shared" si="76"/>
        <v>ERROR w/ Data Input…Check Solvent Name(s), Solvent Fracs, T, and Solubility</v>
      </c>
      <c r="AC306" t="e">
        <f>INDEX(Solvents!$H$5:$H$66,MATCH(A306,Solvents!$D$5:$D$66,0))</f>
        <v>#N/A</v>
      </c>
      <c r="AD306">
        <f>IF(B306=0, 0, INDEX(Solvents!$H$5:$H$66,MATCH(B306,Solvents!$D$5:$D$66,0)))</f>
        <v>0</v>
      </c>
      <c r="AE306">
        <f>IF(C306=0, 0, INDEX(Solvents!$H$5:$H$66,MATCH(C306,Solvents!$D$5:$D$66,0)))</f>
        <v>0</v>
      </c>
      <c r="AF306" t="e">
        <f>INDEX(Solvents!$K$5:$K$66,MATCH(A306,Solvents!$D$5:$D$66,0))</f>
        <v>#N/A</v>
      </c>
      <c r="AG306">
        <f>IF(B306=0, 10000, INDEX(Solvents!$K$5:$K$66,MATCH(B306,Solvents!$D$5:$D$66,0)))</f>
        <v>10000</v>
      </c>
      <c r="AH306">
        <f>IF(C306=0, 10000, INDEX(Solvents!$K$5:$K$66,MATCH(C306,Solvents!$D$5:$D$66,0)))</f>
        <v>10000</v>
      </c>
      <c r="AI306" s="177" t="e">
        <f t="shared" ref="AI306:AI308" si="78">IF($D$29="wt frac",D306,D306*AF306/(D306*AF306+E306*AG306+F306*AH306))</f>
        <v>#N/A</v>
      </c>
      <c r="AJ306" t="e">
        <f t="shared" ref="AJ306:AJ308" si="79">IF($D$29="wt frac",E306,E306*AG306/(D306*AF306+E306*AG306+F306*AH306))</f>
        <v>#N/A</v>
      </c>
      <c r="AK306" t="e">
        <f t="shared" ref="AK306:AK308" si="80">IF($D$29="wt frac",F306,F306*AH306/(D306*AF306+E306*AG306+F306*AH306))</f>
        <v>#N/A</v>
      </c>
      <c r="AL306" t="e">
        <f t="shared" ref="AL306:AL308" si="81">1/(AI306/AF306+AJ306/AG306+AK306/AH306)</f>
        <v>#N/A</v>
      </c>
      <c r="AN306">
        <f t="shared" ref="AN306:AN308" si="82">(I306/1000)/(1+I306/1000)*1000</f>
        <v>0</v>
      </c>
      <c r="AO306">
        <f t="shared" si="73"/>
        <v>0</v>
      </c>
      <c r="AP306" t="e">
        <f t="shared" ref="AP306:AP308" si="83">I306*AL306</f>
        <v>#N/A</v>
      </c>
      <c r="AS306">
        <f t="shared" ref="AS306:AS308" si="84">(I306/1000)/(1-I306/1000)*1000</f>
        <v>0</v>
      </c>
      <c r="AT306">
        <f t="shared" ref="AT306:AT308" si="85">I306*100/1000</f>
        <v>0</v>
      </c>
      <c r="AU306" t="e">
        <f t="shared" ref="AU306:AU308" si="86">AS306*AL306</f>
        <v>#N/A</v>
      </c>
      <c r="AX306" t="e">
        <f t="shared" ref="AX306:AX308" si="87">I306/AL306</f>
        <v>#N/A</v>
      </c>
      <c r="AY306" t="e">
        <f t="shared" si="74"/>
        <v>#N/A</v>
      </c>
      <c r="AZ306" t="e">
        <f t="shared" si="75"/>
        <v>#N/A</v>
      </c>
    </row>
    <row r="307" spans="1:52" x14ac:dyDescent="0.15">
      <c r="A307" s="2" t="s">
        <v>254</v>
      </c>
      <c r="B307" s="2"/>
      <c r="C307" s="2"/>
      <c r="D307" s="198"/>
      <c r="E307" s="198"/>
      <c r="F307" s="199">
        <f t="shared" si="77"/>
        <v>0</v>
      </c>
      <c r="G307" s="207"/>
      <c r="H307" s="198"/>
      <c r="I307" s="203"/>
      <c r="J307" s="204" t="e" cm="1">
        <f t="array" ref="J307:L307">IF($I$29="mg/g solv.", AN307:AP307, IF($I$29="mg/g soln.", AS307:AU307, IF($I$29="mg/mL solv.", AX307:AZ307, "UNIT SELECTION ERROR")))</f>
        <v>#DIV/0!</v>
      </c>
      <c r="K307" s="204" t="e">
        <v>#DIV/0!</v>
      </c>
      <c r="L307" s="204" t="e">
        <v>#DIV/0!</v>
      </c>
      <c r="M307" s="203"/>
      <c r="N307" s="260"/>
      <c r="O307" s="260"/>
      <c r="P307" s="260"/>
      <c r="Q307" s="179" t="str">
        <f t="shared" si="76"/>
        <v>ERROR w/ Data Input…Check Solvent Name(s), Solvent Fracs, T, and Solubility</v>
      </c>
      <c r="AC307">
        <f>INDEX(Solvents!$H$5:$H$66,MATCH(A307,Solvents!$D$5:$D$66,0))</f>
        <v>86.177160000000015</v>
      </c>
      <c r="AD307">
        <f>IF(B307=0, 0, INDEX(Solvents!$H$5:$H$66,MATCH(B307,Solvents!$D$5:$D$66,0)))</f>
        <v>0</v>
      </c>
      <c r="AE307">
        <f>IF(C307=0, 0, INDEX(Solvents!$H$5:$H$66,MATCH(C307,Solvents!$D$5:$D$66,0)))</f>
        <v>0</v>
      </c>
      <c r="AF307">
        <f>INDEX(Solvents!$K$5:$K$66,MATCH(A307,Solvents!$D$5:$D$66,0))</f>
        <v>0.65900000000000003</v>
      </c>
      <c r="AG307">
        <f>IF(B307=0, 10000, INDEX(Solvents!$K$5:$K$66,MATCH(B307,Solvents!$D$5:$D$66,0)))</f>
        <v>10000</v>
      </c>
      <c r="AH307">
        <f>IF(C307=0, 10000, INDEX(Solvents!$K$5:$K$66,MATCH(C307,Solvents!$D$5:$D$66,0)))</f>
        <v>10000</v>
      </c>
      <c r="AI307" s="177" t="e">
        <f t="shared" si="78"/>
        <v>#DIV/0!</v>
      </c>
      <c r="AJ307" t="e">
        <f t="shared" si="79"/>
        <v>#DIV/0!</v>
      </c>
      <c r="AK307" t="e">
        <f t="shared" si="80"/>
        <v>#DIV/0!</v>
      </c>
      <c r="AL307" t="e">
        <f t="shared" si="81"/>
        <v>#DIV/0!</v>
      </c>
      <c r="AN307">
        <f t="shared" si="82"/>
        <v>0</v>
      </c>
      <c r="AO307">
        <f t="shared" si="73"/>
        <v>0</v>
      </c>
      <c r="AP307" t="e">
        <f t="shared" si="83"/>
        <v>#DIV/0!</v>
      </c>
      <c r="AS307">
        <f t="shared" si="84"/>
        <v>0</v>
      </c>
      <c r="AT307">
        <f t="shared" si="85"/>
        <v>0</v>
      </c>
      <c r="AU307" t="e">
        <f t="shared" si="86"/>
        <v>#DIV/0!</v>
      </c>
      <c r="AX307" t="e">
        <f t="shared" si="87"/>
        <v>#DIV/0!</v>
      </c>
      <c r="AY307" t="e">
        <f t="shared" si="74"/>
        <v>#DIV/0!</v>
      </c>
      <c r="AZ307" t="e">
        <f t="shared" si="75"/>
        <v>#DIV/0!</v>
      </c>
    </row>
    <row r="308" spans="1:52" x14ac:dyDescent="0.15">
      <c r="A308" s="2" t="s">
        <v>254</v>
      </c>
      <c r="B308" s="2"/>
      <c r="C308" s="2"/>
      <c r="D308" s="198"/>
      <c r="E308" s="198"/>
      <c r="F308" s="199">
        <f t="shared" si="77"/>
        <v>0</v>
      </c>
      <c r="G308" s="207"/>
      <c r="H308" s="198"/>
      <c r="I308" s="203"/>
      <c r="J308" s="204" t="e" cm="1">
        <f t="array" ref="J308:L308">IF($I$29="mg/g solv.", AN308:AP308, IF($I$29="mg/g soln.", AS308:AU308, IF($I$29="mg/mL solv.", AX308:AZ308, "UNIT SELECTION ERROR")))</f>
        <v>#DIV/0!</v>
      </c>
      <c r="K308" s="204" t="e">
        <v>#DIV/0!</v>
      </c>
      <c r="L308" s="204" t="e">
        <v>#DIV/0!</v>
      </c>
      <c r="M308" s="203"/>
      <c r="N308" s="260"/>
      <c r="O308" s="260"/>
      <c r="P308" s="260"/>
      <c r="Q308" s="179" t="str">
        <f t="shared" si="76"/>
        <v>ERROR w/ Data Input…Check Solvent Name(s), Solvent Fracs, T, and Solubility</v>
      </c>
      <c r="AC308">
        <f>INDEX(Solvents!$H$5:$H$66,MATCH(A308,Solvents!$D$5:$D$66,0))</f>
        <v>86.177160000000015</v>
      </c>
      <c r="AD308">
        <f>IF(B308=0, 0, INDEX(Solvents!$H$5:$H$66,MATCH(B308,Solvents!$D$5:$D$66,0)))</f>
        <v>0</v>
      </c>
      <c r="AE308">
        <f>IF(C308=0, 0, INDEX(Solvents!$H$5:$H$66,MATCH(C308,Solvents!$D$5:$D$66,0)))</f>
        <v>0</v>
      </c>
      <c r="AF308">
        <f>INDEX(Solvents!$K$5:$K$66,MATCH(A308,Solvents!$D$5:$D$66,0))</f>
        <v>0.65900000000000003</v>
      </c>
      <c r="AG308">
        <f>IF(B308=0, 10000, INDEX(Solvents!$K$5:$K$66,MATCH(B308,Solvents!$D$5:$D$66,0)))</f>
        <v>10000</v>
      </c>
      <c r="AH308">
        <f>IF(C308=0, 10000, INDEX(Solvents!$K$5:$K$66,MATCH(C308,Solvents!$D$5:$D$66,0)))</f>
        <v>10000</v>
      </c>
      <c r="AI308" s="177" t="e">
        <f t="shared" si="78"/>
        <v>#DIV/0!</v>
      </c>
      <c r="AJ308" t="e">
        <f t="shared" si="79"/>
        <v>#DIV/0!</v>
      </c>
      <c r="AK308" t="e">
        <f t="shared" si="80"/>
        <v>#DIV/0!</v>
      </c>
      <c r="AL308" t="e">
        <f t="shared" si="81"/>
        <v>#DIV/0!</v>
      </c>
      <c r="AN308">
        <f t="shared" si="82"/>
        <v>0</v>
      </c>
      <c r="AO308">
        <f t="shared" si="73"/>
        <v>0</v>
      </c>
      <c r="AP308" t="e">
        <f t="shared" si="83"/>
        <v>#DIV/0!</v>
      </c>
      <c r="AS308">
        <f t="shared" si="84"/>
        <v>0</v>
      </c>
      <c r="AT308">
        <f t="shared" si="85"/>
        <v>0</v>
      </c>
      <c r="AU308" t="e">
        <f t="shared" si="86"/>
        <v>#DIV/0!</v>
      </c>
      <c r="AX308" t="e">
        <f t="shared" si="87"/>
        <v>#DIV/0!</v>
      </c>
      <c r="AY308" t="e">
        <f t="shared" si="74"/>
        <v>#DIV/0!</v>
      </c>
      <c r="AZ308" t="e">
        <f t="shared" si="75"/>
        <v>#DIV/0!</v>
      </c>
    </row>
    <row r="309" spans="1:52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Q309" s="1"/>
    </row>
    <row r="310" spans="1:52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</sheetData>
  <mergeCells count="5">
    <mergeCell ref="P28:P29"/>
    <mergeCell ref="Q28:Q29"/>
    <mergeCell ref="N28:N29"/>
    <mergeCell ref="M28:M29"/>
    <mergeCell ref="O28:O29"/>
  </mergeCells>
  <phoneticPr fontId="2" type="noConversion"/>
  <dataValidations count="2">
    <dataValidation type="list" allowBlank="1" showInputMessage="1" showErrorMessage="1" sqref="D29" xr:uid="{555A7894-88EC-4BBF-A5FB-43F97C7E34B7}">
      <formula1>"wt frac, vol frac"</formula1>
    </dataValidation>
    <dataValidation type="list" allowBlank="1" showInputMessage="1" showErrorMessage="1" sqref="I29" xr:uid="{0355E2AA-4D15-43D7-BEC2-D6E99E61E383}">
      <formula1>$BD$29:$BD$31</formula1>
    </dataValidation>
  </dataValidations>
  <hyperlinks>
    <hyperlink ref="G5" r:id="rId1" xr:uid="{4CC4D4AB-B88C-4A8C-980F-A92CCF4D72F1}"/>
  </hyperlinks>
  <pageMargins left="0.75" right="0.75" top="1" bottom="1" header="0.5" footer="0.5"/>
  <pageSetup orientation="portrait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Other solvent than listed?" error="Enter MW and density for the new solvent" xr:uid="{00000000-0002-0000-0100-000000000000}">
          <x14:formula1>
            <xm:f>Solvents!$D$5:$D$66</xm:f>
          </x14:formula1>
          <xm:sqref>B26:B27 A30:C308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zoomScale="85" zoomScaleNormal="85" workbookViewId="0">
      <pane ySplit="4" topLeftCell="A5" activePane="bottomLeft" state="frozen"/>
      <selection pane="bottomLeft" activeCell="F9" sqref="F9"/>
    </sheetView>
  </sheetViews>
  <sheetFormatPr baseColWidth="10" defaultColWidth="8.83203125" defaultRowHeight="13" x14ac:dyDescent="0.15"/>
  <cols>
    <col min="1" max="1" width="3.1640625" customWidth="1"/>
    <col min="2" max="2" width="3.6640625" customWidth="1"/>
    <col min="3" max="3" width="14" customWidth="1"/>
    <col min="4" max="4" width="21.6640625" customWidth="1"/>
    <col min="5" max="5" width="11" customWidth="1"/>
    <col min="7" max="7" width="9.6640625" customWidth="1"/>
    <col min="8" max="8" width="11.5" customWidth="1"/>
    <col min="9" max="9" width="9.1640625" style="8"/>
    <col min="12" max="12" width="9.6640625" customWidth="1"/>
    <col min="15" max="15" width="24.33203125" customWidth="1"/>
    <col min="16" max="16" width="11.5" style="4" customWidth="1"/>
    <col min="17" max="18" width="18.5" style="4" customWidth="1"/>
    <col min="19" max="19" width="16.1640625" style="4" customWidth="1"/>
    <col min="20" max="20" width="17.5" style="4" customWidth="1"/>
    <col min="21" max="21" width="19" style="5" customWidth="1"/>
    <col min="22" max="22" width="20.6640625" style="4" customWidth="1"/>
    <col min="23" max="23" width="20.6640625" style="6" customWidth="1"/>
    <col min="24" max="24" width="20.6640625" style="4" customWidth="1"/>
    <col min="25" max="25" width="20.6640625" style="6" customWidth="1"/>
    <col min="26" max="26" width="20.6640625" style="4" customWidth="1"/>
    <col min="27" max="27" width="20.6640625" style="6" customWidth="1"/>
    <col min="28" max="28" width="15.5" style="8" customWidth="1"/>
    <col min="29" max="29" width="11.5" customWidth="1"/>
    <col min="30" max="30" width="10.33203125" customWidth="1"/>
    <col min="31" max="31" width="13.83203125" style="7" customWidth="1"/>
    <col min="37" max="37" width="9.1640625" style="176"/>
  </cols>
  <sheetData>
    <row r="1" spans="1:37" x14ac:dyDescent="0.15">
      <c r="X1" s="333" t="s">
        <v>7</v>
      </c>
      <c r="Y1" s="334"/>
      <c r="Z1" s="333" t="s">
        <v>8</v>
      </c>
      <c r="AA1" s="334"/>
      <c r="AK1"/>
    </row>
    <row r="2" spans="1:37" x14ac:dyDescent="0.15">
      <c r="I2" s="10" t="s">
        <v>9</v>
      </c>
      <c r="L2" t="s">
        <v>10</v>
      </c>
      <c r="U2" s="11" t="s">
        <v>11</v>
      </c>
      <c r="V2" s="3" t="s">
        <v>12</v>
      </c>
      <c r="W2" s="12" t="s">
        <v>13</v>
      </c>
      <c r="X2" s="3" t="s">
        <v>14</v>
      </c>
      <c r="Y2" s="12" t="s">
        <v>14</v>
      </c>
      <c r="Z2" s="3" t="s">
        <v>15</v>
      </c>
      <c r="AA2" s="12" t="s">
        <v>15</v>
      </c>
      <c r="AB2" s="335" t="s">
        <v>16</v>
      </c>
      <c r="AC2" s="336"/>
      <c r="AD2" s="336"/>
      <c r="AE2" s="337"/>
      <c r="AK2"/>
    </row>
    <row r="3" spans="1:37" s="1" customFormat="1" ht="15" x14ac:dyDescent="0.2">
      <c r="C3" s="1" t="s">
        <v>17</v>
      </c>
      <c r="D3" s="1" t="s">
        <v>5</v>
      </c>
      <c r="E3" s="1" t="s">
        <v>18</v>
      </c>
      <c r="F3" s="1" t="s">
        <v>19</v>
      </c>
      <c r="G3" s="1" t="s">
        <v>20</v>
      </c>
      <c r="H3" s="1" t="s">
        <v>0</v>
      </c>
      <c r="I3" s="11" t="s">
        <v>21</v>
      </c>
      <c r="J3" s="3" t="s">
        <v>22</v>
      </c>
      <c r="K3" s="3" t="s">
        <v>2</v>
      </c>
      <c r="L3" s="3" t="s">
        <v>23</v>
      </c>
      <c r="M3" s="13" t="s">
        <v>24</v>
      </c>
      <c r="N3" s="14" t="s">
        <v>25</v>
      </c>
      <c r="O3" s="15" t="s">
        <v>26</v>
      </c>
      <c r="P3" s="3" t="s">
        <v>17</v>
      </c>
      <c r="Q3" s="3" t="s">
        <v>27</v>
      </c>
      <c r="R3" s="3" t="s">
        <v>28</v>
      </c>
      <c r="S3" s="3" t="s">
        <v>29</v>
      </c>
      <c r="T3" s="3" t="s">
        <v>30</v>
      </c>
      <c r="U3" s="11" t="s">
        <v>31</v>
      </c>
      <c r="V3" s="3" t="s">
        <v>31</v>
      </c>
      <c r="W3" s="12" t="s">
        <v>32</v>
      </c>
      <c r="X3" s="3" t="s">
        <v>33</v>
      </c>
      <c r="Y3" s="12" t="s">
        <v>34</v>
      </c>
      <c r="Z3" s="3" t="s">
        <v>35</v>
      </c>
      <c r="AA3" s="12" t="s">
        <v>36</v>
      </c>
      <c r="AB3" s="10" t="s">
        <v>37</v>
      </c>
      <c r="AC3" s="1" t="s">
        <v>38</v>
      </c>
      <c r="AD3" s="1" t="s">
        <v>39</v>
      </c>
      <c r="AE3" s="16" t="s">
        <v>40</v>
      </c>
    </row>
    <row r="4" spans="1:37" s="17" customFormat="1" ht="14" thickBot="1" x14ac:dyDescent="0.2">
      <c r="A4" s="1"/>
      <c r="B4" s="1"/>
      <c r="I4" s="18" t="s">
        <v>41</v>
      </c>
      <c r="J4" s="19" t="s">
        <v>41</v>
      </c>
      <c r="K4" s="19" t="s">
        <v>42</v>
      </c>
      <c r="L4" s="19" t="s">
        <v>43</v>
      </c>
      <c r="M4" s="19" t="s">
        <v>44</v>
      </c>
      <c r="N4" s="20" t="s">
        <v>45</v>
      </c>
      <c r="O4" s="21" t="s">
        <v>46</v>
      </c>
      <c r="P4" s="19"/>
      <c r="Q4" s="19" t="s">
        <v>47</v>
      </c>
      <c r="R4" s="19" t="s">
        <v>48</v>
      </c>
      <c r="S4" s="19" t="s">
        <v>49</v>
      </c>
      <c r="T4" s="19" t="s">
        <v>50</v>
      </c>
      <c r="U4" s="18"/>
      <c r="V4" s="19" t="s">
        <v>51</v>
      </c>
      <c r="W4" s="22"/>
      <c r="X4" s="19" t="s">
        <v>52</v>
      </c>
      <c r="Y4" s="22" t="s">
        <v>53</v>
      </c>
      <c r="Z4" s="19"/>
      <c r="AA4" s="22"/>
      <c r="AB4" s="23" t="s">
        <v>54</v>
      </c>
      <c r="AC4" s="17" t="s">
        <v>55</v>
      </c>
      <c r="AD4" s="17" t="s">
        <v>56</v>
      </c>
      <c r="AE4" s="24" t="s">
        <v>57</v>
      </c>
    </row>
    <row r="5" spans="1:37" s="25" customFormat="1" x14ac:dyDescent="0.15">
      <c r="A5"/>
      <c r="B5"/>
      <c r="C5" s="166" t="s">
        <v>282</v>
      </c>
      <c r="D5" s="166" t="s">
        <v>295</v>
      </c>
      <c r="E5" s="166" t="s">
        <v>296</v>
      </c>
      <c r="F5" s="167" t="s">
        <v>297</v>
      </c>
      <c r="G5" s="167" t="s">
        <v>298</v>
      </c>
      <c r="H5" s="167">
        <v>98.959160000000026</v>
      </c>
      <c r="I5" s="168">
        <v>83.444000000000003</v>
      </c>
      <c r="J5" s="167">
        <v>-35.659999999999997</v>
      </c>
      <c r="K5" s="167">
        <v>1.256</v>
      </c>
      <c r="L5" s="167">
        <v>0.77900000000000003</v>
      </c>
      <c r="M5" s="167">
        <v>35.22</v>
      </c>
      <c r="N5" s="169">
        <v>78.789808917197448</v>
      </c>
      <c r="O5" s="167">
        <v>386.46</v>
      </c>
      <c r="P5" s="167"/>
      <c r="Q5" s="167">
        <v>10.4</v>
      </c>
      <c r="R5" s="167">
        <v>1.4450000000000001</v>
      </c>
      <c r="S5" s="167">
        <v>1.83</v>
      </c>
      <c r="T5" s="167">
        <v>38.75</v>
      </c>
      <c r="U5" s="168"/>
      <c r="V5" s="167">
        <v>41.3</v>
      </c>
      <c r="W5" s="170">
        <v>0.81</v>
      </c>
      <c r="X5" s="167">
        <v>16.7</v>
      </c>
      <c r="Y5" s="170">
        <v>0</v>
      </c>
      <c r="Z5" s="169">
        <v>0.11</v>
      </c>
      <c r="AA5" s="171">
        <v>0.1</v>
      </c>
      <c r="AB5" s="172">
        <v>0.39400000000000002</v>
      </c>
      <c r="AC5" s="173">
        <v>0</v>
      </c>
      <c r="AD5" s="173">
        <v>0.69099999999999995</v>
      </c>
      <c r="AE5" s="174">
        <v>0</v>
      </c>
      <c r="AF5" s="166"/>
      <c r="AG5" s="166"/>
      <c r="AH5" s="166"/>
      <c r="AI5" s="166"/>
      <c r="AJ5" s="166"/>
      <c r="AK5" s="166"/>
    </row>
    <row r="6" spans="1:37" s="26" customFormat="1" x14ac:dyDescent="0.15">
      <c r="A6"/>
      <c r="B6"/>
      <c r="C6" s="103" t="s">
        <v>190</v>
      </c>
      <c r="D6" s="103" t="s">
        <v>206</v>
      </c>
      <c r="E6" s="103" t="s">
        <v>207</v>
      </c>
      <c r="F6" s="104" t="s">
        <v>208</v>
      </c>
      <c r="G6" s="104" t="s">
        <v>209</v>
      </c>
      <c r="H6" s="104">
        <v>90.122200000000021</v>
      </c>
      <c r="I6" s="105">
        <v>84.6</v>
      </c>
      <c r="J6" s="104">
        <v>-58</v>
      </c>
      <c r="K6" s="104">
        <v>0.86799999999999999</v>
      </c>
      <c r="L6" s="104">
        <v>0.45500000000000002</v>
      </c>
      <c r="M6" s="104">
        <v>36.47</v>
      </c>
      <c r="N6" s="106">
        <v>103.94463667820069</v>
      </c>
      <c r="O6" s="104"/>
      <c r="P6" s="104"/>
      <c r="Q6" s="104">
        <v>7.2</v>
      </c>
      <c r="R6" s="104">
        <v>1.38</v>
      </c>
      <c r="S6" s="104">
        <v>1.71</v>
      </c>
      <c r="T6" s="104">
        <v>17.71</v>
      </c>
      <c r="U6" s="105"/>
      <c r="V6" s="104">
        <v>38.200000000000003</v>
      </c>
      <c r="W6" s="108"/>
      <c r="X6" s="104">
        <v>10.199999999999999</v>
      </c>
      <c r="Y6" s="108">
        <v>20</v>
      </c>
      <c r="Z6" s="106"/>
      <c r="AA6" s="109"/>
      <c r="AB6" s="110"/>
      <c r="AC6" s="111"/>
      <c r="AD6" s="111"/>
      <c r="AE6" s="112"/>
      <c r="AF6" s="103"/>
      <c r="AG6" s="103"/>
      <c r="AH6" s="103"/>
      <c r="AI6" s="103"/>
      <c r="AJ6" s="103"/>
      <c r="AK6" s="103"/>
    </row>
    <row r="7" spans="1:37" s="27" customFormat="1" x14ac:dyDescent="0.15">
      <c r="A7"/>
      <c r="B7"/>
      <c r="C7" s="113" t="s">
        <v>190</v>
      </c>
      <c r="D7" s="113" t="s">
        <v>220</v>
      </c>
      <c r="E7" s="113" t="s">
        <v>221</v>
      </c>
      <c r="F7" s="115" t="s">
        <v>222</v>
      </c>
      <c r="G7" s="115" t="s">
        <v>151</v>
      </c>
      <c r="H7" s="115">
        <v>88.106320000000025</v>
      </c>
      <c r="I7" s="116">
        <v>101.32</v>
      </c>
      <c r="J7" s="115">
        <v>11.8</v>
      </c>
      <c r="K7" s="115">
        <v>1.034</v>
      </c>
      <c r="L7" s="115">
        <v>1.1919999999999999</v>
      </c>
      <c r="M7" s="115">
        <v>38.659999999999997</v>
      </c>
      <c r="N7" s="117">
        <v>85.212765957446805</v>
      </c>
      <c r="O7" s="115">
        <v>372.17</v>
      </c>
      <c r="P7" s="115" t="s">
        <v>194</v>
      </c>
      <c r="Q7" s="115">
        <v>2.2999999999999998</v>
      </c>
      <c r="R7" s="115">
        <v>1.4219999999999999</v>
      </c>
      <c r="S7" s="115">
        <v>0.45</v>
      </c>
      <c r="T7" s="115">
        <v>34.450000000000003</v>
      </c>
      <c r="U7" s="116">
        <v>4.8</v>
      </c>
      <c r="V7" s="115">
        <v>36</v>
      </c>
      <c r="W7" s="124">
        <v>0.51</v>
      </c>
      <c r="X7" s="115">
        <v>10.3</v>
      </c>
      <c r="Y7" s="124">
        <v>14.3</v>
      </c>
      <c r="Z7" s="117">
        <v>0.64</v>
      </c>
      <c r="AA7" s="119">
        <v>0</v>
      </c>
      <c r="AB7" s="121">
        <v>0.15425835399999999</v>
      </c>
      <c r="AC7" s="122">
        <v>8.5858508E-2</v>
      </c>
      <c r="AD7" s="122">
        <v>0.40146064300000001</v>
      </c>
      <c r="AE7" s="123">
        <v>0</v>
      </c>
      <c r="AF7" s="113"/>
      <c r="AG7" s="113"/>
      <c r="AH7" s="113"/>
      <c r="AI7" s="113"/>
      <c r="AJ7" s="113"/>
      <c r="AK7" s="113"/>
    </row>
    <row r="8" spans="1:37" s="27" customFormat="1" x14ac:dyDescent="0.15">
      <c r="A8"/>
      <c r="B8"/>
      <c r="C8" s="38" t="s">
        <v>79</v>
      </c>
      <c r="D8" s="38" t="s">
        <v>95</v>
      </c>
      <c r="E8" s="38" t="s">
        <v>96</v>
      </c>
      <c r="F8" s="39" t="s">
        <v>97</v>
      </c>
      <c r="G8" s="39" t="s">
        <v>98</v>
      </c>
      <c r="H8" s="39">
        <v>74.122800000000026</v>
      </c>
      <c r="I8" s="40">
        <v>117.66</v>
      </c>
      <c r="J8" s="39">
        <v>-89.3</v>
      </c>
      <c r="K8" s="39">
        <v>0.81</v>
      </c>
      <c r="L8" s="39">
        <v>2.556</v>
      </c>
      <c r="M8" s="39">
        <v>52.42</v>
      </c>
      <c r="N8" s="41">
        <v>91.506172839506178</v>
      </c>
      <c r="O8" s="39">
        <v>446.01</v>
      </c>
      <c r="P8" s="39" t="s">
        <v>61</v>
      </c>
      <c r="Q8" s="39">
        <v>17.5</v>
      </c>
      <c r="R8" s="39">
        <v>1.399</v>
      </c>
      <c r="S8" s="39">
        <v>1.75</v>
      </c>
      <c r="T8" s="39">
        <v>24.57</v>
      </c>
      <c r="U8" s="40">
        <v>3.9</v>
      </c>
      <c r="V8" s="39">
        <v>50.2</v>
      </c>
      <c r="W8" s="43">
        <v>0.47</v>
      </c>
      <c r="X8" s="39">
        <v>36.799999999999997</v>
      </c>
      <c r="Y8" s="43">
        <v>19.5</v>
      </c>
      <c r="Z8" s="41">
        <v>0.48</v>
      </c>
      <c r="AA8" s="42">
        <v>0.37</v>
      </c>
      <c r="AB8" s="44">
        <v>0.42499999999999999</v>
      </c>
      <c r="AC8" s="45">
        <v>4.0000000000000001E-3</v>
      </c>
      <c r="AD8" s="45">
        <v>0</v>
      </c>
      <c r="AE8" s="46">
        <v>0.49</v>
      </c>
      <c r="AF8" s="38"/>
      <c r="AG8" s="38"/>
      <c r="AH8" s="38"/>
      <c r="AI8" s="38"/>
      <c r="AJ8" s="38"/>
      <c r="AK8" s="38"/>
    </row>
    <row r="9" spans="1:37" s="37" customFormat="1" x14ac:dyDescent="0.15">
      <c r="A9"/>
      <c r="B9"/>
      <c r="C9" s="50" t="s">
        <v>79</v>
      </c>
      <c r="D9" s="50" t="s">
        <v>108</v>
      </c>
      <c r="E9" s="50" t="s">
        <v>109</v>
      </c>
      <c r="F9" s="51" t="s">
        <v>110</v>
      </c>
      <c r="G9" s="51" t="s">
        <v>111</v>
      </c>
      <c r="H9" s="51">
        <v>130.23032000000003</v>
      </c>
      <c r="I9" s="52">
        <v>195.2</v>
      </c>
      <c r="J9" s="51">
        <v>-15.5</v>
      </c>
      <c r="K9" s="51">
        <v>0.82699999999999996</v>
      </c>
      <c r="L9" s="51">
        <v>7.407</v>
      </c>
      <c r="M9" s="51">
        <v>70.98</v>
      </c>
      <c r="N9" s="53">
        <v>157.47279322853689</v>
      </c>
      <c r="O9" s="51">
        <v>281.82</v>
      </c>
      <c r="P9" s="51"/>
      <c r="Q9" s="51">
        <v>10.3</v>
      </c>
      <c r="R9" s="51">
        <v>1.427</v>
      </c>
      <c r="S9" s="51"/>
      <c r="T9" s="53">
        <v>27.6</v>
      </c>
      <c r="U9" s="52"/>
      <c r="V9" s="51">
        <v>48.3</v>
      </c>
      <c r="W9" s="54">
        <v>0.4</v>
      </c>
      <c r="X9" s="51"/>
      <c r="Y9" s="54"/>
      <c r="Z9" s="53">
        <v>0.48</v>
      </c>
      <c r="AA9" s="55">
        <v>0.37</v>
      </c>
      <c r="AB9" s="56">
        <v>0.86699999999999999</v>
      </c>
      <c r="AC9" s="57">
        <v>0</v>
      </c>
      <c r="AD9" s="57">
        <v>0</v>
      </c>
      <c r="AE9" s="58">
        <v>0.53400000000000003</v>
      </c>
      <c r="AF9" s="50"/>
      <c r="AG9" s="50"/>
      <c r="AH9" s="50"/>
      <c r="AI9" s="50"/>
      <c r="AJ9" s="50"/>
      <c r="AK9" s="50"/>
    </row>
    <row r="10" spans="1:37" s="38" customFormat="1" x14ac:dyDescent="0.15">
      <c r="A10"/>
      <c r="B10"/>
      <c r="C10" s="38" t="s">
        <v>79</v>
      </c>
      <c r="D10" s="38" t="s">
        <v>88</v>
      </c>
      <c r="E10" s="38" t="s">
        <v>89</v>
      </c>
      <c r="F10" s="39" t="s">
        <v>90</v>
      </c>
      <c r="G10" s="39" t="s">
        <v>91</v>
      </c>
      <c r="H10" s="39">
        <v>60.095920000000014</v>
      </c>
      <c r="I10" s="40">
        <v>97.2</v>
      </c>
      <c r="J10" s="39">
        <v>-126.2</v>
      </c>
      <c r="K10" s="39">
        <v>0.80400000000000005</v>
      </c>
      <c r="L10" s="39">
        <v>1.956</v>
      </c>
      <c r="M10" s="39">
        <v>47.5</v>
      </c>
      <c r="N10" s="41">
        <v>74.75124378109453</v>
      </c>
      <c r="O10" s="39">
        <v>520.37</v>
      </c>
      <c r="P10" s="39" t="s">
        <v>61</v>
      </c>
      <c r="Q10" s="39">
        <v>20.3</v>
      </c>
      <c r="R10" s="39">
        <v>1.3859999999999999</v>
      </c>
      <c r="S10" s="39">
        <v>3.09</v>
      </c>
      <c r="T10" s="39">
        <v>23.7</v>
      </c>
      <c r="U10" s="47">
        <v>4</v>
      </c>
      <c r="V10" s="48">
        <v>50.7</v>
      </c>
      <c r="W10" s="49">
        <v>0.52</v>
      </c>
      <c r="X10" s="48">
        <v>37.299999999999997</v>
      </c>
      <c r="Y10" s="49">
        <v>19.8</v>
      </c>
      <c r="Z10" s="41">
        <v>0.48</v>
      </c>
      <c r="AA10" s="42">
        <v>0.37</v>
      </c>
      <c r="AB10" s="44">
        <v>0.37355528999999998</v>
      </c>
      <c r="AC10" s="45">
        <v>1.331213E-2</v>
      </c>
      <c r="AD10" s="45">
        <v>0</v>
      </c>
      <c r="AE10" s="46">
        <v>0.52979324999999999</v>
      </c>
    </row>
    <row r="11" spans="1:37" s="38" customFormat="1" x14ac:dyDescent="0.15">
      <c r="A11"/>
      <c r="B11"/>
      <c r="C11" s="73" t="s">
        <v>144</v>
      </c>
      <c r="D11" s="73" t="s">
        <v>152</v>
      </c>
      <c r="E11" s="73" t="s">
        <v>153</v>
      </c>
      <c r="F11" s="74" t="s">
        <v>154</v>
      </c>
      <c r="G11" s="74" t="s">
        <v>155</v>
      </c>
      <c r="H11" s="74">
        <v>102.13320000000002</v>
      </c>
      <c r="I11" s="75">
        <v>101.5</v>
      </c>
      <c r="J11" s="74">
        <v>-95</v>
      </c>
      <c r="K11" s="74">
        <v>0.88800000000000001</v>
      </c>
      <c r="L11" s="74">
        <v>0.54400000000000004</v>
      </c>
      <c r="M11" s="74">
        <v>39.770000000000003</v>
      </c>
      <c r="N11" s="76">
        <v>115.01126126126125</v>
      </c>
      <c r="O11" s="74">
        <v>273.14999999999998</v>
      </c>
      <c r="P11" s="74"/>
      <c r="Q11" s="74">
        <v>6.3</v>
      </c>
      <c r="R11" s="74">
        <v>1.3839999999999999</v>
      </c>
      <c r="S11" s="74"/>
      <c r="T11" s="74">
        <v>24.3</v>
      </c>
      <c r="U11" s="75"/>
      <c r="V11" s="74">
        <v>37.5</v>
      </c>
      <c r="W11" s="78">
        <v>0.5</v>
      </c>
      <c r="X11" s="74"/>
      <c r="Y11" s="78"/>
      <c r="Z11" s="76">
        <v>0.45</v>
      </c>
      <c r="AA11" s="78">
        <v>0</v>
      </c>
      <c r="AB11" s="79">
        <v>0.51400000000000001</v>
      </c>
      <c r="AC11" s="80">
        <v>0.13400000000000001</v>
      </c>
      <c r="AD11" s="80">
        <v>0.58699999999999997</v>
      </c>
      <c r="AE11" s="81">
        <v>0</v>
      </c>
      <c r="AF11" s="73"/>
      <c r="AG11" s="73"/>
      <c r="AH11" s="73"/>
      <c r="AI11" s="73"/>
      <c r="AJ11" s="73"/>
      <c r="AK11" s="73"/>
    </row>
    <row r="12" spans="1:37" s="38" customFormat="1" x14ac:dyDescent="0.15">
      <c r="A12"/>
      <c r="B12"/>
      <c r="C12" s="38" t="s">
        <v>79</v>
      </c>
      <c r="D12" s="38" t="s">
        <v>99</v>
      </c>
      <c r="E12" s="38" t="s">
        <v>100</v>
      </c>
      <c r="F12" s="39" t="s">
        <v>101</v>
      </c>
      <c r="G12" s="39" t="s">
        <v>98</v>
      </c>
      <c r="H12" s="39">
        <v>74.122800000000026</v>
      </c>
      <c r="I12" s="40">
        <v>99.55</v>
      </c>
      <c r="J12" s="39">
        <v>-114.7</v>
      </c>
      <c r="K12" s="39">
        <v>0.80800000000000005</v>
      </c>
      <c r="L12" s="39">
        <v>3.34</v>
      </c>
      <c r="M12" s="39">
        <v>49.86</v>
      </c>
      <c r="N12" s="41">
        <v>91.732673267326732</v>
      </c>
      <c r="O12" s="39">
        <v>416.88</v>
      </c>
      <c r="P12" s="39"/>
      <c r="Q12" s="39">
        <v>16.600000000000001</v>
      </c>
      <c r="R12" s="39">
        <v>1.395</v>
      </c>
      <c r="S12" s="39"/>
      <c r="T12" s="41">
        <v>23</v>
      </c>
      <c r="U12" s="40"/>
      <c r="V12" s="39">
        <v>47.1</v>
      </c>
      <c r="W12" s="43"/>
      <c r="X12" s="39"/>
      <c r="Y12" s="43"/>
      <c r="Z12" s="41"/>
      <c r="AA12" s="42"/>
      <c r="AB12" s="44">
        <v>0.34300000000000003</v>
      </c>
      <c r="AC12" s="45">
        <v>6.9000000000000006E-2</v>
      </c>
      <c r="AD12" s="45">
        <v>0</v>
      </c>
      <c r="AE12" s="46">
        <v>0.39300000000000002</v>
      </c>
    </row>
    <row r="13" spans="1:37" s="38" customFormat="1" x14ac:dyDescent="0.15">
      <c r="A13"/>
      <c r="B13"/>
      <c r="C13" s="113" t="s">
        <v>190</v>
      </c>
      <c r="D13" s="114" t="s">
        <v>213</v>
      </c>
      <c r="E13" s="113" t="s">
        <v>214</v>
      </c>
      <c r="F13" s="115" t="s">
        <v>215</v>
      </c>
      <c r="G13" s="115" t="s">
        <v>181</v>
      </c>
      <c r="H13" s="115">
        <v>86.13</v>
      </c>
      <c r="I13" s="116">
        <v>78.849999999999994</v>
      </c>
      <c r="J13" s="115">
        <v>-136.1</v>
      </c>
      <c r="K13" s="115">
        <v>0.86</v>
      </c>
      <c r="L13" s="115">
        <v>0.46700000000000003</v>
      </c>
      <c r="M13" s="115">
        <v>34.2684</v>
      </c>
      <c r="N13" s="117">
        <v>100.15116279069767</v>
      </c>
      <c r="O13" s="115"/>
      <c r="P13" s="115"/>
      <c r="Q13" s="115">
        <v>6.97</v>
      </c>
      <c r="R13" s="115"/>
      <c r="S13" s="115"/>
      <c r="T13" s="115"/>
      <c r="U13" s="116"/>
      <c r="V13" s="115">
        <v>36.5</v>
      </c>
      <c r="W13" s="124"/>
      <c r="X13" s="115"/>
      <c r="Y13" s="124"/>
      <c r="Z13" s="117"/>
      <c r="AA13" s="119"/>
      <c r="AB13" s="121">
        <v>0.35275970000000001</v>
      </c>
      <c r="AC13" s="122">
        <v>6.0907540000000003E-2</v>
      </c>
      <c r="AD13" s="122">
        <v>0.25732502000000002</v>
      </c>
      <c r="AE13" s="123">
        <v>0</v>
      </c>
      <c r="AF13" s="113"/>
      <c r="AG13" s="113"/>
      <c r="AH13" s="113"/>
      <c r="AI13" s="113"/>
      <c r="AJ13" s="113"/>
      <c r="AK13" s="113"/>
    </row>
    <row r="14" spans="1:37" s="38" customFormat="1" x14ac:dyDescent="0.15">
      <c r="A14"/>
      <c r="B14"/>
      <c r="C14" s="27" t="s">
        <v>62</v>
      </c>
      <c r="D14" s="28" t="s">
        <v>67</v>
      </c>
      <c r="E14" s="27" t="s">
        <v>68</v>
      </c>
      <c r="F14" s="29" t="s">
        <v>69</v>
      </c>
      <c r="G14" s="29" t="s">
        <v>70</v>
      </c>
      <c r="H14" s="29">
        <v>60.052560000000014</v>
      </c>
      <c r="I14" s="30">
        <v>117.9</v>
      </c>
      <c r="J14" s="29">
        <v>16.66</v>
      </c>
      <c r="K14" s="29">
        <v>1.04</v>
      </c>
      <c r="L14" s="29">
        <v>1.056</v>
      </c>
      <c r="M14" s="29">
        <v>51.6</v>
      </c>
      <c r="N14" s="31">
        <v>57.740384615384613</v>
      </c>
      <c r="O14" s="29">
        <v>370.8</v>
      </c>
      <c r="P14" s="29" t="s">
        <v>61</v>
      </c>
      <c r="Q14" s="29">
        <v>6.2</v>
      </c>
      <c r="R14" s="29">
        <v>1.3720000000000001</v>
      </c>
      <c r="S14" s="29"/>
      <c r="T14" s="29">
        <v>27.6</v>
      </c>
      <c r="U14" s="30"/>
      <c r="V14" s="29">
        <v>55.2</v>
      </c>
      <c r="W14" s="32">
        <v>0.64</v>
      </c>
      <c r="X14" s="29">
        <v>52.9</v>
      </c>
      <c r="Y14" s="32">
        <v>20</v>
      </c>
      <c r="Z14" s="31">
        <v>0.44</v>
      </c>
      <c r="AA14" s="33">
        <v>0.61</v>
      </c>
      <c r="AB14" s="34">
        <v>4.8000000000000001E-2</v>
      </c>
      <c r="AC14" s="35">
        <v>0.222</v>
      </c>
      <c r="AD14" s="35">
        <v>0.19500000000000001</v>
      </c>
      <c r="AE14" s="36">
        <v>0.20599999999999999</v>
      </c>
      <c r="AF14" s="27"/>
      <c r="AG14" s="27"/>
      <c r="AH14" s="27"/>
      <c r="AI14" s="27"/>
      <c r="AJ14" s="27"/>
      <c r="AK14" s="27"/>
    </row>
    <row r="15" spans="1:37" s="38" customFormat="1" x14ac:dyDescent="0.15">
      <c r="A15"/>
      <c r="B15"/>
      <c r="C15" s="27" t="s">
        <v>62</v>
      </c>
      <c r="D15" s="27" t="s">
        <v>71</v>
      </c>
      <c r="E15" s="27" t="s">
        <v>72</v>
      </c>
      <c r="F15" s="29" t="s">
        <v>73</v>
      </c>
      <c r="G15" s="29" t="s">
        <v>74</v>
      </c>
      <c r="H15" s="29">
        <v>102.08984000000002</v>
      </c>
      <c r="I15" s="30">
        <v>139.55000000000001</v>
      </c>
      <c r="J15" s="29">
        <v>-73</v>
      </c>
      <c r="K15" s="29">
        <v>1.0820000000000001</v>
      </c>
      <c r="L15" s="29"/>
      <c r="M15" s="29"/>
      <c r="N15" s="31">
        <f>H15/K15</f>
        <v>94.352902033271732</v>
      </c>
      <c r="O15" s="29"/>
      <c r="P15" s="29"/>
      <c r="Q15" s="29">
        <v>20</v>
      </c>
      <c r="R15" s="29">
        <v>1.39</v>
      </c>
      <c r="S15" s="29"/>
      <c r="T15" s="29"/>
      <c r="U15" s="30"/>
      <c r="V15" s="29">
        <v>43.9</v>
      </c>
      <c r="W15" s="32"/>
      <c r="X15" s="29"/>
      <c r="Y15" s="32"/>
      <c r="Z15" s="31"/>
      <c r="AA15" s="33"/>
      <c r="AB15" s="34"/>
      <c r="AC15" s="35"/>
      <c r="AD15" s="35"/>
      <c r="AE15" s="36"/>
      <c r="AF15" s="27"/>
      <c r="AG15" s="27"/>
      <c r="AH15" s="27"/>
      <c r="AI15" s="27"/>
      <c r="AJ15" s="27"/>
      <c r="AK15" s="27"/>
    </row>
    <row r="16" spans="1:37" s="38" customFormat="1" x14ac:dyDescent="0.15">
      <c r="A16"/>
      <c r="B16"/>
      <c r="C16" s="93" t="s">
        <v>169</v>
      </c>
      <c r="D16" s="93" t="s">
        <v>170</v>
      </c>
      <c r="E16" s="93" t="s">
        <v>171</v>
      </c>
      <c r="F16" s="94" t="s">
        <v>172</v>
      </c>
      <c r="G16" s="94" t="s">
        <v>173</v>
      </c>
      <c r="H16" s="94">
        <v>58.080040000000011</v>
      </c>
      <c r="I16" s="95">
        <v>56.29</v>
      </c>
      <c r="J16" s="94">
        <v>-94.7</v>
      </c>
      <c r="K16" s="94">
        <v>0.79100000000000004</v>
      </c>
      <c r="L16" s="94">
        <v>0.30599999999999999</v>
      </c>
      <c r="M16" s="94">
        <v>31.27</v>
      </c>
      <c r="N16" s="96">
        <v>73.426042983565097</v>
      </c>
      <c r="O16" s="94">
        <v>362.07</v>
      </c>
      <c r="P16" s="94" t="s">
        <v>121</v>
      </c>
      <c r="Q16" s="94">
        <v>20.7</v>
      </c>
      <c r="R16" s="94">
        <v>1.359</v>
      </c>
      <c r="S16" s="94">
        <v>2.69</v>
      </c>
      <c r="T16" s="94">
        <v>23.7</v>
      </c>
      <c r="U16" s="95">
        <v>5.0999999999999996</v>
      </c>
      <c r="V16" s="94">
        <v>42.2</v>
      </c>
      <c r="W16" s="97">
        <v>0.71</v>
      </c>
      <c r="X16" s="94">
        <v>12.5</v>
      </c>
      <c r="Y16" s="97">
        <v>17</v>
      </c>
      <c r="Z16" s="96">
        <v>0.49</v>
      </c>
      <c r="AA16" s="98">
        <v>0.04</v>
      </c>
      <c r="AB16" s="99">
        <v>0.13138886599999999</v>
      </c>
      <c r="AC16" s="100">
        <v>0.108653139</v>
      </c>
      <c r="AD16" s="100">
        <v>0.51283678799999999</v>
      </c>
      <c r="AE16" s="101">
        <v>0</v>
      </c>
      <c r="AF16" s="93"/>
      <c r="AG16" s="93"/>
      <c r="AH16" s="93"/>
      <c r="AI16" s="93"/>
      <c r="AJ16" s="93"/>
      <c r="AK16" s="93"/>
    </row>
    <row r="17" spans="1:37" s="38" customFormat="1" x14ac:dyDescent="0.15">
      <c r="A17"/>
      <c r="B17"/>
      <c r="C17" s="68" t="s">
        <v>131</v>
      </c>
      <c r="D17" s="68" t="s">
        <v>132</v>
      </c>
      <c r="E17" s="68" t="s">
        <v>133</v>
      </c>
      <c r="F17" s="63" t="s">
        <v>134</v>
      </c>
      <c r="G17" s="63" t="s">
        <v>135</v>
      </c>
      <c r="H17" s="63">
        <v>41.052560000000007</v>
      </c>
      <c r="I17" s="64">
        <v>81.599999999999994</v>
      </c>
      <c r="J17" s="63">
        <v>-43.83</v>
      </c>
      <c r="K17" s="63">
        <v>0.78600000000000003</v>
      </c>
      <c r="L17" s="63">
        <v>0.34499999999999997</v>
      </c>
      <c r="M17" s="63">
        <v>33.4</v>
      </c>
      <c r="N17" s="69">
        <v>52.226463104325695</v>
      </c>
      <c r="O17" s="63">
        <v>522.95000000000005</v>
      </c>
      <c r="P17" s="63" t="s">
        <v>121</v>
      </c>
      <c r="Q17" s="63">
        <v>37.5</v>
      </c>
      <c r="R17" s="63">
        <v>1.3440000000000001</v>
      </c>
      <c r="S17" s="63">
        <v>3.44</v>
      </c>
      <c r="T17" s="63">
        <v>19.100000000000001</v>
      </c>
      <c r="U17" s="64">
        <v>5.8</v>
      </c>
      <c r="V17" s="63">
        <v>45.6</v>
      </c>
      <c r="W17" s="70">
        <v>0.75</v>
      </c>
      <c r="X17" s="63">
        <v>18.899999999999999</v>
      </c>
      <c r="Y17" s="70">
        <v>14.1</v>
      </c>
      <c r="Z17" s="69">
        <v>0.32</v>
      </c>
      <c r="AA17" s="71">
        <v>7.0000000000000007E-2</v>
      </c>
      <c r="AB17" s="65">
        <v>1.7733634000000002E-2</v>
      </c>
      <c r="AC17" s="66">
        <v>0.130733188</v>
      </c>
      <c r="AD17" s="66">
        <v>0.88340429799999998</v>
      </c>
      <c r="AE17" s="67">
        <v>0</v>
      </c>
      <c r="AF17" s="68"/>
      <c r="AG17" s="68"/>
      <c r="AH17" s="68"/>
      <c r="AI17" s="68"/>
      <c r="AJ17" s="68"/>
      <c r="AK17" s="68"/>
    </row>
    <row r="18" spans="1:37" s="38" customFormat="1" x14ac:dyDescent="0.15">
      <c r="A18"/>
      <c r="B18"/>
      <c r="C18" s="136" t="s">
        <v>232</v>
      </c>
      <c r="D18" s="136" t="s">
        <v>245</v>
      </c>
      <c r="E18" s="136" t="s">
        <v>246</v>
      </c>
      <c r="F18" s="137" t="s">
        <v>247</v>
      </c>
      <c r="G18" s="137" t="s">
        <v>248</v>
      </c>
      <c r="H18" s="137">
        <v>108.13992000000003</v>
      </c>
      <c r="I18" s="138">
        <v>153.58000000000001</v>
      </c>
      <c r="J18" s="137">
        <v>-37.5</v>
      </c>
      <c r="K18" s="137">
        <v>0.995</v>
      </c>
      <c r="L18" s="137">
        <v>1.056</v>
      </c>
      <c r="M18" s="137">
        <v>46.91</v>
      </c>
      <c r="N18" s="139">
        <v>108.68341708542714</v>
      </c>
      <c r="O18" s="137">
        <v>335.71</v>
      </c>
      <c r="P18" s="137"/>
      <c r="Q18" s="137">
        <v>4.3</v>
      </c>
      <c r="R18" s="137">
        <v>1.5169999999999999</v>
      </c>
      <c r="S18" s="137"/>
      <c r="T18" s="137">
        <v>36.18</v>
      </c>
      <c r="U18" s="138"/>
      <c r="V18" s="137">
        <v>37.1</v>
      </c>
      <c r="W18" s="140">
        <v>0.73</v>
      </c>
      <c r="X18" s="137"/>
      <c r="Y18" s="140"/>
      <c r="Z18" s="139">
        <v>0.28999999999999998</v>
      </c>
      <c r="AA18" s="141">
        <v>0</v>
      </c>
      <c r="AB18" s="142"/>
      <c r="AC18" s="143"/>
      <c r="AD18" s="143"/>
      <c r="AE18" s="144"/>
      <c r="AF18" s="136"/>
      <c r="AG18" s="136"/>
      <c r="AH18" s="136"/>
      <c r="AI18" s="136"/>
      <c r="AJ18" s="136"/>
      <c r="AK18" s="136"/>
    </row>
    <row r="19" spans="1:37" s="50" customFormat="1" x14ac:dyDescent="0.15">
      <c r="A19"/>
      <c r="B19"/>
      <c r="C19" s="211" t="s">
        <v>131</v>
      </c>
      <c r="D19" s="211" t="s">
        <v>140</v>
      </c>
      <c r="E19" s="211" t="s">
        <v>141</v>
      </c>
      <c r="F19" s="216" t="s">
        <v>142</v>
      </c>
      <c r="G19" s="216" t="s">
        <v>143</v>
      </c>
      <c r="H19" s="216">
        <v>103.12344000000002</v>
      </c>
      <c r="I19" s="222">
        <v>191</v>
      </c>
      <c r="J19" s="216">
        <v>-12.75</v>
      </c>
      <c r="K19" s="216">
        <v>1.01</v>
      </c>
      <c r="L19" s="216">
        <v>1.2070000000000001</v>
      </c>
      <c r="M19" s="216">
        <v>55.48</v>
      </c>
      <c r="N19" s="227">
        <v>102.0990099009901</v>
      </c>
      <c r="O19" s="227">
        <v>425</v>
      </c>
      <c r="P19" s="216"/>
      <c r="Q19" s="216">
        <v>26</v>
      </c>
      <c r="R19" s="216">
        <v>1.528</v>
      </c>
      <c r="S19" s="216"/>
      <c r="T19" s="216"/>
      <c r="U19" s="222"/>
      <c r="V19" s="216">
        <v>41.5</v>
      </c>
      <c r="W19" s="235">
        <v>0.9</v>
      </c>
      <c r="X19" s="216">
        <v>15.5</v>
      </c>
      <c r="Y19" s="238">
        <v>11.9</v>
      </c>
      <c r="Z19" s="227">
        <v>0.33</v>
      </c>
      <c r="AA19" s="235">
        <v>0</v>
      </c>
      <c r="AB19" s="247">
        <v>0.49375335999999997</v>
      </c>
      <c r="AC19" s="252">
        <v>0</v>
      </c>
      <c r="AD19" s="252">
        <v>0.80189332999999996</v>
      </c>
      <c r="AE19" s="257">
        <v>0.10033752</v>
      </c>
      <c r="AF19" s="211"/>
      <c r="AG19" s="211"/>
      <c r="AH19" s="211"/>
      <c r="AI19" s="211"/>
      <c r="AJ19" s="211"/>
      <c r="AK19" s="211"/>
    </row>
    <row r="20" spans="1:37" s="38" customFormat="1" x14ac:dyDescent="0.15">
      <c r="A20"/>
      <c r="B20"/>
      <c r="C20" s="166" t="s">
        <v>282</v>
      </c>
      <c r="D20" s="166" t="s">
        <v>283</v>
      </c>
      <c r="E20" s="166" t="s">
        <v>284</v>
      </c>
      <c r="F20" s="167" t="s">
        <v>285</v>
      </c>
      <c r="G20" s="167" t="s">
        <v>286</v>
      </c>
      <c r="H20" s="167">
        <v>153.82180000000002</v>
      </c>
      <c r="I20" s="168">
        <v>76.64</v>
      </c>
      <c r="J20" s="167">
        <v>-22.82</v>
      </c>
      <c r="K20" s="167">
        <v>1.5940000000000001</v>
      </c>
      <c r="L20" s="167">
        <v>0.90800000000000003</v>
      </c>
      <c r="M20" s="167">
        <v>32.54</v>
      </c>
      <c r="N20" s="169">
        <v>96.499372647427847</v>
      </c>
      <c r="O20" s="167">
        <v>283.14</v>
      </c>
      <c r="P20" s="167"/>
      <c r="Q20" s="167">
        <v>2.2000000000000002</v>
      </c>
      <c r="R20" s="167">
        <v>1.46</v>
      </c>
      <c r="S20" s="167"/>
      <c r="T20" s="167">
        <v>26.9</v>
      </c>
      <c r="U20" s="168"/>
      <c r="V20" s="167">
        <v>32.4</v>
      </c>
      <c r="W20" s="170">
        <v>0.28000000000000003</v>
      </c>
      <c r="X20" s="167">
        <v>8.6</v>
      </c>
      <c r="Y20" s="170">
        <v>0</v>
      </c>
      <c r="Z20" s="169">
        <v>0</v>
      </c>
      <c r="AA20" s="171">
        <v>0</v>
      </c>
      <c r="AB20" s="172">
        <v>0.73899999999999999</v>
      </c>
      <c r="AC20" s="173">
        <v>2.7E-2</v>
      </c>
      <c r="AD20" s="173">
        <v>0.14199999999999999</v>
      </c>
      <c r="AE20" s="174">
        <v>0</v>
      </c>
      <c r="AF20" s="166"/>
      <c r="AG20" s="166"/>
      <c r="AH20" s="166"/>
      <c r="AI20" s="166"/>
      <c r="AJ20" s="166"/>
      <c r="AK20" s="166"/>
    </row>
    <row r="21" spans="1:37" s="38" customFormat="1" x14ac:dyDescent="0.15">
      <c r="A21"/>
      <c r="B21"/>
      <c r="C21" s="166" t="s">
        <v>282</v>
      </c>
      <c r="D21" s="166" t="s">
        <v>291</v>
      </c>
      <c r="E21" s="166" t="s">
        <v>292</v>
      </c>
      <c r="F21" s="167" t="s">
        <v>293</v>
      </c>
      <c r="G21" s="167" t="s">
        <v>294</v>
      </c>
      <c r="H21" s="167">
        <v>112.55840000000002</v>
      </c>
      <c r="I21" s="168">
        <v>131.72</v>
      </c>
      <c r="J21" s="167">
        <v>-45.2</v>
      </c>
      <c r="K21" s="167">
        <v>1.107</v>
      </c>
      <c r="L21" s="167">
        <v>0.752</v>
      </c>
      <c r="M21" s="167">
        <v>41</v>
      </c>
      <c r="N21" s="169">
        <v>101.68021680216802</v>
      </c>
      <c r="O21" s="167">
        <v>312.47000000000003</v>
      </c>
      <c r="P21" s="167"/>
      <c r="Q21" s="167">
        <v>5.6</v>
      </c>
      <c r="R21" s="167">
        <v>1.5249999999999999</v>
      </c>
      <c r="S21" s="167">
        <v>1.54</v>
      </c>
      <c r="T21" s="167">
        <v>33.28</v>
      </c>
      <c r="U21" s="168">
        <v>2.7</v>
      </c>
      <c r="V21" s="167">
        <v>36.799999999999997</v>
      </c>
      <c r="W21" s="170">
        <v>0.71</v>
      </c>
      <c r="X21" s="167"/>
      <c r="Y21" s="170"/>
      <c r="Z21" s="169">
        <v>7.0000000000000007E-2</v>
      </c>
      <c r="AA21" s="171">
        <v>0</v>
      </c>
      <c r="AB21" s="172">
        <v>0.72699999999999998</v>
      </c>
      <c r="AC21" s="173">
        <v>2.4E-2</v>
      </c>
      <c r="AD21" s="173">
        <v>0.48399999999999999</v>
      </c>
      <c r="AE21" s="174">
        <v>0</v>
      </c>
      <c r="AF21" s="166"/>
      <c r="AG21" s="166"/>
      <c r="AH21" s="166"/>
      <c r="AI21" s="166"/>
      <c r="AJ21" s="166"/>
      <c r="AK21" s="166"/>
    </row>
    <row r="22" spans="1:37" s="59" customFormat="1" x14ac:dyDescent="0.15">
      <c r="A22"/>
      <c r="B22"/>
      <c r="C22" s="135" t="s">
        <v>232</v>
      </c>
      <c r="D22" s="135" t="s">
        <v>237</v>
      </c>
      <c r="E22" s="135" t="s">
        <v>238</v>
      </c>
      <c r="F22" s="268" t="s">
        <v>239</v>
      </c>
      <c r="G22" s="268" t="s">
        <v>240</v>
      </c>
      <c r="H22" s="268">
        <v>120.19428000000002</v>
      </c>
      <c r="I22" s="272">
        <v>152.41</v>
      </c>
      <c r="J22" s="268">
        <v>-96.01</v>
      </c>
      <c r="K22" s="268">
        <v>0.86399999999999999</v>
      </c>
      <c r="L22" s="268">
        <v>0.73699999999999999</v>
      </c>
      <c r="M22" s="268">
        <v>45.15</v>
      </c>
      <c r="N22" s="276">
        <v>139.1087962962963</v>
      </c>
      <c r="O22" s="268"/>
      <c r="P22" s="268"/>
      <c r="Q22" s="268">
        <v>2.38</v>
      </c>
      <c r="R22" s="268"/>
      <c r="S22" s="268"/>
      <c r="T22" s="268">
        <v>28.2</v>
      </c>
      <c r="U22" s="272"/>
      <c r="V22" s="268"/>
      <c r="W22" s="281"/>
      <c r="X22" s="268"/>
      <c r="Y22" s="281"/>
      <c r="Z22" s="276"/>
      <c r="AA22" s="284"/>
      <c r="AB22" s="288">
        <v>1.161</v>
      </c>
      <c r="AC22" s="292">
        <v>0</v>
      </c>
      <c r="AD22" s="292">
        <v>0</v>
      </c>
      <c r="AE22" s="296">
        <v>0</v>
      </c>
      <c r="AF22" s="135"/>
      <c r="AG22" s="135"/>
      <c r="AH22" s="135"/>
      <c r="AI22" s="135"/>
      <c r="AJ22" s="135"/>
      <c r="AK22" s="135"/>
    </row>
    <row r="23" spans="1:37" s="60" customFormat="1" x14ac:dyDescent="0.15">
      <c r="A23"/>
      <c r="B23"/>
      <c r="C23" s="297" t="s">
        <v>249</v>
      </c>
      <c r="D23" s="297" t="s">
        <v>261</v>
      </c>
      <c r="E23" s="297" t="s">
        <v>262</v>
      </c>
      <c r="F23" s="301" t="s">
        <v>263</v>
      </c>
      <c r="G23" s="301" t="s">
        <v>264</v>
      </c>
      <c r="H23" s="301">
        <v>84.161280000000019</v>
      </c>
      <c r="I23" s="304">
        <v>80.72</v>
      </c>
      <c r="J23" s="301">
        <v>6.5400000000000205</v>
      </c>
      <c r="K23" s="301">
        <v>0.77900000000000003</v>
      </c>
      <c r="L23" s="301">
        <v>0.92100000000000004</v>
      </c>
      <c r="M23" s="301">
        <v>33.119999999999997</v>
      </c>
      <c r="N23" s="307">
        <v>108.0359435173299</v>
      </c>
      <c r="O23" s="301">
        <v>254.59</v>
      </c>
      <c r="P23" s="301" t="s">
        <v>194</v>
      </c>
      <c r="Q23" s="301">
        <v>2.02</v>
      </c>
      <c r="R23" s="301">
        <v>1.4259999999999999</v>
      </c>
      <c r="S23" s="301">
        <v>0</v>
      </c>
      <c r="T23" s="301">
        <v>24.98</v>
      </c>
      <c r="U23" s="304">
        <v>0.2</v>
      </c>
      <c r="V23" s="301">
        <v>30.9</v>
      </c>
      <c r="W23" s="310">
        <v>0</v>
      </c>
      <c r="X23" s="301"/>
      <c r="Y23" s="314"/>
      <c r="Z23" s="307">
        <v>0</v>
      </c>
      <c r="AA23" s="310">
        <v>0</v>
      </c>
      <c r="AB23" s="317">
        <v>0.89237608099999999</v>
      </c>
      <c r="AC23" s="320">
        <v>0</v>
      </c>
      <c r="AD23" s="320">
        <v>0</v>
      </c>
      <c r="AE23" s="323">
        <v>0</v>
      </c>
      <c r="AF23" s="297"/>
      <c r="AG23" s="297"/>
      <c r="AH23" s="297"/>
      <c r="AI23" s="297"/>
      <c r="AJ23" s="297"/>
      <c r="AK23" s="297"/>
    </row>
    <row r="24" spans="1:37" s="61" customFormat="1" x14ac:dyDescent="0.15">
      <c r="A24"/>
      <c r="B24"/>
      <c r="C24" s="299" t="s">
        <v>169</v>
      </c>
      <c r="D24" s="299" t="s">
        <v>186</v>
      </c>
      <c r="E24" s="299" t="s">
        <v>187</v>
      </c>
      <c r="F24" s="303" t="s">
        <v>188</v>
      </c>
      <c r="G24" s="303" t="s">
        <v>189</v>
      </c>
      <c r="H24" s="303">
        <v>98.144800000000032</v>
      </c>
      <c r="I24" s="306">
        <v>155.43</v>
      </c>
      <c r="J24" s="303">
        <v>-31.15</v>
      </c>
      <c r="K24" s="303">
        <v>0.94699999999999995</v>
      </c>
      <c r="L24" s="303">
        <v>1.992</v>
      </c>
      <c r="M24" s="303">
        <v>45.09</v>
      </c>
      <c r="N24" s="309">
        <v>103.64308342133053</v>
      </c>
      <c r="O24" s="303">
        <v>365.28</v>
      </c>
      <c r="P24" s="303"/>
      <c r="Q24" s="303">
        <v>18.2</v>
      </c>
      <c r="R24" s="303">
        <v>1.448</v>
      </c>
      <c r="S24" s="303"/>
      <c r="T24" s="303">
        <v>34</v>
      </c>
      <c r="U24" s="306"/>
      <c r="V24" s="303">
        <v>39.799999999999997</v>
      </c>
      <c r="W24" s="312">
        <v>0.76</v>
      </c>
      <c r="X24" s="303"/>
      <c r="Y24" s="312"/>
      <c r="Z24" s="309">
        <v>0.56000000000000005</v>
      </c>
      <c r="AA24" s="316">
        <v>0</v>
      </c>
      <c r="AB24" s="319">
        <v>0.32182812</v>
      </c>
      <c r="AC24" s="322">
        <v>8.7298609999999999E-2</v>
      </c>
      <c r="AD24" s="322">
        <v>0.49853018999999998</v>
      </c>
      <c r="AE24" s="325">
        <v>0</v>
      </c>
      <c r="AF24" s="299"/>
      <c r="AG24" s="299"/>
      <c r="AH24" s="299"/>
      <c r="AI24" s="299"/>
      <c r="AJ24" s="299"/>
      <c r="AK24" s="299"/>
    </row>
    <row r="25" spans="1:37" s="62" customFormat="1" x14ac:dyDescent="0.15">
      <c r="A25"/>
      <c r="B25"/>
      <c r="C25" s="160" t="s">
        <v>282</v>
      </c>
      <c r="D25" s="160" t="s">
        <v>287</v>
      </c>
      <c r="E25" s="160" t="s">
        <v>288</v>
      </c>
      <c r="F25" s="161" t="s">
        <v>289</v>
      </c>
      <c r="G25" s="161" t="s">
        <v>290</v>
      </c>
      <c r="H25" s="167">
        <v>84.932280000000006</v>
      </c>
      <c r="I25" s="168">
        <v>39.75</v>
      </c>
      <c r="J25" s="167">
        <v>-95.14</v>
      </c>
      <c r="K25" s="161">
        <v>1.325</v>
      </c>
      <c r="L25" s="161">
        <v>0.40899999999999997</v>
      </c>
      <c r="M25" s="161">
        <v>29</v>
      </c>
      <c r="N25" s="163">
        <v>64.098113207547172</v>
      </c>
      <c r="O25" s="161">
        <v>400.22</v>
      </c>
      <c r="P25" s="161" t="s">
        <v>121</v>
      </c>
      <c r="Q25" s="161">
        <v>8.93</v>
      </c>
      <c r="R25" s="161">
        <v>1.4239999999999999</v>
      </c>
      <c r="S25" s="161">
        <v>1.1399999999999999</v>
      </c>
      <c r="T25" s="161">
        <v>28.12</v>
      </c>
      <c r="U25" s="162">
        <v>3.1</v>
      </c>
      <c r="V25" s="161">
        <v>40.700000000000003</v>
      </c>
      <c r="W25" s="164">
        <v>0.82</v>
      </c>
      <c r="X25" s="161">
        <v>20.399999999999999</v>
      </c>
      <c r="Y25" s="164">
        <v>1</v>
      </c>
      <c r="Z25" s="163">
        <v>0.05</v>
      </c>
      <c r="AA25" s="165">
        <v>0.1</v>
      </c>
      <c r="AB25" s="172">
        <v>0.45900000000000002</v>
      </c>
      <c r="AC25" s="173">
        <v>0</v>
      </c>
      <c r="AD25" s="173">
        <v>0.42699999999999999</v>
      </c>
      <c r="AE25" s="174">
        <v>3.7999999999999999E-2</v>
      </c>
      <c r="AF25" s="160"/>
      <c r="AG25" s="160"/>
      <c r="AH25" s="160"/>
      <c r="AI25" s="160"/>
      <c r="AJ25" s="160"/>
      <c r="AK25" s="160"/>
    </row>
    <row r="26" spans="1:37" s="68" customFormat="1" x14ac:dyDescent="0.15">
      <c r="A26"/>
      <c r="B26"/>
      <c r="C26" s="113" t="s">
        <v>190</v>
      </c>
      <c r="D26" s="114" t="s">
        <v>191</v>
      </c>
      <c r="E26" s="113" t="s">
        <v>192</v>
      </c>
      <c r="F26" s="115" t="s">
        <v>193</v>
      </c>
      <c r="G26" s="115" t="s">
        <v>98</v>
      </c>
      <c r="H26" s="115">
        <v>74.122800000000026</v>
      </c>
      <c r="I26" s="116">
        <v>34.43</v>
      </c>
      <c r="J26" s="115">
        <v>-116.3</v>
      </c>
      <c r="K26" s="115">
        <v>0.71499999999999997</v>
      </c>
      <c r="L26" s="115">
        <v>0.224</v>
      </c>
      <c r="M26" s="115">
        <v>27.37</v>
      </c>
      <c r="N26" s="117">
        <v>103.66433566433568</v>
      </c>
      <c r="O26" s="115">
        <v>231.34</v>
      </c>
      <c r="P26" s="115" t="s">
        <v>194</v>
      </c>
      <c r="Q26" s="115">
        <v>4.3</v>
      </c>
      <c r="R26" s="115">
        <v>1.3520000000000001</v>
      </c>
      <c r="S26" s="115">
        <v>1.1499999999999999</v>
      </c>
      <c r="T26" s="118">
        <v>17</v>
      </c>
      <c r="U26" s="116">
        <v>2.8</v>
      </c>
      <c r="V26" s="115">
        <v>34.5</v>
      </c>
      <c r="W26" s="124">
        <v>0.27</v>
      </c>
      <c r="X26" s="115"/>
      <c r="Y26" s="124"/>
      <c r="Z26" s="117">
        <v>0.41</v>
      </c>
      <c r="AA26" s="119">
        <v>0</v>
      </c>
      <c r="AB26" s="121">
        <v>0.44800000000000001</v>
      </c>
      <c r="AC26" s="122">
        <v>4.1000000000000002E-2</v>
      </c>
      <c r="AD26" s="122">
        <v>0.16500000000000001</v>
      </c>
      <c r="AE26" s="123">
        <v>0</v>
      </c>
      <c r="AF26" s="113"/>
      <c r="AG26" s="113"/>
      <c r="AH26" s="113"/>
      <c r="AI26" s="113"/>
      <c r="AJ26" s="113"/>
      <c r="AK26" s="113"/>
    </row>
    <row r="27" spans="1:37" s="68" customFormat="1" x14ac:dyDescent="0.15">
      <c r="A27"/>
      <c r="B27"/>
      <c r="C27" s="113" t="s">
        <v>190</v>
      </c>
      <c r="D27" s="114" t="s">
        <v>195</v>
      </c>
      <c r="E27" s="113" t="s">
        <v>196</v>
      </c>
      <c r="F27" s="115" t="s">
        <v>197</v>
      </c>
      <c r="G27" s="115" t="s">
        <v>198</v>
      </c>
      <c r="H27" s="115">
        <v>102.17656000000002</v>
      </c>
      <c r="I27" s="116">
        <v>68.3</v>
      </c>
      <c r="J27" s="115">
        <v>-85.5</v>
      </c>
      <c r="K27" s="115">
        <v>0.72499999999999998</v>
      </c>
      <c r="L27" s="115">
        <v>0.379</v>
      </c>
      <c r="M27" s="115">
        <v>32.26</v>
      </c>
      <c r="N27" s="117">
        <v>140.92413793103449</v>
      </c>
      <c r="O27" s="115">
        <v>188.66</v>
      </c>
      <c r="P27" s="115"/>
      <c r="Q27" s="115">
        <v>3.88</v>
      </c>
      <c r="R27" s="115"/>
      <c r="S27" s="115"/>
      <c r="T27" s="115">
        <v>17.100000000000001</v>
      </c>
      <c r="U27" s="116"/>
      <c r="V27" s="118">
        <v>34</v>
      </c>
      <c r="W27" s="119">
        <v>0.27</v>
      </c>
      <c r="X27" s="118"/>
      <c r="Y27" s="120"/>
      <c r="Z27" s="117">
        <v>0.41</v>
      </c>
      <c r="AA27" s="119">
        <v>0</v>
      </c>
      <c r="AB27" s="121">
        <v>0.58396490000000001</v>
      </c>
      <c r="AC27" s="122">
        <v>7.147829E-2</v>
      </c>
      <c r="AD27" s="122">
        <v>9.2657400000000001E-2</v>
      </c>
      <c r="AE27" s="123">
        <v>0</v>
      </c>
      <c r="AF27" s="113"/>
      <c r="AG27" s="113"/>
      <c r="AH27" s="113"/>
      <c r="AI27" s="113"/>
      <c r="AJ27" s="113"/>
      <c r="AK27" s="113"/>
    </row>
    <row r="28" spans="1:37" s="72" customFormat="1" x14ac:dyDescent="0.15">
      <c r="A28"/>
      <c r="B28"/>
      <c r="C28" s="298" t="s">
        <v>126</v>
      </c>
      <c r="D28" s="298" t="s">
        <v>127</v>
      </c>
      <c r="E28" s="298" t="s">
        <v>128</v>
      </c>
      <c r="F28" s="302" t="s">
        <v>129</v>
      </c>
      <c r="G28" s="302" t="s">
        <v>130</v>
      </c>
      <c r="H28" s="302">
        <v>78.135040000000018</v>
      </c>
      <c r="I28" s="305">
        <v>190.85</v>
      </c>
      <c r="J28" s="302">
        <v>18.52</v>
      </c>
      <c r="K28" s="302">
        <v>1.101</v>
      </c>
      <c r="L28" s="302">
        <v>1.968</v>
      </c>
      <c r="M28" s="302">
        <v>52.89</v>
      </c>
      <c r="N28" s="308">
        <v>70.962761126248864</v>
      </c>
      <c r="O28" s="302">
        <v>572.58000000000004</v>
      </c>
      <c r="P28" s="302" t="s">
        <v>121</v>
      </c>
      <c r="Q28" s="302">
        <v>46.7</v>
      </c>
      <c r="R28" s="302">
        <v>1.4790000000000001</v>
      </c>
      <c r="S28" s="302">
        <v>4.0999999999999996</v>
      </c>
      <c r="T28" s="302">
        <v>43.54</v>
      </c>
      <c r="U28" s="305">
        <v>7.2</v>
      </c>
      <c r="V28" s="302">
        <v>45.1</v>
      </c>
      <c r="W28" s="311">
        <v>1</v>
      </c>
      <c r="X28" s="302">
        <v>19.3</v>
      </c>
      <c r="Y28" s="315">
        <v>29.8</v>
      </c>
      <c r="Z28" s="308">
        <v>0.88</v>
      </c>
      <c r="AA28" s="311">
        <v>0</v>
      </c>
      <c r="AB28" s="318">
        <v>0</v>
      </c>
      <c r="AC28" s="321">
        <v>1.11446329</v>
      </c>
      <c r="AD28" s="321">
        <v>0</v>
      </c>
      <c r="AE28" s="324">
        <v>0</v>
      </c>
      <c r="AF28" s="298"/>
      <c r="AG28" s="298"/>
      <c r="AH28" s="298"/>
      <c r="AI28" s="298"/>
      <c r="AJ28" s="298"/>
      <c r="AK28" s="298"/>
    </row>
    <row r="29" spans="1:37" s="73" customFormat="1" x14ac:dyDescent="0.15">
      <c r="A29"/>
      <c r="B29"/>
      <c r="C29" s="38" t="s">
        <v>79</v>
      </c>
      <c r="D29" s="38" t="s">
        <v>84</v>
      </c>
      <c r="E29" s="38" t="s">
        <v>85</v>
      </c>
      <c r="F29" s="39" t="s">
        <v>86</v>
      </c>
      <c r="G29" s="39" t="s">
        <v>87</v>
      </c>
      <c r="H29" s="39">
        <v>46.069040000000001</v>
      </c>
      <c r="I29" s="40">
        <v>78.290000000000006</v>
      </c>
      <c r="J29" s="39">
        <v>-114.1</v>
      </c>
      <c r="K29" s="39">
        <v>0.81599999999999995</v>
      </c>
      <c r="L29" s="39">
        <v>1.0740000000000001</v>
      </c>
      <c r="M29" s="39">
        <v>42.46</v>
      </c>
      <c r="N29" s="41">
        <v>56.458333333333336</v>
      </c>
      <c r="O29" s="39">
        <v>618.87</v>
      </c>
      <c r="P29" s="39" t="s">
        <v>61</v>
      </c>
      <c r="Q29" s="39">
        <v>24.6</v>
      </c>
      <c r="R29" s="39">
        <v>1.361</v>
      </c>
      <c r="S29" s="39">
        <v>1.66</v>
      </c>
      <c r="T29" s="39">
        <v>22.3</v>
      </c>
      <c r="U29" s="40"/>
      <c r="V29" s="39">
        <v>51.9</v>
      </c>
      <c r="W29" s="43">
        <v>0.54</v>
      </c>
      <c r="X29" s="39">
        <v>37.9</v>
      </c>
      <c r="Y29" s="43">
        <v>19.2</v>
      </c>
      <c r="Z29" s="41">
        <v>0.48</v>
      </c>
      <c r="AA29" s="42">
        <v>0.37</v>
      </c>
      <c r="AB29" s="44">
        <v>0.25095644</v>
      </c>
      <c r="AC29" s="45">
        <v>2.9783730000000001E-2</v>
      </c>
      <c r="AD29" s="45">
        <v>0</v>
      </c>
      <c r="AE29" s="46">
        <v>0.63034542999999998</v>
      </c>
      <c r="AF29" s="38"/>
      <c r="AG29" s="38"/>
      <c r="AH29" s="38"/>
      <c r="AI29" s="38"/>
      <c r="AJ29" s="38"/>
      <c r="AK29" s="38"/>
    </row>
    <row r="30" spans="1:37" s="73" customFormat="1" x14ac:dyDescent="0.15">
      <c r="A30"/>
      <c r="B30"/>
      <c r="C30" s="73" t="s">
        <v>144</v>
      </c>
      <c r="D30" s="73" t="s">
        <v>148</v>
      </c>
      <c r="E30" s="73" t="s">
        <v>149</v>
      </c>
      <c r="F30" s="74" t="s">
        <v>150</v>
      </c>
      <c r="G30" s="74" t="s">
        <v>151</v>
      </c>
      <c r="H30" s="74">
        <v>88.106320000000025</v>
      </c>
      <c r="I30" s="75">
        <v>77.06</v>
      </c>
      <c r="J30" s="74">
        <v>-83.55</v>
      </c>
      <c r="K30" s="74">
        <v>0.90200000000000002</v>
      </c>
      <c r="L30" s="74">
        <v>0.42299999999999999</v>
      </c>
      <c r="M30" s="74">
        <v>35.69</v>
      </c>
      <c r="N30" s="76">
        <v>97.682926829268283</v>
      </c>
      <c r="O30" s="74">
        <v>300.64</v>
      </c>
      <c r="P30" s="74" t="s">
        <v>121</v>
      </c>
      <c r="Q30" s="74">
        <v>6</v>
      </c>
      <c r="R30" s="74">
        <v>1.3720000000000001</v>
      </c>
      <c r="S30" s="74">
        <v>1.88</v>
      </c>
      <c r="T30" s="74">
        <v>23.75</v>
      </c>
      <c r="U30" s="75">
        <v>4.4000000000000004</v>
      </c>
      <c r="V30" s="74">
        <v>38.1</v>
      </c>
      <c r="W30" s="77">
        <v>0.55000000000000004</v>
      </c>
      <c r="X30" s="74">
        <v>9.3000000000000007</v>
      </c>
      <c r="Y30" s="77">
        <v>17.100000000000001</v>
      </c>
      <c r="Z30" s="76">
        <v>0.45</v>
      </c>
      <c r="AA30" s="78">
        <v>0</v>
      </c>
      <c r="AB30" s="79">
        <v>0.33874573000000002</v>
      </c>
      <c r="AC30" s="80">
        <v>5.7556879999999998E-2</v>
      </c>
      <c r="AD30" s="80">
        <v>0.44114585000000001</v>
      </c>
      <c r="AE30" s="81">
        <v>0</v>
      </c>
    </row>
    <row r="31" spans="1:37" s="73" customFormat="1" x14ac:dyDescent="0.15">
      <c r="A31"/>
      <c r="B31"/>
      <c r="C31" s="113" t="s">
        <v>190</v>
      </c>
      <c r="D31" s="114" t="s">
        <v>216</v>
      </c>
      <c r="E31" s="113" t="s">
        <v>217</v>
      </c>
      <c r="F31" s="115" t="s">
        <v>218</v>
      </c>
      <c r="G31" s="115" t="s">
        <v>219</v>
      </c>
      <c r="H31" s="115">
        <v>104.14908000000001</v>
      </c>
      <c r="I31" s="116">
        <v>87.5</v>
      </c>
      <c r="J31" s="115">
        <v>-66.5</v>
      </c>
      <c r="K31" s="115">
        <v>0.84099999999999997</v>
      </c>
      <c r="L31" s="115"/>
      <c r="M31" s="115"/>
      <c r="N31" s="117">
        <f>H31/K31</f>
        <v>123.83957193816886</v>
      </c>
      <c r="O31" s="115"/>
      <c r="P31" s="115"/>
      <c r="Q31" s="115"/>
      <c r="R31" s="115"/>
      <c r="S31" s="115"/>
      <c r="T31" s="115"/>
      <c r="U31" s="116"/>
      <c r="V31" s="115"/>
      <c r="W31" s="124"/>
      <c r="X31" s="115"/>
      <c r="Y31" s="124"/>
      <c r="Z31" s="117"/>
      <c r="AA31" s="119"/>
      <c r="AB31" s="121"/>
      <c r="AC31" s="122"/>
      <c r="AD31" s="122"/>
      <c r="AE31" s="123"/>
      <c r="AF31" s="113"/>
      <c r="AG31" s="113"/>
      <c r="AH31" s="113"/>
      <c r="AI31" s="113"/>
      <c r="AJ31" s="113"/>
      <c r="AK31" s="113"/>
    </row>
    <row r="32" spans="1:37" s="73" customFormat="1" x14ac:dyDescent="0.15">
      <c r="A32"/>
      <c r="B32"/>
      <c r="C32" s="38" t="s">
        <v>79</v>
      </c>
      <c r="D32" s="38" t="s">
        <v>112</v>
      </c>
      <c r="E32" s="38" t="s">
        <v>113</v>
      </c>
      <c r="F32" s="39" t="s">
        <v>114</v>
      </c>
      <c r="G32" s="39" t="s">
        <v>115</v>
      </c>
      <c r="H32" s="39">
        <v>62.06844000000001</v>
      </c>
      <c r="I32" s="40">
        <v>197.3</v>
      </c>
      <c r="J32" s="39">
        <v>-13</v>
      </c>
      <c r="K32" s="39">
        <v>1.113</v>
      </c>
      <c r="L32" s="39">
        <v>16.869</v>
      </c>
      <c r="M32" s="39">
        <v>65.599999999999994</v>
      </c>
      <c r="N32" s="41">
        <v>55.768194070080867</v>
      </c>
      <c r="O32" s="39">
        <v>857.86</v>
      </c>
      <c r="P32" s="39"/>
      <c r="Q32" s="39">
        <v>37.700000000000003</v>
      </c>
      <c r="R32" s="39">
        <v>1.429</v>
      </c>
      <c r="S32" s="39"/>
      <c r="T32" s="41">
        <v>47.7</v>
      </c>
      <c r="U32" s="40"/>
      <c r="V32" s="39">
        <v>56.3</v>
      </c>
      <c r="W32" s="43">
        <v>0.92</v>
      </c>
      <c r="X32" s="39"/>
      <c r="Y32" s="43"/>
      <c r="Z32" s="41">
        <v>0.52</v>
      </c>
      <c r="AA32" s="42">
        <v>0.9</v>
      </c>
      <c r="AB32" s="44">
        <v>0</v>
      </c>
      <c r="AC32" s="45">
        <v>0.34300000000000003</v>
      </c>
      <c r="AD32" s="45">
        <v>0</v>
      </c>
      <c r="AE32" s="46">
        <v>0.85199999999999998</v>
      </c>
      <c r="AF32" s="38"/>
      <c r="AG32" s="38"/>
      <c r="AH32" s="38"/>
      <c r="AI32" s="38"/>
      <c r="AJ32" s="38"/>
      <c r="AK32" s="38"/>
    </row>
    <row r="33" spans="1:37" s="73" customFormat="1" x14ac:dyDescent="0.15">
      <c r="A33"/>
      <c r="B33"/>
      <c r="C33" s="210" t="s">
        <v>273</v>
      </c>
      <c r="D33" s="210" t="s">
        <v>274</v>
      </c>
      <c r="E33" s="210" t="s">
        <v>275</v>
      </c>
      <c r="F33" s="218" t="s">
        <v>276</v>
      </c>
      <c r="G33" s="218" t="s">
        <v>277</v>
      </c>
      <c r="H33" s="218">
        <v>45.040960000000005</v>
      </c>
      <c r="I33" s="221">
        <v>219.85</v>
      </c>
      <c r="J33" s="218">
        <v>2.5500000000000114</v>
      </c>
      <c r="K33" s="218">
        <v>1.1339999999999999</v>
      </c>
      <c r="L33" s="218">
        <v>3.3530000000000002</v>
      </c>
      <c r="M33" s="218">
        <v>60.15</v>
      </c>
      <c r="N33" s="226">
        <v>39.717813051146386</v>
      </c>
      <c r="O33" s="218"/>
      <c r="P33" s="218"/>
      <c r="Q33" s="218">
        <v>84</v>
      </c>
      <c r="R33" s="218">
        <v>1.4470000000000001</v>
      </c>
      <c r="S33" s="218">
        <v>3.71</v>
      </c>
      <c r="T33" s="218">
        <v>58.9</v>
      </c>
      <c r="U33" s="221"/>
      <c r="V33" s="218">
        <v>56.6</v>
      </c>
      <c r="W33" s="234"/>
      <c r="X33" s="218">
        <v>39.799999999999997</v>
      </c>
      <c r="Y33" s="234">
        <v>24</v>
      </c>
      <c r="Z33" s="226"/>
      <c r="AA33" s="243"/>
      <c r="AB33" s="246">
        <v>0</v>
      </c>
      <c r="AC33" s="251">
        <v>8.8999999999999996E-2</v>
      </c>
      <c r="AD33" s="251">
        <v>0.34100000000000003</v>
      </c>
      <c r="AE33" s="256">
        <v>0.252</v>
      </c>
      <c r="AF33" s="210"/>
      <c r="AG33" s="210"/>
      <c r="AH33" s="210"/>
      <c r="AI33" s="210"/>
      <c r="AJ33" s="210"/>
      <c r="AK33" s="210"/>
    </row>
    <row r="34" spans="1:37" s="84" customFormat="1" x14ac:dyDescent="0.15">
      <c r="A34"/>
      <c r="B34"/>
      <c r="C34" s="37" t="s">
        <v>62</v>
      </c>
      <c r="D34" s="300" t="s">
        <v>63</v>
      </c>
      <c r="E34" s="37" t="s">
        <v>64</v>
      </c>
      <c r="F34" s="267" t="s">
        <v>65</v>
      </c>
      <c r="G34" s="267" t="s">
        <v>66</v>
      </c>
      <c r="H34" s="267">
        <v>46.025680000000008</v>
      </c>
      <c r="I34" s="271">
        <v>100.56</v>
      </c>
      <c r="J34" s="267">
        <v>8.4000000000000341</v>
      </c>
      <c r="K34" s="267">
        <v>1.22</v>
      </c>
      <c r="L34" s="267">
        <v>1.607</v>
      </c>
      <c r="M34" s="267">
        <v>46.3</v>
      </c>
      <c r="N34" s="275">
        <v>37.729508196721312</v>
      </c>
      <c r="O34" s="267">
        <v>535.98</v>
      </c>
      <c r="P34" s="267" t="s">
        <v>61</v>
      </c>
      <c r="Q34" s="267">
        <v>58.5</v>
      </c>
      <c r="R34" s="267">
        <v>1.37</v>
      </c>
      <c r="S34" s="267">
        <v>1.42</v>
      </c>
      <c r="T34" s="267">
        <v>37.67</v>
      </c>
      <c r="U34" s="271"/>
      <c r="V34" s="267">
        <v>57.7</v>
      </c>
      <c r="W34" s="313">
        <v>0.65</v>
      </c>
      <c r="X34" s="267">
        <v>83.6</v>
      </c>
      <c r="Y34" s="313">
        <v>19</v>
      </c>
      <c r="Z34" s="275">
        <v>0.38</v>
      </c>
      <c r="AA34" s="280">
        <v>0.75</v>
      </c>
      <c r="AB34" s="287">
        <v>0</v>
      </c>
      <c r="AC34" s="291">
        <v>0.09</v>
      </c>
      <c r="AD34" s="291">
        <v>0</v>
      </c>
      <c r="AE34" s="295">
        <v>0.42</v>
      </c>
      <c r="AF34" s="37"/>
      <c r="AG34" s="37"/>
      <c r="AH34" s="37"/>
      <c r="AI34" s="37"/>
      <c r="AJ34" s="37"/>
      <c r="AK34" s="37"/>
    </row>
    <row r="35" spans="1:37" s="93" customFormat="1" x14ac:dyDescent="0.15">
      <c r="A35"/>
      <c r="B35"/>
      <c r="C35" s="146" t="s">
        <v>249</v>
      </c>
      <c r="D35" s="146" t="s">
        <v>3</v>
      </c>
      <c r="E35" s="146" t="s">
        <v>258</v>
      </c>
      <c r="F35" s="147" t="s">
        <v>259</v>
      </c>
      <c r="G35" s="147" t="s">
        <v>260</v>
      </c>
      <c r="H35" s="147">
        <v>100.20404000000003</v>
      </c>
      <c r="I35" s="148">
        <v>98.43</v>
      </c>
      <c r="J35" s="147">
        <v>-90.58</v>
      </c>
      <c r="K35" s="147">
        <v>0.68400000000000005</v>
      </c>
      <c r="L35" s="147">
        <v>0.498</v>
      </c>
      <c r="M35" s="147">
        <v>36.659999999999997</v>
      </c>
      <c r="N35" s="149">
        <v>146.49122807017542</v>
      </c>
      <c r="O35" s="147">
        <v>200.08</v>
      </c>
      <c r="P35" s="147" t="s">
        <v>194</v>
      </c>
      <c r="Q35" s="147">
        <v>1.92</v>
      </c>
      <c r="R35" s="147">
        <v>1.3879999999999999</v>
      </c>
      <c r="S35" s="147">
        <v>0</v>
      </c>
      <c r="T35" s="147">
        <v>20.3</v>
      </c>
      <c r="U35" s="148">
        <v>0.1</v>
      </c>
      <c r="V35" s="147">
        <v>31.1</v>
      </c>
      <c r="W35" s="150">
        <v>-0.08</v>
      </c>
      <c r="X35" s="147">
        <v>0</v>
      </c>
      <c r="Y35" s="150">
        <v>0</v>
      </c>
      <c r="Z35" s="149">
        <v>0</v>
      </c>
      <c r="AA35" s="151">
        <v>0</v>
      </c>
      <c r="AB35" s="152">
        <v>1.1522956099999999</v>
      </c>
      <c r="AC35" s="153">
        <v>0</v>
      </c>
      <c r="AD35" s="153">
        <v>0</v>
      </c>
      <c r="AE35" s="154">
        <v>0</v>
      </c>
      <c r="AF35" s="146"/>
      <c r="AG35" s="146"/>
      <c r="AH35" s="146"/>
      <c r="AI35" s="146"/>
      <c r="AJ35" s="146"/>
      <c r="AK35" s="146"/>
    </row>
    <row r="36" spans="1:37" s="93" customFormat="1" x14ac:dyDescent="0.15">
      <c r="A36"/>
      <c r="B36"/>
      <c r="C36" s="146" t="s">
        <v>249</v>
      </c>
      <c r="D36" s="146" t="s">
        <v>254</v>
      </c>
      <c r="E36" s="146" t="s">
        <v>255</v>
      </c>
      <c r="F36" s="147" t="s">
        <v>256</v>
      </c>
      <c r="G36" s="147" t="s">
        <v>257</v>
      </c>
      <c r="H36" s="147">
        <v>86.177160000000015</v>
      </c>
      <c r="I36" s="148">
        <v>68.73</v>
      </c>
      <c r="J36" s="147">
        <v>-95.32</v>
      </c>
      <c r="K36" s="147">
        <v>0.65900000000000003</v>
      </c>
      <c r="L36" s="147">
        <v>0.29799999999999999</v>
      </c>
      <c r="M36" s="147">
        <v>31.73</v>
      </c>
      <c r="N36" s="149">
        <v>130.77389984825493</v>
      </c>
      <c r="O36" s="147">
        <v>200.76</v>
      </c>
      <c r="P36" s="147" t="s">
        <v>194</v>
      </c>
      <c r="Q36" s="147">
        <v>1.88</v>
      </c>
      <c r="R36" s="147">
        <v>1.375</v>
      </c>
      <c r="S36" s="147">
        <v>0.08</v>
      </c>
      <c r="T36" s="147">
        <v>18.399999999999999</v>
      </c>
      <c r="U36" s="148">
        <v>0.1</v>
      </c>
      <c r="V36" s="155">
        <v>31</v>
      </c>
      <c r="W36" s="151">
        <v>-0.04</v>
      </c>
      <c r="X36" s="156">
        <v>0</v>
      </c>
      <c r="Y36" s="157">
        <v>0</v>
      </c>
      <c r="Z36" s="149">
        <v>0</v>
      </c>
      <c r="AA36" s="151">
        <v>0</v>
      </c>
      <c r="AB36" s="152">
        <v>1</v>
      </c>
      <c r="AC36" s="153">
        <v>0</v>
      </c>
      <c r="AD36" s="153">
        <v>0</v>
      </c>
      <c r="AE36" s="154">
        <v>0</v>
      </c>
      <c r="AF36" s="146"/>
      <c r="AG36" s="146"/>
      <c r="AH36" s="146"/>
      <c r="AI36" s="146"/>
      <c r="AJ36" s="146"/>
      <c r="AK36" s="146"/>
    </row>
    <row r="37" spans="1:37" s="93" customFormat="1" x14ac:dyDescent="0.15">
      <c r="A37"/>
      <c r="B37"/>
      <c r="C37" s="38" t="s">
        <v>79</v>
      </c>
      <c r="D37" s="38" t="s">
        <v>102</v>
      </c>
      <c r="E37" s="38" t="s">
        <v>103</v>
      </c>
      <c r="F37" s="39" t="s">
        <v>104</v>
      </c>
      <c r="G37" s="39" t="s">
        <v>98</v>
      </c>
      <c r="H37" s="39">
        <v>74.122800000000026</v>
      </c>
      <c r="I37" s="40">
        <v>107.66</v>
      </c>
      <c r="J37" s="39">
        <v>-108</v>
      </c>
      <c r="K37" s="39">
        <v>0.80200000000000005</v>
      </c>
      <c r="L37" s="39">
        <v>3.33</v>
      </c>
      <c r="M37" s="39"/>
      <c r="N37" s="41">
        <f>H37/K37</f>
        <v>92.422443890274337</v>
      </c>
      <c r="O37" s="39">
        <v>425.37</v>
      </c>
      <c r="P37" s="39"/>
      <c r="Q37" s="39">
        <v>16.7</v>
      </c>
      <c r="R37" s="39">
        <v>1.3959999999999999</v>
      </c>
      <c r="S37" s="39">
        <v>1.79</v>
      </c>
      <c r="T37" s="39">
        <v>22.98</v>
      </c>
      <c r="U37" s="47">
        <v>4</v>
      </c>
      <c r="V37" s="48">
        <v>48.6</v>
      </c>
      <c r="W37" s="49">
        <v>0.4</v>
      </c>
      <c r="X37" s="48"/>
      <c r="Y37" s="49"/>
      <c r="Z37" s="41">
        <v>0.48</v>
      </c>
      <c r="AA37" s="42">
        <v>0.37</v>
      </c>
      <c r="AB37" s="44"/>
      <c r="AC37" s="45"/>
      <c r="AD37" s="45"/>
      <c r="AE37" s="46"/>
      <c r="AF37" s="38"/>
      <c r="AG37" s="38"/>
      <c r="AH37" s="38"/>
      <c r="AI37" s="38"/>
      <c r="AJ37" s="38"/>
      <c r="AK37" s="38"/>
    </row>
    <row r="38" spans="1:37" s="93" customFormat="1" x14ac:dyDescent="0.15">
      <c r="A38"/>
      <c r="B38"/>
      <c r="C38" s="73" t="s">
        <v>144</v>
      </c>
      <c r="D38" s="73" t="s">
        <v>163</v>
      </c>
      <c r="E38" s="73" t="s">
        <v>164</v>
      </c>
      <c r="F38" s="74" t="s">
        <v>165</v>
      </c>
      <c r="G38" s="74" t="s">
        <v>162</v>
      </c>
      <c r="H38" s="74">
        <v>116.16008000000002</v>
      </c>
      <c r="I38" s="75">
        <v>116.65</v>
      </c>
      <c r="J38" s="74">
        <v>-98.85</v>
      </c>
      <c r="K38" s="74">
        <v>0.86799999999999999</v>
      </c>
      <c r="L38" s="74">
        <v>0.67600000000000005</v>
      </c>
      <c r="M38" s="74">
        <v>35.9</v>
      </c>
      <c r="N38" s="76">
        <v>133.82488479262673</v>
      </c>
      <c r="O38" s="74"/>
      <c r="P38" s="74"/>
      <c r="Q38" s="74">
        <v>5.07</v>
      </c>
      <c r="R38" s="74"/>
      <c r="S38" s="74"/>
      <c r="T38" s="74">
        <v>23.7</v>
      </c>
      <c r="U38" s="75"/>
      <c r="V38" s="74"/>
      <c r="W38" s="77"/>
      <c r="X38" s="74"/>
      <c r="Y38" s="77"/>
      <c r="Z38" s="76"/>
      <c r="AA38" s="78"/>
      <c r="AB38" s="79">
        <v>0.62</v>
      </c>
      <c r="AC38" s="80">
        <v>0.183</v>
      </c>
      <c r="AD38" s="80">
        <v>0.54100000000000004</v>
      </c>
      <c r="AE38" s="81">
        <v>0</v>
      </c>
      <c r="AF38" s="73"/>
      <c r="AG38" s="73"/>
      <c r="AH38" s="73"/>
      <c r="AI38" s="73"/>
      <c r="AJ38" s="73"/>
      <c r="AK38" s="73"/>
    </row>
    <row r="39" spans="1:37" s="93" customFormat="1" x14ac:dyDescent="0.15">
      <c r="A39"/>
      <c r="B39"/>
      <c r="C39" s="146" t="s">
        <v>249</v>
      </c>
      <c r="D39" s="146" t="s">
        <v>269</v>
      </c>
      <c r="E39" s="146" t="s">
        <v>270</v>
      </c>
      <c r="F39" s="147" t="s">
        <v>271</v>
      </c>
      <c r="G39" s="147" t="s">
        <v>272</v>
      </c>
      <c r="H39" s="147">
        <v>114.23092000000003</v>
      </c>
      <c r="I39" s="148">
        <v>99.238</v>
      </c>
      <c r="J39" s="147">
        <v>-107.37299999999999</v>
      </c>
      <c r="K39" s="147">
        <v>0.69199999999999995</v>
      </c>
      <c r="L39" s="147">
        <v>0.502</v>
      </c>
      <c r="M39" s="147">
        <v>35.24</v>
      </c>
      <c r="N39" s="149">
        <v>165.07225433526014</v>
      </c>
      <c r="O39" s="147"/>
      <c r="P39" s="147"/>
      <c r="Q39" s="147">
        <v>1.94</v>
      </c>
      <c r="R39" s="147">
        <v>1.391</v>
      </c>
      <c r="S39" s="147">
        <v>0</v>
      </c>
      <c r="T39" s="147">
        <v>18.77</v>
      </c>
      <c r="U39" s="148">
        <v>0.1</v>
      </c>
      <c r="V39" s="147"/>
      <c r="W39" s="150"/>
      <c r="X39" s="147"/>
      <c r="Y39" s="150"/>
      <c r="Z39" s="149"/>
      <c r="AA39" s="151"/>
      <c r="AB39" s="152">
        <v>1.1891483300000001</v>
      </c>
      <c r="AC39" s="153">
        <v>0</v>
      </c>
      <c r="AD39" s="153">
        <v>0</v>
      </c>
      <c r="AE39" s="154">
        <v>0</v>
      </c>
      <c r="AF39" s="146"/>
      <c r="AG39" s="146"/>
      <c r="AH39" s="146"/>
      <c r="AI39" s="146"/>
      <c r="AJ39" s="146"/>
      <c r="AK39" s="146"/>
    </row>
    <row r="40" spans="1:37" s="103" customFormat="1" x14ac:dyDescent="0.15">
      <c r="A40"/>
      <c r="B40"/>
      <c r="C40" s="213" t="s">
        <v>79</v>
      </c>
      <c r="D40" s="213" t="s">
        <v>92</v>
      </c>
      <c r="E40" s="213" t="s">
        <v>93</v>
      </c>
      <c r="F40" s="219" t="s">
        <v>94</v>
      </c>
      <c r="G40" s="219" t="s">
        <v>91</v>
      </c>
      <c r="H40" s="219">
        <v>60.095920000000014</v>
      </c>
      <c r="I40" s="224">
        <v>82.260000000000048</v>
      </c>
      <c r="J40" s="219">
        <v>-87.87</v>
      </c>
      <c r="K40" s="219">
        <v>0.78500000000000003</v>
      </c>
      <c r="L40" s="219">
        <v>2.0779999999999998</v>
      </c>
      <c r="M40" s="219">
        <v>45.48</v>
      </c>
      <c r="N40" s="229">
        <v>76.560509554140125</v>
      </c>
      <c r="O40" s="219">
        <v>489.11</v>
      </c>
      <c r="P40" s="219" t="s">
        <v>61</v>
      </c>
      <c r="Q40" s="219">
        <v>19.899999999999999</v>
      </c>
      <c r="R40" s="219">
        <v>1.377</v>
      </c>
      <c r="S40" s="219">
        <v>1.66</v>
      </c>
      <c r="T40" s="219">
        <v>21.7</v>
      </c>
      <c r="U40" s="224">
        <v>3.9</v>
      </c>
      <c r="V40" s="219">
        <v>49.2</v>
      </c>
      <c r="W40" s="237">
        <v>0.48</v>
      </c>
      <c r="X40" s="219">
        <v>33.799999999999997</v>
      </c>
      <c r="Y40" s="237">
        <v>21.1</v>
      </c>
      <c r="Z40" s="229">
        <v>0.56000000000000005</v>
      </c>
      <c r="AA40" s="244">
        <v>0.33</v>
      </c>
      <c r="AB40" s="249">
        <v>0.36641308</v>
      </c>
      <c r="AC40" s="254">
        <v>9.1267310000000004E-2</v>
      </c>
      <c r="AD40" s="254">
        <v>0</v>
      </c>
      <c r="AE40" s="259">
        <v>0.39143979000000001</v>
      </c>
      <c r="AF40" s="213"/>
      <c r="AG40" s="213"/>
      <c r="AH40" s="213"/>
      <c r="AI40" s="213"/>
      <c r="AJ40" s="213"/>
      <c r="AK40" s="213"/>
    </row>
    <row r="41" spans="1:37" s="113" customFormat="1" x14ac:dyDescent="0.15">
      <c r="A41"/>
      <c r="B41"/>
      <c r="C41" s="73" t="s">
        <v>144</v>
      </c>
      <c r="D41" s="73" t="s">
        <v>156</v>
      </c>
      <c r="E41" s="73" t="s">
        <v>157</v>
      </c>
      <c r="F41" s="74" t="s">
        <v>158</v>
      </c>
      <c r="G41" s="74" t="s">
        <v>155</v>
      </c>
      <c r="H41" s="74">
        <v>102.13320000000002</v>
      </c>
      <c r="I41" s="75">
        <v>88.5</v>
      </c>
      <c r="J41" s="74">
        <v>-73.400000000000006</v>
      </c>
      <c r="K41" s="74">
        <v>0.872</v>
      </c>
      <c r="L41" s="74">
        <v>0.55900000000000005</v>
      </c>
      <c r="M41" s="74">
        <v>37.200000000000003</v>
      </c>
      <c r="N41" s="76">
        <v>117.12155963302752</v>
      </c>
      <c r="O41" s="74"/>
      <c r="P41" s="74"/>
      <c r="Q41" s="74">
        <v>6.3</v>
      </c>
      <c r="R41" s="74"/>
      <c r="S41" s="74"/>
      <c r="T41" s="74">
        <v>22.3</v>
      </c>
      <c r="U41" s="75"/>
      <c r="V41" s="74"/>
      <c r="W41" s="77"/>
      <c r="X41" s="74"/>
      <c r="Y41" s="77"/>
      <c r="Z41" s="76"/>
      <c r="AA41" s="78"/>
      <c r="AB41" s="79">
        <v>0.55248014999999995</v>
      </c>
      <c r="AC41" s="80">
        <v>0.153854608</v>
      </c>
      <c r="AD41" s="80">
        <v>0.498209652</v>
      </c>
      <c r="AE41" s="81">
        <v>0</v>
      </c>
      <c r="AF41" s="73"/>
      <c r="AG41" s="73"/>
      <c r="AH41" s="73"/>
      <c r="AI41" s="73"/>
      <c r="AJ41" s="73"/>
      <c r="AK41" s="73"/>
    </row>
    <row r="42" spans="1:37" s="113" customFormat="1" x14ac:dyDescent="0.15">
      <c r="A42"/>
      <c r="B42"/>
      <c r="C42" s="38" t="s">
        <v>79</v>
      </c>
      <c r="D42" s="38" t="s">
        <v>80</v>
      </c>
      <c r="E42" s="38" t="s">
        <v>81</v>
      </c>
      <c r="F42" s="39" t="s">
        <v>82</v>
      </c>
      <c r="G42" s="39" t="s">
        <v>83</v>
      </c>
      <c r="H42" s="39">
        <v>32.04216000000001</v>
      </c>
      <c r="I42" s="40">
        <v>64.7</v>
      </c>
      <c r="J42" s="39">
        <v>-97.68</v>
      </c>
      <c r="K42" s="39">
        <v>0.79100000000000004</v>
      </c>
      <c r="L42" s="39">
        <v>0.54400000000000004</v>
      </c>
      <c r="M42" s="39">
        <v>37.83</v>
      </c>
      <c r="N42" s="41">
        <v>40.505689001264223</v>
      </c>
      <c r="O42" s="39">
        <v>808.26</v>
      </c>
      <c r="P42" s="39" t="s">
        <v>61</v>
      </c>
      <c r="Q42" s="39">
        <v>32.700000000000003</v>
      </c>
      <c r="R42" s="39">
        <v>1.3280000000000001</v>
      </c>
      <c r="S42" s="39">
        <v>2.87</v>
      </c>
      <c r="T42" s="39">
        <v>22.6</v>
      </c>
      <c r="U42" s="40">
        <v>5.0999999999999996</v>
      </c>
      <c r="V42" s="39">
        <v>55.4</v>
      </c>
      <c r="W42" s="42">
        <v>0.6</v>
      </c>
      <c r="X42" s="39">
        <v>41.5</v>
      </c>
      <c r="Y42" s="43">
        <v>19</v>
      </c>
      <c r="Z42" s="41">
        <v>0.47</v>
      </c>
      <c r="AA42" s="42">
        <v>0.43</v>
      </c>
      <c r="AB42" s="44">
        <v>8.9637179999999997E-2</v>
      </c>
      <c r="AC42" s="45">
        <v>0.13934195999999999</v>
      </c>
      <c r="AD42" s="45">
        <v>0</v>
      </c>
      <c r="AE42" s="46">
        <v>0.59428713</v>
      </c>
      <c r="AF42" s="38"/>
      <c r="AG42" s="38"/>
      <c r="AH42" s="38"/>
      <c r="AI42" s="38"/>
      <c r="AJ42" s="38"/>
      <c r="AK42" s="38"/>
    </row>
    <row r="43" spans="1:37" s="113" customFormat="1" x14ac:dyDescent="0.15">
      <c r="A43"/>
      <c r="B43"/>
      <c r="C43" s="73" t="s">
        <v>144</v>
      </c>
      <c r="D43" s="73" t="s">
        <v>145</v>
      </c>
      <c r="E43" s="73" t="s">
        <v>146</v>
      </c>
      <c r="F43" s="74" t="s">
        <v>147</v>
      </c>
      <c r="G43" s="74" t="s">
        <v>78</v>
      </c>
      <c r="H43" s="74">
        <v>74.079440000000019</v>
      </c>
      <c r="I43" s="75">
        <v>56.94</v>
      </c>
      <c r="J43" s="74">
        <v>-98</v>
      </c>
      <c r="K43" s="74">
        <v>0.93200000000000005</v>
      </c>
      <c r="L43" s="74">
        <v>0.36399999999999999</v>
      </c>
      <c r="M43" s="74">
        <v>32.5</v>
      </c>
      <c r="N43" s="76">
        <v>79.484978540772531</v>
      </c>
      <c r="O43" s="74">
        <v>350.86</v>
      </c>
      <c r="P43" s="74"/>
      <c r="Q43" s="74">
        <v>6.7</v>
      </c>
      <c r="R43" s="74">
        <v>1.3620000000000001</v>
      </c>
      <c r="S43" s="74"/>
      <c r="T43" s="74">
        <v>25.2</v>
      </c>
      <c r="U43" s="75"/>
      <c r="V43" s="82">
        <v>40</v>
      </c>
      <c r="W43" s="78">
        <v>0.6</v>
      </c>
      <c r="X43" s="82">
        <v>10.7</v>
      </c>
      <c r="Y43" s="83">
        <v>16.3</v>
      </c>
      <c r="Z43" s="76">
        <v>0.38</v>
      </c>
      <c r="AA43" s="78">
        <v>0</v>
      </c>
      <c r="AB43" s="79">
        <v>0.23599999999999999</v>
      </c>
      <c r="AC43" s="80">
        <v>0</v>
      </c>
      <c r="AD43" s="80">
        <v>0.33700000000000002</v>
      </c>
      <c r="AE43" s="81">
        <v>0</v>
      </c>
      <c r="AF43" s="73"/>
      <c r="AG43" s="73"/>
      <c r="AH43" s="73"/>
      <c r="AI43" s="73"/>
      <c r="AJ43" s="73"/>
      <c r="AK43" s="73"/>
    </row>
    <row r="44" spans="1:37" s="113" customFormat="1" x14ac:dyDescent="0.15">
      <c r="A44"/>
      <c r="B44"/>
      <c r="C44" s="146" t="s">
        <v>249</v>
      </c>
      <c r="D44" s="146" t="s">
        <v>265</v>
      </c>
      <c r="E44" s="146" t="s">
        <v>266</v>
      </c>
      <c r="F44" s="147" t="s">
        <v>267</v>
      </c>
      <c r="G44" s="147" t="s">
        <v>268</v>
      </c>
      <c r="H44" s="147">
        <v>98.188160000000025</v>
      </c>
      <c r="I44" s="148">
        <v>100.93400000000003</v>
      </c>
      <c r="J44" s="147">
        <v>-126.57</v>
      </c>
      <c r="K44" s="147">
        <v>0.77</v>
      </c>
      <c r="L44" s="147">
        <v>0.67900000000000005</v>
      </c>
      <c r="M44" s="147">
        <v>35.44</v>
      </c>
      <c r="N44" s="149">
        <v>127.51948051948051</v>
      </c>
      <c r="O44" s="147"/>
      <c r="P44" s="147"/>
      <c r="Q44" s="147">
        <v>2.02</v>
      </c>
      <c r="R44" s="147"/>
      <c r="S44" s="147"/>
      <c r="T44" s="147">
        <v>23.82</v>
      </c>
      <c r="U44" s="148"/>
      <c r="V44" s="147"/>
      <c r="W44" s="150"/>
      <c r="X44" s="147"/>
      <c r="Y44" s="150"/>
      <c r="Z44" s="149"/>
      <c r="AA44" s="151"/>
      <c r="AB44" s="152"/>
      <c r="AC44" s="153"/>
      <c r="AD44" s="153"/>
      <c r="AE44" s="154"/>
      <c r="AF44" s="146"/>
      <c r="AG44" s="146"/>
      <c r="AH44" s="146"/>
      <c r="AI44" s="146"/>
      <c r="AJ44" s="146"/>
      <c r="AK44" s="146"/>
    </row>
    <row r="45" spans="1:37" s="113" customFormat="1" x14ac:dyDescent="0.15">
      <c r="A45"/>
      <c r="B45"/>
      <c r="C45" s="93" t="s">
        <v>169</v>
      </c>
      <c r="D45" s="93" t="s">
        <v>174</v>
      </c>
      <c r="E45" s="93" t="s">
        <v>175</v>
      </c>
      <c r="F45" s="94" t="s">
        <v>176</v>
      </c>
      <c r="G45" s="94" t="s">
        <v>177</v>
      </c>
      <c r="H45" s="94">
        <v>72.106920000000017</v>
      </c>
      <c r="I45" s="95">
        <v>79.64</v>
      </c>
      <c r="J45" s="94">
        <v>-86.67</v>
      </c>
      <c r="K45" s="94">
        <v>0.80500000000000005</v>
      </c>
      <c r="L45" s="100">
        <v>0.4</v>
      </c>
      <c r="M45" s="94">
        <v>34.92</v>
      </c>
      <c r="N45" s="96">
        <v>89.577639751552795</v>
      </c>
      <c r="O45" s="94">
        <v>321.92</v>
      </c>
      <c r="P45" s="94"/>
      <c r="Q45" s="94">
        <v>18.5</v>
      </c>
      <c r="R45" s="94">
        <v>1.379</v>
      </c>
      <c r="S45" s="94">
        <v>2.76</v>
      </c>
      <c r="T45" s="102">
        <v>24</v>
      </c>
      <c r="U45" s="95">
        <v>4.7</v>
      </c>
      <c r="V45" s="94">
        <v>41.3</v>
      </c>
      <c r="W45" s="97">
        <v>0.67</v>
      </c>
      <c r="X45" s="94"/>
      <c r="Y45" s="97"/>
      <c r="Z45" s="96">
        <v>0.51</v>
      </c>
      <c r="AA45" s="98">
        <v>0</v>
      </c>
      <c r="AB45" s="99">
        <v>0.26064569999999998</v>
      </c>
      <c r="AC45" s="100">
        <v>9.4576300000000002E-2</v>
      </c>
      <c r="AD45" s="100">
        <v>0.46282774999999998</v>
      </c>
      <c r="AE45" s="101">
        <v>0</v>
      </c>
      <c r="AF45" s="93"/>
      <c r="AG45" s="93"/>
      <c r="AH45" s="93"/>
      <c r="AI45" s="93"/>
      <c r="AJ45" s="93"/>
      <c r="AK45" s="93"/>
    </row>
    <row r="46" spans="1:37" s="113" customFormat="1" x14ac:dyDescent="0.15">
      <c r="A46"/>
      <c r="B46"/>
      <c r="C46" s="93" t="s">
        <v>169</v>
      </c>
      <c r="D46" s="93" t="s">
        <v>182</v>
      </c>
      <c r="E46" s="93" t="s">
        <v>183</v>
      </c>
      <c r="F46" s="94" t="s">
        <v>184</v>
      </c>
      <c r="G46" s="94" t="s">
        <v>185</v>
      </c>
      <c r="H46" s="94">
        <v>100.16068000000003</v>
      </c>
      <c r="I46" s="95">
        <v>116</v>
      </c>
      <c r="J46" s="94">
        <v>-84</v>
      </c>
      <c r="K46" s="94">
        <v>0.80100000000000005</v>
      </c>
      <c r="L46" s="94">
        <v>0.59799999999999998</v>
      </c>
      <c r="M46" s="94">
        <v>40.65</v>
      </c>
      <c r="N46" s="96">
        <v>125.04369538077403</v>
      </c>
      <c r="O46" s="94"/>
      <c r="P46" s="94"/>
      <c r="Q46" s="94">
        <v>13.1</v>
      </c>
      <c r="R46" s="94">
        <v>1.3959999999999999</v>
      </c>
      <c r="S46" s="94"/>
      <c r="T46" s="94">
        <v>23.64</v>
      </c>
      <c r="U46" s="95">
        <v>4.2</v>
      </c>
      <c r="V46" s="94">
        <v>39.4</v>
      </c>
      <c r="W46" s="97"/>
      <c r="X46" s="94"/>
      <c r="Y46" s="97"/>
      <c r="Z46" s="96"/>
      <c r="AA46" s="98"/>
      <c r="AB46" s="99">
        <v>0.67305499099999999</v>
      </c>
      <c r="AC46" s="100">
        <v>0.22355976499999999</v>
      </c>
      <c r="AD46" s="100">
        <v>0.46929510600000002</v>
      </c>
      <c r="AE46" s="101">
        <v>0</v>
      </c>
      <c r="AF46" s="93"/>
      <c r="AG46" s="93"/>
      <c r="AH46" s="93"/>
      <c r="AI46" s="93"/>
      <c r="AJ46" s="93"/>
      <c r="AK46" s="93"/>
    </row>
    <row r="47" spans="1:37" s="113" customFormat="1" x14ac:dyDescent="0.15">
      <c r="A47"/>
      <c r="B47"/>
      <c r="C47" s="93" t="s">
        <v>169</v>
      </c>
      <c r="D47" s="93" t="s">
        <v>178</v>
      </c>
      <c r="E47" s="93" t="s">
        <v>179</v>
      </c>
      <c r="F47" s="94" t="s">
        <v>180</v>
      </c>
      <c r="G47" s="94" t="s">
        <v>181</v>
      </c>
      <c r="H47" s="94">
        <v>86.133800000000022</v>
      </c>
      <c r="I47" s="95">
        <v>94.4</v>
      </c>
      <c r="J47" s="94">
        <v>-93</v>
      </c>
      <c r="K47" s="94">
        <v>0.80500000000000005</v>
      </c>
      <c r="L47" s="94">
        <v>0.435</v>
      </c>
      <c r="M47" s="94">
        <v>36.869999999999997</v>
      </c>
      <c r="N47" s="96">
        <v>106.99378881987576</v>
      </c>
      <c r="O47" s="94"/>
      <c r="P47" s="94"/>
      <c r="Q47" s="94">
        <v>10.37</v>
      </c>
      <c r="R47" s="94"/>
      <c r="S47" s="94"/>
      <c r="T47" s="94"/>
      <c r="U47" s="95"/>
      <c r="V47" s="94"/>
      <c r="W47" s="97"/>
      <c r="X47" s="94"/>
      <c r="Y47" s="97"/>
      <c r="Z47" s="96"/>
      <c r="AA47" s="98"/>
      <c r="AB47" s="99">
        <v>0.67305499099999999</v>
      </c>
      <c r="AC47" s="100">
        <v>0.22355976499999999</v>
      </c>
      <c r="AD47" s="100">
        <v>0.46929510600000002</v>
      </c>
      <c r="AE47" s="101">
        <v>0</v>
      </c>
      <c r="AF47" s="93"/>
      <c r="AG47" s="93"/>
      <c r="AH47" s="93"/>
      <c r="AI47" s="93"/>
      <c r="AJ47" s="93"/>
      <c r="AK47" s="93"/>
    </row>
    <row r="48" spans="1:37" s="125" customFormat="1" x14ac:dyDescent="0.15">
      <c r="A48"/>
      <c r="B48"/>
      <c r="C48" s="125" t="s">
        <v>190</v>
      </c>
      <c r="D48" s="125" t="s">
        <v>199</v>
      </c>
      <c r="E48" s="125" t="s">
        <v>200</v>
      </c>
      <c r="F48" s="266" t="s">
        <v>201</v>
      </c>
      <c r="G48" s="266" t="s">
        <v>202</v>
      </c>
      <c r="H48" s="266">
        <v>88.149680000000018</v>
      </c>
      <c r="I48" s="270">
        <v>55.2</v>
      </c>
      <c r="J48" s="266">
        <v>-108.6</v>
      </c>
      <c r="K48" s="266">
        <v>0.74</v>
      </c>
      <c r="L48" s="266">
        <v>0.33300000000000002</v>
      </c>
      <c r="M48" s="266">
        <v>30.04</v>
      </c>
      <c r="N48" s="274">
        <v>119.12162162162163</v>
      </c>
      <c r="O48" s="266">
        <v>226.7</v>
      </c>
      <c r="P48" s="266"/>
      <c r="Q48" s="266">
        <v>4.5</v>
      </c>
      <c r="R48" s="266">
        <v>1.369</v>
      </c>
      <c r="S48" s="266">
        <v>1.32</v>
      </c>
      <c r="T48" s="266">
        <v>19.399999999999999</v>
      </c>
      <c r="U48" s="270">
        <v>2.5</v>
      </c>
      <c r="V48" s="266"/>
      <c r="W48" s="279">
        <v>0.27</v>
      </c>
      <c r="X48" s="266"/>
      <c r="Y48" s="279"/>
      <c r="Z48" s="274">
        <v>0.4</v>
      </c>
      <c r="AA48" s="283">
        <v>0</v>
      </c>
      <c r="AB48" s="286">
        <v>0.48277977999999999</v>
      </c>
      <c r="AC48" s="290">
        <v>0.10532202</v>
      </c>
      <c r="AD48" s="290">
        <v>0.14174629999999999</v>
      </c>
      <c r="AE48" s="294">
        <v>0</v>
      </c>
    </row>
    <row r="49" spans="1:37" s="126" customFormat="1" x14ac:dyDescent="0.15">
      <c r="A49"/>
      <c r="B49"/>
      <c r="C49" s="113" t="s">
        <v>190</v>
      </c>
      <c r="D49" s="113" t="s">
        <v>203</v>
      </c>
      <c r="E49" s="113" t="s">
        <v>204</v>
      </c>
      <c r="F49" s="115" t="s">
        <v>205</v>
      </c>
      <c r="G49" s="115" t="s">
        <v>198</v>
      </c>
      <c r="H49" s="115">
        <v>102.17656000000002</v>
      </c>
      <c r="I49" s="116">
        <v>86.36</v>
      </c>
      <c r="J49" s="115">
        <v>-80</v>
      </c>
      <c r="K49" s="115">
        <v>0.77</v>
      </c>
      <c r="L49" s="115"/>
      <c r="M49" s="115"/>
      <c r="N49" s="117">
        <f>H49/K49</f>
        <v>132.69683116883121</v>
      </c>
      <c r="O49" s="115"/>
      <c r="P49" s="115"/>
      <c r="Q49" s="115"/>
      <c r="R49" s="115"/>
      <c r="S49" s="115"/>
      <c r="T49" s="115">
        <v>22.6</v>
      </c>
      <c r="U49" s="116"/>
      <c r="V49" s="115"/>
      <c r="W49" s="124"/>
      <c r="X49" s="115"/>
      <c r="Y49" s="124"/>
      <c r="Z49" s="117"/>
      <c r="AA49" s="119"/>
      <c r="AB49" s="121"/>
      <c r="AC49" s="122"/>
      <c r="AD49" s="122"/>
      <c r="AE49" s="123"/>
      <c r="AF49" s="113"/>
      <c r="AG49" s="113"/>
      <c r="AH49" s="113"/>
      <c r="AI49" s="113"/>
      <c r="AJ49" s="113"/>
      <c r="AK49" s="113"/>
    </row>
    <row r="50" spans="1:37" s="126" customFormat="1" x14ac:dyDescent="0.15">
      <c r="A50"/>
      <c r="B50"/>
      <c r="C50" s="212" t="s">
        <v>116</v>
      </c>
      <c r="D50" s="212" t="s">
        <v>122</v>
      </c>
      <c r="E50" s="212" t="s">
        <v>123</v>
      </c>
      <c r="F50" s="217" t="s">
        <v>124</v>
      </c>
      <c r="G50" s="217" t="s">
        <v>125</v>
      </c>
      <c r="H50" s="217">
        <v>87.121600000000001</v>
      </c>
      <c r="I50" s="223">
        <v>166.1</v>
      </c>
      <c r="J50" s="217">
        <v>-20</v>
      </c>
      <c r="K50" s="217">
        <v>0.93700000000000006</v>
      </c>
      <c r="L50" s="217">
        <v>1.9650000000000001</v>
      </c>
      <c r="M50" s="217">
        <v>45.6</v>
      </c>
      <c r="N50" s="228">
        <v>92.977588046958374</v>
      </c>
      <c r="O50" s="217">
        <v>439.94</v>
      </c>
      <c r="P50" s="217"/>
      <c r="Q50" s="217">
        <v>37.799999999999997</v>
      </c>
      <c r="R50" s="217">
        <v>1.4379999999999999</v>
      </c>
      <c r="S50" s="217">
        <v>3.72</v>
      </c>
      <c r="T50" s="217">
        <v>32.4</v>
      </c>
      <c r="U50" s="223">
        <v>6.5</v>
      </c>
      <c r="V50" s="232">
        <v>43.7</v>
      </c>
      <c r="W50" s="236">
        <v>0.88</v>
      </c>
      <c r="X50" s="232">
        <v>13.6</v>
      </c>
      <c r="Y50" s="241">
        <v>27.8</v>
      </c>
      <c r="Z50" s="228">
        <v>0.78</v>
      </c>
      <c r="AA50" s="236">
        <v>0</v>
      </c>
      <c r="AB50" s="248">
        <v>0.15972275</v>
      </c>
      <c r="AC50" s="253">
        <v>0.77782870000000004</v>
      </c>
      <c r="AD50" s="253">
        <v>0.19307178999999999</v>
      </c>
      <c r="AE50" s="258">
        <v>0</v>
      </c>
      <c r="AF50" s="212"/>
      <c r="AG50" s="212"/>
      <c r="AH50" s="212"/>
      <c r="AI50" s="212"/>
      <c r="AJ50" s="212"/>
      <c r="AK50" s="212"/>
    </row>
    <row r="51" spans="1:37" s="135" customFormat="1" x14ac:dyDescent="0.15">
      <c r="A51"/>
      <c r="B51"/>
      <c r="C51" s="59" t="s">
        <v>116</v>
      </c>
      <c r="D51" s="59" t="s">
        <v>117</v>
      </c>
      <c r="E51" s="59" t="s">
        <v>118</v>
      </c>
      <c r="F51" s="265" t="s">
        <v>119</v>
      </c>
      <c r="G51" s="265" t="s">
        <v>120</v>
      </c>
      <c r="H51" s="265">
        <v>73.094720000000009</v>
      </c>
      <c r="I51" s="269">
        <v>152</v>
      </c>
      <c r="J51" s="265">
        <v>-60.43</v>
      </c>
      <c r="K51" s="265">
        <v>0.94399999999999995</v>
      </c>
      <c r="L51" s="265">
        <v>0.79400000000000004</v>
      </c>
      <c r="M51" s="265">
        <v>47.45</v>
      </c>
      <c r="N51" s="273">
        <v>77.425847457627128</v>
      </c>
      <c r="O51" s="265">
        <v>463.96</v>
      </c>
      <c r="P51" s="265" t="s">
        <v>121</v>
      </c>
      <c r="Q51" s="265">
        <v>36.700000000000003</v>
      </c>
      <c r="R51" s="265">
        <v>1.431</v>
      </c>
      <c r="S51" s="265">
        <v>3.86</v>
      </c>
      <c r="T51" s="265">
        <v>36.76</v>
      </c>
      <c r="U51" s="269">
        <v>6.4</v>
      </c>
      <c r="V51" s="265">
        <v>43.8</v>
      </c>
      <c r="W51" s="278">
        <v>0.88</v>
      </c>
      <c r="X51" s="265">
        <v>16</v>
      </c>
      <c r="Y51" s="278">
        <v>26.6</v>
      </c>
      <c r="Z51" s="273">
        <v>0.74</v>
      </c>
      <c r="AA51" s="282">
        <v>0</v>
      </c>
      <c r="AB51" s="285">
        <v>0.17970994000000001</v>
      </c>
      <c r="AC51" s="289">
        <v>0.75222935999999996</v>
      </c>
      <c r="AD51" s="289">
        <v>0.25365555000000001</v>
      </c>
      <c r="AE51" s="293">
        <v>0</v>
      </c>
      <c r="AF51" s="59"/>
      <c r="AG51" s="59"/>
      <c r="AH51" s="59"/>
      <c r="AI51" s="59"/>
      <c r="AJ51" s="59"/>
      <c r="AK51" s="59"/>
    </row>
    <row r="52" spans="1:37" s="136" customFormat="1" x14ac:dyDescent="0.15">
      <c r="A52"/>
      <c r="B52"/>
      <c r="C52" s="73" t="s">
        <v>144</v>
      </c>
      <c r="D52" s="73" t="s">
        <v>159</v>
      </c>
      <c r="E52" s="73" t="s">
        <v>160</v>
      </c>
      <c r="F52" s="74" t="s">
        <v>161</v>
      </c>
      <c r="G52" s="74" t="s">
        <v>162</v>
      </c>
      <c r="H52" s="74">
        <v>116.16008000000002</v>
      </c>
      <c r="I52" s="75">
        <v>126.11</v>
      </c>
      <c r="J52" s="74">
        <v>-73.5</v>
      </c>
      <c r="K52" s="74">
        <v>0.88200000000000001</v>
      </c>
      <c r="L52" s="74">
        <v>0.68799999999999994</v>
      </c>
      <c r="M52" s="74">
        <v>43.89</v>
      </c>
      <c r="N52" s="76">
        <v>131.70068027210883</v>
      </c>
      <c r="O52" s="74">
        <v>256.95999999999998</v>
      </c>
      <c r="P52" s="74"/>
      <c r="Q52" s="74">
        <v>5</v>
      </c>
      <c r="R52" s="74">
        <v>1.3939999999999999</v>
      </c>
      <c r="S52" s="74">
        <v>1.84</v>
      </c>
      <c r="T52" s="74">
        <v>25.09</v>
      </c>
      <c r="U52" s="277">
        <v>4</v>
      </c>
      <c r="V52" s="82">
        <v>38.5</v>
      </c>
      <c r="W52" s="78">
        <v>0.46</v>
      </c>
      <c r="X52" s="82"/>
      <c r="Y52" s="83"/>
      <c r="Z52" s="76">
        <v>0.45</v>
      </c>
      <c r="AA52" s="78">
        <v>0</v>
      </c>
      <c r="AB52" s="79"/>
      <c r="AC52" s="80"/>
      <c r="AD52" s="80"/>
      <c r="AE52" s="81"/>
      <c r="AF52" s="73"/>
      <c r="AG52" s="73"/>
      <c r="AH52" s="73"/>
      <c r="AI52" s="73"/>
      <c r="AJ52" s="73"/>
      <c r="AK52" s="73"/>
    </row>
    <row r="53" spans="1:37" s="136" customFormat="1" x14ac:dyDescent="0.15">
      <c r="A53"/>
      <c r="B53"/>
      <c r="C53" s="210" t="s">
        <v>273</v>
      </c>
      <c r="D53" s="210" t="s">
        <v>278</v>
      </c>
      <c r="E53" s="210" t="s">
        <v>279</v>
      </c>
      <c r="F53" s="210" t="s">
        <v>280</v>
      </c>
      <c r="G53" s="218" t="s">
        <v>281</v>
      </c>
      <c r="H53" s="218">
        <v>99.132600000000025</v>
      </c>
      <c r="I53" s="221">
        <v>204.27</v>
      </c>
      <c r="J53" s="218">
        <v>-24</v>
      </c>
      <c r="K53" s="218">
        <v>1.028</v>
      </c>
      <c r="L53" s="218">
        <v>1.67</v>
      </c>
      <c r="M53" s="218"/>
      <c r="N53" s="226">
        <f>H53/K53</f>
        <v>96.432490272373556</v>
      </c>
      <c r="O53" s="218">
        <v>518.28</v>
      </c>
      <c r="P53" s="218"/>
      <c r="Q53" s="218">
        <v>32.200000000000003</v>
      </c>
      <c r="R53" s="218">
        <v>1.47</v>
      </c>
      <c r="S53" s="218">
        <v>4.09</v>
      </c>
      <c r="T53" s="218">
        <v>40.79</v>
      </c>
      <c r="U53" s="221">
        <v>6.7</v>
      </c>
      <c r="V53" s="218">
        <v>42.2</v>
      </c>
      <c r="W53" s="234">
        <v>0.92</v>
      </c>
      <c r="X53" s="218">
        <v>13.3</v>
      </c>
      <c r="Y53" s="234">
        <v>27.3</v>
      </c>
      <c r="Z53" s="226">
        <v>0.77</v>
      </c>
      <c r="AA53" s="243">
        <v>0</v>
      </c>
      <c r="AB53" s="246">
        <v>0.25175936999999998</v>
      </c>
      <c r="AC53" s="251">
        <v>0.79026364000000004</v>
      </c>
      <c r="AD53" s="251">
        <v>0.28143236999999999</v>
      </c>
      <c r="AE53" s="256">
        <v>0</v>
      </c>
      <c r="AF53" s="210"/>
      <c r="AG53" s="210"/>
      <c r="AH53" s="210"/>
      <c r="AI53" s="210"/>
      <c r="AJ53" s="210"/>
      <c r="AK53" s="210"/>
    </row>
    <row r="54" spans="1:37" s="145" customFormat="1" x14ac:dyDescent="0.15">
      <c r="A54"/>
      <c r="B54"/>
      <c r="C54" s="297" t="s">
        <v>249</v>
      </c>
      <c r="D54" s="297" t="s">
        <v>250</v>
      </c>
      <c r="E54" s="297" t="s">
        <v>251</v>
      </c>
      <c r="F54" s="301" t="s">
        <v>252</v>
      </c>
      <c r="G54" s="301" t="s">
        <v>253</v>
      </c>
      <c r="H54" s="301">
        <v>72.150280000000009</v>
      </c>
      <c r="I54" s="304">
        <v>36.07000000000005</v>
      </c>
      <c r="J54" s="301">
        <v>-129.72999999999999</v>
      </c>
      <c r="K54" s="301">
        <v>0.626</v>
      </c>
      <c r="L54" s="301">
        <v>0.224</v>
      </c>
      <c r="M54" s="301">
        <v>26.75</v>
      </c>
      <c r="N54" s="307">
        <v>115.25559105431311</v>
      </c>
      <c r="O54" s="301">
        <v>202.42</v>
      </c>
      <c r="P54" s="301" t="s">
        <v>194</v>
      </c>
      <c r="Q54" s="301">
        <v>1.84</v>
      </c>
      <c r="R54" s="301">
        <v>1.3580000000000001</v>
      </c>
      <c r="S54" s="301">
        <v>0</v>
      </c>
      <c r="T54" s="301">
        <v>15.48</v>
      </c>
      <c r="U54" s="304">
        <v>0</v>
      </c>
      <c r="V54" s="301">
        <v>31.1</v>
      </c>
      <c r="W54" s="314">
        <v>-0.08</v>
      </c>
      <c r="X54" s="301"/>
      <c r="Y54" s="314"/>
      <c r="Z54" s="307">
        <v>0</v>
      </c>
      <c r="AA54" s="310">
        <v>0</v>
      </c>
      <c r="AB54" s="317">
        <v>0.89762771500000005</v>
      </c>
      <c r="AC54" s="320">
        <v>0</v>
      </c>
      <c r="AD54" s="320">
        <v>0</v>
      </c>
      <c r="AE54" s="323">
        <v>0</v>
      </c>
      <c r="AF54" s="297"/>
      <c r="AG54" s="297"/>
      <c r="AH54" s="297"/>
      <c r="AI54" s="297"/>
      <c r="AJ54" s="297"/>
      <c r="AK54" s="297"/>
    </row>
    <row r="55" spans="1:37" s="146" customFormat="1" x14ac:dyDescent="0.15">
      <c r="A55"/>
      <c r="B55"/>
      <c r="C55" s="38" t="s">
        <v>79</v>
      </c>
      <c r="D55" s="38" t="s">
        <v>351</v>
      </c>
      <c r="E55" s="38"/>
      <c r="F55" s="39" t="s">
        <v>353</v>
      </c>
      <c r="G55" s="39" t="s">
        <v>202</v>
      </c>
      <c r="H55" s="39">
        <v>88.15</v>
      </c>
      <c r="I55" s="40">
        <v>138</v>
      </c>
      <c r="J55" s="39">
        <v>-78</v>
      </c>
      <c r="K55" s="39">
        <v>0.81399999999999995</v>
      </c>
      <c r="L55" s="39"/>
      <c r="M55" s="39"/>
      <c r="N55" s="41"/>
      <c r="O55" s="39"/>
      <c r="P55" s="39"/>
      <c r="Q55" s="39"/>
      <c r="R55" s="39"/>
      <c r="S55" s="39"/>
      <c r="T55" s="41"/>
      <c r="U55" s="40"/>
      <c r="V55" s="39"/>
      <c r="W55" s="43"/>
      <c r="X55" s="39"/>
      <c r="Y55" s="43"/>
      <c r="Z55" s="41"/>
      <c r="AA55" s="42"/>
      <c r="AB55" s="44"/>
      <c r="AC55" s="45"/>
      <c r="AD55" s="45"/>
      <c r="AE55" s="46"/>
      <c r="AF55" s="38"/>
      <c r="AG55" s="38"/>
      <c r="AH55" s="38"/>
      <c r="AI55" s="38"/>
      <c r="AJ55" s="38"/>
      <c r="AK55" s="38"/>
    </row>
    <row r="56" spans="1:37" s="146" customFormat="1" x14ac:dyDescent="0.15">
      <c r="A56"/>
      <c r="B56"/>
      <c r="C56" s="27" t="s">
        <v>62</v>
      </c>
      <c r="D56" s="27" t="s">
        <v>75</v>
      </c>
      <c r="E56" s="27" t="s">
        <v>76</v>
      </c>
      <c r="F56" s="29" t="s">
        <v>77</v>
      </c>
      <c r="G56" s="29" t="s">
        <v>78</v>
      </c>
      <c r="H56" s="29">
        <v>74.08</v>
      </c>
      <c r="I56" s="30">
        <v>141</v>
      </c>
      <c r="J56" s="29">
        <v>-20.7</v>
      </c>
      <c r="K56" s="29">
        <v>0.99299999999999999</v>
      </c>
      <c r="L56" s="29">
        <v>1.03</v>
      </c>
      <c r="M56" s="29">
        <v>55</v>
      </c>
      <c r="N56" s="31">
        <v>74.602215508559922</v>
      </c>
      <c r="O56" s="29">
        <v>399.75</v>
      </c>
      <c r="P56" s="29"/>
      <c r="Q56" s="29">
        <v>3.1</v>
      </c>
      <c r="R56" s="29">
        <v>1.3859999999999999</v>
      </c>
      <c r="S56" s="29"/>
      <c r="T56" s="29">
        <v>26.69</v>
      </c>
      <c r="U56" s="30"/>
      <c r="V56" s="231">
        <v>55</v>
      </c>
      <c r="W56" s="33">
        <v>0.57999999999999996</v>
      </c>
      <c r="X56" s="231"/>
      <c r="Y56" s="240"/>
      <c r="Z56" s="31">
        <v>0.45</v>
      </c>
      <c r="AA56" s="33">
        <v>0.6</v>
      </c>
      <c r="AB56" s="34"/>
      <c r="AC56" s="35"/>
      <c r="AD56" s="35"/>
      <c r="AE56" s="36"/>
      <c r="AF56" s="27"/>
      <c r="AG56" s="27"/>
      <c r="AH56" s="27"/>
      <c r="AI56" s="27"/>
      <c r="AJ56" s="27"/>
      <c r="AK56" s="27"/>
    </row>
    <row r="57" spans="1:37" s="146" customFormat="1" x14ac:dyDescent="0.15">
      <c r="A57"/>
      <c r="B57"/>
      <c r="C57" s="68" t="s">
        <v>131</v>
      </c>
      <c r="D57" s="68" t="s">
        <v>136</v>
      </c>
      <c r="E57" s="68" t="s">
        <v>137</v>
      </c>
      <c r="F57" s="63" t="s">
        <v>138</v>
      </c>
      <c r="G57" s="63" t="s">
        <v>139</v>
      </c>
      <c r="H57" s="63">
        <v>55.079440000000012</v>
      </c>
      <c r="I57" s="64">
        <v>97.35</v>
      </c>
      <c r="J57" s="63">
        <v>-92.89</v>
      </c>
      <c r="K57" s="63">
        <v>0.77200000000000002</v>
      </c>
      <c r="L57" s="63">
        <v>0.29399999999999998</v>
      </c>
      <c r="M57" s="63">
        <v>36.19</v>
      </c>
      <c r="N57" s="69">
        <v>71.347150259067348</v>
      </c>
      <c r="O57" s="63">
        <v>416.2</v>
      </c>
      <c r="P57" s="63"/>
      <c r="Q57" s="63">
        <v>27.7</v>
      </c>
      <c r="R57" s="63">
        <v>1.3660000000000001</v>
      </c>
      <c r="S57" s="63"/>
      <c r="T57" s="63">
        <v>20.56</v>
      </c>
      <c r="U57" s="64"/>
      <c r="V57" s="63">
        <v>43.6</v>
      </c>
      <c r="W57" s="70">
        <v>0.71</v>
      </c>
      <c r="X57" s="63"/>
      <c r="Y57" s="70"/>
      <c r="Z57" s="69">
        <v>0.36</v>
      </c>
      <c r="AA57" s="71">
        <v>0.02</v>
      </c>
      <c r="AB57" s="65">
        <v>0.20664254000000001</v>
      </c>
      <c r="AC57" s="66">
        <v>0.13692962</v>
      </c>
      <c r="AD57" s="66">
        <v>0.70423533000000005</v>
      </c>
      <c r="AE57" s="67">
        <v>0</v>
      </c>
      <c r="AF57" s="68"/>
      <c r="AG57" s="68"/>
      <c r="AH57" s="68"/>
      <c r="AI57" s="68"/>
      <c r="AJ57" s="68"/>
      <c r="AK57" s="68"/>
    </row>
    <row r="58" spans="1:37" s="146" customFormat="1" x14ac:dyDescent="0.15">
      <c r="A58"/>
      <c r="B58"/>
      <c r="C58" s="126" t="s">
        <v>223</v>
      </c>
      <c r="D58" s="126" t="s">
        <v>224</v>
      </c>
      <c r="E58" s="126" t="s">
        <v>225</v>
      </c>
      <c r="F58" s="127" t="s">
        <v>226</v>
      </c>
      <c r="G58" s="127" t="s">
        <v>227</v>
      </c>
      <c r="H58" s="127">
        <v>79.101440000000025</v>
      </c>
      <c r="I58" s="128">
        <v>115.26</v>
      </c>
      <c r="J58" s="127">
        <v>-41.62</v>
      </c>
      <c r="K58" s="127">
        <v>0.97799999999999998</v>
      </c>
      <c r="L58" s="127">
        <v>0.879</v>
      </c>
      <c r="M58" s="127">
        <v>40.21</v>
      </c>
      <c r="N58" s="129">
        <v>80.879345603271986</v>
      </c>
      <c r="O58" s="127">
        <v>404.96</v>
      </c>
      <c r="P58" s="127"/>
      <c r="Q58" s="127">
        <v>12.4</v>
      </c>
      <c r="R58" s="127">
        <v>1.51</v>
      </c>
      <c r="S58" s="127">
        <v>2.37</v>
      </c>
      <c r="T58" s="127">
        <v>36.880000000000003</v>
      </c>
      <c r="U58" s="128">
        <v>5.3</v>
      </c>
      <c r="V58" s="127">
        <v>40.5</v>
      </c>
      <c r="W58" s="130">
        <v>0.87</v>
      </c>
      <c r="X58" s="127">
        <v>14.2</v>
      </c>
      <c r="Y58" s="130">
        <v>33.1</v>
      </c>
      <c r="Z58" s="129">
        <v>0.52</v>
      </c>
      <c r="AA58" s="131">
        <v>0</v>
      </c>
      <c r="AB58" s="132">
        <v>0.13500000000000001</v>
      </c>
      <c r="AC58" s="133">
        <v>0</v>
      </c>
      <c r="AD58" s="133">
        <v>0.30499999999999999</v>
      </c>
      <c r="AE58" s="134">
        <v>0.249</v>
      </c>
      <c r="AF58" s="126"/>
      <c r="AG58" s="126"/>
      <c r="AH58" s="126"/>
      <c r="AI58" s="126"/>
      <c r="AJ58" s="126"/>
      <c r="AK58" s="126"/>
    </row>
    <row r="59" spans="1:37" s="146" customFormat="1" x14ac:dyDescent="0.15">
      <c r="A59"/>
      <c r="B59"/>
      <c r="C59" s="126" t="s">
        <v>223</v>
      </c>
      <c r="D59" s="126" t="s">
        <v>228</v>
      </c>
      <c r="E59" s="126" t="s">
        <v>229</v>
      </c>
      <c r="F59" s="127" t="s">
        <v>230</v>
      </c>
      <c r="G59" s="127" t="s">
        <v>231</v>
      </c>
      <c r="H59" s="127">
        <v>129.16132000000002</v>
      </c>
      <c r="I59" s="128">
        <v>237.16</v>
      </c>
      <c r="J59" s="127">
        <v>-14.78</v>
      </c>
      <c r="K59" s="127">
        <v>1.093</v>
      </c>
      <c r="L59" s="127">
        <v>3.3370000000000002</v>
      </c>
      <c r="M59" s="127">
        <v>47.45</v>
      </c>
      <c r="N59" s="129">
        <v>118.17017383348582</v>
      </c>
      <c r="O59" s="127"/>
      <c r="P59" s="127"/>
      <c r="Q59" s="127">
        <v>9</v>
      </c>
      <c r="R59" s="127">
        <v>1.6259999999999999</v>
      </c>
      <c r="S59" s="127"/>
      <c r="T59" s="127">
        <v>45</v>
      </c>
      <c r="U59" s="128"/>
      <c r="V59" s="127">
        <v>39.4</v>
      </c>
      <c r="W59" s="130"/>
      <c r="X59" s="127"/>
      <c r="Y59" s="130"/>
      <c r="Z59" s="129"/>
      <c r="AA59" s="131"/>
      <c r="AB59" s="132">
        <v>0.60759527000000002</v>
      </c>
      <c r="AC59" s="133">
        <v>0.41889733000000001</v>
      </c>
      <c r="AD59" s="133">
        <v>0</v>
      </c>
      <c r="AE59" s="134">
        <v>0</v>
      </c>
      <c r="AF59" s="126"/>
      <c r="AG59" s="126"/>
      <c r="AH59" s="126"/>
      <c r="AI59" s="126"/>
      <c r="AJ59" s="126"/>
      <c r="AK59" s="126"/>
    </row>
    <row r="60" spans="1:37" s="146" customFormat="1" x14ac:dyDescent="0.15">
      <c r="A60"/>
      <c r="B60"/>
      <c r="C60" s="38" t="s">
        <v>79</v>
      </c>
      <c r="D60" s="38" t="s">
        <v>352</v>
      </c>
      <c r="E60" s="38"/>
      <c r="F60" s="39" t="s">
        <v>354</v>
      </c>
      <c r="G60" s="39" t="s">
        <v>202</v>
      </c>
      <c r="H60" s="39">
        <v>88.15</v>
      </c>
      <c r="I60" s="40">
        <v>102</v>
      </c>
      <c r="J60" s="39">
        <v>-9</v>
      </c>
      <c r="K60" s="39">
        <v>0.81499999999999995</v>
      </c>
      <c r="L60" s="39"/>
      <c r="M60" s="39"/>
      <c r="N60" s="41"/>
      <c r="O60" s="39"/>
      <c r="P60" s="39"/>
      <c r="Q60" s="39"/>
      <c r="R60" s="39"/>
      <c r="S60" s="39"/>
      <c r="T60" s="41"/>
      <c r="U60" s="40"/>
      <c r="V60" s="39"/>
      <c r="W60" s="43"/>
      <c r="X60" s="39"/>
      <c r="Y60" s="43"/>
      <c r="Z60" s="41"/>
      <c r="AA60" s="42"/>
      <c r="AB60" s="44"/>
      <c r="AC60" s="45"/>
      <c r="AD60" s="45"/>
      <c r="AE60" s="46"/>
      <c r="AF60" s="38"/>
      <c r="AG60" s="38"/>
      <c r="AH60" s="38"/>
      <c r="AI60" s="38"/>
      <c r="AJ60" s="38"/>
      <c r="AK60" s="38"/>
    </row>
    <row r="61" spans="1:37" s="158" customFormat="1" x14ac:dyDescent="0.15">
      <c r="A61"/>
      <c r="B61"/>
      <c r="C61" s="213" t="s">
        <v>79</v>
      </c>
      <c r="D61" s="213" t="s">
        <v>105</v>
      </c>
      <c r="E61" s="213" t="s">
        <v>106</v>
      </c>
      <c r="F61" s="219" t="s">
        <v>107</v>
      </c>
      <c r="G61" s="219" t="s">
        <v>98</v>
      </c>
      <c r="H61" s="219">
        <v>74.122800000000026</v>
      </c>
      <c r="I61" s="224">
        <v>82.42</v>
      </c>
      <c r="J61" s="219">
        <v>25.82000000000005</v>
      </c>
      <c r="K61" s="219">
        <v>0.77500000000000002</v>
      </c>
      <c r="L61" s="219">
        <v>4.2409999999999997</v>
      </c>
      <c r="M61" s="219">
        <v>46.74</v>
      </c>
      <c r="N61" s="229">
        <v>95.638709677419357</v>
      </c>
      <c r="O61" s="219">
        <v>389.69</v>
      </c>
      <c r="P61" s="219"/>
      <c r="Q61" s="219">
        <v>17.7</v>
      </c>
      <c r="R61" s="219"/>
      <c r="S61" s="219"/>
      <c r="T61" s="219">
        <v>20.7</v>
      </c>
      <c r="U61" s="224"/>
      <c r="V61" s="219">
        <v>43.7</v>
      </c>
      <c r="W61" s="237">
        <v>0.41</v>
      </c>
      <c r="X61" s="219">
        <v>27.1</v>
      </c>
      <c r="Y61" s="237">
        <v>21.9</v>
      </c>
      <c r="Z61" s="229">
        <v>0.6</v>
      </c>
      <c r="AA61" s="244">
        <v>0.31</v>
      </c>
      <c r="AB61" s="249"/>
      <c r="AC61" s="254"/>
      <c r="AD61" s="254"/>
      <c r="AE61" s="259"/>
      <c r="AF61" s="213"/>
      <c r="AG61" s="213"/>
      <c r="AH61" s="213"/>
      <c r="AI61" s="213"/>
      <c r="AJ61" s="213"/>
      <c r="AK61" s="213"/>
    </row>
    <row r="62" spans="1:37" s="159" customFormat="1" x14ac:dyDescent="0.15">
      <c r="A62"/>
      <c r="B62"/>
      <c r="C62" s="84" t="s">
        <v>144</v>
      </c>
      <c r="D62" s="84" t="s">
        <v>166</v>
      </c>
      <c r="E62" s="84" t="s">
        <v>167</v>
      </c>
      <c r="F62" s="85" t="s">
        <v>168</v>
      </c>
      <c r="G62" s="85" t="s">
        <v>162</v>
      </c>
      <c r="H62" s="85">
        <v>116.16008000000002</v>
      </c>
      <c r="I62" s="86">
        <v>96</v>
      </c>
      <c r="J62" s="85">
        <v>-58.15</v>
      </c>
      <c r="K62" s="85">
        <v>0.89</v>
      </c>
      <c r="L62" s="85"/>
      <c r="M62" s="85"/>
      <c r="N62" s="87">
        <f>H62/K62</f>
        <v>130.51694382022475</v>
      </c>
      <c r="O62" s="85"/>
      <c r="P62" s="85"/>
      <c r="Q62" s="85"/>
      <c r="R62" s="85"/>
      <c r="S62" s="85"/>
      <c r="T62" s="85">
        <v>22.45</v>
      </c>
      <c r="U62" s="86"/>
      <c r="V62" s="85"/>
      <c r="W62" s="88"/>
      <c r="X62" s="85"/>
      <c r="Y62" s="88"/>
      <c r="Z62" s="87"/>
      <c r="AA62" s="89"/>
      <c r="AB62" s="90"/>
      <c r="AC62" s="91"/>
      <c r="AD62" s="91"/>
      <c r="AE62" s="92"/>
      <c r="AF62" s="84"/>
      <c r="AG62" s="84"/>
      <c r="AH62" s="84"/>
      <c r="AI62" s="84"/>
      <c r="AJ62" s="84"/>
      <c r="AK62" s="84"/>
    </row>
    <row r="63" spans="1:37" s="160" customFormat="1" x14ac:dyDescent="0.15">
      <c r="A63"/>
      <c r="B63"/>
      <c r="C63" s="103" t="s">
        <v>190</v>
      </c>
      <c r="D63" s="103" t="s">
        <v>210</v>
      </c>
      <c r="E63" s="103" t="s">
        <v>211</v>
      </c>
      <c r="F63" s="104" t="s">
        <v>212</v>
      </c>
      <c r="G63" s="104" t="s">
        <v>177</v>
      </c>
      <c r="H63" s="104">
        <v>72.106920000000017</v>
      </c>
      <c r="I63" s="105">
        <v>65.97</v>
      </c>
      <c r="J63" s="104">
        <v>-108.5</v>
      </c>
      <c r="K63" s="104">
        <v>0.88900000000000001</v>
      </c>
      <c r="L63" s="104">
        <v>0.46</v>
      </c>
      <c r="M63" s="104">
        <v>32.159999999999997</v>
      </c>
      <c r="N63" s="106">
        <v>81.113610798650171</v>
      </c>
      <c r="O63" s="104">
        <v>336.92</v>
      </c>
      <c r="P63" s="104" t="s">
        <v>121</v>
      </c>
      <c r="Q63" s="104">
        <v>7.6</v>
      </c>
      <c r="R63" s="104">
        <v>1.407</v>
      </c>
      <c r="S63" s="104">
        <v>1.75</v>
      </c>
      <c r="T63" s="104">
        <v>26.4</v>
      </c>
      <c r="U63" s="230">
        <v>4</v>
      </c>
      <c r="V63" s="107">
        <v>37.4</v>
      </c>
      <c r="W63" s="109">
        <v>0.57999999999999996</v>
      </c>
      <c r="X63" s="107">
        <v>8</v>
      </c>
      <c r="Y63" s="239">
        <v>20</v>
      </c>
      <c r="Z63" s="106">
        <v>0.48</v>
      </c>
      <c r="AA63" s="109">
        <v>0</v>
      </c>
      <c r="AB63" s="110">
        <v>0.235408848</v>
      </c>
      <c r="AC63" s="111">
        <v>3.9773746999999998E-2</v>
      </c>
      <c r="AD63" s="111">
        <v>0.320467689</v>
      </c>
      <c r="AE63" s="112">
        <v>0</v>
      </c>
      <c r="AF63" s="103"/>
      <c r="AG63" s="103"/>
      <c r="AH63" s="103"/>
      <c r="AI63" s="103"/>
      <c r="AJ63" s="103"/>
      <c r="AK63" s="103"/>
    </row>
    <row r="64" spans="1:37" s="166" customFormat="1" x14ac:dyDescent="0.15">
      <c r="A64"/>
      <c r="B64"/>
      <c r="C64" s="136" t="s">
        <v>232</v>
      </c>
      <c r="D64" s="136" t="s">
        <v>241</v>
      </c>
      <c r="E64" s="136" t="s">
        <v>242</v>
      </c>
      <c r="F64" s="137" t="s">
        <v>243</v>
      </c>
      <c r="G64" s="137" t="s">
        <v>244</v>
      </c>
      <c r="H64" s="137">
        <v>132.20528000000002</v>
      </c>
      <c r="I64" s="138">
        <v>207.62</v>
      </c>
      <c r="J64" s="137">
        <v>-35.75</v>
      </c>
      <c r="K64" s="137">
        <v>0.97299999999999998</v>
      </c>
      <c r="L64" s="137">
        <v>2.0030000000000001</v>
      </c>
      <c r="M64" s="137">
        <v>55.23</v>
      </c>
      <c r="N64" s="139">
        <v>135.86844809866392</v>
      </c>
      <c r="O64" s="137"/>
      <c r="P64" s="137"/>
      <c r="Q64" s="137">
        <v>2.8</v>
      </c>
      <c r="R64" s="137">
        <v>1.5389999999999999</v>
      </c>
      <c r="S64" s="137"/>
      <c r="T64" s="137">
        <v>35.5</v>
      </c>
      <c r="U64" s="138"/>
      <c r="V64" s="137"/>
      <c r="W64" s="140"/>
      <c r="X64" s="137"/>
      <c r="Y64" s="140"/>
      <c r="Z64" s="139"/>
      <c r="AA64" s="141"/>
      <c r="AB64" s="142">
        <v>0.92395766000000001</v>
      </c>
      <c r="AC64" s="143">
        <v>0</v>
      </c>
      <c r="AD64" s="143">
        <v>0.86490462000000001</v>
      </c>
      <c r="AE64" s="144">
        <v>0</v>
      </c>
      <c r="AF64" s="136"/>
      <c r="AG64" s="136"/>
      <c r="AH64" s="136"/>
      <c r="AI64" s="136"/>
      <c r="AJ64" s="136"/>
      <c r="AK64" s="136"/>
    </row>
    <row r="65" spans="1:37" s="166" customFormat="1" x14ac:dyDescent="0.15">
      <c r="A65"/>
      <c r="B65"/>
      <c r="C65" s="136" t="s">
        <v>232</v>
      </c>
      <c r="D65" s="136" t="s">
        <v>233</v>
      </c>
      <c r="E65" s="136" t="s">
        <v>234</v>
      </c>
      <c r="F65" s="137" t="s">
        <v>235</v>
      </c>
      <c r="G65" s="137" t="s">
        <v>236</v>
      </c>
      <c r="H65" s="137">
        <v>92.140520000000024</v>
      </c>
      <c r="I65" s="138">
        <v>110.63</v>
      </c>
      <c r="J65" s="137">
        <v>-94.97</v>
      </c>
      <c r="K65" s="137">
        <v>0.86499999999999999</v>
      </c>
      <c r="L65" s="137">
        <v>0.55400000000000005</v>
      </c>
      <c r="M65" s="137">
        <v>38.06</v>
      </c>
      <c r="N65" s="139">
        <v>106.52023121387283</v>
      </c>
      <c r="O65" s="137">
        <v>289.05</v>
      </c>
      <c r="P65" s="137" t="s">
        <v>194</v>
      </c>
      <c r="Q65" s="137">
        <v>2.4</v>
      </c>
      <c r="R65" s="137">
        <v>1.4970000000000001</v>
      </c>
      <c r="S65" s="137">
        <v>0.31</v>
      </c>
      <c r="T65" s="137">
        <v>28.53</v>
      </c>
      <c r="U65" s="138">
        <v>2.4</v>
      </c>
      <c r="V65" s="137">
        <v>33.9</v>
      </c>
      <c r="W65" s="140">
        <v>0.54</v>
      </c>
      <c r="X65" s="137"/>
      <c r="Y65" s="140"/>
      <c r="Z65" s="139">
        <v>0.14000000000000001</v>
      </c>
      <c r="AA65" s="141">
        <v>0</v>
      </c>
      <c r="AB65" s="142">
        <v>0.60352337599999994</v>
      </c>
      <c r="AC65" s="143">
        <v>0</v>
      </c>
      <c r="AD65" s="143">
        <v>0.303925322</v>
      </c>
      <c r="AE65" s="144">
        <v>0</v>
      </c>
      <c r="AF65" s="136"/>
      <c r="AG65" s="136"/>
      <c r="AH65" s="136"/>
      <c r="AI65" s="136"/>
      <c r="AJ65" s="136"/>
      <c r="AK65" s="136"/>
    </row>
    <row r="66" spans="1:37" s="175" customFormat="1" x14ac:dyDescent="0.15">
      <c r="A66"/>
      <c r="B66"/>
      <c r="C66" s="209" t="s">
        <v>6</v>
      </c>
      <c r="D66" s="214" t="s">
        <v>6</v>
      </c>
      <c r="E66" s="209" t="s">
        <v>58</v>
      </c>
      <c r="F66" s="215" t="s">
        <v>59</v>
      </c>
      <c r="G66" s="215" t="s">
        <v>60</v>
      </c>
      <c r="H66" s="215">
        <v>18.015280000000001</v>
      </c>
      <c r="I66" s="220">
        <v>100</v>
      </c>
      <c r="J66" s="215">
        <v>0</v>
      </c>
      <c r="K66" s="215">
        <v>0.998</v>
      </c>
      <c r="L66" s="215">
        <v>0.91100000000000003</v>
      </c>
      <c r="M66" s="215">
        <v>43.98</v>
      </c>
      <c r="N66" s="225">
        <v>18.105</v>
      </c>
      <c r="O66" s="215">
        <v>2095.9299999999998</v>
      </c>
      <c r="P66" s="215" t="s">
        <v>61</v>
      </c>
      <c r="Q66" s="215">
        <v>80.099999999999994</v>
      </c>
      <c r="R66" s="215">
        <v>1.333</v>
      </c>
      <c r="S66" s="215">
        <v>1.87</v>
      </c>
      <c r="T66" s="215">
        <v>72.8</v>
      </c>
      <c r="U66" s="220">
        <v>10.199999999999999</v>
      </c>
      <c r="V66" s="215">
        <v>63.1</v>
      </c>
      <c r="W66" s="233">
        <v>1.0900000000000001</v>
      </c>
      <c r="X66" s="215">
        <v>54.8</v>
      </c>
      <c r="Y66" s="233">
        <v>18</v>
      </c>
      <c r="Z66" s="225">
        <v>0.47</v>
      </c>
      <c r="AA66" s="242">
        <v>1.17</v>
      </c>
      <c r="AB66" s="245">
        <v>0</v>
      </c>
      <c r="AC66" s="250">
        <v>0</v>
      </c>
      <c r="AD66" s="250">
        <v>0</v>
      </c>
      <c r="AE66" s="255">
        <v>1</v>
      </c>
      <c r="AF66" s="209"/>
      <c r="AG66" s="209"/>
      <c r="AH66" s="209"/>
      <c r="AI66" s="209"/>
      <c r="AJ66" s="209"/>
      <c r="AK66" s="209"/>
    </row>
  </sheetData>
  <sortState xmlns:xlrd2="http://schemas.microsoft.com/office/spreadsheetml/2017/richdata2" ref="A5:AK66">
    <sortCondition ref="D5:D66"/>
  </sortState>
  <mergeCells count="3">
    <mergeCell ref="X1:Y1"/>
    <mergeCell ref="Z1:AA1"/>
    <mergeCell ref="AB2:A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f8af86-ee95-4718-bd0d-375b37366c83}" enabled="0" method="" siteId="{e1f8af86-ee95-4718-bd0d-375b37366c8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Indata</vt:lpstr>
      <vt:lpstr>Solvents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francesco.ricci@boehringer-ingelheim.com</dc:creator>
  <cp:lastModifiedBy>Zhu, Jian Hua</cp:lastModifiedBy>
  <dcterms:created xsi:type="dcterms:W3CDTF">2011-03-21T14:00:05Z</dcterms:created>
  <dcterms:modified xsi:type="dcterms:W3CDTF">2024-02-09T16:38:50Z</dcterms:modified>
</cp:coreProperties>
</file>