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ropbox\KiCAD\projects\base_convert\bom\"/>
    </mc:Choice>
  </mc:AlternateContent>
  <xr:revisionPtr revIDLastSave="0" documentId="13_ncr:1_{93DBA8EB-9DBD-4013-A507-77A799C907D5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base_convert_A" sheetId="1" r:id="rId1"/>
  </sheets>
  <calcPr calcId="179021"/>
</workbook>
</file>

<file path=xl/calcChain.xml><?xml version="1.0" encoding="utf-8"?>
<calcChain xmlns="http://schemas.openxmlformats.org/spreadsheetml/2006/main">
  <c r="O27" i="1" l="1"/>
  <c r="P27" i="1" s="1"/>
  <c r="O34" i="1" l="1"/>
  <c r="P34" i="1" s="1"/>
  <c r="O33" i="1"/>
  <c r="P33" i="1" s="1"/>
  <c r="O32" i="1"/>
  <c r="P32" i="1" s="1"/>
  <c r="O31" i="1"/>
  <c r="P31" i="1" s="1"/>
  <c r="N30" i="1"/>
  <c r="N29" i="1"/>
  <c r="N28" i="1"/>
  <c r="O30" i="1"/>
  <c r="P30" i="1" s="1"/>
  <c r="O29" i="1"/>
  <c r="P29" i="1" s="1"/>
  <c r="O28" i="1"/>
  <c r="P28" i="1" s="1"/>
  <c r="O26" i="1"/>
  <c r="P26" i="1" s="1"/>
  <c r="O25" i="1"/>
  <c r="P25" i="1" s="1"/>
  <c r="O24" i="1"/>
  <c r="P24" i="1" s="1"/>
  <c r="N23" i="1"/>
  <c r="M23" i="1"/>
  <c r="N21" i="1"/>
  <c r="M21" i="1"/>
  <c r="N20" i="1"/>
  <c r="M20" i="1"/>
  <c r="N13" i="1"/>
  <c r="M13" i="1"/>
  <c r="O11" i="1"/>
  <c r="P11" i="1" s="1"/>
  <c r="O10" i="1"/>
  <c r="P10" i="1"/>
  <c r="N7" i="1"/>
  <c r="O7" i="1" s="1"/>
  <c r="P7" i="1" s="1"/>
  <c r="O3" i="1"/>
  <c r="P3" i="1"/>
  <c r="O4" i="1"/>
  <c r="P4" i="1" s="1"/>
  <c r="O5" i="1"/>
  <c r="P5" i="1" s="1"/>
  <c r="O6" i="1"/>
  <c r="P6" i="1" s="1"/>
  <c r="O8" i="1"/>
  <c r="P8" i="1" s="1"/>
  <c r="O9" i="1"/>
  <c r="P9" i="1" s="1"/>
  <c r="O12" i="1"/>
  <c r="P12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2" i="1"/>
  <c r="P22" i="1" s="1"/>
  <c r="N2" i="1"/>
  <c r="O2" i="1" s="1"/>
  <c r="P2" i="1" s="1"/>
  <c r="O13" i="1" l="1"/>
  <c r="P13" i="1" s="1"/>
  <c r="O21" i="1"/>
  <c r="P21" i="1" s="1"/>
  <c r="O23" i="1"/>
  <c r="P23" i="1" s="1"/>
  <c r="O20" i="1"/>
  <c r="P20" i="1" s="1"/>
  <c r="C37" i="1" s="1"/>
  <c r="C39" i="1" s="1"/>
  <c r="C41" i="1" s="1"/>
  <c r="C43" i="1" l="1"/>
  <c r="C42" i="1"/>
  <c r="C44" i="1"/>
  <c r="C45" i="1" s="1"/>
  <c r="P35" i="1"/>
</calcChain>
</file>

<file path=xl/sharedStrings.xml><?xml version="1.0" encoding="utf-8"?>
<sst xmlns="http://schemas.openxmlformats.org/spreadsheetml/2006/main" count="288" uniqueCount="217">
  <si>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</si>
  <si>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</si>
  <si>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</si>
  <si>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</si>
  <si>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</si>
  <si>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</si>
  <si>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</si>
  <si>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</t>
  </si>
  <si>
    <t>Package</t>
  </si>
  <si>
    <t>Mfg Part Number</t>
  </si>
  <si>
    <t>HOLDER BATT 4-AA CELLS WIRE LDS</t>
  </si>
  <si>
    <t>BC4AAW</t>
  </si>
  <si>
    <t>BT1</t>
  </si>
  <si>
    <t>4 Cell AA Battery Clip</t>
  </si>
  <si>
    <t>http://www.memoryprotectiondevices.com/datasheets/BC4AAW-datasheet.pdf</t>
  </si>
  <si>
    <t>MPD (Memory Protection Devices)</t>
  </si>
  <si>
    <t>Wire</t>
  </si>
  <si>
    <t>CAP CER 0.1UF 16V X7R 0805</t>
  </si>
  <si>
    <t>C</t>
  </si>
  <si>
    <t>C3</t>
  </si>
  <si>
    <t>100nF</t>
  </si>
  <si>
    <t>C_0805</t>
  </si>
  <si>
    <t>http://www.samsungsem.com/kr/support/product-search/mlcc/CL21B104KOANNNC.jsp</t>
  </si>
  <si>
    <t>Samsung Electro-Mechanics</t>
  </si>
  <si>
    <t>CL21B104KOANNNC</t>
  </si>
  <si>
    <t>CAP CER 10UF 6.3V X5R 0805</t>
  </si>
  <si>
    <t>C2</t>
  </si>
  <si>
    <t>10uF</t>
  </si>
  <si>
    <t>http://www.samsungsem.com/kr/support/product-search/mlcc/CL21A106KQFNNNG.jsp</t>
  </si>
  <si>
    <t>CAP CER 1UF 16V X7R 0805</t>
  </si>
  <si>
    <t>C1 C4</t>
  </si>
  <si>
    <t>1uF</t>
  </si>
  <si>
    <t>http://www.samsungsem.com/kr/support/product-search/mlcc/CL21B105KOFNNNG.jsp</t>
  </si>
  <si>
    <t>CL21B105KOFNNNG</t>
  </si>
  <si>
    <t>LED RED CLEAR 0805 SMD</t>
  </si>
  <si>
    <t>LED</t>
  </si>
  <si>
    <t>LED_0805_LightPipe_VLP</t>
  </si>
  <si>
    <t>http://katalog.we-online.de/led/datasheet/150080RS75000.pdf</t>
  </si>
  <si>
    <t>Wurth Electronics Inc.</t>
  </si>
  <si>
    <t>150080RS75000</t>
  </si>
  <si>
    <t>LED 7-SEG 2DIGIT RED LC 0.28" CA</t>
  </si>
  <si>
    <t>LTD-2601WC</t>
  </si>
  <si>
    <t>DS1 DS2 DS3 DS4 DS5</t>
  </si>
  <si>
    <t>Display_Lite-On_LTD-2601WC</t>
  </si>
  <si>
    <t>https://media.digikey.com/pdf/Data%20Sheets/Lite-On%20PDFs/LTD-2601WC_11-14-00.pdf</t>
  </si>
  <si>
    <t>Lite-On Inc.</t>
  </si>
  <si>
    <t>10-DIP</t>
  </si>
  <si>
    <t>Conn_01x04</t>
  </si>
  <si>
    <t>J1</t>
  </si>
  <si>
    <t>ISP</t>
  </si>
  <si>
    <t>CONN HEADER PH SIDE 2POS 2MM</t>
  </si>
  <si>
    <t>Conn_01x02</t>
  </si>
  <si>
    <t>J3</t>
  </si>
  <si>
    <t>Vin</t>
  </si>
  <si>
    <t>JST_PH_S2B-PH-K_02x2.00mm_Angled</t>
  </si>
  <si>
    <t>http://www.jst-mfg.com/product/pdf/eng/ePH.pdf</t>
  </si>
  <si>
    <t>JST Sales America Inc.</t>
  </si>
  <si>
    <t>2.0mm Pin</t>
  </si>
  <si>
    <t>S2B-PH-K-S(LF)(SN)</t>
  </si>
  <si>
    <t>RES SMD 0 OHM JUMPER 1/4W 1206</t>
  </si>
  <si>
    <t>Jumper_NO_Small</t>
  </si>
  <si>
    <t>JP1</t>
  </si>
  <si>
    <t>VTARG_EN</t>
  </si>
  <si>
    <t>R_1206</t>
  </si>
  <si>
    <t>http://www.yageo.com/documents/recent/PYu-RC_Group_51_RoHS_L_9.pdf</t>
  </si>
  <si>
    <t>Yageo</t>
  </si>
  <si>
    <t>RC1206JR-070RL</t>
  </si>
  <si>
    <t>TRANSISTOR, NPN, 40V, 0.2A, 100A</t>
  </si>
  <si>
    <t>Q_NPN_BEC</t>
  </si>
  <si>
    <t>Q6 Q7 Q8 Q9 Q20 Q21 Q22 Q23 Q24 Q25 Q26 Q27</t>
  </si>
  <si>
    <t>SOT-23</t>
  </si>
  <si>
    <t>http://www.taiwansemi.com/products/datasheet/MMBT3904L_A15.pdf</t>
  </si>
  <si>
    <t>Taiwan Semiconductor Corporation</t>
  </si>
  <si>
    <t>MMBT3904L RFG</t>
  </si>
  <si>
    <t>MOSFET P-CH 20V 5.3A SOT-23</t>
  </si>
  <si>
    <t>Q_PMOS_GSD</t>
  </si>
  <si>
    <t>Q1</t>
  </si>
  <si>
    <t>http://www.vishay.com/docs/64004/si2323dds.pdf</t>
  </si>
  <si>
    <t>Vishay Siliconix</t>
  </si>
  <si>
    <t>SI2323DDS-T1-GE3</t>
  </si>
  <si>
    <t>Q_PNP_BEC</t>
  </si>
  <si>
    <t>Q2 Q3 Q4 Q5 Q10 Q11 Q12 Q13 Q14 Q15 Q16 Q17 Q18 Q19</t>
  </si>
  <si>
    <t>https://assets.nexperia.com/documents/data-sheet/PMBT3906.pdf</t>
  </si>
  <si>
    <t>Nexperia USA Inc.</t>
  </si>
  <si>
    <t>RES SMD 102K OHM 1% 1/10W 0603</t>
  </si>
  <si>
    <t>R</t>
  </si>
  <si>
    <t>R1</t>
  </si>
  <si>
    <t>102k</t>
  </si>
  <si>
    <t>R_0603</t>
  </si>
  <si>
    <t>http://rohmfs.rohm.com/en/products/databook/datasheet/passive/resistor/chip_resistor/mcr_g.pdf</t>
  </si>
  <si>
    <t>Rohm Semiconductor</t>
  </si>
  <si>
    <t>MCR03ERTF1023</t>
  </si>
  <si>
    <t>RES SMD 25.5K OHM 1% 1/10W 0603</t>
  </si>
  <si>
    <t>R2</t>
  </si>
  <si>
    <t>25.5k</t>
  </si>
  <si>
    <t>MCR03ERTF2552</t>
  </si>
  <si>
    <t>R_Pack04</t>
  </si>
  <si>
    <t>RN2 RN7 RN8</t>
  </si>
  <si>
    <t>R_Array_Convex_4x1206</t>
  </si>
  <si>
    <t>http://rohmfs.rohm.com/en/products/databook/datasheet/passive/resistor/chip_resistor_network/mnr_g.pdf</t>
  </si>
  <si>
    <t>RN1 RN3 RN4 RN5 RN6 RN9 RN10</t>
  </si>
  <si>
    <t>4.7k</t>
  </si>
  <si>
    <t>https://www.seielect.com/Catalog/SEI-RAVF.pdf</t>
  </si>
  <si>
    <t>SWITCH TACTILE SPST-NO 0.05A 12V</t>
  </si>
  <si>
    <t>SW_Push_Dual2</t>
  </si>
  <si>
    <t>CK_PTS645_6mm_SMD</t>
  </si>
  <si>
    <t>https://www.ckswitches.com/media/1471/pts645.pdf</t>
  </si>
  <si>
    <t>C&amp;K</t>
  </si>
  <si>
    <t>SMT</t>
  </si>
  <si>
    <t>PTS645SK13SMTR92LFS</t>
  </si>
  <si>
    <t>SWITCH SLIDE DP4T 300MA 30V</t>
  </si>
  <si>
    <t>SS-24E06-TG5P</t>
  </si>
  <si>
    <t>SW1</t>
  </si>
  <si>
    <t>SELECT</t>
  </si>
  <si>
    <t>DP4T_SS-24E06-TG5P</t>
  </si>
  <si>
    <t>https://media.digikey.com/pdf/Data%20Sheets/C&amp;K/SS-24E06-TG_5_(P).pdf</t>
  </si>
  <si>
    <t>PC Pin</t>
  </si>
  <si>
    <t>SS-24E06-TG 5 (P)</t>
  </si>
  <si>
    <t>IC REG LINEAR 3.3V 150MA SOT23-5</t>
  </si>
  <si>
    <t>MIC5317</t>
  </si>
  <si>
    <t>U1</t>
  </si>
  <si>
    <t>MIC5317-3.3YM5-TR</t>
  </si>
  <si>
    <t>SOT-23-5</t>
  </si>
  <si>
    <t>http://www.microchip.com/mymicrochip/filehandler.aspx?ddocname=en579427</t>
  </si>
  <si>
    <t>Microchip Technology</t>
  </si>
  <si>
    <t>SOT23-5</t>
  </si>
  <si>
    <t>IC MCU 16BIT 15.5KB FRAM 64LQFP</t>
  </si>
  <si>
    <t>MSP430FR2033IPMR</t>
  </si>
  <si>
    <t>U2</t>
  </si>
  <si>
    <t>LQFP-64_10x10mm_Pitch0.5mm</t>
  </si>
  <si>
    <t>http://www.ti.com/lit/ds/symlink/msp430fr2032.pdf</t>
  </si>
  <si>
    <t>Texas Instruments</t>
  </si>
  <si>
    <t>64LQFP</t>
  </si>
  <si>
    <t>D1-D16</t>
  </si>
  <si>
    <t>BIT0-BIT15</t>
  </si>
  <si>
    <t>SW2-SW18</t>
  </si>
  <si>
    <t>0-F CLEAR</t>
  </si>
  <si>
    <t>PinHeader_1x04_P2.54mm_Horizontal</t>
  </si>
  <si>
    <t>4POS SIL HORIZONTAL PIN HEADER</t>
  </si>
  <si>
    <t>https://cdn.harwin.com/pdfs/M20-975.pdf</t>
  </si>
  <si>
    <t>Harwin Inc.</t>
  </si>
  <si>
    <t>4 PIN THT</t>
  </si>
  <si>
    <t>M20-9750446</t>
  </si>
  <si>
    <t>Supplier</t>
  </si>
  <si>
    <t>Supplier Part Number</t>
  </si>
  <si>
    <t>Purchased Qty</t>
  </si>
  <si>
    <t>Price</t>
  </si>
  <si>
    <t>Cost Per Unit</t>
  </si>
  <si>
    <t>Cost Per PCB</t>
  </si>
  <si>
    <t>DigiKey</t>
  </si>
  <si>
    <t>BC4AAW-ND </t>
  </si>
  <si>
    <t>1276-2448-1-ND </t>
  </si>
  <si>
    <t>CL21A106MQFNNNE</t>
  </si>
  <si>
    <t>1276-1298-1-ND </t>
  </si>
  <si>
    <t>1276-6471-1-ND </t>
  </si>
  <si>
    <t>732-4984-1-ND </t>
  </si>
  <si>
    <t>160-2244-ND </t>
  </si>
  <si>
    <t>952-1965-ND</t>
  </si>
  <si>
    <t>455-1719-ND </t>
  </si>
  <si>
    <t>CONN HOUSING PH 2POS 2MM WHITE</t>
  </si>
  <si>
    <t>PHR-2</t>
  </si>
  <si>
    <t>455-1165-ND </t>
  </si>
  <si>
    <t>CONN TERMINAL 28-24AWG TIN</t>
  </si>
  <si>
    <t>SPH-002T-P0.5L</t>
  </si>
  <si>
    <t>455-2148-1-ND </t>
  </si>
  <si>
    <t>311-0.0ERCT-ND </t>
  </si>
  <si>
    <t>MMBT3904LRFGCT-ND </t>
  </si>
  <si>
    <t>SI2323DDS-T1-GE3CT-ND </t>
  </si>
  <si>
    <t>RHM102KCFCT-ND </t>
  </si>
  <si>
    <t>RHM25.5KCFCT-ND </t>
  </si>
  <si>
    <t>MNR34J5ABJ151</t>
  </si>
  <si>
    <t>RES ARRAY 4 RES 150 OHM 2012</t>
  </si>
  <si>
    <t>MNR34151CT-ND </t>
  </si>
  <si>
    <t>MNR34J5ABJ562</t>
  </si>
  <si>
    <t>RES ARRAY 4 RES 5.6K OHM 2012</t>
  </si>
  <si>
    <t>MNR34562CT-ND </t>
  </si>
  <si>
    <t>CKN10394-ND </t>
  </si>
  <si>
    <t>CKN10817CT-ND</t>
  </si>
  <si>
    <t>MIC5317-3.3YM5-CT-ND </t>
  </si>
  <si>
    <t>296-48617-1-ND </t>
  </si>
  <si>
    <t>492-1347-ND </t>
  </si>
  <si>
    <t>LIGHT PIPE VERTICAL .450" ROUND</t>
  </si>
  <si>
    <t>Bivar Inc.</t>
  </si>
  <si>
    <t>VLP-450-R</t>
  </si>
  <si>
    <t>732-10397-ND </t>
  </si>
  <si>
    <t>HEX STNDFF M2.5X0.45 STEEL 10MM</t>
  </si>
  <si>
    <t>HEX SPACER M2.5X0.45 STEEL 18MM</t>
  </si>
  <si>
    <t>732-10586-ND </t>
  </si>
  <si>
    <t>BASE CONVERT MAIN PCB</t>
  </si>
  <si>
    <t>BASE CONVERT FRONT PCB</t>
  </si>
  <si>
    <t>BASE CONVERT BACK PCB</t>
  </si>
  <si>
    <t>JLCPCB</t>
  </si>
  <si>
    <t>McMaster-Carr</t>
  </si>
  <si>
    <t>Flat Head Phillips M1.6 x 6mm Long</t>
  </si>
  <si>
    <t>Button Head Hex Drive Screw M2.5 x 5mm Long</t>
  </si>
  <si>
    <t>92010A782</t>
  </si>
  <si>
    <t>Hex Nut M1.6 x 0.35mm</t>
  </si>
  <si>
    <t>90591A109</t>
  </si>
  <si>
    <t>Washer M1.6</t>
  </si>
  <si>
    <t>93475A190</t>
  </si>
  <si>
    <t>94500A212</t>
  </si>
  <si>
    <t>Build Cost</t>
  </si>
  <si>
    <t>Markup Multiplyier</t>
  </si>
  <si>
    <t>Selling Price</t>
  </si>
  <si>
    <t>Shipping Cost</t>
  </si>
  <si>
    <t>Total Cost To Customer</t>
  </si>
  <si>
    <t>Tindie Dispersment</t>
  </si>
  <si>
    <t>Profit</t>
  </si>
  <si>
    <t>Tindie Fee 5%</t>
  </si>
  <si>
    <t>Payment Processing Fee 4% + $0.3</t>
  </si>
  <si>
    <t>PDTA123ET,215</t>
  </si>
  <si>
    <t>1727-1691-1-ND </t>
  </si>
  <si>
    <t>TRANS PREBIAS PNP 250MW TO236AB</t>
  </si>
  <si>
    <t>LED Display Lens</t>
  </si>
  <si>
    <t>Hammond Manufacturing</t>
  </si>
  <si>
    <t>1593SIR10</t>
  </si>
  <si>
    <t>HM889-ND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</si>
</sst>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\$* #,##0.00_-;&quot;-$&quot;* #,##0.00_-;_-\$* \-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8" fillId="0" borderId="0" xfId="44"/>
    <xf numFmtId="44" fontId="0" fillId="0" borderId="0" xfId="1" applyFont="1"/>
    <xf numFmtId="0" fontId="0" fillId="0" borderId="0" xfId="0" applyFont="1"/>
    <xf numFmtId="164" fontId="0" fillId="0" borderId="0" xfId="0" applyNumberFormat="1" applyFont="1"/>
    <xf numFmtId="2" fontId="0" fillId="0" borderId="0" xfId="2" applyNumberFormat="1" applyFont="1"/>
    <xf numFmtId="164" fontId="19" fillId="0" borderId="0" xfId="1" applyNumberFormat="1" applyFont="1"/>
    <xf numFmtId="10" fontId="0" fillId="0" borderId="0" xfId="0" applyNumberFormat="1" applyFont="1"/>
    <xf numFmtId="164" fontId="19" fillId="0" borderId="0" xfId="1" applyNumberFormat="1" applyFont="1" applyBorder="1"/>
    <xf numFmtId="44" fontId="0" fillId="0" borderId="0" xfId="1" applyFont="1" applyBorder="1"/>
    <xf numFmtId="44" fontId="0" fillId="0" borderId="0" xfId="0" applyNumberFormat="1" applyFont="1"/>
    <xf numFmtId="44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5" totalsRowCount="1" dataDxfId="6" dataCellStyle="Currency">
  <autoFilter ref="A1:P34" xr:uid="{00000000-0009-0000-0100-000001000000}"/>
  <tableColumns count="16">
    <tableColumn id="1" xr3:uid="{00000000-0010-0000-0000-000001000000}" name="Description"/>
    <tableColumn id="2" xr3:uid="{00000000-0010-0000-0000-000002000000}" name="Part"/>
    <tableColumn id="3" xr3:uid="{00000000-0010-0000-0000-000003000000}" name="References"/>
    <tableColumn id="4" xr3:uid="{00000000-0010-0000-0000-000004000000}" name="Value"/>
    <tableColumn id="5" xr3:uid="{00000000-0010-0000-0000-000005000000}" name="Footprint"/>
    <tableColumn id="6" xr3:uid="{00000000-0010-0000-0000-000006000000}" name="Quantity Per PCB"/>
    <tableColumn id="7" xr3:uid="{00000000-0010-0000-0000-000007000000}" name="Datasheet"/>
    <tableColumn id="8" xr3:uid="{00000000-0010-0000-0000-000008000000}" name="Manufacture"/>
    <tableColumn id="9" xr3:uid="{00000000-0010-0000-0000-000009000000}" name="Package"/>
    <tableColumn id="10" xr3:uid="{00000000-0010-0000-0000-00000A000000}" name="Mfg Part Number"/>
    <tableColumn id="11" xr3:uid="{00000000-0010-0000-0000-00000B000000}" name="Supplier"/>
    <tableColumn id="12" xr3:uid="{00000000-0010-0000-0000-00000C000000}" name="Supplier Part Number" dataCellStyle="Hyperlink" totalsRowCellStyle="Hyperlink"/>
    <tableColumn id="13" xr3:uid="{00000000-0010-0000-0000-00000D000000}" name="Purchased Qty"/>
    <tableColumn id="14" xr3:uid="{00000000-0010-0000-0000-00000E000000}" name="Price" dataDxfId="5" totalsRowDxfId="2" dataCellStyle="Currency" totalsRowCellStyle="Currency"/>
    <tableColumn id="15" xr3:uid="{00000000-0010-0000-0000-00000F000000}" name="Cost Per Unit" dataDxfId="4" totalsRowDxfId="1" dataCellStyle="Currency" totalsRowCellStyle="Currency">
      <calculatedColumnFormula>N2/M2</calculatedColumnFormula>
    </tableColumn>
    <tableColumn id="16" xr3:uid="{00000000-0010-0000-0000-000010000000}" name="Cost Per PCB" totalsRowFunction="custom" dataDxfId="3" totalsRowDxfId="0" dataCellStyle="Currency" totalsRowCellStyle="Currency">
      <calculatedColumnFormula>O2*F2</calculatedColumnFormula>
      <totalsRowFormula>SUM(Table1[Cost Per PCB])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PHR-2/455-1165-ND/608607" TargetMode="External"/><Relationship Id="rId13" Type="http://schemas.openxmlformats.org/officeDocument/2006/relationships/hyperlink" Target="https://www.digikey.com/product-detail/en/rohm-semiconductor/MCR03ERTF1023/RHM102KCFCT-ND/4083896" TargetMode="External"/><Relationship Id="rId18" Type="http://schemas.openxmlformats.org/officeDocument/2006/relationships/hyperlink" Target="https://www.digikey.com/product-detail/en/c-k/SS-24E06-TG-5-(P)/CKN10394-ND/274719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samsung-electro-mechanics/CL21A106MQFNNNE/1276-1298-1-ND/3889384" TargetMode="External"/><Relationship Id="rId21" Type="http://schemas.openxmlformats.org/officeDocument/2006/relationships/hyperlink" Target="https://www.digikey.com/product-detail/en/bivar-inc/VLP-450-R/492-1347-ND/586475" TargetMode="External"/><Relationship Id="rId7" Type="http://schemas.openxmlformats.org/officeDocument/2006/relationships/hyperlink" Target="https://www.digikey.com/product-detail/en/jst-sales-america-inc/S2B-PH-K-S(LF)(SN)/455-1719-ND/926626" TargetMode="External"/><Relationship Id="rId12" Type="http://schemas.openxmlformats.org/officeDocument/2006/relationships/hyperlink" Target="https://www.digikey.com/product-detail/en/vishay-siliconix/SI2323DDS-T1-GE3/SI2323DDS-T1-GE3CT-ND/4142086" TargetMode="External"/><Relationship Id="rId17" Type="http://schemas.openxmlformats.org/officeDocument/2006/relationships/hyperlink" Target="https://www.digikey.com/product-detail/en/c-k/PTS645SK13SMTR92LFS/CKN10817CT-ND/7056128" TargetMode="External"/><Relationship Id="rId25" Type="http://schemas.openxmlformats.org/officeDocument/2006/relationships/hyperlink" Target="https://www.digikey.com/product-detail/en/hammond-manufacturing/1593SIR10/HM889-ND/409899" TargetMode="External"/><Relationship Id="rId2" Type="http://schemas.openxmlformats.org/officeDocument/2006/relationships/hyperlink" Target="https://www.digikey.com/product-detail/en/samsung-electro-mechanics/CL21B104KOANNNC/1276-2448-1-ND/3890534" TargetMode="External"/><Relationship Id="rId16" Type="http://schemas.openxmlformats.org/officeDocument/2006/relationships/hyperlink" Target="https://www.digikey.com/product-detail/en/rohm-semiconductor/MNR34J5ABJ562/MNR34562CT-ND/657638" TargetMode="External"/><Relationship Id="rId20" Type="http://schemas.openxmlformats.org/officeDocument/2006/relationships/hyperlink" Target="https://www.digikey.com/product-detail/en/texas-instruments/MSP430FR2033IPMR/296-48617-1-ND/8567661" TargetMode="External"/><Relationship Id="rId1" Type="http://schemas.openxmlformats.org/officeDocument/2006/relationships/hyperlink" Target="https://www.digikey.com/product-detail/en/mpd-memory-protection-devices/BC4AAW/BC4AAW-ND/66733" TargetMode="External"/><Relationship Id="rId6" Type="http://schemas.openxmlformats.org/officeDocument/2006/relationships/hyperlink" Target="https://www.digikey.com/product-detail/en/lite-on-inc/LTD-2601WC/160-2244-ND/3199017" TargetMode="External"/><Relationship Id="rId11" Type="http://schemas.openxmlformats.org/officeDocument/2006/relationships/hyperlink" Target="https://www.digikey.com/product-detail/en/taiwan-semiconductor-corporation/MMBT3904L-RFG/MMBT3904LRFGCT-ND/7357839" TargetMode="External"/><Relationship Id="rId24" Type="http://schemas.openxmlformats.org/officeDocument/2006/relationships/hyperlink" Target="https://www.digikey.com/product-detail/en/nexperia-usa-inc/PDTA123ET,215/1727-1691-1-ND/4581217" TargetMode="External"/><Relationship Id="rId5" Type="http://schemas.openxmlformats.org/officeDocument/2006/relationships/hyperlink" Target="https://www.digikey.com/product-detail/en/wurth-electronics-inc/150080RS75000/732-4984-1-ND/4489916" TargetMode="External"/><Relationship Id="rId15" Type="http://schemas.openxmlformats.org/officeDocument/2006/relationships/hyperlink" Target="https://www.digikey.com/product-detail/en/rohm-semiconductor/MNR34J5ABJ151/MNR34151CT-ND/657596" TargetMode="External"/><Relationship Id="rId23" Type="http://schemas.openxmlformats.org/officeDocument/2006/relationships/hyperlink" Target="https://www.digikey.com/product-detail/en/wurth-electronics-inc/970180151/732-10586-ND/6174806" TargetMode="External"/><Relationship Id="rId10" Type="http://schemas.openxmlformats.org/officeDocument/2006/relationships/hyperlink" Target="https://www.digikey.com/product-detail/en/yageo/RC1206JR-070RL/311-0.0ERCT-ND/732131" TargetMode="External"/><Relationship Id="rId19" Type="http://schemas.openxmlformats.org/officeDocument/2006/relationships/hyperlink" Target="https://www.digikey.com/product-detail/en/microchip-technology/MIC5317-3.3YM5-TR/MIC5317-3.3YM5-CT-ND/7671939" TargetMode="External"/><Relationship Id="rId4" Type="http://schemas.openxmlformats.org/officeDocument/2006/relationships/hyperlink" Target="https://www.digikey.com/product-detail/en/samsung-electro-mechanics/CL21B105KOFNNNG/1276-6471-1-ND/5958099" TargetMode="External"/><Relationship Id="rId9" Type="http://schemas.openxmlformats.org/officeDocument/2006/relationships/hyperlink" Target="https://www.digikey.com/product-detail/en/jst-sales-america-inc/SPH-002T-P0.5L/455-2148-1-ND/1634657" TargetMode="External"/><Relationship Id="rId14" Type="http://schemas.openxmlformats.org/officeDocument/2006/relationships/hyperlink" Target="https://www.digikey.com/product-detail/en/rohm-semiconductor/MCR03ERTF2552/RHM25.5KCFCT-ND/4084087" TargetMode="External"/><Relationship Id="rId22" Type="http://schemas.openxmlformats.org/officeDocument/2006/relationships/hyperlink" Target="https://www.digikey.com/product-detail/en/wurth-electronics-inc/971100151/732-10397-ND/6174616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A7" workbookViewId="0">
      <selection activeCell="C39" sqref="C39"/>
    </sheetView>
  </sheetViews>
  <sheetFormatPr defaultRowHeight="15" x14ac:dyDescent="0.25"/>
  <cols>
    <col min="1" max="1" width="34" customWidth="1"/>
    <col min="2" max="2" width="18.85546875" hidden="1" customWidth="1"/>
    <col min="3" max="3" width="18.7109375" customWidth="1"/>
    <col min="4" max="4" width="19.85546875" hidden="1" customWidth="1"/>
    <col min="5" max="5" width="37.42578125" hidden="1" customWidth="1"/>
    <col min="6" max="6" width="18.140625" customWidth="1"/>
    <col min="7" max="7" width="102.28515625" hidden="1" customWidth="1"/>
    <col min="8" max="8" width="32.7109375" bestFit="1" customWidth="1"/>
    <col min="9" max="9" width="10.28515625" hidden="1" customWidth="1"/>
    <col min="10" max="10" width="21.42578125" bestFit="1" customWidth="1"/>
    <col min="11" max="11" width="14.140625" bestFit="1" customWidth="1"/>
    <col min="12" max="12" width="23.28515625" bestFit="1" customWidth="1"/>
    <col min="13" max="13" width="15.85546875" customWidth="1"/>
    <col min="15" max="15" width="14.7109375" customWidth="1"/>
    <col min="16" max="16" width="1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</row>
    <row r="2" spans="1:16" x14ac:dyDescent="0.25">
      <c r="A2" t="s">
        <v>10</v>
      </c>
      <c r="B2" t="s">
        <v>11</v>
      </c>
      <c r="C2" t="s">
        <v>12</v>
      </c>
      <c r="D2" t="s">
        <v>13</v>
      </c>
      <c r="E2" t="s">
        <v>11</v>
      </c>
      <c r="F2">
        <v>1</v>
      </c>
      <c r="G2" t="s">
        <v>14</v>
      </c>
      <c r="H2" t="s">
        <v>15</v>
      </c>
      <c r="I2" t="s">
        <v>16</v>
      </c>
      <c r="J2" t="s">
        <v>11</v>
      </c>
      <c r="K2" t="s">
        <v>149</v>
      </c>
      <c r="L2" s="2" t="s">
        <v>150</v>
      </c>
      <c r="M2">
        <v>6</v>
      </c>
      <c r="N2" s="3">
        <f>3.66+7.32</f>
        <v>10.98</v>
      </c>
      <c r="O2" s="3">
        <f>N2/M2</f>
        <v>1.83</v>
      </c>
      <c r="P2" s="3">
        <f>O2*F2</f>
        <v>1.83</v>
      </c>
    </row>
    <row r="3" spans="1:16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>
        <v>1</v>
      </c>
      <c r="G3" t="s">
        <v>22</v>
      </c>
      <c r="H3" t="s">
        <v>23</v>
      </c>
      <c r="I3">
        <v>805</v>
      </c>
      <c r="J3" t="s">
        <v>24</v>
      </c>
      <c r="K3" t="s">
        <v>149</v>
      </c>
      <c r="L3" s="2" t="s">
        <v>151</v>
      </c>
      <c r="M3">
        <v>500</v>
      </c>
      <c r="N3" s="3">
        <v>4.43</v>
      </c>
      <c r="O3" s="3">
        <f t="shared" ref="O3:O23" si="0">N3/M3</f>
        <v>8.8599999999999998E-3</v>
      </c>
      <c r="P3" s="3">
        <f t="shared" ref="P3:P23" si="1">O3*F3</f>
        <v>8.8599999999999998E-3</v>
      </c>
    </row>
    <row r="4" spans="1:16" x14ac:dyDescent="0.25">
      <c r="A4" t="s">
        <v>25</v>
      </c>
      <c r="B4" t="s">
        <v>18</v>
      </c>
      <c r="C4" t="s">
        <v>26</v>
      </c>
      <c r="D4" t="s">
        <v>27</v>
      </c>
      <c r="E4" t="s">
        <v>21</v>
      </c>
      <c r="F4">
        <v>1</v>
      </c>
      <c r="G4" t="s">
        <v>28</v>
      </c>
      <c r="H4" t="s">
        <v>23</v>
      </c>
      <c r="I4">
        <v>805</v>
      </c>
      <c r="J4" t="s">
        <v>152</v>
      </c>
      <c r="K4" t="s">
        <v>149</v>
      </c>
      <c r="L4" s="2" t="s">
        <v>153</v>
      </c>
      <c r="M4">
        <v>100</v>
      </c>
      <c r="N4" s="3">
        <v>4.62</v>
      </c>
      <c r="O4" s="3">
        <f t="shared" si="0"/>
        <v>4.6199999999999998E-2</v>
      </c>
      <c r="P4" s="3">
        <f t="shared" si="1"/>
        <v>4.6199999999999998E-2</v>
      </c>
    </row>
    <row r="5" spans="1:16" x14ac:dyDescent="0.25">
      <c r="A5" t="s">
        <v>29</v>
      </c>
      <c r="B5" t="s">
        <v>18</v>
      </c>
      <c r="C5" t="s">
        <v>30</v>
      </c>
      <c r="D5" t="s">
        <v>31</v>
      </c>
      <c r="E5" t="s">
        <v>21</v>
      </c>
      <c r="F5">
        <v>2</v>
      </c>
      <c r="G5" t="s">
        <v>32</v>
      </c>
      <c r="H5" t="s">
        <v>23</v>
      </c>
      <c r="I5">
        <v>805</v>
      </c>
      <c r="J5" t="s">
        <v>33</v>
      </c>
      <c r="K5" t="s">
        <v>149</v>
      </c>
      <c r="L5" s="2" t="s">
        <v>154</v>
      </c>
      <c r="M5">
        <v>500</v>
      </c>
      <c r="N5" s="3">
        <v>7.39</v>
      </c>
      <c r="O5" s="3">
        <f t="shared" si="0"/>
        <v>1.478E-2</v>
      </c>
      <c r="P5" s="3">
        <f t="shared" si="1"/>
        <v>2.9559999999999999E-2</v>
      </c>
    </row>
    <row r="6" spans="1:16" x14ac:dyDescent="0.25">
      <c r="A6" t="s">
        <v>34</v>
      </c>
      <c r="B6" t="s">
        <v>35</v>
      </c>
      <c r="C6" t="s">
        <v>133</v>
      </c>
      <c r="D6" t="s">
        <v>134</v>
      </c>
      <c r="E6" t="s">
        <v>36</v>
      </c>
      <c r="F6">
        <v>16</v>
      </c>
      <c r="G6" t="s">
        <v>37</v>
      </c>
      <c r="H6" t="s">
        <v>38</v>
      </c>
      <c r="I6">
        <v>805</v>
      </c>
      <c r="J6" t="s">
        <v>39</v>
      </c>
      <c r="K6" t="s">
        <v>149</v>
      </c>
      <c r="L6" s="2" t="s">
        <v>155</v>
      </c>
      <c r="M6">
        <v>160</v>
      </c>
      <c r="N6" s="3">
        <v>21.92</v>
      </c>
      <c r="O6" s="3">
        <f t="shared" si="0"/>
        <v>0.13700000000000001</v>
      </c>
      <c r="P6" s="3">
        <f t="shared" si="1"/>
        <v>2.1920000000000002</v>
      </c>
    </row>
    <row r="7" spans="1:16" x14ac:dyDescent="0.25">
      <c r="A7" t="s">
        <v>40</v>
      </c>
      <c r="B7" t="s">
        <v>41</v>
      </c>
      <c r="C7" t="s">
        <v>42</v>
      </c>
      <c r="D7" t="s">
        <v>41</v>
      </c>
      <c r="E7" t="s">
        <v>43</v>
      </c>
      <c r="F7">
        <v>5</v>
      </c>
      <c r="G7" t="s">
        <v>44</v>
      </c>
      <c r="H7" t="s">
        <v>45</v>
      </c>
      <c r="I7" t="s">
        <v>46</v>
      </c>
      <c r="J7" t="s">
        <v>41</v>
      </c>
      <c r="K7" t="s">
        <v>149</v>
      </c>
      <c r="L7" s="2" t="s">
        <v>156</v>
      </c>
      <c r="M7">
        <v>35</v>
      </c>
      <c r="N7" s="3">
        <f>34.5+18.6</f>
        <v>53.1</v>
      </c>
      <c r="O7" s="3">
        <f t="shared" si="0"/>
        <v>1.5171428571428571</v>
      </c>
      <c r="P7" s="3">
        <f t="shared" si="1"/>
        <v>7.5857142857142854</v>
      </c>
    </row>
    <row r="8" spans="1:16" x14ac:dyDescent="0.25">
      <c r="A8" t="s">
        <v>138</v>
      </c>
      <c r="B8" t="s">
        <v>47</v>
      </c>
      <c r="C8" t="s">
        <v>48</v>
      </c>
      <c r="D8" t="s">
        <v>49</v>
      </c>
      <c r="E8" t="s">
        <v>137</v>
      </c>
      <c r="F8">
        <v>1</v>
      </c>
      <c r="G8" t="s">
        <v>139</v>
      </c>
      <c r="H8" t="s">
        <v>140</v>
      </c>
      <c r="I8" t="s">
        <v>141</v>
      </c>
      <c r="J8" t="s">
        <v>142</v>
      </c>
      <c r="K8" t="s">
        <v>149</v>
      </c>
      <c r="L8" t="s">
        <v>157</v>
      </c>
      <c r="M8">
        <v>1</v>
      </c>
      <c r="N8" s="3">
        <v>0.18</v>
      </c>
      <c r="O8" s="3">
        <f t="shared" si="0"/>
        <v>0.18</v>
      </c>
      <c r="P8" s="3">
        <f t="shared" si="1"/>
        <v>0.18</v>
      </c>
    </row>
    <row r="9" spans="1:16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</v>
      </c>
      <c r="G9" t="s">
        <v>55</v>
      </c>
      <c r="H9" t="s">
        <v>56</v>
      </c>
      <c r="I9" t="s">
        <v>57</v>
      </c>
      <c r="J9" t="s">
        <v>58</v>
      </c>
      <c r="K9" t="s">
        <v>149</v>
      </c>
      <c r="L9" s="2" t="s">
        <v>158</v>
      </c>
      <c r="M9">
        <v>10</v>
      </c>
      <c r="N9" s="3">
        <v>1.61</v>
      </c>
      <c r="O9" s="3">
        <f t="shared" si="0"/>
        <v>0.161</v>
      </c>
      <c r="P9" s="3">
        <f t="shared" si="1"/>
        <v>0.161</v>
      </c>
    </row>
    <row r="10" spans="1:16" x14ac:dyDescent="0.25">
      <c r="A10" t="s">
        <v>159</v>
      </c>
      <c r="F10">
        <v>1</v>
      </c>
      <c r="H10" t="s">
        <v>56</v>
      </c>
      <c r="J10" t="s">
        <v>160</v>
      </c>
      <c r="K10" t="s">
        <v>149</v>
      </c>
      <c r="L10" s="2" t="s">
        <v>161</v>
      </c>
      <c r="M10">
        <v>10</v>
      </c>
      <c r="N10" s="3">
        <v>0.78</v>
      </c>
      <c r="O10" s="3">
        <f t="shared" si="0"/>
        <v>7.8E-2</v>
      </c>
      <c r="P10" s="3">
        <f t="shared" si="1"/>
        <v>7.8E-2</v>
      </c>
    </row>
    <row r="11" spans="1:16" x14ac:dyDescent="0.25">
      <c r="A11" t="s">
        <v>162</v>
      </c>
      <c r="F11">
        <v>2</v>
      </c>
      <c r="H11" t="s">
        <v>56</v>
      </c>
      <c r="J11" t="s">
        <v>163</v>
      </c>
      <c r="K11" t="s">
        <v>149</v>
      </c>
      <c r="L11" s="2" t="s">
        <v>164</v>
      </c>
      <c r="M11">
        <v>100</v>
      </c>
      <c r="N11" s="3">
        <v>2.99</v>
      </c>
      <c r="O11" s="3">
        <f t="shared" si="0"/>
        <v>2.9900000000000003E-2</v>
      </c>
      <c r="P11" s="3">
        <f t="shared" si="1"/>
        <v>5.9800000000000006E-2</v>
      </c>
    </row>
    <row r="12" spans="1:16" x14ac:dyDescent="0.25">
      <c r="A12" t="s">
        <v>59</v>
      </c>
      <c r="B12" t="s">
        <v>60</v>
      </c>
      <c r="C12" t="s">
        <v>61</v>
      </c>
      <c r="D12" t="s">
        <v>62</v>
      </c>
      <c r="E12" t="s">
        <v>63</v>
      </c>
      <c r="F12">
        <v>0</v>
      </c>
      <c r="G12" t="s">
        <v>64</v>
      </c>
      <c r="H12" t="s">
        <v>65</v>
      </c>
      <c r="I12">
        <v>1206</v>
      </c>
      <c r="J12" t="s">
        <v>66</v>
      </c>
      <c r="K12" t="s">
        <v>149</v>
      </c>
      <c r="L12" s="2" t="s">
        <v>165</v>
      </c>
      <c r="M12">
        <v>1000</v>
      </c>
      <c r="N12" s="3">
        <v>4.3499999999999996</v>
      </c>
      <c r="O12" s="3">
        <f t="shared" si="0"/>
        <v>4.3499999999999997E-3</v>
      </c>
      <c r="P12" s="3">
        <f t="shared" si="1"/>
        <v>0</v>
      </c>
    </row>
    <row r="13" spans="1:16" x14ac:dyDescent="0.25">
      <c r="A13" t="s">
        <v>67</v>
      </c>
      <c r="B13" t="s">
        <v>68</v>
      </c>
      <c r="C13" t="s">
        <v>69</v>
      </c>
      <c r="D13" t="s">
        <v>68</v>
      </c>
      <c r="E13" t="s">
        <v>70</v>
      </c>
      <c r="F13">
        <v>12</v>
      </c>
      <c r="G13" t="s">
        <v>71</v>
      </c>
      <c r="H13" t="s">
        <v>72</v>
      </c>
      <c r="I13" t="s">
        <v>70</v>
      </c>
      <c r="J13" t="s">
        <v>73</v>
      </c>
      <c r="K13" t="s">
        <v>149</v>
      </c>
      <c r="L13" s="2" t="s">
        <v>166</v>
      </c>
      <c r="M13">
        <f>100+100</f>
        <v>200</v>
      </c>
      <c r="N13" s="3">
        <f>5.07+5.07</f>
        <v>10.14</v>
      </c>
      <c r="O13" s="3">
        <f t="shared" si="0"/>
        <v>5.0700000000000002E-2</v>
      </c>
      <c r="P13" s="3">
        <f t="shared" si="1"/>
        <v>0.60840000000000005</v>
      </c>
    </row>
    <row r="14" spans="1:16" x14ac:dyDescent="0.25">
      <c r="A14" t="s">
        <v>74</v>
      </c>
      <c r="B14" t="s">
        <v>75</v>
      </c>
      <c r="C14" t="s">
        <v>76</v>
      </c>
      <c r="D14" t="s">
        <v>75</v>
      </c>
      <c r="E14" t="s">
        <v>70</v>
      </c>
      <c r="F14">
        <v>1</v>
      </c>
      <c r="G14" t="s">
        <v>77</v>
      </c>
      <c r="H14" t="s">
        <v>78</v>
      </c>
      <c r="I14" t="s">
        <v>70</v>
      </c>
      <c r="J14" t="s">
        <v>79</v>
      </c>
      <c r="K14" t="s">
        <v>149</v>
      </c>
      <c r="L14" s="2" t="s">
        <v>167</v>
      </c>
      <c r="M14">
        <v>10</v>
      </c>
      <c r="N14" s="3">
        <v>6.05</v>
      </c>
      <c r="O14" s="3">
        <f t="shared" si="0"/>
        <v>0.60499999999999998</v>
      </c>
      <c r="P14" s="3">
        <f t="shared" si="1"/>
        <v>0.60499999999999998</v>
      </c>
    </row>
    <row r="15" spans="1:16" x14ac:dyDescent="0.25">
      <c r="A15" t="s">
        <v>212</v>
      </c>
      <c r="B15" t="s">
        <v>80</v>
      </c>
      <c r="C15" t="s">
        <v>81</v>
      </c>
      <c r="D15" t="s">
        <v>80</v>
      </c>
      <c r="E15" t="s">
        <v>70</v>
      </c>
      <c r="F15">
        <v>14</v>
      </c>
      <c r="G15" t="s">
        <v>82</v>
      </c>
      <c r="H15" t="s">
        <v>83</v>
      </c>
      <c r="I15" t="s">
        <v>70</v>
      </c>
      <c r="J15" t="s">
        <v>210</v>
      </c>
      <c r="K15" t="s">
        <v>149</v>
      </c>
      <c r="L15" s="2" t="s">
        <v>211</v>
      </c>
      <c r="M15">
        <v>20</v>
      </c>
      <c r="N15" s="3">
        <v>3.36</v>
      </c>
      <c r="O15" s="3">
        <f t="shared" si="0"/>
        <v>0.16799999999999998</v>
      </c>
      <c r="P15" s="3">
        <f t="shared" si="1"/>
        <v>2.3519999999999999</v>
      </c>
    </row>
    <row r="16" spans="1:16" x14ac:dyDescent="0.25">
      <c r="A16" t="s">
        <v>84</v>
      </c>
      <c r="B16" t="s">
        <v>85</v>
      </c>
      <c r="C16" t="s">
        <v>86</v>
      </c>
      <c r="D16" t="s">
        <v>87</v>
      </c>
      <c r="E16" t="s">
        <v>88</v>
      </c>
      <c r="F16">
        <v>1</v>
      </c>
      <c r="G16" t="s">
        <v>89</v>
      </c>
      <c r="H16" t="s">
        <v>90</v>
      </c>
      <c r="I16">
        <v>603</v>
      </c>
      <c r="J16" t="s">
        <v>91</v>
      </c>
      <c r="K16" t="s">
        <v>149</v>
      </c>
      <c r="L16" s="2" t="s">
        <v>168</v>
      </c>
      <c r="M16">
        <v>2500</v>
      </c>
      <c r="N16" s="3">
        <v>4.24</v>
      </c>
      <c r="O16" s="3">
        <f t="shared" si="0"/>
        <v>1.696E-3</v>
      </c>
      <c r="P16" s="3">
        <f t="shared" si="1"/>
        <v>1.696E-3</v>
      </c>
    </row>
    <row r="17" spans="1:16" x14ac:dyDescent="0.25">
      <c r="A17" t="s">
        <v>92</v>
      </c>
      <c r="B17" t="s">
        <v>85</v>
      </c>
      <c r="C17" t="s">
        <v>93</v>
      </c>
      <c r="D17" t="s">
        <v>94</v>
      </c>
      <c r="E17" t="s">
        <v>88</v>
      </c>
      <c r="F17">
        <v>1</v>
      </c>
      <c r="G17" t="s">
        <v>89</v>
      </c>
      <c r="H17" t="s">
        <v>90</v>
      </c>
      <c r="I17">
        <v>603</v>
      </c>
      <c r="J17" t="s">
        <v>95</v>
      </c>
      <c r="K17" t="s">
        <v>149</v>
      </c>
      <c r="L17" s="2" t="s">
        <v>169</v>
      </c>
      <c r="M17">
        <v>408</v>
      </c>
      <c r="N17" s="3">
        <v>1.75</v>
      </c>
      <c r="O17" s="3">
        <f t="shared" si="0"/>
        <v>4.2892156862745102E-3</v>
      </c>
      <c r="P17" s="3">
        <f t="shared" si="1"/>
        <v>4.2892156862745102E-3</v>
      </c>
    </row>
    <row r="18" spans="1:16" x14ac:dyDescent="0.25">
      <c r="A18" t="s">
        <v>171</v>
      </c>
      <c r="B18" t="s">
        <v>96</v>
      </c>
      <c r="C18" t="s">
        <v>97</v>
      </c>
      <c r="D18">
        <v>150</v>
      </c>
      <c r="E18" t="s">
        <v>98</v>
      </c>
      <c r="F18">
        <v>3</v>
      </c>
      <c r="G18" t="s">
        <v>99</v>
      </c>
      <c r="H18" t="s">
        <v>90</v>
      </c>
      <c r="I18">
        <v>1206</v>
      </c>
      <c r="J18" t="s">
        <v>170</v>
      </c>
      <c r="K18" t="s">
        <v>149</v>
      </c>
      <c r="L18" s="2" t="s">
        <v>172</v>
      </c>
      <c r="M18">
        <v>30</v>
      </c>
      <c r="N18" s="3">
        <v>5.39</v>
      </c>
      <c r="O18" s="3">
        <f t="shared" si="0"/>
        <v>0.17966666666666667</v>
      </c>
      <c r="P18" s="3">
        <f t="shared" si="1"/>
        <v>0.53900000000000003</v>
      </c>
    </row>
    <row r="19" spans="1:16" x14ac:dyDescent="0.25">
      <c r="A19" t="s">
        <v>174</v>
      </c>
      <c r="B19" t="s">
        <v>96</v>
      </c>
      <c r="C19" t="s">
        <v>100</v>
      </c>
      <c r="D19" t="s">
        <v>101</v>
      </c>
      <c r="E19" t="s">
        <v>98</v>
      </c>
      <c r="F19">
        <v>7</v>
      </c>
      <c r="G19" t="s">
        <v>102</v>
      </c>
      <c r="H19" t="s">
        <v>90</v>
      </c>
      <c r="I19">
        <v>1206</v>
      </c>
      <c r="J19" t="s">
        <v>173</v>
      </c>
      <c r="K19" t="s">
        <v>149</v>
      </c>
      <c r="L19" s="2" t="s">
        <v>175</v>
      </c>
      <c r="M19">
        <v>50</v>
      </c>
      <c r="N19" s="3">
        <v>6.51</v>
      </c>
      <c r="O19" s="3">
        <f t="shared" si="0"/>
        <v>0.13019999999999998</v>
      </c>
      <c r="P19" s="3">
        <f t="shared" si="1"/>
        <v>0.91139999999999988</v>
      </c>
    </row>
    <row r="20" spans="1:16" x14ac:dyDescent="0.25">
      <c r="A20" t="s">
        <v>103</v>
      </c>
      <c r="B20" t="s">
        <v>104</v>
      </c>
      <c r="C20" t="s">
        <v>135</v>
      </c>
      <c r="D20" t="s">
        <v>136</v>
      </c>
      <c r="E20" t="s">
        <v>105</v>
      </c>
      <c r="F20">
        <v>17</v>
      </c>
      <c r="G20" t="s">
        <v>106</v>
      </c>
      <c r="H20" t="s">
        <v>107</v>
      </c>
      <c r="I20" t="s">
        <v>108</v>
      </c>
      <c r="J20" t="s">
        <v>109</v>
      </c>
      <c r="K20" t="s">
        <v>149</v>
      </c>
      <c r="L20" s="2" t="s">
        <v>177</v>
      </c>
      <c r="M20">
        <f>18+100</f>
        <v>118</v>
      </c>
      <c r="N20" s="3">
        <f>6.34+27.66</f>
        <v>34</v>
      </c>
      <c r="O20" s="3">
        <f t="shared" si="0"/>
        <v>0.28813559322033899</v>
      </c>
      <c r="P20" s="3">
        <f t="shared" si="1"/>
        <v>4.898305084745763</v>
      </c>
    </row>
    <row r="21" spans="1:16" x14ac:dyDescent="0.25">
      <c r="A21" t="s">
        <v>110</v>
      </c>
      <c r="B21" t="s">
        <v>111</v>
      </c>
      <c r="C21" t="s">
        <v>112</v>
      </c>
      <c r="D21" t="s">
        <v>113</v>
      </c>
      <c r="E21" t="s">
        <v>114</v>
      </c>
      <c r="F21">
        <v>1</v>
      </c>
      <c r="G21" t="s">
        <v>115</v>
      </c>
      <c r="H21" t="s">
        <v>107</v>
      </c>
      <c r="I21" t="s">
        <v>116</v>
      </c>
      <c r="J21" t="s">
        <v>117</v>
      </c>
      <c r="K21" t="s">
        <v>149</v>
      </c>
      <c r="L21" s="2" t="s">
        <v>176</v>
      </c>
      <c r="M21">
        <f>5+4</f>
        <v>9</v>
      </c>
      <c r="N21" s="3">
        <f>4.2+3.36</f>
        <v>7.5600000000000005</v>
      </c>
      <c r="O21" s="3">
        <f t="shared" si="0"/>
        <v>0.84000000000000008</v>
      </c>
      <c r="P21" s="3">
        <f t="shared" si="1"/>
        <v>0.84000000000000008</v>
      </c>
    </row>
    <row r="22" spans="1:16" x14ac:dyDescent="0.25">
      <c r="A22" t="s">
        <v>118</v>
      </c>
      <c r="B22" t="s">
        <v>119</v>
      </c>
      <c r="C22" t="s">
        <v>120</v>
      </c>
      <c r="D22" t="s">
        <v>121</v>
      </c>
      <c r="E22" t="s">
        <v>122</v>
      </c>
      <c r="F22">
        <v>1</v>
      </c>
      <c r="G22" t="s">
        <v>123</v>
      </c>
      <c r="H22" t="s">
        <v>124</v>
      </c>
      <c r="I22" t="s">
        <v>125</v>
      </c>
      <c r="J22" t="s">
        <v>121</v>
      </c>
      <c r="K22" t="s">
        <v>149</v>
      </c>
      <c r="L22" s="2" t="s">
        <v>178</v>
      </c>
      <c r="M22">
        <v>50</v>
      </c>
      <c r="N22" s="3">
        <v>6.7</v>
      </c>
      <c r="O22" s="3">
        <f t="shared" si="0"/>
        <v>0.13400000000000001</v>
      </c>
      <c r="P22" s="3">
        <f t="shared" si="1"/>
        <v>0.13400000000000001</v>
      </c>
    </row>
    <row r="23" spans="1:16" x14ac:dyDescent="0.25">
      <c r="A23" t="s">
        <v>126</v>
      </c>
      <c r="B23" t="s">
        <v>127</v>
      </c>
      <c r="C23" t="s">
        <v>128</v>
      </c>
      <c r="D23" t="s">
        <v>127</v>
      </c>
      <c r="E23" t="s">
        <v>129</v>
      </c>
      <c r="F23">
        <v>1</v>
      </c>
      <c r="G23" t="s">
        <v>130</v>
      </c>
      <c r="H23" t="s">
        <v>131</v>
      </c>
      <c r="I23" t="s">
        <v>132</v>
      </c>
      <c r="J23" t="s">
        <v>127</v>
      </c>
      <c r="K23" t="s">
        <v>149</v>
      </c>
      <c r="L23" s="2" t="s">
        <v>179</v>
      </c>
      <c r="M23">
        <f>2+5</f>
        <v>7</v>
      </c>
      <c r="N23" s="3">
        <f>5.2+13</f>
        <v>18.2</v>
      </c>
      <c r="O23" s="3">
        <f t="shared" si="0"/>
        <v>2.6</v>
      </c>
      <c r="P23" s="3">
        <f t="shared" si="1"/>
        <v>2.6</v>
      </c>
    </row>
    <row r="24" spans="1:16" x14ac:dyDescent="0.25">
      <c r="A24" t="s">
        <v>181</v>
      </c>
      <c r="F24">
        <v>16</v>
      </c>
      <c r="H24" t="s">
        <v>182</v>
      </c>
      <c r="J24" t="s">
        <v>183</v>
      </c>
      <c r="K24" t="s">
        <v>149</v>
      </c>
      <c r="L24" s="2" t="s">
        <v>180</v>
      </c>
      <c r="M24">
        <v>100</v>
      </c>
      <c r="N24" s="3">
        <v>29.23</v>
      </c>
      <c r="O24" s="3">
        <f t="shared" ref="O24" si="2">N24/M24</f>
        <v>0.2923</v>
      </c>
      <c r="P24" s="3">
        <f t="shared" ref="P24" si="3">O24*F24</f>
        <v>4.6768000000000001</v>
      </c>
    </row>
    <row r="25" spans="1:16" x14ac:dyDescent="0.25">
      <c r="A25" t="s">
        <v>185</v>
      </c>
      <c r="F25">
        <v>8</v>
      </c>
      <c r="H25" t="s">
        <v>38</v>
      </c>
      <c r="J25">
        <v>971100151</v>
      </c>
      <c r="K25" t="s">
        <v>149</v>
      </c>
      <c r="L25" s="2" t="s">
        <v>184</v>
      </c>
      <c r="M25">
        <v>50</v>
      </c>
      <c r="N25" s="3">
        <v>19.8</v>
      </c>
      <c r="O25" s="3">
        <f t="shared" ref="O25:O34" si="4">N25/M25</f>
        <v>0.39600000000000002</v>
      </c>
      <c r="P25" s="3">
        <f t="shared" ref="P25:P34" si="5">O25*F25</f>
        <v>3.1680000000000001</v>
      </c>
    </row>
    <row r="26" spans="1:16" x14ac:dyDescent="0.25">
      <c r="A26" t="s">
        <v>186</v>
      </c>
      <c r="F26">
        <v>8</v>
      </c>
      <c r="H26" t="s">
        <v>38</v>
      </c>
      <c r="J26">
        <v>970180151</v>
      </c>
      <c r="K26" t="s">
        <v>149</v>
      </c>
      <c r="L26" s="2" t="s">
        <v>187</v>
      </c>
      <c r="M26">
        <v>50</v>
      </c>
      <c r="N26" s="3">
        <v>22.88</v>
      </c>
      <c r="O26" s="3">
        <f t="shared" si="4"/>
        <v>0.45760000000000001</v>
      </c>
      <c r="P26" s="3">
        <f t="shared" si="5"/>
        <v>3.6608000000000001</v>
      </c>
    </row>
    <row r="27" spans="1:16" x14ac:dyDescent="0.25">
      <c r="A27" t="s">
        <v>213</v>
      </c>
      <c r="F27">
        <v>2</v>
      </c>
      <c r="H27" t="s">
        <v>214</v>
      </c>
      <c r="J27" t="s">
        <v>215</v>
      </c>
      <c r="K27" t="s">
        <v>149</v>
      </c>
      <c r="L27" s="2" t="s">
        <v>216</v>
      </c>
      <c r="M27">
        <v>5</v>
      </c>
      <c r="N27" s="3">
        <v>2.58</v>
      </c>
      <c r="O27" s="3">
        <f>N27/M27</f>
        <v>0.51600000000000001</v>
      </c>
      <c r="P27" s="3">
        <f>O27*F27</f>
        <v>1.032</v>
      </c>
    </row>
    <row r="28" spans="1:16" x14ac:dyDescent="0.25">
      <c r="A28" t="s">
        <v>188</v>
      </c>
      <c r="F28">
        <v>1</v>
      </c>
      <c r="H28" t="s">
        <v>191</v>
      </c>
      <c r="K28" t="s">
        <v>191</v>
      </c>
      <c r="L28" s="2"/>
      <c r="M28">
        <v>10</v>
      </c>
      <c r="N28" s="3">
        <f>5+(35.94/5)</f>
        <v>12.187999999999999</v>
      </c>
      <c r="O28" s="3">
        <f t="shared" si="4"/>
        <v>1.2187999999999999</v>
      </c>
      <c r="P28" s="3">
        <f t="shared" si="5"/>
        <v>1.2187999999999999</v>
      </c>
    </row>
    <row r="29" spans="1:16" x14ac:dyDescent="0.25">
      <c r="A29" t="s">
        <v>189</v>
      </c>
      <c r="F29">
        <v>1</v>
      </c>
      <c r="H29" t="s">
        <v>191</v>
      </c>
      <c r="K29" t="s">
        <v>191</v>
      </c>
      <c r="L29" s="2"/>
      <c r="M29">
        <v>10</v>
      </c>
      <c r="N29" s="3">
        <f>2+(35.94/5)</f>
        <v>9.1879999999999988</v>
      </c>
      <c r="O29" s="3">
        <f t="shared" si="4"/>
        <v>0.91879999999999984</v>
      </c>
      <c r="P29" s="3">
        <f t="shared" si="5"/>
        <v>0.91879999999999984</v>
      </c>
    </row>
    <row r="30" spans="1:16" x14ac:dyDescent="0.25">
      <c r="A30" t="s">
        <v>190</v>
      </c>
      <c r="F30">
        <v>1</v>
      </c>
      <c r="H30" t="s">
        <v>191</v>
      </c>
      <c r="K30" t="s">
        <v>191</v>
      </c>
      <c r="L30" s="2"/>
      <c r="M30">
        <v>10</v>
      </c>
      <c r="N30" s="3">
        <f>5+(35.94/5)</f>
        <v>12.187999999999999</v>
      </c>
      <c r="O30" s="3">
        <f t="shared" si="4"/>
        <v>1.2187999999999999</v>
      </c>
      <c r="P30" s="3">
        <f t="shared" si="5"/>
        <v>1.2187999999999999</v>
      </c>
    </row>
    <row r="31" spans="1:16" x14ac:dyDescent="0.25">
      <c r="A31" t="s">
        <v>194</v>
      </c>
      <c r="F31">
        <v>16</v>
      </c>
      <c r="H31" t="s">
        <v>192</v>
      </c>
      <c r="J31" t="s">
        <v>200</v>
      </c>
      <c r="K31" t="s">
        <v>192</v>
      </c>
      <c r="L31" s="2"/>
      <c r="M31">
        <v>100</v>
      </c>
      <c r="N31" s="3">
        <v>11.66</v>
      </c>
      <c r="O31" s="3">
        <f t="shared" si="4"/>
        <v>0.1166</v>
      </c>
      <c r="P31" s="3">
        <f t="shared" si="5"/>
        <v>1.8655999999999999</v>
      </c>
    </row>
    <row r="32" spans="1:16" x14ac:dyDescent="0.25">
      <c r="A32" t="s">
        <v>193</v>
      </c>
      <c r="F32">
        <v>2</v>
      </c>
      <c r="H32" t="s">
        <v>192</v>
      </c>
      <c r="J32" t="s">
        <v>195</v>
      </c>
      <c r="K32" t="s">
        <v>192</v>
      </c>
      <c r="L32" s="2"/>
      <c r="M32">
        <v>100</v>
      </c>
      <c r="N32" s="3">
        <v>8.58</v>
      </c>
      <c r="O32" s="3">
        <f t="shared" si="4"/>
        <v>8.5800000000000001E-2</v>
      </c>
      <c r="P32" s="3">
        <f t="shared" si="5"/>
        <v>0.1716</v>
      </c>
    </row>
    <row r="33" spans="1:16" x14ac:dyDescent="0.25">
      <c r="A33" t="s">
        <v>196</v>
      </c>
      <c r="F33">
        <v>2</v>
      </c>
      <c r="H33" t="s">
        <v>192</v>
      </c>
      <c r="J33" t="s">
        <v>197</v>
      </c>
      <c r="K33" t="s">
        <v>192</v>
      </c>
      <c r="L33" s="2"/>
      <c r="M33">
        <v>50</v>
      </c>
      <c r="N33" s="3">
        <v>8.76</v>
      </c>
      <c r="O33" s="3">
        <f t="shared" si="4"/>
        <v>0.17519999999999999</v>
      </c>
      <c r="P33" s="3">
        <f t="shared" si="5"/>
        <v>0.35039999999999999</v>
      </c>
    </row>
    <row r="34" spans="1:16" x14ac:dyDescent="0.25">
      <c r="A34" t="s">
        <v>198</v>
      </c>
      <c r="F34">
        <v>2</v>
      </c>
      <c r="H34" t="s">
        <v>192</v>
      </c>
      <c r="J34" t="s">
        <v>199</v>
      </c>
      <c r="K34" t="s">
        <v>192</v>
      </c>
      <c r="L34" s="2"/>
      <c r="M34">
        <v>100</v>
      </c>
      <c r="N34" s="3">
        <v>2.27</v>
      </c>
      <c r="O34" s="3">
        <f t="shared" si="4"/>
        <v>2.2700000000000001E-2</v>
      </c>
      <c r="P34" s="3">
        <f t="shared" si="5"/>
        <v>4.5400000000000003E-2</v>
      </c>
    </row>
    <row r="35" spans="1:16" x14ac:dyDescent="0.25">
      <c r="L35" s="2"/>
      <c r="N35" s="3"/>
      <c r="O35" s="3"/>
      <c r="P35" s="3">
        <f>SUM(Table1[Cost Per PCB])</f>
        <v>43.992224586146335</v>
      </c>
    </row>
    <row r="36" spans="1:16" x14ac:dyDescent="0.25">
      <c r="A36" s="1"/>
    </row>
    <row r="37" spans="1:16" x14ac:dyDescent="0.25">
      <c r="A37" s="4" t="s">
        <v>201</v>
      </c>
      <c r="B37" s="5"/>
      <c r="C37" s="3">
        <f>SUM(Table1[Cost Per PCB])</f>
        <v>43.992224586146335</v>
      </c>
      <c r="D37" s="4"/>
    </row>
    <row r="38" spans="1:16" x14ac:dyDescent="0.25">
      <c r="A38" t="s">
        <v>202</v>
      </c>
      <c r="B38" s="6"/>
      <c r="C38" s="4">
        <v>2.5</v>
      </c>
      <c r="D38" s="4"/>
    </row>
    <row r="39" spans="1:16" x14ac:dyDescent="0.25">
      <c r="A39" s="4" t="s">
        <v>203</v>
      </c>
      <c r="B39" s="7"/>
      <c r="C39" s="11">
        <f>C37*C38</f>
        <v>109.98056146536584</v>
      </c>
      <c r="D39" s="4"/>
    </row>
    <row r="40" spans="1:16" x14ac:dyDescent="0.25">
      <c r="A40" s="4" t="s">
        <v>204</v>
      </c>
      <c r="B40" s="7"/>
      <c r="C40" s="3">
        <v>3.68</v>
      </c>
      <c r="D40" s="4"/>
    </row>
    <row r="41" spans="1:16" x14ac:dyDescent="0.25">
      <c r="A41" s="4" t="s">
        <v>205</v>
      </c>
      <c r="B41" s="7"/>
      <c r="C41" s="11">
        <f>C39+C40</f>
        <v>113.66056146536584</v>
      </c>
      <c r="D41" s="4"/>
    </row>
    <row r="42" spans="1:16" x14ac:dyDescent="0.25">
      <c r="A42" s="4" t="s">
        <v>208</v>
      </c>
      <c r="B42" s="7"/>
      <c r="C42" s="12">
        <f>C41*5%</f>
        <v>5.683028073268293</v>
      </c>
      <c r="D42" s="4"/>
      <c r="F42" s="8"/>
    </row>
    <row r="43" spans="1:16" x14ac:dyDescent="0.25">
      <c r="A43" s="4" t="s">
        <v>209</v>
      </c>
      <c r="B43" s="7"/>
      <c r="C43" s="12">
        <f>(C41*4%)+0.3</f>
        <v>4.8464224586146338</v>
      </c>
      <c r="D43" s="3">
        <v>0.3</v>
      </c>
      <c r="F43" s="8"/>
      <c r="H43" s="3"/>
    </row>
    <row r="44" spans="1:16" x14ac:dyDescent="0.25">
      <c r="A44" s="4" t="s">
        <v>206</v>
      </c>
      <c r="B44" s="9"/>
      <c r="C44" s="11">
        <f>C41-C42-C43</f>
        <v>103.13111093348292</v>
      </c>
      <c r="D44" s="4"/>
    </row>
    <row r="45" spans="1:16" x14ac:dyDescent="0.25">
      <c r="A45" s="4" t="s">
        <v>207</v>
      </c>
      <c r="B45" s="10"/>
      <c r="C45" s="11">
        <f>C44-C37</f>
        <v>59.13888634733658</v>
      </c>
      <c r="D45" s="4"/>
    </row>
  </sheetData>
  <hyperlinks>
    <hyperlink ref="L2" r:id="rId1" display="https://www.digikey.com/product-detail/en/mpd-memory-protection-devices/BC4AAW/BC4AAW-ND/66733" xr:uid="{00000000-0004-0000-0000-000000000000}"/>
    <hyperlink ref="L3" r:id="rId2" display="https://www.digikey.com/product-detail/en/samsung-electro-mechanics/CL21B104KOANNNC/1276-2448-1-ND/3890534" xr:uid="{00000000-0004-0000-0000-000001000000}"/>
    <hyperlink ref="L4" r:id="rId3" display="https://www.digikey.com/product-detail/en/samsung-electro-mechanics/CL21A106MQFNNNE/1276-1298-1-ND/3889384" xr:uid="{00000000-0004-0000-0000-000002000000}"/>
    <hyperlink ref="L5" r:id="rId4" display="https://www.digikey.com/product-detail/en/samsung-electro-mechanics/CL21B105KOFNNNG/1276-6471-1-ND/5958099" xr:uid="{00000000-0004-0000-0000-000003000000}"/>
    <hyperlink ref="L6" r:id="rId5" display="https://www.digikey.com/product-detail/en/wurth-electronics-inc/150080RS75000/732-4984-1-ND/4489916" xr:uid="{00000000-0004-0000-0000-000004000000}"/>
    <hyperlink ref="L7" r:id="rId6" display="https://www.digikey.com/product-detail/en/lite-on-inc/LTD-2601WC/160-2244-ND/3199017" xr:uid="{00000000-0004-0000-0000-000005000000}"/>
    <hyperlink ref="L9" r:id="rId7" display="https://www.digikey.com/product-detail/en/jst-sales-america-inc/S2B-PH-K-S(LF)(SN)/455-1719-ND/926626" xr:uid="{00000000-0004-0000-0000-000006000000}"/>
    <hyperlink ref="L10" r:id="rId8" display="https://www.digikey.com/product-detail/en/jst-sales-america-inc/PHR-2/455-1165-ND/608607" xr:uid="{00000000-0004-0000-0000-000007000000}"/>
    <hyperlink ref="L11" r:id="rId9" display="https://www.digikey.com/product-detail/en/jst-sales-america-inc/SPH-002T-P0.5L/455-2148-1-ND/1634657" xr:uid="{00000000-0004-0000-0000-000008000000}"/>
    <hyperlink ref="L12" r:id="rId10" display="https://www.digikey.com/product-detail/en/yageo/RC1206JR-070RL/311-0.0ERCT-ND/732131" xr:uid="{00000000-0004-0000-0000-000009000000}"/>
    <hyperlink ref="L13" r:id="rId11" display="https://www.digikey.com/product-detail/en/taiwan-semiconductor-corporation/MMBT3904L-RFG/MMBT3904LRFGCT-ND/7357839" xr:uid="{00000000-0004-0000-0000-00000A000000}"/>
    <hyperlink ref="L14" r:id="rId12" display="https://www.digikey.com/product-detail/en/vishay-siliconix/SI2323DDS-T1-GE3/SI2323DDS-T1-GE3CT-ND/4142086" xr:uid="{00000000-0004-0000-0000-00000B000000}"/>
    <hyperlink ref="L16" r:id="rId13" display="https://www.digikey.com/product-detail/en/rohm-semiconductor/MCR03ERTF1023/RHM102KCFCT-ND/4083896" xr:uid="{00000000-0004-0000-0000-00000C000000}"/>
    <hyperlink ref="L17" r:id="rId14" display="https://www.digikey.com/product-detail/en/rohm-semiconductor/MCR03ERTF2552/RHM25.5KCFCT-ND/4084087" xr:uid="{00000000-0004-0000-0000-00000D000000}"/>
    <hyperlink ref="L18" r:id="rId15" display="https://www.digikey.com/product-detail/en/rohm-semiconductor/MNR34J5ABJ151/MNR34151CT-ND/657596" xr:uid="{00000000-0004-0000-0000-00000E000000}"/>
    <hyperlink ref="L19" r:id="rId16" display="https://www.digikey.com/product-detail/en/rohm-semiconductor/MNR34J5ABJ562/MNR34562CT-ND/657638" xr:uid="{00000000-0004-0000-0000-00000F000000}"/>
    <hyperlink ref="L20" r:id="rId17" display="https://www.digikey.com/product-detail/en/c-k/PTS645SK13SMTR92LFS/CKN10817CT-ND/7056128" xr:uid="{00000000-0004-0000-0000-000010000000}"/>
    <hyperlink ref="L21" r:id="rId18" display="https://www.digikey.com/product-detail/en/c-k/SS-24E06-TG-5-(P)/CKN10394-ND/2747191" xr:uid="{00000000-0004-0000-0000-000011000000}"/>
    <hyperlink ref="L22" r:id="rId19" display="https://www.digikey.com/product-detail/en/microchip-technology/MIC5317-3.3YM5-TR/MIC5317-3.3YM5-CT-ND/7671939" xr:uid="{00000000-0004-0000-0000-000012000000}"/>
    <hyperlink ref="L23" r:id="rId20" display="https://www.digikey.com/product-detail/en/texas-instruments/MSP430FR2033IPMR/296-48617-1-ND/8567661" xr:uid="{00000000-0004-0000-0000-000013000000}"/>
    <hyperlink ref="L24" r:id="rId21" display="https://www.digikey.com/product-detail/en/bivar-inc/VLP-450-R/492-1347-ND/586475" xr:uid="{00000000-0004-0000-0000-000014000000}"/>
    <hyperlink ref="L25" r:id="rId22" display="https://www.digikey.com/product-detail/en/wurth-electronics-inc/971100151/732-10397-ND/6174616" xr:uid="{00000000-0004-0000-0000-000015000000}"/>
    <hyperlink ref="L26" r:id="rId23" display="https://www.digikey.com/product-detail/en/wurth-electronics-inc/970180151/732-10586-ND/6174806" xr:uid="{00000000-0004-0000-0000-000016000000}"/>
    <hyperlink ref="L15" r:id="rId24" display="https://www.digikey.com/product-detail/en/nexperia-usa-inc/PDTA123ET,215/1727-1691-1-ND/4581217" xr:uid="{449FE790-90DE-4B15-B29A-C80A494FCD4B}"/>
    <hyperlink ref="L27" r:id="rId25" display="https://www.digikey.com/product-detail/en/hammond-manufacturing/1593SIR10/HM889-ND/409899" xr:uid="{3C4860AB-AA1C-4407-A88E-79B91083F147}"/>
  </hyperlinks>
  <pageMargins left="0.7" right="0.7" top="0.75" bottom="0.75" header="0.3" footer="0.3"/>
  <pageSetup orientation="portrait" horizontalDpi="0" verticalDpi="0"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base_convert_A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Perry</cp:lastModifiedBy>
  <dcterms:created xsi:type="dcterms:W3CDTF">2018-08-20T18:10:45Z</dcterms:created>
  <dcterms:modified xsi:type="dcterms:W3CDTF">2018-09-03T11:51:44Z</dcterms:modified>
</cp:coreProperties>
</file>