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res" sheetId="1" r:id="rId4"/>
    <sheet state="visible" name="Teams" sheetId="2" r:id="rId5"/>
    <sheet state="visible" name="Ext" sheetId="3" r:id="rId6"/>
  </sheets>
  <definedNames/>
  <calcPr/>
</workbook>
</file>

<file path=xl/sharedStrings.xml><?xml version="1.0" encoding="utf-8"?>
<sst xmlns="http://schemas.openxmlformats.org/spreadsheetml/2006/main" count="73" uniqueCount="43">
  <si>
    <t>Robotics Team</t>
  </si>
  <si>
    <t>Baja</t>
  </si>
  <si>
    <t>Formula</t>
  </si>
  <si>
    <t>SPS</t>
  </si>
  <si>
    <t>Steel Bridge</t>
  </si>
  <si>
    <t>Douglas Middle School</t>
  </si>
  <si>
    <t>Round #</t>
  </si>
  <si>
    <t>Type</t>
  </si>
  <si>
    <t>Dist</t>
  </si>
  <si>
    <t>Score</t>
  </si>
  <si>
    <t>Dist Ranking:</t>
  </si>
  <si>
    <t>Robotics</t>
  </si>
  <si>
    <t>MANUALLY CHECK FOR TIES!</t>
  </si>
  <si>
    <t>Accuracy</t>
  </si>
  <si>
    <t>Distance</t>
  </si>
  <si>
    <t>Total:</t>
  </si>
  <si>
    <t>Douglas</t>
  </si>
  <si>
    <t>Name</t>
  </si>
  <si>
    <t>Firing Order</t>
  </si>
  <si>
    <t>Logo Url</t>
  </si>
  <si>
    <t>Color</t>
  </si>
  <si>
    <t>Score Page Loc</t>
  </si>
  <si>
    <t>Update Code:</t>
  </si>
  <si>
    <t>http://robotics.sdsmt.edu/pumpkins/RoboLogoFull-light.png</t>
  </si>
  <si>
    <t>#071D49</t>
  </si>
  <si>
    <t>Hide Final Round:</t>
  </si>
  <si>
    <t>Baja SAE</t>
  </si>
  <si>
    <t>https://se-infra-imageserver2.azureedge.net/clink/images/02f013c2-9a56-4a6c-81e8-c37d54f865fc80653641-23a5-4b50-8115-708026c495a2.jpg?preset=med-sq</t>
  </si>
  <si>
    <t>#38679E</t>
  </si>
  <si>
    <t>Formula Hardrocker Racing</t>
  </si>
  <si>
    <t>https://static.wixstatic.com/media/ec96be_9e0981e1ac0947a992dcbfff5fd00fa2~mv2.png/v1/fill/w_160,h_47,al_c,q_85,usm_0.66_1.00_0.01/Hardrocker-logo-2020%20Black-cropped.webp</t>
  </si>
  <si>
    <t>#2E5696</t>
  </si>
  <si>
    <t>Society of Physics Students</t>
  </si>
  <si>
    <t>https://se-infra-imageserver2.azureedge.net/clink/images/1c007e1f-b196-42f9-af88-8da290d2b328fb220609-7c14-417c-9731-4c4cb0d177e2.jpg?preset=med-sq</t>
  </si>
  <si>
    <t>#008BB4</t>
  </si>
  <si>
    <t>https://se-infra-imageserver2.azureedge.net/clink/images/49fc2335-fbc1-480e-9add-3e7c09147dea5a18f9dc-cc14-4160-b155-400cd8a70423.jpg?preset=med-sq</t>
  </si>
  <si>
    <t>#3A3765</t>
  </si>
  <si>
    <t>https://lh3.googleusercontent.com/ZqlHFbiwzMBcZupa1rXQUyK4mVuNHEZ9U6aOSK1vhJvM_ZivGPmJphGbSjUDnbWAKVwXjxV1xFQ8E8bQV7lfSIK12GuyYIlfWRGZbgQSagL3LpZzQyZ7=w1280</t>
  </si>
  <si>
    <t>#FF0000</t>
  </si>
  <si>
    <t>Final Round Scores</t>
  </si>
  <si>
    <t>First</t>
  </si>
  <si>
    <t>Second</t>
  </si>
  <si>
    <t>Third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</si>
</sst>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theme="1"/>
      <name val="Arial"/>
    </font>
    <font/>
    <font>
      <color theme="1"/>
      <name val="Arial"/>
    </font>
    <font>
      <color rgb="FFFF0000"/>
      <name val="Arial"/>
    </font>
    <font>
      <u/>
      <color rgb="FF0000FF"/>
    </font>
    <font>
      <b/>
    </font>
    <font>
      <u/>
      <color rgb="FF1155CC"/>
    </font>
  </fonts>
  <fills count="2">
    <fill>
      <patternFill patternType="none"/>
    </fill>
    <fill>
      <patternFill patternType="lightGray"/>
    </fill>
  </fills>
  <borders count="6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Border="1" applyFont="1"/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0" fillId="0" fontId="3" numFmtId="0" xfId="0" applyAlignment="1" applyFont="1">
      <alignment horizontal="right"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1" fillId="0" fontId="3" numFmtId="0" xfId="0" applyAlignment="1" applyBorder="1" applyFont="1">
      <alignment horizontal="center"/>
    </xf>
    <xf borderId="0" fillId="0" fontId="4" numFmtId="0" xfId="0" applyFont="1"/>
    <xf borderId="4" fillId="0" fontId="3" numFmtId="0" xfId="0" applyBorder="1" applyFont="1"/>
    <xf borderId="4" fillId="0" fontId="1" numFmtId="0" xfId="0" applyAlignment="1" applyBorder="1" applyFont="1">
      <alignment horizontal="right" readingOrder="0"/>
    </xf>
    <xf borderId="5" fillId="0" fontId="1" numFmtId="0" xfId="0" applyAlignment="1" applyBorder="1" applyFont="1">
      <alignment horizontal="center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robotics.sdsmt.edu/pumpkins/RoboLogoFull-light.png" TargetMode="External"/><Relationship Id="rId2" Type="http://schemas.openxmlformats.org/officeDocument/2006/relationships/hyperlink" Target="https://se-infra-imageserver2.azureedge.net/clink/images/02f013c2-9a56-4a6c-81e8-c37d54f865fc80653641-23a5-4b50-8115-708026c495a2.jpg?preset=med-sq" TargetMode="External"/><Relationship Id="rId3" Type="http://schemas.openxmlformats.org/officeDocument/2006/relationships/hyperlink" Target="https://static.wixstatic.com/media/ec96be_9e0981e1ac0947a992dcbfff5fd00fa2~mv2.png/v1/fill/w_160,h_47,al_c,q_85,usm_0.66_1.00_0.01/Hardrocker-logo-2020%20Black-cropped.webp" TargetMode="External"/><Relationship Id="rId4" Type="http://schemas.openxmlformats.org/officeDocument/2006/relationships/hyperlink" Target="https://se-infra-imageserver2.azureedge.net/clink/images/1c007e1f-b196-42f9-af88-8da290d2b328fb220609-7c14-417c-9731-4c4cb0d177e2.jpg?preset=med-sq" TargetMode="External"/><Relationship Id="rId5" Type="http://schemas.openxmlformats.org/officeDocument/2006/relationships/hyperlink" Target="https://se-infra-imageserver2.azureedge.net/clink/images/49fc2335-fbc1-480e-9add-3e7c09147dea5a18f9dc-cc14-4160-b155-400cd8a70423.jpg?preset=med-sq" TargetMode="External"/><Relationship Id="rId6" Type="http://schemas.openxmlformats.org/officeDocument/2006/relationships/hyperlink" Target="https://lh3.googleusercontent.com/ZqlHFbiwzMBcZupa1rXQUyK4mVuNHEZ9U6aOSK1vhJvM_ZivGPmJphGbSjUDnbWAKVwXjxV1xFQ8E8bQV7lfSIK12GuyYIlfWRGZbgQSagL3LpZzQyZ7=w1280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75"/>
  <cols>
    <col customWidth="1" min="1" max="1" width="8.86"/>
    <col customWidth="1" min="2" max="2" width="9.71"/>
    <col customWidth="1" min="3" max="3" width="8.0"/>
  </cols>
  <sheetData>
    <row r="1">
      <c r="D1" s="1" t="s">
        <v>0</v>
      </c>
      <c r="E1" s="2"/>
      <c r="F1" s="1" t="s">
        <v>1</v>
      </c>
      <c r="G1" s="2"/>
      <c r="H1" s="1" t="s">
        <v>2</v>
      </c>
      <c r="I1" s="2"/>
      <c r="J1" s="1" t="s">
        <v>3</v>
      </c>
      <c r="K1" s="2"/>
      <c r="L1" s="1" t="s">
        <v>4</v>
      </c>
      <c r="M1" s="2"/>
      <c r="N1" s="1" t="s">
        <v>5</v>
      </c>
      <c r="O1" s="2"/>
    </row>
    <row r="2">
      <c r="A2" s="3" t="s">
        <v>6</v>
      </c>
      <c r="B2" s="4" t="s">
        <v>7</v>
      </c>
      <c r="C2" s="4" t="s">
        <v>8</v>
      </c>
      <c r="D2" s="4" t="s">
        <v>8</v>
      </c>
      <c r="E2" s="5" t="s">
        <v>9</v>
      </c>
      <c r="F2" s="4" t="s">
        <v>8</v>
      </c>
      <c r="G2" s="5" t="s">
        <v>9</v>
      </c>
      <c r="H2" s="4" t="s">
        <v>8</v>
      </c>
      <c r="I2" s="5" t="s">
        <v>9</v>
      </c>
      <c r="J2" s="4" t="s">
        <v>8</v>
      </c>
      <c r="K2" s="5" t="s">
        <v>9</v>
      </c>
      <c r="L2" s="4" t="s">
        <v>8</v>
      </c>
      <c r="M2" s="5" t="s">
        <v>9</v>
      </c>
      <c r="N2" s="4" t="s">
        <v>8</v>
      </c>
      <c r="O2" s="5" t="s">
        <v>9</v>
      </c>
      <c r="P2" s="6" t="s">
        <v>10</v>
      </c>
      <c r="Q2" s="7">
        <f>COUNTIF($AC3:$AC7,"&gt;" &amp; $AC2) + 1</f>
        <v>1</v>
      </c>
      <c r="R2" s="6" t="s">
        <v>10</v>
      </c>
      <c r="S2" s="7">
        <f>COUNTIF($AC2, "&gt;" &amp; $AC3) + COUNTIF($AC4:$AC7,"&gt;" &amp; $AC3) + 1</f>
        <v>2</v>
      </c>
      <c r="T2" s="6" t="s">
        <v>10</v>
      </c>
      <c r="U2" s="7">
        <f>COUNTIF($AC2:$AC3, "&gt;" &amp; $AC4) + COUNTIF($AC5:$AC7,"&gt;" &amp; $AC4) + 1</f>
        <v>3</v>
      </c>
      <c r="V2" s="6" t="s">
        <v>10</v>
      </c>
      <c r="W2" s="7">
        <f>COUNTIF($AC2:$AC4, "&gt;" &amp; $AC5) + COUNTIF($AC6:$AC7,"&gt;" &amp; $AC5) + 1</f>
        <v>4</v>
      </c>
      <c r="X2" s="6" t="s">
        <v>10</v>
      </c>
      <c r="Y2" s="7">
        <f>COUNTIF($AC2:$AC5, "&gt;" &amp; $AC6) + COUNTIF($AC7, "&gt;" &amp; $AC6) + 1</f>
        <v>5</v>
      </c>
      <c r="Z2" s="6" t="s">
        <v>10</v>
      </c>
      <c r="AA2" s="7">
        <f>COUNTIF($AC2:$AC6, "&gt;" &amp; $AC7) + 1</f>
        <v>6</v>
      </c>
      <c r="AB2" s="8" t="s">
        <v>11</v>
      </c>
      <c r="AC2" s="7">
        <f>D6</f>
        <v>253</v>
      </c>
      <c r="AD2" s="9" t="s">
        <v>12</v>
      </c>
    </row>
    <row r="3">
      <c r="A3" s="10">
        <v>1.0</v>
      </c>
      <c r="B3" s="10" t="s">
        <v>13</v>
      </c>
      <c r="C3" s="10">
        <v>100.0</v>
      </c>
      <c r="D3" s="10">
        <v>80.0</v>
      </c>
      <c r="E3" s="11">
        <f>if(D3&lt;&gt;"",$C$3-abs($C$3-D3),"")</f>
        <v>80</v>
      </c>
      <c r="F3" s="10">
        <v>113.0</v>
      </c>
      <c r="G3" s="11">
        <f>if(F3&lt;&gt;"",$C$3-abs($C$3-F3),"")</f>
        <v>87</v>
      </c>
      <c r="H3" s="10">
        <v>81.0</v>
      </c>
      <c r="I3" s="11">
        <f>if(H3&lt;&gt;"",$C$3-abs($C$3-H3),"")</f>
        <v>81</v>
      </c>
      <c r="J3" s="10">
        <v>89.0</v>
      </c>
      <c r="K3" s="11">
        <f>if(J3&lt;&gt;"",$C$3-abs($C$3-J3),"")</f>
        <v>89</v>
      </c>
      <c r="L3" s="10">
        <v>0.0</v>
      </c>
      <c r="M3" s="11">
        <f>if(L3&lt;&gt;"",$C$3-abs($C$3-L3),"")</f>
        <v>0</v>
      </c>
      <c r="N3" s="10">
        <v>32.0</v>
      </c>
      <c r="O3" s="11">
        <f>if(N3&lt;&gt;"",$C$3-abs($C$3-N3),"")</f>
        <v>32</v>
      </c>
      <c r="AB3" s="8" t="s">
        <v>1</v>
      </c>
      <c r="AC3" s="7">
        <f>F6</f>
        <v>234</v>
      </c>
    </row>
    <row r="4">
      <c r="A4" s="10">
        <v>2.0</v>
      </c>
      <c r="B4" s="10" t="s">
        <v>13</v>
      </c>
      <c r="C4" s="10">
        <v>200.0</v>
      </c>
      <c r="D4" s="10">
        <v>164.0</v>
      </c>
      <c r="E4" s="11">
        <f>if(D4&lt;&gt;"",$C$4-abs($C$4-D4),"")</f>
        <v>164</v>
      </c>
      <c r="F4" s="10">
        <v>191.0</v>
      </c>
      <c r="G4" s="11">
        <f>if(F4&lt;&gt;"",$C$4-abs($C$4-F4),"")</f>
        <v>191</v>
      </c>
      <c r="H4" s="10">
        <v>143.0</v>
      </c>
      <c r="I4" s="11">
        <f>if(H4&lt;&gt;"",$C$4-abs($C$4-H4),"")</f>
        <v>143</v>
      </c>
      <c r="J4" s="10">
        <v>168.0</v>
      </c>
      <c r="K4" s="11">
        <f>if(J4&lt;&gt;"",$C$4-abs($C$4-J4),"")</f>
        <v>168</v>
      </c>
      <c r="L4" s="10">
        <v>20.0</v>
      </c>
      <c r="M4" s="11">
        <f>if(L4&lt;&gt;"",$C$4-abs($C$4-L4),"")</f>
        <v>20</v>
      </c>
      <c r="N4" s="10">
        <v>22.0</v>
      </c>
      <c r="O4" s="11">
        <f>if(N4&lt;&gt;"",$C$4-abs($C$4-N4),"")</f>
        <v>22</v>
      </c>
      <c r="AB4" s="8" t="s">
        <v>2</v>
      </c>
      <c r="AC4" s="7">
        <f>H6</f>
        <v>198</v>
      </c>
    </row>
    <row r="5">
      <c r="A5" s="10">
        <v>3.0</v>
      </c>
      <c r="B5" s="10" t="s">
        <v>13</v>
      </c>
      <c r="C5" s="10">
        <v>250.0</v>
      </c>
      <c r="D5" s="10">
        <v>211.0</v>
      </c>
      <c r="E5" s="11">
        <f>if(D5&lt;&gt;"",$C$5-abs($C$5-D5),"")</f>
        <v>211</v>
      </c>
      <c r="F5" s="10">
        <v>246.0</v>
      </c>
      <c r="G5" s="11">
        <f>if(F5&lt;&gt;"",$C$5-abs($C$5-F5),"")</f>
        <v>246</v>
      </c>
      <c r="H5" s="10">
        <v>211.0</v>
      </c>
      <c r="I5" s="11">
        <f>if(H5&lt;&gt;"",$C$5-abs($C$5-H5),"")</f>
        <v>211</v>
      </c>
      <c r="J5" s="10">
        <v>0.0</v>
      </c>
      <c r="K5" s="11">
        <f>if(J5&lt;&gt;"",$C$5-abs($C$5-J5),"")</f>
        <v>0</v>
      </c>
      <c r="L5" s="10">
        <v>0.0</v>
      </c>
      <c r="M5" s="11">
        <f>if(L5&lt;&gt;"",$C$5-abs($C$5-L5),"")</f>
        <v>0</v>
      </c>
      <c r="N5" s="10">
        <v>50.0</v>
      </c>
      <c r="O5" s="11">
        <f>if(N5&lt;&gt;"",$C$5-abs($C$5-N5),"")</f>
        <v>50</v>
      </c>
      <c r="S5" s="12"/>
      <c r="AB5" s="8" t="s">
        <v>3</v>
      </c>
      <c r="AC5" s="7">
        <f>J6</f>
        <v>145</v>
      </c>
    </row>
    <row r="6">
      <c r="A6" s="10">
        <v>4.0</v>
      </c>
      <c r="B6" s="10" t="s">
        <v>14</v>
      </c>
      <c r="C6" s="10">
        <v>350.0</v>
      </c>
      <c r="D6" s="10">
        <v>253.0</v>
      </c>
      <c r="E6" s="11">
        <f>IF(D6&lt;&gt;"", CHOOSE(Q$2,100,75,50,0,0,0) + MIN(D$6,$C$6), "")</f>
        <v>353</v>
      </c>
      <c r="F6" s="10">
        <v>234.0</v>
      </c>
      <c r="G6" s="11">
        <f>IF(F6&lt;&gt;"", CHOOSE(S$2,100,75,50,0,0,0) + MIN(F$6,$C$6), "") + 10</f>
        <v>319</v>
      </c>
      <c r="H6" s="10">
        <v>198.0</v>
      </c>
      <c r="I6" s="11">
        <f>IF(H6&lt;&gt;"", CHOOSE(U$2,100,75,50,0,0,0) + MIN(H$6,$C$6), "")</f>
        <v>248</v>
      </c>
      <c r="J6" s="10">
        <v>145.0</v>
      </c>
      <c r="K6" s="11">
        <f>IF(J6&lt;&gt;"", CHOOSE(W$2,100,75,50,0,0,0) + MIN(J$6,$C$6), "")</f>
        <v>145</v>
      </c>
      <c r="L6" s="10">
        <v>121.0</v>
      </c>
      <c r="M6" s="11">
        <f>IF(L6&lt;&gt;"", CHOOSE(Y$2,100,75,50,0,0,0) + MIN(L$6,$C$6), "") +5</f>
        <v>126</v>
      </c>
      <c r="N6" s="10">
        <v>33.0</v>
      </c>
      <c r="O6" s="11">
        <f>IF(N6&lt;&gt;"", CHOOSE(AA$2,100,75,50,0,0,0) + MIN(N$6,$C$6), "")</f>
        <v>33</v>
      </c>
      <c r="AB6" s="8" t="s">
        <v>4</v>
      </c>
      <c r="AC6" s="7">
        <f>L6</f>
        <v>121</v>
      </c>
    </row>
    <row r="7">
      <c r="A7" s="13"/>
      <c r="B7" s="13"/>
      <c r="C7" s="13"/>
      <c r="D7" s="14" t="s">
        <v>15</v>
      </c>
      <c r="E7" s="15">
        <f>sum(E3:E6)</f>
        <v>808</v>
      </c>
      <c r="F7" s="14" t="s">
        <v>15</v>
      </c>
      <c r="G7" s="15">
        <f>sum(G3:G6)</f>
        <v>843</v>
      </c>
      <c r="H7" s="14" t="s">
        <v>15</v>
      </c>
      <c r="I7" s="15">
        <f>sum(I3:I6)</f>
        <v>683</v>
      </c>
      <c r="J7" s="14" t="s">
        <v>15</v>
      </c>
      <c r="K7" s="15">
        <f>sum(K3:K6)</f>
        <v>402</v>
      </c>
      <c r="L7" s="14" t="s">
        <v>15</v>
      </c>
      <c r="M7" s="15">
        <f>sum(M3:M6)</f>
        <v>146</v>
      </c>
      <c r="N7" s="14" t="s">
        <v>15</v>
      </c>
      <c r="O7" s="15">
        <f>sum(O3:O6)</f>
        <v>137</v>
      </c>
      <c r="AB7" s="8" t="s">
        <v>16</v>
      </c>
      <c r="AC7" s="7">
        <f>N6</f>
        <v>33</v>
      </c>
    </row>
    <row r="8">
      <c r="D8" s="8"/>
    </row>
    <row r="9">
      <c r="D9" s="8"/>
    </row>
  </sheetData>
  <mergeCells count="6">
    <mergeCell ref="D1:E1"/>
    <mergeCell ref="F1:G1"/>
    <mergeCell ref="H1:I1"/>
    <mergeCell ref="J1:K1"/>
    <mergeCell ref="L1:M1"/>
    <mergeCell ref="N1:O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5" max="5" width="20.57"/>
    <col customWidth="1" min="7" max="7" width="18.57"/>
  </cols>
  <sheetData>
    <row r="1">
      <c r="A1" s="16" t="s">
        <v>17</v>
      </c>
      <c r="B1" s="16" t="s">
        <v>18</v>
      </c>
      <c r="C1" s="16" t="s">
        <v>19</v>
      </c>
      <c r="D1" s="16" t="s">
        <v>20</v>
      </c>
      <c r="E1" s="16" t="s">
        <v>21</v>
      </c>
      <c r="G1" s="16" t="s">
        <v>22</v>
      </c>
      <c r="H1" s="7">
        <f>(H1+1)*I1</f>
        <v>168</v>
      </c>
      <c r="I1" s="8">
        <v>1.0</v>
      </c>
    </row>
    <row r="2">
      <c r="A2" s="8" t="s">
        <v>0</v>
      </c>
      <c r="B2" s="8">
        <v>2.0</v>
      </c>
      <c r="C2" s="17" t="s">
        <v>23</v>
      </c>
      <c r="D2" s="8" t="s">
        <v>24</v>
      </c>
      <c r="E2" s="8">
        <v>4.0</v>
      </c>
      <c r="G2" s="18" t="s">
        <v>25</v>
      </c>
      <c r="H2" s="8">
        <v>0.0</v>
      </c>
    </row>
    <row r="3">
      <c r="A3" s="8" t="s">
        <v>26</v>
      </c>
      <c r="B3" s="8">
        <v>3.0</v>
      </c>
      <c r="C3" s="17" t="s">
        <v>27</v>
      </c>
      <c r="D3" s="8" t="s">
        <v>28</v>
      </c>
      <c r="E3" s="8">
        <v>6.0</v>
      </c>
    </row>
    <row r="4">
      <c r="A4" s="8" t="s">
        <v>29</v>
      </c>
      <c r="B4" s="8">
        <v>5.0</v>
      </c>
      <c r="C4" s="17" t="s">
        <v>30</v>
      </c>
      <c r="D4" s="8" t="s">
        <v>31</v>
      </c>
      <c r="E4" s="8">
        <v>8.0</v>
      </c>
    </row>
    <row r="5">
      <c r="A5" s="8" t="s">
        <v>32</v>
      </c>
      <c r="B5" s="8">
        <v>4.0</v>
      </c>
      <c r="C5" s="17" t="s">
        <v>33</v>
      </c>
      <c r="D5" s="8" t="s">
        <v>34</v>
      </c>
      <c r="E5" s="8">
        <v>10.0</v>
      </c>
    </row>
    <row r="6">
      <c r="A6" s="8" t="s">
        <v>4</v>
      </c>
      <c r="B6" s="8">
        <v>6.0</v>
      </c>
      <c r="C6" s="17" t="s">
        <v>35</v>
      </c>
      <c r="D6" s="8" t="s">
        <v>36</v>
      </c>
      <c r="E6" s="8">
        <v>12.0</v>
      </c>
    </row>
    <row r="7">
      <c r="A7" s="8" t="s">
        <v>5</v>
      </c>
      <c r="B7" s="8">
        <v>1.0</v>
      </c>
      <c r="C7" s="19" t="s">
        <v>37</v>
      </c>
      <c r="D7" s="8" t="s">
        <v>38</v>
      </c>
      <c r="E7" s="8">
        <v>14.0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14"/>
  </cols>
  <sheetData>
    <row r="1">
      <c r="A1" s="16" t="s">
        <v>39</v>
      </c>
      <c r="B1" s="8" t="s">
        <v>40</v>
      </c>
      <c r="C1" s="8" t="s">
        <v>41</v>
      </c>
      <c r="D1" s="8" t="s">
        <v>42</v>
      </c>
    </row>
    <row r="2">
      <c r="A2" s="7">
        <f>min(Scores!D$6,Scores!$C$6)</f>
        <v>253</v>
      </c>
      <c r="B2" s="7">
        <f>IFERROR(__xludf.DUMMYFUNCTION("if(A2=INDEX(SORT(UNIQUE($A$2:$A$6),1,FALSE),1,0),150,0)"),150.0)</f>
        <v>150</v>
      </c>
      <c r="C2" s="7">
        <f>IFERROR(__xludf.DUMMYFUNCTION("if(B2=INDEX(SORT(UNIQUE($A$2:$A$6),1,FALSE),2,0),100,0)"),0.0)</f>
        <v>0</v>
      </c>
    </row>
    <row r="3">
      <c r="A3" s="7">
        <f>min(Scores!F$6,Scores!$C$6)</f>
        <v>234</v>
      </c>
      <c r="B3" s="7">
        <f>IFERROR(__xludf.DUMMYFUNCTION("if(A3=INDEX(SORT(UNIQUE($A$2:$A$6),1,FALSE),1,0),150,0)"),0.0)</f>
        <v>0</v>
      </c>
      <c r="C3" s="7">
        <f>IFERROR(__xludf.DUMMYFUNCTION("if(B3=INDEX(SORT(UNIQUE($A$2:$A$6),1,FALSE),2,0),100,0)"),0.0)</f>
        <v>0</v>
      </c>
    </row>
    <row r="4">
      <c r="A4" s="7">
        <f>min(Scores!H$6,Scores!$C$6)</f>
        <v>198</v>
      </c>
      <c r="B4" s="7">
        <f>IFERROR(__xludf.DUMMYFUNCTION("if(A4=INDEX(SORT(UNIQUE($A$2:$A$6),1,FALSE),1,0),150,0)"),0.0)</f>
        <v>0</v>
      </c>
      <c r="C4" s="7">
        <f>IFERROR(__xludf.DUMMYFUNCTION("if(B4=INDEX(SORT(UNIQUE($A$2:$A$6),1,FALSE),2,0),100,0)"),0.0)</f>
        <v>0</v>
      </c>
    </row>
    <row r="5">
      <c r="A5" s="7">
        <f>min(Scores!J$6,Scores!$C$6)</f>
        <v>145</v>
      </c>
      <c r="B5" s="7">
        <f>IFERROR(__xludf.DUMMYFUNCTION("if(A5=INDEX(SORT(UNIQUE($A$2:$A$6),1,FALSE),1,0),150,0)"),0.0)</f>
        <v>0</v>
      </c>
      <c r="C5" s="7">
        <f>IFERROR(__xludf.DUMMYFUNCTION("if(B5=INDEX(SORT(UNIQUE($A$2:$A$6),1,FALSE),2,0),100,0)"),0.0)</f>
        <v>0</v>
      </c>
    </row>
    <row r="6">
      <c r="A6" s="7">
        <f>min(Scores!L$6,Scores!$C$6)</f>
        <v>121</v>
      </c>
      <c r="B6" s="7">
        <f>IFERROR(__xludf.DUMMYFUNCTION("if(A6=INDEX(SORT(UNIQUE($A$2:$A$6),1,FALSE),1,0),150,0)"),0.0)</f>
        <v>0</v>
      </c>
      <c r="C6" s="7">
        <f>IFERROR(__xludf.DUMMYFUNCTION("if(B6=INDEX(SORT(UNIQUE($A$2:$A$6),1,FALSE),2,0),100,0)"),0.0)</f>
        <v>0</v>
      </c>
    </row>
  </sheetData>
  <drawing r:id="rId1"/>
</worksheet>
</file>