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Validation Scores" sheetId="1" r:id="rId4"/>
    <sheet state="visible" name="Random 48 Hr Window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Vidur
Forecasting on Validation
No Training</t>
      </text>
    </comment>
    <comment authorId="0" ref="A5">
      <text>
        <t xml:space="preserve">Vidur
Forecasting on Validation
No Training</t>
      </text>
    </comment>
    <comment authorId="0" ref="A6">
      <text>
        <t xml:space="preserve">Vidur
Forecasting on Validation
No Training</t>
      </text>
    </comment>
    <comment authorId="0" ref="A7">
      <text>
        <t xml:space="preserve">Vidur
Forecasting on Validation
No Training</t>
      </text>
    </comment>
    <comment authorId="0" ref="A8">
      <text>
        <t xml:space="preserve">Vidur
Forecasting on Validation
No Training</t>
      </text>
    </comment>
    <comment authorId="0" ref="A9">
      <text>
        <t xml:space="preserve">Vidur
Forecasting on Validation
No Training</t>
      </text>
    </comment>
    <comment authorId="0" ref="A10">
      <text>
        <t xml:space="preserve">Sanjana</t>
      </text>
    </comment>
    <comment authorId="0" ref="A11">
      <text>
        <t xml:space="preserve">Jimena</t>
      </text>
    </comment>
    <comment authorId="0" ref="A12">
      <text>
        <t xml:space="preserve">Joanne</t>
      </text>
    </comment>
    <comment authorId="0" ref="A13">
      <text>
        <t xml:space="preserve">Vidur
X: Month, Day Type, Hour, &amp; Building
Order Optimized on AIC</t>
      </text>
    </comment>
    <comment authorId="0" ref="A14">
      <text>
        <t xml:space="preserve">Sanjana
Building Specific
Unoptimized
Order = (0, 0, 0) (0, 0, 0, 24)</t>
      </text>
    </comment>
    <comment authorId="0" ref="A18">
      <text>
        <t xml:space="preserve">Vidur
X: Day Type, Hour, &amp; Building
Optimized on AIC</t>
      </text>
    </comment>
    <comment authorId="0" ref="A20">
      <text>
        <t xml:space="preserve">Vidur</t>
      </text>
    </comment>
    <comment authorId="0" ref="A24">
      <text>
        <t xml:space="preserve">Vidur
Forecasting on Validation
No Training</t>
      </text>
    </comment>
    <comment authorId="0" ref="A25">
      <text>
        <t xml:space="preserve">Vidur
Forecasting on Validation
No Training</t>
      </text>
    </comment>
    <comment authorId="0" ref="A27">
      <text>
        <t xml:space="preserve">Vidur
Forecasting on Validation
No Training</t>
      </text>
    </comment>
    <comment authorId="0" ref="A29">
      <text>
        <t xml:space="preserve">Vidur
Forecasting on Validation
No Training</t>
      </text>
    </comment>
    <comment authorId="0" ref="A30">
      <text>
        <t xml:space="preserve">Vidur
Forecasting on Validation
No Training</t>
      </text>
    </comment>
    <comment authorId="0" ref="A34">
      <text>
        <t xml:space="preserve">Vidur
Forecasting on Validation
No Training</t>
      </text>
    </comment>
    <comment authorId="0" ref="A35">
      <text>
        <t xml:space="preserve">Vidur
Forecasting on Validation
No Training</t>
      </text>
    </comment>
    <comment authorId="0" ref="A36">
      <text>
        <t xml:space="preserve">Vidur
Forecasting on Validation
No Training</t>
      </text>
    </comment>
    <comment authorId="0" ref="A37">
      <text>
        <t xml:space="preserve">Vidur
Forecasting on Validation
No Training</t>
      </text>
    </comment>
    <comment authorId="0" ref="A38">
      <text>
        <t xml:space="preserve">Vidur
Forecasting on Validation
No Training</t>
      </text>
    </comment>
    <comment authorId="0" ref="A43">
      <text>
        <t xml:space="preserve">Vidur
Generalized (using Building ID)
X: Month, Day Type, Hour, &amp; Building
Optimized w/ GridCV Search for:
- Colsample Bytree
- Learning Rate
- Num Leaves
- Num </t>
      </text>
    </comment>
    <comment authorId="0" ref="A44">
      <text>
        <t xml:space="preserve">Spencer</t>
      </text>
    </comment>
    <comment authorId="0" ref="A45">
      <text>
        <t xml:space="preserve">Spencer</t>
      </text>
    </comment>
    <comment authorId="0" ref="A46">
      <text>
        <t xml:space="preserve">Spencer</t>
      </text>
    </comment>
    <comment authorId="0" ref="A47">
      <text>
        <t xml:space="preserve">Spencer</t>
      </text>
    </comment>
    <comment authorId="0" ref="A48">
      <text>
        <t xml:space="preserve">Spencer</t>
      </text>
    </comment>
    <comment authorId="0" ref="A49">
      <text>
        <t xml:space="preserve">Spencer</t>
      </text>
    </comment>
    <comment authorId="0" ref="A1">
      <text>
        <t xml:space="preserve">Sanjana
	-Vidur Mushran</t>
      </text>
    </comment>
  </commentList>
</comments>
</file>

<file path=xl/sharedStrings.xml><?xml version="1.0" encoding="utf-8"?>
<sst xmlns="http://schemas.openxmlformats.org/spreadsheetml/2006/main" count="132" uniqueCount="104">
  <si>
    <t>MODELS</t>
  </si>
  <si>
    <t>Cooling RMSE</t>
  </si>
  <si>
    <t>Heating RMSE</t>
  </si>
  <si>
    <t>Electric Power RMSE</t>
  </si>
  <si>
    <t>Carbon Intensty RMSE</t>
  </si>
  <si>
    <t>Solar Generation RMSE</t>
  </si>
  <si>
    <t>Cool RMSE b1</t>
  </si>
  <si>
    <t>Heat RMSE b1</t>
  </si>
  <si>
    <t>EEP b1</t>
  </si>
  <si>
    <t>Cool RMSE b2</t>
  </si>
  <si>
    <t>Heat RMSE b2</t>
  </si>
  <si>
    <t>EEP b2</t>
  </si>
  <si>
    <t>Cool RMSE b3</t>
  </si>
  <si>
    <t>Heat RMSE b3</t>
  </si>
  <si>
    <t>EEP b3</t>
  </si>
  <si>
    <t>Forecast Score</t>
  </si>
  <si>
    <t>Norm cool b1</t>
  </si>
  <si>
    <t>Norm Heat b1</t>
  </si>
  <si>
    <t>Norm Power b1</t>
  </si>
  <si>
    <t>Norm cool b2</t>
  </si>
  <si>
    <t>Norm Heat b2</t>
  </si>
  <si>
    <t>Norm Power b2</t>
  </si>
  <si>
    <t>Norm cool b3</t>
  </si>
  <si>
    <t>Norm Heat b3</t>
  </si>
  <si>
    <t>Norm Power b3</t>
  </si>
  <si>
    <t>Norm Carbon</t>
  </si>
  <si>
    <t>Norm Solar</t>
  </si>
  <si>
    <t>avg NRMSE b1</t>
  </si>
  <si>
    <t>avg NRMSE b2</t>
  </si>
  <si>
    <t>avg NRMSE b3</t>
  </si>
  <si>
    <t>cool NRMSE</t>
  </si>
  <si>
    <t>heat NRMSE</t>
  </si>
  <si>
    <t>power NRMSE</t>
  </si>
  <si>
    <t>AvgNRMSE</t>
  </si>
  <si>
    <t>Winner score:</t>
  </si>
  <si>
    <t>Our Best Scores</t>
  </si>
  <si>
    <t>HistoricAverage</t>
  </si>
  <si>
    <t>Naive</t>
  </si>
  <si>
    <t>RandomWalkWithDrift</t>
  </si>
  <si>
    <t>SeasonalNaive</t>
  </si>
  <si>
    <t>WindowAverage 3</t>
  </si>
  <si>
    <t>SeasonalWindowAverage 3</t>
  </si>
  <si>
    <t>Linear Regression - Sanjana</t>
  </si>
  <si>
    <t>Linear Regression - Jimena</t>
  </si>
  <si>
    <t>Linear Regression - Joanne</t>
  </si>
  <si>
    <t>ARIMAX</t>
  </si>
  <si>
    <t>SARIMA - Sanjana</t>
  </si>
  <si>
    <t>ARIMA</t>
  </si>
  <si>
    <t>Autoregressive</t>
  </si>
  <si>
    <t>SARIMAX (Building ID - no refit)</t>
  </si>
  <si>
    <t>AutoARIMA</t>
  </si>
  <si>
    <t>Theta</t>
  </si>
  <si>
    <t>OptimizedTheta</t>
  </si>
  <si>
    <t>DynamicTheta</t>
  </si>
  <si>
    <t>DynamicOptimizedTheta</t>
  </si>
  <si>
    <t>AutoTheta</t>
  </si>
  <si>
    <t>GARCH</t>
  </si>
  <si>
    <t>ARCH</t>
  </si>
  <si>
    <t>SimpleExponentialSmoothing</t>
  </si>
  <si>
    <t>SimpleExpSmoothOptimized</t>
  </si>
  <si>
    <t>SeasonalExponentialSmoothing</t>
  </si>
  <si>
    <t>SeasonalExpSmoothOptimized</t>
  </si>
  <si>
    <t>Holt</t>
  </si>
  <si>
    <t>HoltWinters</t>
  </si>
  <si>
    <t>AutoETS</t>
  </si>
  <si>
    <t>Identical tie w/ IMAPA is too suspicious I may have copied badly</t>
  </si>
  <si>
    <t>AutoCES</t>
  </si>
  <si>
    <t>ADIDA</t>
  </si>
  <si>
    <t>CrostonClassic</t>
  </si>
  <si>
    <t>CrostonOptimized</t>
  </si>
  <si>
    <t>CrostonSBA</t>
  </si>
  <si>
    <t>IMAPA</t>
  </si>
  <si>
    <t>TSB</t>
  </si>
  <si>
    <t>MSTL</t>
  </si>
  <si>
    <t>TBATS</t>
  </si>
  <si>
    <t>AutoTBATS</t>
  </si>
  <si>
    <t>XGBoost</t>
  </si>
  <si>
    <t>LSTM</t>
  </si>
  <si>
    <t>GRU</t>
  </si>
  <si>
    <t>GRU 512</t>
  </si>
  <si>
    <t>GRU (No warmup)</t>
  </si>
  <si>
    <t>GRU-training</t>
  </si>
  <si>
    <t>GRU-training (warmup)</t>
  </si>
  <si>
    <t>Best Model</t>
  </si>
  <si>
    <t>Baseline Models</t>
  </si>
  <si>
    <t>ARIMA Family</t>
  </si>
  <si>
    <t>Theta Family</t>
  </si>
  <si>
    <t>ARCH Family</t>
  </si>
  <si>
    <t>ExponentialSmoothing</t>
  </si>
  <si>
    <t>Sparse or Intermittent</t>
  </si>
  <si>
    <t>Multiple Seasonalities</t>
  </si>
  <si>
    <t>Gradient Boosting</t>
  </si>
  <si>
    <t>Deep Learning</t>
  </si>
  <si>
    <t>Winners</t>
  </si>
  <si>
    <t>Future Notes</t>
  </si>
  <si>
    <t>Building ID is BAD (esp for cooling &amp; power w/ small models because u can only have 1 linear relationship based on it) Treating them all as the same is better &amp; better exog variable could be even better</t>
  </si>
  <si>
    <t>Month is BAD (esp for smaller less powerful models) because training set is sparse</t>
  </si>
  <si>
    <t>Running Evaluation Scripts on Building 2 timesteps 501-549</t>
  </si>
  <si>
    <t>heat</t>
  </si>
  <si>
    <t>solar generation</t>
  </si>
  <si>
    <t>Hour</t>
  </si>
  <si>
    <t>Actual</t>
  </si>
  <si>
    <t>Linear Regression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</si>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</sst>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547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57BB8A"/>
        <bgColor rgb="FF57BB8A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3">
    <border/>
    <border>
      <bottom style="thin">
        <color rgb="FFD9DCDC"/>
      </bottom>
    </border>
    <border>
      <top style="thin">
        <color rgb="FFD9DCDC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0" numFmtId="0" xfId="0" applyFill="1" applyFont="1"/>
    <xf borderId="0" fillId="6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vertical="bottom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10" fontId="1" numFmtId="0" xfId="0" applyFill="1" applyFont="1"/>
    <xf borderId="0" fillId="1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11" fontId="1" numFmtId="0" xfId="0" applyFill="1" applyFont="1"/>
    <xf borderId="0" fillId="12" fontId="1" numFmtId="0" xfId="0" applyFill="1" applyFont="1"/>
    <xf borderId="0" fillId="13" fontId="1" numFmtId="0" xfId="0" applyAlignment="1" applyFill="1" applyFont="1">
      <alignment readingOrder="0"/>
    </xf>
    <xf borderId="0" fillId="14" fontId="1" numFmtId="0" xfId="0" applyFill="1" applyFont="1"/>
    <xf borderId="0" fillId="14" fontId="1" numFmtId="0" xfId="0" applyAlignment="1" applyFont="1">
      <alignment readingOrder="0"/>
    </xf>
    <xf borderId="0" fillId="0" fontId="3" numFmtId="0" xfId="0" applyFont="1"/>
    <xf borderId="0" fillId="5" fontId="0" numFmtId="0" xfId="0" applyFont="1"/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5" fontId="1" numFmtId="0" xfId="0" applyAlignment="1" applyFont="1">
      <alignment vertical="bottom"/>
    </xf>
    <xf borderId="0" fillId="8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1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Randomly Sampled 48 Hour Prediction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48 Hr Window'!$E$1:$E$2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48 Hr Window'!$D$3:$D$50</c:f>
            </c:strRef>
          </c:cat>
          <c:val>
            <c:numRef>
              <c:f>'Random 48 Hr Window'!$E$3:$E$50</c:f>
              <c:numCache/>
            </c:numRef>
          </c:val>
          <c:smooth val="0"/>
        </c:ser>
        <c:ser>
          <c:idx val="1"/>
          <c:order val="1"/>
          <c:tx>
            <c:strRef>
              <c:f>'Random 48 Hr Window'!$F$1:$F$2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48 Hr Window'!$D$3:$D$50</c:f>
            </c:strRef>
          </c:cat>
          <c:val>
            <c:numRef>
              <c:f>'Random 48 Hr Window'!$F$3:$F$50</c:f>
              <c:numCache/>
            </c:numRef>
          </c:val>
          <c:smooth val="0"/>
        </c:ser>
        <c:ser>
          <c:idx val="2"/>
          <c:order val="2"/>
          <c:tx>
            <c:strRef>
              <c:f>'Random 48 Hr Window'!$G$1:$G$2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48 Hr Window'!$D$3:$D$50</c:f>
            </c:strRef>
          </c:cat>
          <c:val>
            <c:numRef>
              <c:f>'Random 48 Hr Window'!$G$3:$G$50</c:f>
              <c:numCache/>
            </c:numRef>
          </c:val>
          <c:smooth val="0"/>
        </c:ser>
        <c:ser>
          <c:idx val="3"/>
          <c:order val="3"/>
          <c:tx>
            <c:strRef>
              <c:f>'Random 48 Hr Window'!$H$1:$H$2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48 Hr Window'!$D$3:$D$50</c:f>
            </c:strRef>
          </c:cat>
          <c:val>
            <c:numRef>
              <c:f>'Random 48 Hr Window'!$H$3:$H$50</c:f>
              <c:numCache/>
            </c:numRef>
          </c:val>
          <c:smooth val="0"/>
        </c:ser>
        <c:ser>
          <c:idx val="4"/>
          <c:order val="4"/>
          <c:tx>
            <c:strRef>
              <c:f>'Random 48 Hr Window'!$I$1:$I$2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'Random 48 Hr Window'!$D$3:$D$50</c:f>
            </c:strRef>
          </c:cat>
          <c:val>
            <c:numRef>
              <c:f>'Random 48 Hr Window'!$I$3:$I$50</c:f>
              <c:numCache/>
            </c:numRef>
          </c:val>
          <c:smooth val="0"/>
        </c:ser>
        <c:axId val="1523472317"/>
        <c:axId val="985229374"/>
      </c:lineChart>
      <c:catAx>
        <c:axId val="1523472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29374"/>
      </c:catAx>
      <c:valAx>
        <c:axId val="98522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DHW Heating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47231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'Random 48 Hr Window'!$M$1:$M$2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48 Hr Window'!$L$3:$L$50</c:f>
            </c:strRef>
          </c:cat>
          <c:val>
            <c:numRef>
              <c:f>'Random 48 Hr Window'!$M$3:$M$50</c:f>
              <c:numCache/>
            </c:numRef>
          </c:val>
          <c:smooth val="0"/>
        </c:ser>
        <c:ser>
          <c:idx val="1"/>
          <c:order val="1"/>
          <c:tx>
            <c:strRef>
              <c:f>'Random 48 Hr Window'!$N$1:$N$2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48 Hr Window'!$L$3:$L$50</c:f>
            </c:strRef>
          </c:cat>
          <c:val>
            <c:numRef>
              <c:f>'Random 48 Hr Window'!$N$3:$N$50</c:f>
              <c:numCache/>
            </c:numRef>
          </c:val>
          <c:smooth val="0"/>
        </c:ser>
        <c:ser>
          <c:idx val="2"/>
          <c:order val="2"/>
          <c:tx>
            <c:strRef>
              <c:f>'Random 48 Hr Window'!$O$1:$O$2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48 Hr Window'!$L$3:$L$50</c:f>
            </c:strRef>
          </c:cat>
          <c:val>
            <c:numRef>
              <c:f>'Random 48 Hr Window'!$O$3:$O$50</c:f>
              <c:numCache/>
            </c:numRef>
          </c:val>
          <c:smooth val="0"/>
        </c:ser>
        <c:ser>
          <c:idx val="3"/>
          <c:order val="3"/>
          <c:tx>
            <c:strRef>
              <c:f>'Random 48 Hr Window'!$P$1:$P$2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48 Hr Window'!$L$3:$L$50</c:f>
            </c:strRef>
          </c:cat>
          <c:val>
            <c:numRef>
              <c:f>'Random 48 Hr Window'!$P$3:$P$50</c:f>
              <c:numCache/>
            </c:numRef>
          </c:val>
          <c:smooth val="0"/>
        </c:ser>
        <c:ser>
          <c:idx val="4"/>
          <c:order val="4"/>
          <c:tx>
            <c:strRef>
              <c:f>'Random 48 Hr Window'!$Q$1:$Q$2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'Random 48 Hr Window'!$L$3:$L$50</c:f>
            </c:strRef>
          </c:cat>
          <c:val>
            <c:numRef>
              <c:f>'Random 48 Hr Window'!$Q$3:$Q$50</c:f>
              <c:numCache/>
            </c:numRef>
          </c:val>
          <c:smooth val="0"/>
        </c:ser>
        <c:axId val="1885260230"/>
        <c:axId val="1161261362"/>
      </c:lineChart>
      <c:catAx>
        <c:axId val="1885260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timestep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261362"/>
      </c:catAx>
      <c:valAx>
        <c:axId val="1161261362"/>
        <c:scaling>
          <c:orientation val="minMax"/>
          <c:max val="7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Solar Generation (W/kW)</a:t>
                </a:r>
              </a:p>
            </c:rich>
          </c:tx>
          <c:layout>
            <c:manualLayout>
              <c:xMode val="edge"/>
              <c:yMode val="edge"/>
              <c:x val="0.018870803662258392"/>
              <c:y val="0.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260230"/>
      </c:valAx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</xdr:rowOff>
    </xdr:from>
    <xdr:ext cx="9448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9525</xdr:rowOff>
    </xdr:from>
    <xdr:ext cx="9448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25"/>
    <col customWidth="1" min="2" max="2" width="24.0"/>
    <col customWidth="1" min="3" max="3" width="22.25"/>
    <col customWidth="1" min="4" max="4" width="24.0"/>
    <col customWidth="1" min="5" max="5" width="22.25"/>
    <col customWidth="1" min="6" max="7" width="24.0"/>
    <col customWidth="1" min="8" max="9" width="22.25"/>
    <col customWidth="1" min="10" max="10" width="24.0"/>
    <col customWidth="1" min="11" max="11" width="32.25"/>
    <col customWidth="1" min="12" max="13" width="24.0"/>
    <col customWidth="1" min="14" max="14" width="22.25"/>
    <col customWidth="1" min="15" max="15" width="24.0"/>
    <col customWidth="1" min="16" max="16" width="11.25"/>
    <col customWidth="1" min="17" max="17" width="12.25"/>
    <col customWidth="1" min="18" max="19" width="11.63"/>
    <col customWidth="1" min="20" max="20" width="12.63"/>
    <col customWidth="1" min="21" max="21" width="24.0"/>
    <col customWidth="1" min="22" max="22" width="11.38"/>
    <col customWidth="1" min="23" max="23" width="12.75"/>
    <col customWidth="1" min="24" max="24" width="24.0"/>
    <col customWidth="1" min="25" max="25" width="11.38"/>
    <col customWidth="1" min="26" max="27" width="12.63"/>
    <col customWidth="1" min="28" max="28" width="11.63"/>
    <col customWidth="1" min="30" max="32" width="12.5"/>
    <col customWidth="1" min="34" max="34" width="24.0"/>
    <col customWidth="1" min="35" max="35" width="11.0"/>
    <col customWidth="1" min="36" max="3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1" t="s">
        <v>25</v>
      </c>
      <c r="AB1" s="1" t="s">
        <v>26</v>
      </c>
      <c r="AC1" s="2"/>
      <c r="AD1" s="1" t="s">
        <v>27</v>
      </c>
      <c r="AE1" s="1" t="s">
        <v>28</v>
      </c>
      <c r="AF1" s="1" t="s">
        <v>29</v>
      </c>
      <c r="AG1" s="1"/>
      <c r="AH1" s="1" t="s">
        <v>30</v>
      </c>
      <c r="AI1" s="1" t="s">
        <v>31</v>
      </c>
      <c r="AJ1" s="1" t="s">
        <v>32</v>
      </c>
      <c r="AK1" s="1" t="s">
        <v>33</v>
      </c>
    </row>
    <row r="2">
      <c r="A2" s="4" t="s">
        <v>34</v>
      </c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6"/>
      <c r="Q2" s="7">
        <f t="shared" ref="Q2:Q10" si="3">AVERAGE(R2:AB2)</f>
        <v>1.02541244</v>
      </c>
      <c r="R2" s="8">
        <v>0.367939025731203</v>
      </c>
      <c r="S2" s="8">
        <v>2.02602947860697</v>
      </c>
      <c r="T2" s="8">
        <v>1.13478648904287</v>
      </c>
      <c r="U2" s="7">
        <v>0.383654687150529</v>
      </c>
      <c r="V2" s="7">
        <v>2.82759528866473</v>
      </c>
      <c r="W2" s="7">
        <v>0.811301062578581</v>
      </c>
      <c r="X2" s="7">
        <v>0.327093605967252</v>
      </c>
      <c r="Y2" s="7">
        <v>2.33299458045967</v>
      </c>
      <c r="Z2" s="7">
        <v>0.707890517900794</v>
      </c>
      <c r="AA2" s="9">
        <v>0.0935667237613105</v>
      </c>
      <c r="AB2" s="9">
        <v>0.266685383193254</v>
      </c>
      <c r="AC2" s="2"/>
      <c r="AD2" s="2">
        <f t="shared" ref="AD2:AD10" si="5">AVERAGE(R2:T2)</f>
        <v>1.176251664</v>
      </c>
      <c r="AE2" s="10">
        <f t="shared" ref="AE2:AE10" si="6">AVERAGE(U2:W2)</f>
        <v>1.340850346</v>
      </c>
      <c r="AF2" s="10">
        <f t="shared" ref="AF2:AF10" si="7">AVERAGE(X2:Z2)</f>
        <v>1.122659568</v>
      </c>
      <c r="AG2" s="2"/>
      <c r="AH2" s="2">
        <f t="shared" ref="AH2:AJ2" si="1">AVERAGE(R2,U2,X2)</f>
        <v>0.3595624396</v>
      </c>
      <c r="AI2" s="2">
        <f t="shared" si="1"/>
        <v>2.395539783</v>
      </c>
      <c r="AJ2" s="2">
        <f t="shared" si="1"/>
        <v>0.8846593565</v>
      </c>
      <c r="AK2" s="2"/>
    </row>
    <row r="3">
      <c r="A3" s="11" t="s">
        <v>35</v>
      </c>
      <c r="B3" s="12">
        <f t="shared" ref="B3:O3" si="2">MIN(R4:R49)</f>
        <v>0.2948080516</v>
      </c>
      <c r="C3" s="12">
        <f t="shared" si="2"/>
        <v>0.8500719694</v>
      </c>
      <c r="D3" s="12">
        <f t="shared" si="2"/>
        <v>0.9850141861</v>
      </c>
      <c r="E3" s="12">
        <f t="shared" si="2"/>
        <v>0.4426972524</v>
      </c>
      <c r="F3" s="12">
        <f t="shared" si="2"/>
        <v>1.553810537</v>
      </c>
      <c r="G3" s="12">
        <f t="shared" si="2"/>
        <v>0.9113085414</v>
      </c>
      <c r="H3" s="12">
        <f t="shared" si="2"/>
        <v>0.3885058955</v>
      </c>
      <c r="I3" s="12">
        <f t="shared" si="2"/>
        <v>1.553810537</v>
      </c>
      <c r="J3" s="12">
        <f t="shared" si="2"/>
        <v>0.7278024518</v>
      </c>
      <c r="K3" s="12">
        <f t="shared" si="2"/>
        <v>0.1016489616</v>
      </c>
      <c r="L3" s="12">
        <f t="shared" si="2"/>
        <v>0.3474057874</v>
      </c>
      <c r="M3" s="12">
        <f t="shared" si="2"/>
        <v>0</v>
      </c>
      <c r="N3" s="12">
        <f t="shared" si="2"/>
        <v>0.7099647357</v>
      </c>
      <c r="O3" s="12">
        <f t="shared" si="2"/>
        <v>1.248351941</v>
      </c>
      <c r="P3" s="2"/>
      <c r="Q3" s="7">
        <f t="shared" si="3"/>
        <v>0.7415349247</v>
      </c>
      <c r="R3" s="2">
        <f t="shared" ref="R3:AB3" si="4">MIN(R4:R49)</f>
        <v>0.2948080516</v>
      </c>
      <c r="S3" s="2">
        <f t="shared" si="4"/>
        <v>0.8500719694</v>
      </c>
      <c r="T3" s="2">
        <f t="shared" si="4"/>
        <v>0.9850141861</v>
      </c>
      <c r="U3" s="2">
        <f t="shared" si="4"/>
        <v>0.4426972524</v>
      </c>
      <c r="V3" s="2">
        <f t="shared" si="4"/>
        <v>1.553810537</v>
      </c>
      <c r="W3" s="2">
        <f t="shared" si="4"/>
        <v>0.9113085414</v>
      </c>
      <c r="X3" s="2">
        <f t="shared" si="4"/>
        <v>0.3885058955</v>
      </c>
      <c r="Y3" s="2">
        <f t="shared" si="4"/>
        <v>1.553810537</v>
      </c>
      <c r="Z3" s="2">
        <f t="shared" si="4"/>
        <v>0.7278024518</v>
      </c>
      <c r="AA3" s="2">
        <f t="shared" si="4"/>
        <v>0.1016489616</v>
      </c>
      <c r="AB3" s="2">
        <f t="shared" si="4"/>
        <v>0.3474057874</v>
      </c>
      <c r="AC3" s="2"/>
      <c r="AD3" s="10">
        <f t="shared" si="5"/>
        <v>0.7099647357</v>
      </c>
      <c r="AE3" s="2">
        <f t="shared" si="6"/>
        <v>0.9692721104</v>
      </c>
      <c r="AF3" s="2">
        <f t="shared" si="7"/>
        <v>0.8900396282</v>
      </c>
      <c r="AG3" s="2"/>
      <c r="AH3" s="2">
        <f t="shared" ref="AH3:AJ3" si="8">AVERAGE(R3,U3,X3)</f>
        <v>0.3753370665</v>
      </c>
      <c r="AI3" s="2">
        <f t="shared" si="8"/>
        <v>1.319231015</v>
      </c>
      <c r="AJ3" s="2">
        <f t="shared" si="8"/>
        <v>0.8747083931</v>
      </c>
      <c r="AK3" s="2"/>
    </row>
    <row r="4">
      <c r="A4" s="13" t="s">
        <v>36</v>
      </c>
      <c r="B4" s="1">
        <f t="shared" ref="B4:D4" si="9">AVERAGE(G4,J4,M4)</f>
        <v>1.290504985</v>
      </c>
      <c r="C4" s="1">
        <f t="shared" si="9"/>
        <v>0.3158835431</v>
      </c>
      <c r="D4" s="1">
        <f t="shared" si="9"/>
        <v>0.6452039832</v>
      </c>
      <c r="E4" s="1">
        <v>0.0535033580826419</v>
      </c>
      <c r="F4" s="1">
        <v>227.520420269835</v>
      </c>
      <c r="G4" s="14">
        <v>1.60434733692088</v>
      </c>
      <c r="H4" s="1">
        <v>0.419694515639007</v>
      </c>
      <c r="I4" s="1">
        <v>0.723034795992126</v>
      </c>
      <c r="J4" s="1">
        <v>1.08376656546776</v>
      </c>
      <c r="K4" s="1">
        <v>0.154864465957531</v>
      </c>
      <c r="L4" s="1">
        <v>0.483629042127629</v>
      </c>
      <c r="M4" s="1">
        <v>1.1834010511787</v>
      </c>
      <c r="N4" s="1">
        <v>0.373091647851223</v>
      </c>
      <c r="O4" s="1">
        <v>0.728948111621815</v>
      </c>
      <c r="P4" s="2"/>
      <c r="Q4" s="2">
        <f t="shared" si="3"/>
        <v>1.225206383</v>
      </c>
      <c r="R4" s="2">
        <f t="shared" ref="R4:R10" si="12">G4*0.345417936667818</f>
        <v>0.5541703468</v>
      </c>
      <c r="S4" s="2">
        <f t="shared" ref="S4:S10" si="13">H4*4.81234490803222</f>
        <v>2.019714765</v>
      </c>
      <c r="T4" s="2">
        <f t="shared" ref="T4:T10" si="14">I4*1.5993711651704</f>
        <v>1.156401004</v>
      </c>
      <c r="U4" s="2">
        <f t="shared" ref="U4:U10" si="15">J4*0.713047605228055</f>
        <v>0.7727771541</v>
      </c>
      <c r="V4" s="2">
        <f t="shared" ref="V4:V10" si="16">K4*18.0954868081825</f>
        <v>2.802347901</v>
      </c>
      <c r="W4" s="2">
        <f t="shared" ref="W4:W10" si="17">L4*2.1480525870102</f>
        <v>1.038860615</v>
      </c>
      <c r="X4" s="2">
        <f t="shared" ref="X4:X10" si="18">M4*0.547744354546711</f>
        <v>0.6482012449</v>
      </c>
      <c r="Y4" s="2">
        <f t="shared" ref="Y4:Y10" si="19">N4*6.23549484146522</f>
        <v>2.326411046</v>
      </c>
      <c r="Z4" s="2">
        <f t="shared" ref="Z4:Z10" si="20">O4*1.11940039393276</f>
        <v>0.8159848033</v>
      </c>
      <c r="AA4" s="2">
        <f t="shared" ref="AA4:AA10" si="21">E4*2.22854113540909</f>
        <v>0.1192344344</v>
      </c>
      <c r="AB4" s="2">
        <f t="shared" ref="AB4:AB10" si="22">F4*0.00537607525238126</f>
        <v>1.223166901</v>
      </c>
      <c r="AC4" s="2"/>
      <c r="AD4" s="2">
        <f t="shared" si="5"/>
        <v>1.243428705</v>
      </c>
      <c r="AE4" s="2">
        <f t="shared" si="6"/>
        <v>1.537995223</v>
      </c>
      <c r="AF4" s="2">
        <f t="shared" si="7"/>
        <v>1.263532365</v>
      </c>
      <c r="AG4" s="2"/>
      <c r="AH4" s="2">
        <f t="shared" ref="AH4:AJ4" si="10">AVERAGE(R4,U4,X4)</f>
        <v>0.6583829153</v>
      </c>
      <c r="AI4" s="2">
        <f t="shared" si="10"/>
        <v>2.382824571</v>
      </c>
      <c r="AJ4" s="2">
        <f t="shared" si="10"/>
        <v>1.003748808</v>
      </c>
      <c r="AK4" s="2"/>
    </row>
    <row r="5">
      <c r="A5" s="13" t="s">
        <v>37</v>
      </c>
      <c r="B5" s="1">
        <f t="shared" ref="B5:D5" si="11">AVERAGE(G5,J5,M5)</f>
        <v>1.568180765</v>
      </c>
      <c r="C5" s="1">
        <f t="shared" si="11"/>
        <v>0.3951082687</v>
      </c>
      <c r="D5" s="1">
        <f t="shared" si="11"/>
        <v>0.7763873214</v>
      </c>
      <c r="E5" s="1">
        <v>0.0465867527409426</v>
      </c>
      <c r="F5" s="1">
        <v>310.964001789173</v>
      </c>
      <c r="G5" s="7">
        <v>1.9189826751351</v>
      </c>
      <c r="H5" s="7">
        <v>0.531091879016797</v>
      </c>
      <c r="I5" s="7">
        <v>0.861002578636959</v>
      </c>
      <c r="J5" s="7">
        <v>1.33609858847607</v>
      </c>
      <c r="K5" s="7">
        <v>0.188344505826671</v>
      </c>
      <c r="L5" s="7">
        <v>0.587743043886215</v>
      </c>
      <c r="M5" s="7">
        <v>1.44946103142606</v>
      </c>
      <c r="N5" s="7">
        <v>0.465888421379913</v>
      </c>
      <c r="O5" s="7">
        <v>0.880416341734795</v>
      </c>
      <c r="P5" s="2"/>
      <c r="Q5" s="2">
        <f t="shared" si="3"/>
        <v>1.516291376</v>
      </c>
      <c r="R5" s="2">
        <f t="shared" si="12"/>
        <v>0.6628510361</v>
      </c>
      <c r="S5" s="2">
        <f t="shared" si="13"/>
        <v>2.5557973</v>
      </c>
      <c r="T5" s="2">
        <f t="shared" si="14"/>
        <v>1.377062697</v>
      </c>
      <c r="U5" s="2">
        <f t="shared" si="15"/>
        <v>0.9527018989</v>
      </c>
      <c r="V5" s="2">
        <f t="shared" si="16"/>
        <v>3.408185521</v>
      </c>
      <c r="W5" s="2">
        <f t="shared" si="17"/>
        <v>1.262502966</v>
      </c>
      <c r="X5" s="2">
        <f t="shared" si="18"/>
        <v>0.7939340971</v>
      </c>
      <c r="Y5" s="2">
        <f t="shared" si="19"/>
        <v>2.905044848</v>
      </c>
      <c r="Z5" s="2">
        <f t="shared" si="20"/>
        <v>0.9855383998</v>
      </c>
      <c r="AA5" s="2">
        <f t="shared" si="21"/>
        <v>0.1038204948</v>
      </c>
      <c r="AB5" s="2">
        <f t="shared" si="22"/>
        <v>1.671765874</v>
      </c>
      <c r="AC5" s="2"/>
      <c r="AD5" s="2">
        <f t="shared" si="5"/>
        <v>1.531903678</v>
      </c>
      <c r="AE5" s="2">
        <f t="shared" si="6"/>
        <v>1.874463462</v>
      </c>
      <c r="AF5" s="2">
        <f t="shared" si="7"/>
        <v>1.561505782</v>
      </c>
      <c r="AG5" s="2"/>
      <c r="AH5" s="2">
        <f t="shared" ref="AH5:AJ5" si="23">AVERAGE(R5,U5,X5)</f>
        <v>0.803162344</v>
      </c>
      <c r="AI5" s="2">
        <f t="shared" si="23"/>
        <v>2.956342556</v>
      </c>
      <c r="AJ5" s="2">
        <f t="shared" si="23"/>
        <v>1.208368021</v>
      </c>
      <c r="AK5" s="2"/>
    </row>
    <row r="6">
      <c r="A6" s="13" t="s">
        <v>38</v>
      </c>
      <c r="B6" s="1">
        <f t="shared" ref="B6:D6" si="24">AVERAGE(G6,J6,M6)</f>
        <v>1.594658149</v>
      </c>
      <c r="C6" s="1">
        <f t="shared" si="24"/>
        <v>0.4004637857</v>
      </c>
      <c r="D6" s="1">
        <f t="shared" si="24"/>
        <v>0.7867284431</v>
      </c>
      <c r="E6" s="1">
        <v>0.047846543203807</v>
      </c>
      <c r="F6" s="1">
        <v>317.148882139849</v>
      </c>
      <c r="G6" s="1">
        <v>1.95593017911686</v>
      </c>
      <c r="H6" s="1">
        <v>0.538656478028609</v>
      </c>
      <c r="I6" s="1">
        <v>0.87338642663067</v>
      </c>
      <c r="J6" s="1">
        <v>1.35586297574511</v>
      </c>
      <c r="K6" s="1">
        <v>0.191002953001256</v>
      </c>
      <c r="L6" s="1">
        <v>0.595078451643636</v>
      </c>
      <c r="M6" s="1">
        <v>1.47218129188812</v>
      </c>
      <c r="N6" s="1">
        <v>0.471731926048185</v>
      </c>
      <c r="O6" s="1">
        <v>0.891720451169891</v>
      </c>
      <c r="P6" s="2"/>
      <c r="Q6" s="2">
        <f t="shared" si="3"/>
        <v>1.538520611</v>
      </c>
      <c r="R6" s="2">
        <f t="shared" si="12"/>
        <v>0.6756133667</v>
      </c>
      <c r="S6" s="2">
        <f t="shared" si="13"/>
        <v>2.592200759</v>
      </c>
      <c r="T6" s="2">
        <f t="shared" si="14"/>
        <v>1.396869067</v>
      </c>
      <c r="U6" s="2">
        <f t="shared" si="15"/>
        <v>0.9667948479</v>
      </c>
      <c r="V6" s="2">
        <f t="shared" si="16"/>
        <v>3.456291416</v>
      </c>
      <c r="W6" s="2">
        <f t="shared" si="17"/>
        <v>1.278259808</v>
      </c>
      <c r="X6" s="2">
        <f t="shared" si="18"/>
        <v>0.8063789915</v>
      </c>
      <c r="Y6" s="2">
        <f t="shared" si="19"/>
        <v>2.941481991</v>
      </c>
      <c r="Z6" s="2">
        <f t="shared" si="20"/>
        <v>0.9981922243</v>
      </c>
      <c r="AA6" s="2">
        <f t="shared" si="21"/>
        <v>0.1066279897</v>
      </c>
      <c r="AB6" s="2">
        <f t="shared" si="22"/>
        <v>1.705016257</v>
      </c>
      <c r="AC6" s="2"/>
      <c r="AD6" s="2">
        <f t="shared" si="5"/>
        <v>1.554894398</v>
      </c>
      <c r="AE6" s="2">
        <f t="shared" si="6"/>
        <v>1.900448691</v>
      </c>
      <c r="AF6" s="2">
        <f t="shared" si="7"/>
        <v>1.582017736</v>
      </c>
      <c r="AG6" s="2"/>
      <c r="AH6" s="2">
        <f t="shared" ref="AH6:AJ6" si="25">AVERAGE(R6,U6,X6)</f>
        <v>0.816262402</v>
      </c>
      <c r="AI6" s="2">
        <f t="shared" si="25"/>
        <v>2.996658056</v>
      </c>
      <c r="AJ6" s="2">
        <f t="shared" si="25"/>
        <v>1.224440366</v>
      </c>
      <c r="AK6" s="2"/>
    </row>
    <row r="7">
      <c r="A7" s="13" t="s">
        <v>39</v>
      </c>
      <c r="B7" s="1">
        <f t="shared" ref="B7:D7" si="26">AVERAGE(G7,J7,M7)</f>
        <v>0.9484733463</v>
      </c>
      <c r="C7" s="1">
        <f t="shared" si="26"/>
        <v>0.4389150284</v>
      </c>
      <c r="D7" s="1">
        <f t="shared" si="26"/>
        <v>0.8557337366</v>
      </c>
      <c r="E7" s="1">
        <v>0.0477614383020153</v>
      </c>
      <c r="F7" s="1">
        <v>76.0665138959038</v>
      </c>
      <c r="G7" s="1">
        <v>1.35154124492325</v>
      </c>
      <c r="H7" s="1">
        <v>0.582160369907581</v>
      </c>
      <c r="I7" s="1">
        <v>1.03366013012663</v>
      </c>
      <c r="J7" s="1">
        <v>0.705465254832122</v>
      </c>
      <c r="K7" s="1">
        <v>0.217238292838595</v>
      </c>
      <c r="L7" s="1">
        <v>0.587812173172138</v>
      </c>
      <c r="M7" s="1">
        <v>0.788413539112645</v>
      </c>
      <c r="N7" s="1">
        <v>0.51734642252631</v>
      </c>
      <c r="O7" s="1">
        <v>0.945728906376503</v>
      </c>
      <c r="P7" s="2"/>
      <c r="Q7" s="2">
        <f t="shared" si="3"/>
        <v>1.440919152</v>
      </c>
      <c r="R7" s="2">
        <f t="shared" si="12"/>
        <v>0.4668465881</v>
      </c>
      <c r="S7" s="2">
        <f t="shared" si="13"/>
        <v>2.801556492</v>
      </c>
      <c r="T7" s="2">
        <f t="shared" si="14"/>
        <v>1.653206207</v>
      </c>
      <c r="U7" s="2">
        <f t="shared" si="15"/>
        <v>0.5030303105</v>
      </c>
      <c r="V7" s="2">
        <f t="shared" si="16"/>
        <v>3.931032662</v>
      </c>
      <c r="W7" s="2">
        <f t="shared" si="17"/>
        <v>1.262651459</v>
      </c>
      <c r="X7" s="2">
        <f t="shared" si="18"/>
        <v>0.4318490651</v>
      </c>
      <c r="Y7" s="2">
        <f t="shared" si="19"/>
        <v>3.225910949</v>
      </c>
      <c r="Z7" s="2">
        <f t="shared" si="20"/>
        <v>1.05864931</v>
      </c>
      <c r="AA7" s="2">
        <f t="shared" si="21"/>
        <v>0.1064383299</v>
      </c>
      <c r="AB7" s="2">
        <f t="shared" si="22"/>
        <v>0.4089393029</v>
      </c>
      <c r="AC7" s="2"/>
      <c r="AD7" s="2">
        <f t="shared" si="5"/>
        <v>1.640536429</v>
      </c>
      <c r="AE7" s="2">
        <f t="shared" si="6"/>
        <v>1.898904811</v>
      </c>
      <c r="AF7" s="2">
        <f t="shared" si="7"/>
        <v>1.572136441</v>
      </c>
      <c r="AG7" s="2"/>
      <c r="AH7" s="2">
        <f t="shared" ref="AH7:AJ7" si="27">AVERAGE(R7,U7,X7)</f>
        <v>0.4672419879</v>
      </c>
      <c r="AI7" s="2">
        <f t="shared" si="27"/>
        <v>3.319500034</v>
      </c>
      <c r="AJ7" s="2">
        <f t="shared" si="27"/>
        <v>1.324835659</v>
      </c>
      <c r="AK7" s="2"/>
    </row>
    <row r="8">
      <c r="A8" s="13" t="s">
        <v>40</v>
      </c>
      <c r="B8" s="1">
        <f t="shared" ref="B8:D8" si="28">AVERAGE(G8,J8,M8)</f>
        <v>1.522588923</v>
      </c>
      <c r="C8" s="1">
        <f t="shared" si="28"/>
        <v>0.3606741673</v>
      </c>
      <c r="D8" s="1">
        <f t="shared" si="28"/>
        <v>0.753722118</v>
      </c>
      <c r="E8" s="1">
        <v>0.0466351992002715</v>
      </c>
      <c r="F8" s="1">
        <v>305.983529248411</v>
      </c>
      <c r="G8" s="1">
        <v>1.85768350040541</v>
      </c>
      <c r="H8" s="1">
        <v>0.478842750547653</v>
      </c>
      <c r="I8" s="1">
        <v>0.82695569430697</v>
      </c>
      <c r="J8" s="1">
        <v>1.29541211577847</v>
      </c>
      <c r="K8" s="1">
        <v>0.176485658333513</v>
      </c>
      <c r="L8" s="1">
        <v>0.576863222013166</v>
      </c>
      <c r="M8" s="1">
        <v>1.41467115138483</v>
      </c>
      <c r="N8" s="1">
        <v>0.426694092877682</v>
      </c>
      <c r="O8" s="1">
        <v>0.857347437800526</v>
      </c>
      <c r="P8" s="2"/>
      <c r="Q8" s="2">
        <f t="shared" si="3"/>
        <v>1.433565515</v>
      </c>
      <c r="R8" s="2">
        <f t="shared" si="12"/>
        <v>0.6416772017</v>
      </c>
      <c r="S8" s="2">
        <f t="shared" si="13"/>
        <v>2.304356472</v>
      </c>
      <c r="T8" s="2">
        <f t="shared" si="14"/>
        <v>1.322609092</v>
      </c>
      <c r="U8" s="2">
        <f t="shared" si="15"/>
        <v>0.9236905069</v>
      </c>
      <c r="V8" s="2">
        <f t="shared" si="16"/>
        <v>3.193593902</v>
      </c>
      <c r="W8" s="2">
        <f t="shared" si="17"/>
        <v>1.239132536</v>
      </c>
      <c r="X8" s="2">
        <f t="shared" si="18"/>
        <v>0.7748781367</v>
      </c>
      <c r="Y8" s="2">
        <f t="shared" si="19"/>
        <v>2.660648815</v>
      </c>
      <c r="Z8" s="2">
        <f t="shared" si="20"/>
        <v>0.9597150596</v>
      </c>
      <c r="AA8" s="2">
        <f t="shared" si="21"/>
        <v>0.1039284598</v>
      </c>
      <c r="AB8" s="2">
        <f t="shared" si="22"/>
        <v>1.644990479</v>
      </c>
      <c r="AC8" s="2"/>
      <c r="AD8" s="2">
        <f t="shared" si="5"/>
        <v>1.422880922</v>
      </c>
      <c r="AE8" s="2">
        <f t="shared" si="6"/>
        <v>1.785472315</v>
      </c>
      <c r="AF8" s="2">
        <f t="shared" si="7"/>
        <v>1.46508067</v>
      </c>
      <c r="AG8" s="2"/>
      <c r="AH8" s="2">
        <f t="shared" ref="AH8:AJ8" si="29">AVERAGE(R8,U8,X8)</f>
        <v>0.7800819484</v>
      </c>
      <c r="AI8" s="2">
        <f t="shared" si="29"/>
        <v>2.719533063</v>
      </c>
      <c r="AJ8" s="2">
        <f t="shared" si="29"/>
        <v>1.173818896</v>
      </c>
      <c r="AK8" s="2"/>
    </row>
    <row r="9">
      <c r="A9" s="13" t="s">
        <v>41</v>
      </c>
      <c r="B9" s="1">
        <f t="shared" ref="B9:D9" si="30">AVERAGE(G9,J9,M9)</f>
        <v>0.8387199503</v>
      </c>
      <c r="C9" s="1">
        <f t="shared" si="30"/>
        <v>0.3666231615</v>
      </c>
      <c r="D9" s="1">
        <f t="shared" si="30"/>
        <v>0.7514971004</v>
      </c>
      <c r="E9" s="1">
        <v>0.0625507435696116</v>
      </c>
      <c r="F9" s="1">
        <v>69.6280369167239</v>
      </c>
      <c r="G9" s="1">
        <v>1.18058164129684</v>
      </c>
      <c r="H9" s="1">
        <v>0.482675898696429</v>
      </c>
      <c r="I9" s="1">
        <v>0.862247937486393</v>
      </c>
      <c r="J9" s="1">
        <v>0.622620429756161</v>
      </c>
      <c r="K9" s="1">
        <v>0.181477633865042</v>
      </c>
      <c r="L9" s="1">
        <v>0.556727701458526</v>
      </c>
      <c r="M9" s="1">
        <v>0.712957779876104</v>
      </c>
      <c r="N9" s="1">
        <v>0.435715951800612</v>
      </c>
      <c r="O9" s="1">
        <v>0.835515662135371</v>
      </c>
      <c r="P9" s="2"/>
      <c r="Q9" s="2">
        <f t="shared" si="3"/>
        <v>1.235439835</v>
      </c>
      <c r="R9" s="2">
        <f t="shared" si="12"/>
        <v>0.4077940746</v>
      </c>
      <c r="S9" s="2">
        <f t="shared" si="13"/>
        <v>2.322802903</v>
      </c>
      <c r="T9" s="2">
        <f t="shared" si="14"/>
        <v>1.379054488</v>
      </c>
      <c r="U9" s="2">
        <f t="shared" si="15"/>
        <v>0.4439580064</v>
      </c>
      <c r="V9" s="2">
        <f t="shared" si="16"/>
        <v>3.28392613</v>
      </c>
      <c r="W9" s="2">
        <f t="shared" si="17"/>
        <v>1.195880379</v>
      </c>
      <c r="X9" s="2">
        <f t="shared" si="18"/>
        <v>0.390518599</v>
      </c>
      <c r="Y9" s="2">
        <f t="shared" si="19"/>
        <v>2.71690457</v>
      </c>
      <c r="Z9" s="2">
        <f t="shared" si="20"/>
        <v>0.9352765613</v>
      </c>
      <c r="AA9" s="2">
        <f t="shared" si="21"/>
        <v>0.1393969051</v>
      </c>
      <c r="AB9" s="2">
        <f t="shared" si="22"/>
        <v>0.3743255661</v>
      </c>
      <c r="AC9" s="2"/>
      <c r="AD9" s="2">
        <f t="shared" si="5"/>
        <v>1.369883822</v>
      </c>
      <c r="AE9" s="2">
        <f t="shared" si="6"/>
        <v>1.641254838</v>
      </c>
      <c r="AF9" s="2">
        <f t="shared" si="7"/>
        <v>1.347566577</v>
      </c>
      <c r="AG9" s="2"/>
      <c r="AH9" s="2">
        <f t="shared" ref="AH9:AJ9" si="31">AVERAGE(R9,U9,X9)</f>
        <v>0.4140902267</v>
      </c>
      <c r="AI9" s="2">
        <f t="shared" si="31"/>
        <v>2.774544534</v>
      </c>
      <c r="AJ9" s="2">
        <f t="shared" si="31"/>
        <v>1.170070476</v>
      </c>
      <c r="AK9" s="2"/>
    </row>
    <row r="10">
      <c r="A10" s="13" t="s">
        <v>42</v>
      </c>
      <c r="B10" s="1">
        <f t="shared" ref="B10:D10" si="32">AVERAGE(G10,J10,M10)</f>
        <v>1.266130033</v>
      </c>
      <c r="C10" s="1">
        <f t="shared" si="32"/>
        <v>0.3224333274</v>
      </c>
      <c r="D10" s="1">
        <f t="shared" si="32"/>
        <v>0.6595292745</v>
      </c>
      <c r="E10" s="5">
        <v>0.05572022655</v>
      </c>
      <c r="F10" s="5">
        <v>234.5276273</v>
      </c>
      <c r="G10" s="5">
        <v>1.5950770031763</v>
      </c>
      <c r="H10" s="5">
        <v>0.43097840773339</v>
      </c>
      <c r="I10" s="5">
        <v>0.740911653495795</v>
      </c>
      <c r="J10" s="5">
        <v>1.0560961594769</v>
      </c>
      <c r="K10" s="5">
        <v>0.15844158928218</v>
      </c>
      <c r="L10" s="5">
        <v>0.495974568351825</v>
      </c>
      <c r="M10" s="5">
        <v>1.14721693582095</v>
      </c>
      <c r="N10" s="5">
        <v>0.377879985135341</v>
      </c>
      <c r="O10" s="5">
        <v>0.741701601694811</v>
      </c>
      <c r="P10" s="2"/>
      <c r="Q10" s="2">
        <f t="shared" si="3"/>
        <v>1.245036911</v>
      </c>
      <c r="R10" s="2">
        <f t="shared" si="12"/>
        <v>0.5509682073</v>
      </c>
      <c r="S10" s="2">
        <f t="shared" si="13"/>
        <v>2.074016746</v>
      </c>
      <c r="T10" s="2">
        <f t="shared" si="14"/>
        <v>1.184992735</v>
      </c>
      <c r="U10" s="2">
        <f t="shared" si="15"/>
        <v>0.7530468374</v>
      </c>
      <c r="V10" s="2">
        <f t="shared" si="16"/>
        <v>2.867077689</v>
      </c>
      <c r="W10" s="2">
        <f t="shared" si="17"/>
        <v>1.065379455</v>
      </c>
      <c r="X10" s="2">
        <f t="shared" si="18"/>
        <v>0.6283816</v>
      </c>
      <c r="Y10" s="2">
        <f t="shared" si="19"/>
        <v>2.356268698</v>
      </c>
      <c r="Z10" s="2">
        <f t="shared" si="20"/>
        <v>0.8302610651</v>
      </c>
      <c r="AA10" s="2">
        <f t="shared" si="21"/>
        <v>0.1241748169</v>
      </c>
      <c r="AB10" s="2">
        <f t="shared" si="22"/>
        <v>1.260838173</v>
      </c>
      <c r="AC10" s="2"/>
      <c r="AD10" s="2">
        <f t="shared" si="5"/>
        <v>1.269992563</v>
      </c>
      <c r="AE10" s="2">
        <f t="shared" si="6"/>
        <v>1.56183466</v>
      </c>
      <c r="AF10" s="2">
        <f t="shared" si="7"/>
        <v>1.271637121</v>
      </c>
      <c r="AG10" s="2"/>
      <c r="AH10" s="2">
        <f t="shared" ref="AH10:AJ10" si="33">AVERAGE(R10,U10,X10)</f>
        <v>0.6441322149</v>
      </c>
      <c r="AI10" s="2">
        <f t="shared" si="33"/>
        <v>2.432454378</v>
      </c>
      <c r="AJ10" s="2">
        <f t="shared" si="33"/>
        <v>1.026877751</v>
      </c>
      <c r="AK10" s="2">
        <f>AVERAGE(R18,S18,T13,U18,V18,W13,X13,Y18,Z13,AA13,AB18)</f>
        <v>0.9165315365</v>
      </c>
    </row>
    <row r="11" hidden="1">
      <c r="A11" s="13" t="s">
        <v>43</v>
      </c>
      <c r="B11" s="5">
        <v>1.15922510364987</v>
      </c>
      <c r="C11" s="5">
        <v>0.952102173557938</v>
      </c>
      <c r="D11" s="5">
        <v>1.63989624266445</v>
      </c>
      <c r="E11" s="5">
        <v>0.0445715593326444</v>
      </c>
      <c r="F11" s="5">
        <v>105.861554797194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idden="1">
      <c r="A12" s="13" t="s">
        <v>44</v>
      </c>
      <c r="B12" s="5">
        <v>1.12154642370016</v>
      </c>
      <c r="C12" s="5">
        <v>0.58001828</v>
      </c>
      <c r="D12" s="5">
        <v>0.338240449493211</v>
      </c>
      <c r="E12" s="5">
        <v>0.00821801709320115</v>
      </c>
      <c r="F12" s="5">
        <v>24448.488874773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>
      <c r="A13" s="15" t="s">
        <v>45</v>
      </c>
      <c r="B13" s="1">
        <f t="shared" ref="B13:D13" si="34">AVERAGE(G13,J13,M13)</f>
        <v>1.407544717</v>
      </c>
      <c r="C13" s="1">
        <f t="shared" si="34"/>
        <v>0.338613226</v>
      </c>
      <c r="D13" s="1">
        <f t="shared" si="34"/>
        <v>0.6778231864</v>
      </c>
      <c r="E13" s="16">
        <v>0.0536762409713447</v>
      </c>
      <c r="F13" s="16">
        <v>233.057862058562</v>
      </c>
      <c r="G13" s="1">
        <v>1.79925780728425</v>
      </c>
      <c r="H13" s="1">
        <v>0.417912757281745</v>
      </c>
      <c r="I13" s="1">
        <v>0.72523868925265</v>
      </c>
      <c r="J13" s="1">
        <v>1.23058206478656</v>
      </c>
      <c r="K13" s="1">
        <v>0.221177311497239</v>
      </c>
      <c r="L13" s="1">
        <v>0.54940465872192</v>
      </c>
      <c r="M13" s="1">
        <v>1.19279427875871</v>
      </c>
      <c r="N13" s="1">
        <v>0.376749609158781</v>
      </c>
      <c r="O13" s="1">
        <v>0.758826211371859</v>
      </c>
      <c r="P13" s="2"/>
      <c r="Q13" s="2">
        <f t="shared" ref="Q13:Q14" si="37">AVERAGE(R13:AB13)</f>
        <v>1.370640015</v>
      </c>
      <c r="R13" s="2">
        <f t="shared" ref="R13:R14" si="38">G13*0.345417936667818</f>
        <v>0.6214959193</v>
      </c>
      <c r="S13" s="2">
        <f t="shared" ref="S13:S14" si="39">H13*4.81234490803222</f>
        <v>2.01114033</v>
      </c>
      <c r="T13" s="2">
        <f t="shared" ref="T13:T14" si="40">I13*1.5993711651704</f>
        <v>1.159925847</v>
      </c>
      <c r="U13" s="2">
        <f t="shared" ref="U13:U14" si="41">J13*0.713047605228055</f>
        <v>0.8774635943</v>
      </c>
      <c r="V13" s="2">
        <f t="shared" ref="V13:V14" si="42">K13*18.0954868081825</f>
        <v>4.002311122</v>
      </c>
      <c r="W13" s="2">
        <f t="shared" ref="W13:W14" si="43">L13*2.1480525870102</f>
        <v>1.180150098</v>
      </c>
      <c r="X13" s="2">
        <f t="shared" ref="X13:X14" si="44">M13*0.547744354546711</f>
        <v>0.6533463323</v>
      </c>
      <c r="Y13" s="2">
        <f t="shared" ref="Y13:Y14" si="45">N13*6.23549484146522</f>
        <v>2.349220244</v>
      </c>
      <c r="Z13" s="2">
        <f t="shared" ref="Z13:Z14" si="46">O13*1.11940039393276</f>
        <v>0.8494303599</v>
      </c>
      <c r="AA13" s="2">
        <f t="shared" ref="AA13:AA14" si="47">E13*2.22854113540909</f>
        <v>0.119619711</v>
      </c>
      <c r="AB13" s="2">
        <f t="shared" ref="AB13:AB14" si="48">F13*0.00537607525238126</f>
        <v>1.252936605</v>
      </c>
      <c r="AC13" s="2"/>
      <c r="AD13" s="2">
        <f t="shared" ref="AD13:AD14" si="49">AVERAGE(R13:T13)</f>
        <v>1.264187365</v>
      </c>
      <c r="AE13" s="2">
        <f t="shared" ref="AE13:AE14" si="50">AVERAGE(U13:W13)</f>
        <v>2.019974938</v>
      </c>
      <c r="AF13" s="2">
        <f t="shared" ref="AF13:AF14" si="51">AVERAGE(X13:Z13)</f>
        <v>1.283998979</v>
      </c>
      <c r="AG13" s="2"/>
      <c r="AH13" s="2">
        <f t="shared" ref="AH13:AJ13" si="35">AVERAGE(R13,U13,X13)</f>
        <v>0.717435282</v>
      </c>
      <c r="AI13" s="2">
        <f t="shared" si="35"/>
        <v>2.787557232</v>
      </c>
      <c r="AJ13" s="2">
        <f t="shared" si="35"/>
        <v>1.063168769</v>
      </c>
      <c r="AK13" s="2"/>
    </row>
    <row r="14">
      <c r="A14" s="15" t="s">
        <v>46</v>
      </c>
      <c r="B14" s="1">
        <f t="shared" ref="B14:D14" si="36">AVERAGE(G14,J14,M14)</f>
        <v>2.314581922</v>
      </c>
      <c r="C14" s="1">
        <f t="shared" si="36"/>
        <v>0.3398222854</v>
      </c>
      <c r="D14" s="1">
        <f t="shared" si="36"/>
        <v>0.737696251</v>
      </c>
      <c r="E14" s="5">
        <v>0.1540317885</v>
      </c>
      <c r="F14" s="5">
        <v>289.023212</v>
      </c>
      <c r="G14" s="1">
        <v>3.17867668326029</v>
      </c>
      <c r="H14" s="1">
        <v>0.460606734069737</v>
      </c>
      <c r="I14" s="1">
        <v>0.768804941268719</v>
      </c>
      <c r="J14" s="1">
        <v>1.68592139119051</v>
      </c>
      <c r="K14" s="1">
        <v>0.160045065564992</v>
      </c>
      <c r="L14" s="1">
        <v>0.567251302134236</v>
      </c>
      <c r="M14" s="1">
        <v>2.0791476906543</v>
      </c>
      <c r="N14" s="1">
        <v>0.398815056639509</v>
      </c>
      <c r="O14" s="1">
        <v>0.877032509688433</v>
      </c>
      <c r="P14" s="2"/>
      <c r="Q14" s="2">
        <f t="shared" si="37"/>
        <v>1.48776127</v>
      </c>
      <c r="R14" s="2">
        <f t="shared" si="38"/>
        <v>1.097971941</v>
      </c>
      <c r="S14" s="2">
        <f t="shared" si="39"/>
        <v>2.216598471</v>
      </c>
      <c r="T14" s="2">
        <f t="shared" si="40"/>
        <v>1.229604455</v>
      </c>
      <c r="U14" s="2">
        <f t="shared" si="41"/>
        <v>1.202142211</v>
      </c>
      <c r="V14" s="2">
        <f t="shared" si="42"/>
        <v>2.896093373</v>
      </c>
      <c r="W14" s="2">
        <f t="shared" si="43"/>
        <v>1.218485627</v>
      </c>
      <c r="X14" s="2">
        <f t="shared" si="44"/>
        <v>1.13884141</v>
      </c>
      <c r="Y14" s="2">
        <f t="shared" si="45"/>
        <v>2.486809228</v>
      </c>
      <c r="Z14" s="2">
        <f t="shared" si="46"/>
        <v>0.9817505368</v>
      </c>
      <c r="AA14" s="2">
        <f t="shared" si="47"/>
        <v>0.3432661768</v>
      </c>
      <c r="AB14" s="2">
        <f t="shared" si="48"/>
        <v>1.553810537</v>
      </c>
      <c r="AC14" s="2"/>
      <c r="AD14" s="2">
        <f t="shared" si="49"/>
        <v>1.514724956</v>
      </c>
      <c r="AE14" s="2">
        <f t="shared" si="50"/>
        <v>1.772240403</v>
      </c>
      <c r="AF14" s="2">
        <f t="shared" si="51"/>
        <v>1.535800392</v>
      </c>
      <c r="AG14" s="2"/>
      <c r="AH14" s="2">
        <f t="shared" ref="AH14:AJ14" si="52">AVERAGE(R14,U14,X14)</f>
        <v>1.146318521</v>
      </c>
      <c r="AI14" s="2">
        <f t="shared" si="52"/>
        <v>2.533167024</v>
      </c>
      <c r="AJ14" s="2">
        <f t="shared" si="52"/>
        <v>1.143280206</v>
      </c>
      <c r="AK14" s="2"/>
    </row>
    <row r="15" hidden="1">
      <c r="A15" s="15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idden="1">
      <c r="A16" s="15" t="s">
        <v>48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idden="1">
      <c r="A17" s="17" t="s">
        <v>49</v>
      </c>
      <c r="B17" s="16"/>
      <c r="C17" s="1"/>
      <c r="D17" s="16"/>
      <c r="E17" s="16"/>
      <c r="F17" s="16"/>
      <c r="G17" s="1"/>
      <c r="H17" s="1"/>
      <c r="I17" s="2"/>
      <c r="J17" s="1"/>
      <c r="K17" s="1"/>
      <c r="L17" s="2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>
      <c r="A18" s="15" t="s">
        <v>50</v>
      </c>
      <c r="B18" s="1">
        <v>2.3145819217017</v>
      </c>
      <c r="C18" s="1">
        <v>0.3398222854247461</v>
      </c>
      <c r="D18" s="1">
        <v>0.7376962510304628</v>
      </c>
      <c r="E18" s="1">
        <v>0.0415513023904657</v>
      </c>
      <c r="F18" s="1">
        <v>64.6207076946141</v>
      </c>
      <c r="G18" s="1">
        <v>1.36965210859609</v>
      </c>
      <c r="H18" s="1">
        <v>0.417763575082012</v>
      </c>
      <c r="I18" s="1">
        <v>0.716059562734193</v>
      </c>
      <c r="J18" s="1">
        <v>0.893958191357434</v>
      </c>
      <c r="K18" s="1">
        <v>0.32667131200523</v>
      </c>
      <c r="L18" s="1">
        <v>0.834948632821527</v>
      </c>
      <c r="M18" s="1">
        <v>0.929607748294558</v>
      </c>
      <c r="N18" s="1">
        <v>0.482997535769456</v>
      </c>
      <c r="O18" s="1">
        <v>0.965413646731259</v>
      </c>
      <c r="P18" s="2"/>
      <c r="Q18" s="2">
        <v>1.5538105373969424</v>
      </c>
      <c r="R18" s="2">
        <f>G18*0.345417936667818</f>
        <v>0.4731024053</v>
      </c>
      <c r="S18" s="2">
        <v>1.5538105373969424</v>
      </c>
      <c r="T18" s="2">
        <v>1.5538105373969424</v>
      </c>
      <c r="U18" s="2">
        <f>J18*0.713047605228055</f>
        <v>0.6374347475</v>
      </c>
      <c r="V18" s="2">
        <v>1.5538105373969424</v>
      </c>
      <c r="W18" s="2">
        <v>1.5538105373969424</v>
      </c>
      <c r="X18" s="2">
        <v>1.5538105373969424</v>
      </c>
      <c r="Y18" s="2">
        <v>1.5538105373969424</v>
      </c>
      <c r="Z18" s="2">
        <v>1.5538105373969424</v>
      </c>
      <c r="AA18" s="2">
        <v>1.5538105373969424</v>
      </c>
      <c r="AB18" s="2">
        <f>F18*0.00537607525238126</f>
        <v>0.3474057874</v>
      </c>
      <c r="AC18" s="2"/>
      <c r="AD18" s="2">
        <f>AVERAGE(R18:T18)</f>
        <v>1.193574493</v>
      </c>
      <c r="AE18" s="2">
        <f>AVERAGE(U18:W18)</f>
        <v>1.248351941</v>
      </c>
      <c r="AF18" s="2">
        <f>AVERAGE(X18:Z18)</f>
        <v>1.553810537</v>
      </c>
      <c r="AG18" s="2"/>
      <c r="AH18" s="2">
        <f t="shared" ref="AH18:AJ18" si="53">AVERAGE(R18,U18,X18)</f>
        <v>0.8881158967</v>
      </c>
      <c r="AI18" s="2">
        <f t="shared" si="53"/>
        <v>1.553810537</v>
      </c>
      <c r="AJ18" s="2">
        <f t="shared" si="53"/>
        <v>1.553810537</v>
      </c>
      <c r="AK18" s="2"/>
    </row>
    <row r="19" hidden="1">
      <c r="A19" s="18" t="s">
        <v>51</v>
      </c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A20" s="18" t="s">
        <v>52</v>
      </c>
      <c r="B20" s="1">
        <v>2.3145819217017</v>
      </c>
      <c r="C20" s="1">
        <v>0.3398222854247461</v>
      </c>
      <c r="D20" s="1">
        <v>0.7376962510304628</v>
      </c>
      <c r="E20" s="1">
        <v>0.0465201197224042</v>
      </c>
      <c r="F20" s="1">
        <v>87.0233603664443</v>
      </c>
      <c r="G20" s="1">
        <v>1.42513884423279</v>
      </c>
      <c r="H20" s="1">
        <v>0.433161647892939</v>
      </c>
      <c r="I20" s="1">
        <v>0.75223527358258</v>
      </c>
      <c r="J20" s="1">
        <v>0.681335717814212</v>
      </c>
      <c r="K20" s="1">
        <v>0.163749491469048</v>
      </c>
      <c r="L20" s="1">
        <v>0.42424871111164</v>
      </c>
      <c r="M20" s="1">
        <v>0.807023856974628</v>
      </c>
      <c r="N20" s="1">
        <v>0.385719130656891</v>
      </c>
      <c r="O20" s="19">
        <v>0.68768853488239</v>
      </c>
      <c r="P20" s="2"/>
      <c r="Q20" s="2">
        <f>AVERAGE(R20:AB20)</f>
        <v>1.120787513</v>
      </c>
      <c r="R20" s="2">
        <f>G20*0.345417936667818</f>
        <v>0.492268519</v>
      </c>
      <c r="S20" s="2">
        <f>H20*4.81234490803222</f>
        <v>2.084523251</v>
      </c>
      <c r="T20" s="2">
        <f>I20*1.5993711651704</f>
        <v>1.203103406</v>
      </c>
      <c r="U20" s="2">
        <f>J20*0.713047605228055</f>
        <v>0.4858248019</v>
      </c>
      <c r="V20" s="2">
        <f>K20*18.0954868081825</f>
        <v>2.963126763</v>
      </c>
      <c r="W20" s="2">
        <f>L20*2.1480525870102</f>
        <v>0.9113085414</v>
      </c>
      <c r="X20" s="2">
        <f>M20*0.547744354546711</f>
        <v>0.4420427616</v>
      </c>
      <c r="Y20" s="2">
        <f>N20*6.23549484146522</f>
        <v>2.405149649</v>
      </c>
      <c r="Z20" s="2">
        <f>O20*1.11940039393276</f>
        <v>0.7697988169</v>
      </c>
      <c r="AA20" s="2">
        <f>E20*2.22854113540909</f>
        <v>0.1036720004</v>
      </c>
      <c r="AB20" s="2">
        <f>F20*0.00537607525238126</f>
        <v>0.467844134</v>
      </c>
      <c r="AC20" s="2"/>
      <c r="AD20" s="2">
        <f>AVERAGE(R20:T20)</f>
        <v>1.259965059</v>
      </c>
      <c r="AE20" s="2">
        <f>AVERAGE(U20:W20)</f>
        <v>1.453420035</v>
      </c>
      <c r="AF20" s="2">
        <f>AVERAGE(X20:Z20)</f>
        <v>1.205663743</v>
      </c>
      <c r="AG20" s="2"/>
      <c r="AH20" s="2">
        <f t="shared" ref="AH20:AJ20" si="54">AVERAGE(R20,U20,X20)</f>
        <v>0.4733786942</v>
      </c>
      <c r="AI20" s="2">
        <f t="shared" si="54"/>
        <v>2.484266554</v>
      </c>
      <c r="AJ20" s="2">
        <f t="shared" si="54"/>
        <v>0.9614035881</v>
      </c>
      <c r="AK20" s="2"/>
    </row>
    <row r="21" hidden="1">
      <c r="A21" s="18" t="s">
        <v>53</v>
      </c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idden="1">
      <c r="A22" s="18" t="s">
        <v>54</v>
      </c>
      <c r="B22" s="5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idden="1">
      <c r="A23" s="18" t="s">
        <v>55</v>
      </c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>
      <c r="A24" s="20" t="s">
        <v>56</v>
      </c>
      <c r="B24" s="1">
        <f t="shared" ref="B24:D24" si="55">AVERAGE(G24,J24,M24)</f>
        <v>2.590290905</v>
      </c>
      <c r="C24" s="1">
        <f t="shared" si="55"/>
        <v>9.67328E+17</v>
      </c>
      <c r="D24" s="1">
        <f t="shared" si="55"/>
        <v>22.41807961</v>
      </c>
      <c r="E24" s="7">
        <v>0.464031668871053</v>
      </c>
      <c r="F24" s="7">
        <v>306.004530225836</v>
      </c>
      <c r="G24" s="1">
        <v>3.49715811706807</v>
      </c>
      <c r="H24" s="1">
        <v>0.690907591942954</v>
      </c>
      <c r="I24" s="1">
        <v>20.8755911470069</v>
      </c>
      <c r="J24" s="1">
        <v>1.94323425890497</v>
      </c>
      <c r="K24" s="21">
        <v>2.90198301519985E18</v>
      </c>
      <c r="L24" s="1">
        <v>0.912587076795354</v>
      </c>
      <c r="M24" s="1">
        <v>2.33048033965882</v>
      </c>
      <c r="N24" s="1">
        <v>0.568760797387698</v>
      </c>
      <c r="O24" s="1">
        <v>45.4660606019383</v>
      </c>
      <c r="P24" s="2"/>
      <c r="Q24" s="2">
        <f t="shared" ref="Q24:Q25" si="58">AVERAGE(R24:AB24)</f>
        <v>4.77389E+18</v>
      </c>
      <c r="R24" s="2">
        <f t="shared" ref="R24:R25" si="59">G24*0.345417936667818</f>
        <v>1.207981141</v>
      </c>
      <c r="S24" s="2">
        <f t="shared" ref="S24:S25" si="60">H24*4.81234490803222</f>
        <v>3.324885632</v>
      </c>
      <c r="T24" s="2">
        <f t="shared" ref="T24:T25" si="61">I24*1.5993711651704</f>
        <v>33.38781854</v>
      </c>
      <c r="U24" s="2">
        <f t="shared" ref="U24:U25" si="62">J24*0.713047605228055</f>
        <v>1.385618535</v>
      </c>
      <c r="V24" s="22">
        <f t="shared" ref="V24:V25" si="63">K24*18.0954868081825</f>
        <v>5.25128E+19</v>
      </c>
      <c r="W24" s="2">
        <f t="shared" ref="W24:W25" si="64">L24*2.1480525870102</f>
        <v>1.960285031</v>
      </c>
      <c r="X24" s="2">
        <f t="shared" ref="X24:X25" si="65">M24*0.547744354546711</f>
        <v>1.276507449</v>
      </c>
      <c r="Y24" s="2">
        <f t="shared" ref="Y24:Y25" si="66">N24*6.23549484146522</f>
        <v>3.546505018</v>
      </c>
      <c r="Z24" s="2">
        <f t="shared" ref="Z24:Z25" si="67">O24*1.11940039393276</f>
        <v>50.89472615</v>
      </c>
      <c r="AA24" s="2">
        <f t="shared" ref="AA24:AA25" si="68">E24*2.22854113540909</f>
        <v>1.034113662</v>
      </c>
      <c r="AB24" s="2">
        <f t="shared" ref="AB24:AB25" si="69">F24*0.00537607525238126</f>
        <v>1.645103382</v>
      </c>
      <c r="AC24" s="2"/>
      <c r="AD24" s="2">
        <f t="shared" ref="AD24:AD25" si="70">AVERAGE(R24:T24)</f>
        <v>12.64022844</v>
      </c>
      <c r="AE24" s="2">
        <f t="shared" ref="AE24:AE25" si="71">AVERAGE(U24:W24)</f>
        <v>1.75043E+19</v>
      </c>
      <c r="AF24" s="2">
        <f t="shared" ref="AF24:AF25" si="72">AVERAGE(X24:Z24)</f>
        <v>18.57257954</v>
      </c>
      <c r="AG24" s="2"/>
      <c r="AH24" s="2">
        <f t="shared" ref="AH24:AJ24" si="56">AVERAGE(R24,U24,X24)</f>
        <v>1.290035708</v>
      </c>
      <c r="AI24" s="2">
        <f t="shared" si="56"/>
        <v>1.75043E+19</v>
      </c>
      <c r="AJ24" s="2">
        <f t="shared" si="56"/>
        <v>28.74760991</v>
      </c>
      <c r="AK24" s="2"/>
    </row>
    <row r="25">
      <c r="A25" s="20" t="s">
        <v>57</v>
      </c>
      <c r="B25" s="1">
        <f t="shared" ref="B25:D25" si="57">AVERAGE(G25,J25,M25)</f>
        <v>2.6077993</v>
      </c>
      <c r="C25" s="1">
        <f t="shared" si="57"/>
        <v>0.5012506319</v>
      </c>
      <c r="D25" s="1">
        <f t="shared" si="57"/>
        <v>1.254300586</v>
      </c>
      <c r="E25" s="1">
        <v>0.448056471681951</v>
      </c>
      <c r="F25" s="1">
        <v>864.389196466246</v>
      </c>
      <c r="G25" s="1">
        <v>3.52375149029831</v>
      </c>
      <c r="H25" s="1">
        <v>0.66978376347211</v>
      </c>
      <c r="I25" s="1">
        <v>1.4288601674477</v>
      </c>
      <c r="J25" s="1">
        <v>1.95747183463288</v>
      </c>
      <c r="K25" s="1">
        <v>0.257088989512599</v>
      </c>
      <c r="L25" s="1">
        <v>0.912586592745736</v>
      </c>
      <c r="M25" s="1">
        <v>2.34217457536546</v>
      </c>
      <c r="N25" s="1">
        <v>0.576879142738673</v>
      </c>
      <c r="O25" s="1">
        <v>1.42145499852397</v>
      </c>
      <c r="P25" s="2"/>
      <c r="Q25" s="2">
        <f t="shared" si="58"/>
        <v>2.440966452</v>
      </c>
      <c r="R25" s="2">
        <f t="shared" si="59"/>
        <v>1.217166969</v>
      </c>
      <c r="S25" s="2">
        <f t="shared" si="60"/>
        <v>3.223230484</v>
      </c>
      <c r="T25" s="2">
        <f t="shared" si="61"/>
        <v>2.285277751</v>
      </c>
      <c r="U25" s="2">
        <f t="shared" si="62"/>
        <v>1.395770604</v>
      </c>
      <c r="V25" s="2">
        <f t="shared" si="63"/>
        <v>4.652150418</v>
      </c>
      <c r="W25" s="2">
        <f t="shared" si="64"/>
        <v>1.960283991</v>
      </c>
      <c r="X25" s="2">
        <f t="shared" si="65"/>
        <v>1.282912901</v>
      </c>
      <c r="Y25" s="2">
        <f t="shared" si="66"/>
        <v>3.597126919</v>
      </c>
      <c r="Z25" s="2">
        <f t="shared" si="67"/>
        <v>1.591177285</v>
      </c>
      <c r="AA25" s="2">
        <f t="shared" si="68"/>
        <v>0.9985122781</v>
      </c>
      <c r="AB25" s="2">
        <f t="shared" si="69"/>
        <v>4.647021368</v>
      </c>
      <c r="AC25" s="2"/>
      <c r="AD25" s="2">
        <f t="shared" si="70"/>
        <v>2.241891735</v>
      </c>
      <c r="AE25" s="2">
        <f t="shared" si="71"/>
        <v>2.669401671</v>
      </c>
      <c r="AF25" s="2">
        <f t="shared" si="72"/>
        <v>2.157072368</v>
      </c>
      <c r="AG25" s="2"/>
      <c r="AH25" s="2">
        <f t="shared" ref="AH25:AJ25" si="73">AVERAGE(R25,U25,X25)</f>
        <v>1.298616825</v>
      </c>
      <c r="AI25" s="2">
        <f t="shared" si="73"/>
        <v>3.824169274</v>
      </c>
      <c r="AJ25" s="2">
        <f t="shared" si="73"/>
        <v>1.945579676</v>
      </c>
      <c r="AK25" s="2"/>
    </row>
    <row r="26" hidden="1">
      <c r="A26" s="23" t="s">
        <v>58</v>
      </c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24" t="s">
        <v>59</v>
      </c>
      <c r="B27" s="1">
        <f t="shared" ref="B27:D27" si="74">AVERAGE(G27,J27,M27)</f>
        <v>1.5659719</v>
      </c>
      <c r="C27" s="1">
        <f t="shared" si="74"/>
        <v>0.3197049702</v>
      </c>
      <c r="D27" s="1">
        <f t="shared" si="74"/>
        <v>0.6602330853</v>
      </c>
      <c r="E27" s="1">
        <v>0.046709099272466</v>
      </c>
      <c r="F27" s="1">
        <v>311.387186516772</v>
      </c>
      <c r="G27" s="1">
        <v>1.9155256489744</v>
      </c>
      <c r="H27" s="1">
        <v>0.421692202847414</v>
      </c>
      <c r="I27" s="1">
        <v>0.729618226986385</v>
      </c>
      <c r="J27" s="1">
        <v>1.3279450669445</v>
      </c>
      <c r="K27" s="1">
        <v>0.156355162266598</v>
      </c>
      <c r="L27" s="1">
        <v>0.510927749716382</v>
      </c>
      <c r="M27" s="1">
        <v>1.45444498459483</v>
      </c>
      <c r="N27" s="1">
        <v>0.381067545444276</v>
      </c>
      <c r="O27" s="1">
        <v>0.740153279052338</v>
      </c>
      <c r="P27" s="2"/>
      <c r="Q27" s="2">
        <f>AVERAGE(R27:AB27)</f>
        <v>1.319190619</v>
      </c>
      <c r="R27" s="2">
        <f>G27*0.345417936667818</f>
        <v>0.6616569173</v>
      </c>
      <c r="S27" s="2">
        <f>H27*4.81234490803222</f>
        <v>2.029328325</v>
      </c>
      <c r="T27" s="2">
        <f>I27*1.5993711651704</f>
        <v>1.166930354</v>
      </c>
      <c r="U27" s="2">
        <f>J27*0.713047605228055</f>
        <v>0.9468880499</v>
      </c>
      <c r="V27" s="2">
        <f>K27*18.0954868081825</f>
        <v>2.829322776</v>
      </c>
      <c r="W27" s="2">
        <f>L27*2.1480525870102</f>
        <v>1.097499675</v>
      </c>
      <c r="X27" s="2">
        <f>M27*0.547744354546711</f>
        <v>0.7966640293</v>
      </c>
      <c r="Y27" s="2">
        <f>N27*6.23549484146522</f>
        <v>2.376144714</v>
      </c>
      <c r="Z27" s="2">
        <f>O27*1.11940039393276</f>
        <v>0.8285278721</v>
      </c>
      <c r="AA27" s="2">
        <f>E27*2.22854113540909</f>
        <v>0.1040931491</v>
      </c>
      <c r="AB27" s="2">
        <f>F27*0.00537607525238126</f>
        <v>1.674040947</v>
      </c>
      <c r="AC27" s="2"/>
      <c r="AD27" s="2">
        <f>AVERAGE(R27:T27)</f>
        <v>1.285971865</v>
      </c>
      <c r="AE27" s="2">
        <f>AVERAGE(U27:W27)</f>
        <v>1.624570167</v>
      </c>
      <c r="AF27" s="2">
        <f>AVERAGE(X27:Z27)</f>
        <v>1.333778872</v>
      </c>
      <c r="AG27" s="2"/>
      <c r="AH27" s="2">
        <f t="shared" ref="AH27:AJ27" si="75">AVERAGE(R27,U27,X27)</f>
        <v>0.8017363322</v>
      </c>
      <c r="AI27" s="2">
        <f t="shared" si="75"/>
        <v>2.411598605</v>
      </c>
      <c r="AJ27" s="2">
        <f t="shared" si="75"/>
        <v>1.030985967</v>
      </c>
      <c r="AK27" s="2"/>
    </row>
    <row r="28" hidden="1">
      <c r="A28" s="23" t="s">
        <v>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24" t="s">
        <v>61</v>
      </c>
      <c r="B29" s="1">
        <f t="shared" ref="B29:D29" si="76">AVERAGE(G29,J29,M29)</f>
        <v>0.8312523013</v>
      </c>
      <c r="C29" s="1">
        <f t="shared" si="76"/>
        <v>0.3368342857</v>
      </c>
      <c r="D29" s="1">
        <f t="shared" si="76"/>
        <v>0.6336768653</v>
      </c>
      <c r="E29" s="25">
        <v>0.0514427440146675</v>
      </c>
      <c r="F29" s="7">
        <v>67.757844139966</v>
      </c>
      <c r="G29" s="1">
        <v>1.16362134541637</v>
      </c>
      <c r="H29" s="1">
        <v>0.438601367308385</v>
      </c>
      <c r="I29" s="1">
        <v>0.770704364486962</v>
      </c>
      <c r="J29" s="1">
        <v>0.620852309352121</v>
      </c>
      <c r="K29" s="1">
        <v>0.169138039708511</v>
      </c>
      <c r="L29" s="1">
        <v>0.459996014469882</v>
      </c>
      <c r="M29" s="1">
        <v>0.709283249165428</v>
      </c>
      <c r="N29" s="1">
        <v>0.402763450089677</v>
      </c>
      <c r="O29" s="1">
        <v>0.6703302169782</v>
      </c>
      <c r="P29" s="2"/>
      <c r="Q29" s="2">
        <f t="shared" ref="Q29:Q30" si="79">AVERAGE(R29:AB29)</f>
        <v>1.124174899</v>
      </c>
      <c r="R29" s="2">
        <f t="shared" ref="R29:R30" si="80">G29*0.345417936667818</f>
        <v>0.4019356842</v>
      </c>
      <c r="S29" s="2">
        <f t="shared" ref="S29:S30" si="81">H29*4.81234490803222</f>
        <v>2.110701057</v>
      </c>
      <c r="T29" s="2">
        <f t="shared" ref="T29:T30" si="82">I29*1.5993711651704</f>
        <v>1.232642337</v>
      </c>
      <c r="U29" s="2">
        <f t="shared" ref="U29:U30" si="83">J29*0.713047605228055</f>
        <v>0.4426972524</v>
      </c>
      <c r="V29" s="2">
        <f t="shared" ref="V29:V30" si="84">K29*18.0954868081825</f>
        <v>3.060635166</v>
      </c>
      <c r="W29" s="2">
        <f t="shared" ref="W29:W30" si="85">L29*2.1480525870102</f>
        <v>0.9880956289</v>
      </c>
      <c r="X29" s="2">
        <f t="shared" ref="X29:X30" si="86">M29*0.547744354546711</f>
        <v>0.3885058955</v>
      </c>
      <c r="Y29" s="2">
        <f t="shared" ref="Y29:Y30" si="87">N29*6.23549484146522</f>
        <v>2.511429415</v>
      </c>
      <c r="Z29" s="2">
        <f t="shared" ref="Z29:Z30" si="88">O29*1.11940039393276</f>
        <v>0.750367909</v>
      </c>
      <c r="AA29" s="2">
        <f t="shared" ref="AA29:AA30" si="89">E29*2.22854113540909</f>
        <v>0.1146422712</v>
      </c>
      <c r="AB29" s="2">
        <f t="shared" ref="AB29:AB30" si="90">F29*0.00537607525238126</f>
        <v>0.364271269</v>
      </c>
      <c r="AC29" s="2"/>
      <c r="AD29" s="2">
        <f t="shared" ref="AD29:AD30" si="91">AVERAGE(R29:T29)</f>
        <v>1.248426359</v>
      </c>
      <c r="AE29" s="2">
        <f t="shared" ref="AE29:AE30" si="92">AVERAGE(U29:W29)</f>
        <v>1.497142683</v>
      </c>
      <c r="AF29" s="2">
        <f t="shared" ref="AF29:AF30" si="93">AVERAGE(X29:Z29)</f>
        <v>1.21676774</v>
      </c>
      <c r="AG29" s="2"/>
      <c r="AH29" s="2">
        <f t="shared" ref="AH29:AJ29" si="77">AVERAGE(R29,U29,X29)</f>
        <v>0.4110462774</v>
      </c>
      <c r="AI29" s="2">
        <f t="shared" si="77"/>
        <v>2.560921879</v>
      </c>
      <c r="AJ29" s="2">
        <f t="shared" si="77"/>
        <v>0.9903686251</v>
      </c>
      <c r="AK29" s="2"/>
    </row>
    <row r="30">
      <c r="A30" s="23" t="s">
        <v>62</v>
      </c>
      <c r="B30" s="1">
        <f t="shared" ref="B30:D30" si="78">AVERAGE(G30,J30,M30)</f>
        <v>0.8312523013</v>
      </c>
      <c r="C30" s="1">
        <f t="shared" si="78"/>
        <v>0.3368342857</v>
      </c>
      <c r="D30" s="1">
        <f t="shared" si="78"/>
        <v>0.6336768653</v>
      </c>
      <c r="E30" s="14">
        <v>0.0514427440146675</v>
      </c>
      <c r="F30" s="14">
        <v>67.757844139966</v>
      </c>
      <c r="G30" s="14">
        <v>1.16362134541637</v>
      </c>
      <c r="H30" s="14">
        <v>0.438601367308385</v>
      </c>
      <c r="I30" s="14">
        <v>0.770704364486962</v>
      </c>
      <c r="J30" s="14">
        <v>0.620852309352121</v>
      </c>
      <c r="K30" s="14">
        <v>0.169138039708511</v>
      </c>
      <c r="L30" s="14">
        <v>0.459996014469882</v>
      </c>
      <c r="M30" s="14">
        <v>0.709283249165428</v>
      </c>
      <c r="N30" s="14">
        <v>0.402763450089677</v>
      </c>
      <c r="O30" s="14">
        <v>0.6703302169782</v>
      </c>
      <c r="P30" s="2"/>
      <c r="Q30" s="2">
        <f t="shared" si="79"/>
        <v>1.124174899</v>
      </c>
      <c r="R30" s="2">
        <f t="shared" si="80"/>
        <v>0.4019356842</v>
      </c>
      <c r="S30" s="2">
        <f t="shared" si="81"/>
        <v>2.110701057</v>
      </c>
      <c r="T30" s="2">
        <f t="shared" si="82"/>
        <v>1.232642337</v>
      </c>
      <c r="U30" s="2">
        <f t="shared" si="83"/>
        <v>0.4426972524</v>
      </c>
      <c r="V30" s="2">
        <f t="shared" si="84"/>
        <v>3.060635166</v>
      </c>
      <c r="W30" s="2">
        <f t="shared" si="85"/>
        <v>0.9880956289</v>
      </c>
      <c r="X30" s="2">
        <f t="shared" si="86"/>
        <v>0.3885058955</v>
      </c>
      <c r="Y30" s="2">
        <f t="shared" si="87"/>
        <v>2.511429415</v>
      </c>
      <c r="Z30" s="2">
        <f t="shared" si="88"/>
        <v>0.750367909</v>
      </c>
      <c r="AA30" s="2">
        <f t="shared" si="89"/>
        <v>0.1146422712</v>
      </c>
      <c r="AB30" s="2">
        <f t="shared" si="90"/>
        <v>0.364271269</v>
      </c>
      <c r="AC30" s="2"/>
      <c r="AD30" s="2">
        <f t="shared" si="91"/>
        <v>1.248426359</v>
      </c>
      <c r="AE30" s="2">
        <f t="shared" si="92"/>
        <v>1.497142683</v>
      </c>
      <c r="AF30" s="2">
        <f t="shared" si="93"/>
        <v>1.21676774</v>
      </c>
      <c r="AG30" s="2"/>
      <c r="AH30" s="2">
        <f t="shared" ref="AH30:AJ30" si="94">AVERAGE(R30,U30,X30)</f>
        <v>0.4110462774</v>
      </c>
      <c r="AI30" s="2">
        <f t="shared" si="94"/>
        <v>2.560921879</v>
      </c>
      <c r="AJ30" s="2">
        <f t="shared" si="94"/>
        <v>0.9903686251</v>
      </c>
      <c r="AK30" s="2"/>
    </row>
    <row r="31" hidden="1">
      <c r="A31" s="23" t="s">
        <v>63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idden="1">
      <c r="A32" s="24" t="s">
        <v>64</v>
      </c>
      <c r="B32" s="1" t="s">
        <v>65</v>
      </c>
      <c r="C32" s="5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idden="1">
      <c r="A33" s="24" t="s">
        <v>66</v>
      </c>
      <c r="B33" s="5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6" t="s">
        <v>67</v>
      </c>
      <c r="B34" s="5">
        <f t="shared" ref="B34:D34" si="95">AVERAGE(G34,J34,M34)</f>
        <v>1.419236581</v>
      </c>
      <c r="C34" s="1">
        <f t="shared" si="95"/>
        <v>0.3186692039</v>
      </c>
      <c r="D34" s="1">
        <f t="shared" si="95"/>
        <v>0.6782945075</v>
      </c>
      <c r="E34" s="25">
        <v>0.0457439770438431</v>
      </c>
      <c r="F34" s="25">
        <v>234.534073920589</v>
      </c>
      <c r="G34" s="1">
        <v>1.74089482525039</v>
      </c>
      <c r="H34" s="1">
        <v>0.423618057950496</v>
      </c>
      <c r="I34" s="1">
        <v>0.753293262919322</v>
      </c>
      <c r="J34" s="1">
        <v>1.19189391946963</v>
      </c>
      <c r="K34" s="1">
        <v>0.155733380911842</v>
      </c>
      <c r="L34" s="1">
        <v>0.522823143641986</v>
      </c>
      <c r="M34" s="1">
        <v>1.32492099896711</v>
      </c>
      <c r="N34" s="1">
        <v>0.376656172713688</v>
      </c>
      <c r="O34" s="1">
        <v>0.758767116069613</v>
      </c>
      <c r="P34" s="2"/>
      <c r="Q34" s="2">
        <f t="shared" ref="Q34:Q38" si="98">AVERAGE(R34:AB34)</f>
        <v>1.265660279</v>
      </c>
      <c r="R34" s="2">
        <f t="shared" ref="R34:R38" si="99">G34*0.345417936667818</f>
        <v>0.6013362985</v>
      </c>
      <c r="S34" s="2">
        <f t="shared" ref="S34:S38" si="100">H34*4.81234490803222</f>
        <v>2.038596204</v>
      </c>
      <c r="T34" s="2">
        <f t="shared" ref="T34:T38" si="101">I34*1.5993711651704</f>
        <v>1.204795524</v>
      </c>
      <c r="U34" s="2">
        <f t="shared" ref="U34:U38" si="102">J34*0.713047605228055</f>
        <v>0.849877105</v>
      </c>
      <c r="V34" s="2">
        <f t="shared" ref="V34:V38" si="103">K34*18.0954868081825</f>
        <v>2.81807134</v>
      </c>
      <c r="W34" s="2">
        <f t="shared" ref="W34:W38" si="104">L34*2.1480525870102</f>
        <v>1.123051606</v>
      </c>
      <c r="X34" s="2">
        <f t="shared" ref="X34:X38" si="105">M34*0.547744354546711</f>
        <v>0.7257179974</v>
      </c>
      <c r="Y34" s="2">
        <f t="shared" ref="Y34:Y38" si="106">N34*6.23549484146522</f>
        <v>2.348637622</v>
      </c>
      <c r="Z34" s="2">
        <f t="shared" ref="Z34:Z38" si="107">O34*1.11940039393276</f>
        <v>0.8493642086</v>
      </c>
      <c r="AA34" s="2">
        <f t="shared" ref="AA34:AA38" si="108">E34*2.22854113540909</f>
        <v>0.1019423345</v>
      </c>
      <c r="AB34" s="2">
        <f t="shared" ref="AB34:AB38" si="109">F34*0.00537607525238126</f>
        <v>1.260872831</v>
      </c>
      <c r="AC34" s="2"/>
      <c r="AD34" s="2">
        <f t="shared" ref="AD34:AD38" si="110">AVERAGE(R34:T34)</f>
        <v>1.281576009</v>
      </c>
      <c r="AE34" s="2">
        <f t="shared" ref="AE34:AE38" si="111">AVERAGE(U34:W34)</f>
        <v>1.597000017</v>
      </c>
      <c r="AF34" s="2">
        <f t="shared" ref="AF34:AF38" si="112">AVERAGE(X34:Z34)</f>
        <v>1.307906609</v>
      </c>
      <c r="AG34" s="2"/>
      <c r="AH34" s="2">
        <f t="shared" ref="AH34:AJ34" si="96">AVERAGE(R34,U34,X34)</f>
        <v>0.7256438003</v>
      </c>
      <c r="AI34" s="2">
        <f t="shared" si="96"/>
        <v>2.401768389</v>
      </c>
      <c r="AJ34" s="2">
        <f t="shared" si="96"/>
        <v>1.059070446</v>
      </c>
      <c r="AK34" s="2"/>
    </row>
    <row r="35">
      <c r="A35" s="26" t="s">
        <v>68</v>
      </c>
      <c r="B35" s="5">
        <f t="shared" ref="B35:D35" si="97">AVERAGE(G35,J35,M35)</f>
        <v>1.25990298</v>
      </c>
      <c r="C35" s="1">
        <f t="shared" si="97"/>
        <v>0.3202192629</v>
      </c>
      <c r="D35" s="1">
        <f t="shared" si="97"/>
        <v>0.6751185154</v>
      </c>
      <c r="E35" s="14">
        <v>0.0456123335353731</v>
      </c>
      <c r="F35" s="1">
        <v>234.13664098637</v>
      </c>
      <c r="G35" s="1">
        <v>1.56381137543953</v>
      </c>
      <c r="H35" s="1">
        <v>0.424886599653688</v>
      </c>
      <c r="I35" s="1">
        <v>0.752322042699215</v>
      </c>
      <c r="J35" s="1">
        <v>1.05892273689497</v>
      </c>
      <c r="K35" s="1">
        <v>0.158010035672871</v>
      </c>
      <c r="L35" s="1">
        <v>0.516900184155462</v>
      </c>
      <c r="M35" s="1">
        <v>1.15697482755824</v>
      </c>
      <c r="N35" s="1">
        <v>0.377761153261438</v>
      </c>
      <c r="O35" s="1">
        <v>0.756133319351255</v>
      </c>
      <c r="P35" s="2"/>
      <c r="Q35" s="2">
        <f t="shared" si="98"/>
        <v>1.246256947</v>
      </c>
      <c r="R35" s="2">
        <f t="shared" si="99"/>
        <v>0.5401684986</v>
      </c>
      <c r="S35" s="2">
        <f t="shared" si="100"/>
        <v>2.044700864</v>
      </c>
      <c r="T35" s="2">
        <f t="shared" si="101"/>
        <v>1.203242182</v>
      </c>
      <c r="U35" s="2">
        <f t="shared" si="102"/>
        <v>0.7550623217</v>
      </c>
      <c r="V35" s="2">
        <f t="shared" si="103"/>
        <v>2.859268516</v>
      </c>
      <c r="W35" s="2">
        <f t="shared" si="104"/>
        <v>1.110328778</v>
      </c>
      <c r="X35" s="2">
        <f t="shared" si="105"/>
        <v>0.6337264301</v>
      </c>
      <c r="Y35" s="2">
        <f t="shared" si="106"/>
        <v>2.355527722</v>
      </c>
      <c r="Z35" s="2">
        <f t="shared" si="107"/>
        <v>0.8464159355</v>
      </c>
      <c r="AA35" s="2">
        <f t="shared" si="108"/>
        <v>0.1016489616</v>
      </c>
      <c r="AB35" s="2">
        <f t="shared" si="109"/>
        <v>1.258736201</v>
      </c>
      <c r="AC35" s="2"/>
      <c r="AD35" s="2">
        <f t="shared" si="110"/>
        <v>1.262703848</v>
      </c>
      <c r="AE35" s="2">
        <f t="shared" si="111"/>
        <v>1.574886539</v>
      </c>
      <c r="AF35" s="2">
        <f t="shared" si="112"/>
        <v>1.278556696</v>
      </c>
      <c r="AG35" s="2"/>
      <c r="AH35" s="2">
        <f t="shared" ref="AH35:AJ35" si="113">AVERAGE(R35,U35,X35)</f>
        <v>0.6429857502</v>
      </c>
      <c r="AI35" s="2">
        <f t="shared" si="113"/>
        <v>2.419832368</v>
      </c>
      <c r="AJ35" s="2">
        <f t="shared" si="113"/>
        <v>1.053328965</v>
      </c>
      <c r="AK35" s="2"/>
    </row>
    <row r="36">
      <c r="A36" s="26" t="s">
        <v>69</v>
      </c>
      <c r="B36" s="5">
        <f t="shared" ref="B36:D36" si="114">AVERAGE(G36,J36,M36)</f>
        <v>1.418594448</v>
      </c>
      <c r="C36" s="1">
        <f t="shared" si="114"/>
        <v>0.320607538</v>
      </c>
      <c r="D36" s="1">
        <f t="shared" si="114"/>
        <v>0.6782945075</v>
      </c>
      <c r="E36" s="25">
        <v>0.0457439770438431</v>
      </c>
      <c r="F36" s="25">
        <v>239.049180286</v>
      </c>
      <c r="G36" s="1">
        <v>1.73875771249847</v>
      </c>
      <c r="H36" s="1">
        <v>0.42507264081262</v>
      </c>
      <c r="I36" s="1">
        <v>0.753293262919322</v>
      </c>
      <c r="J36" s="1">
        <v>1.1899070662204</v>
      </c>
      <c r="K36" s="1">
        <v>0.158358735131404</v>
      </c>
      <c r="L36" s="1">
        <v>0.522823143641986</v>
      </c>
      <c r="M36" s="1">
        <v>1.32711856477016</v>
      </c>
      <c r="N36" s="1">
        <v>0.378391238038699</v>
      </c>
      <c r="O36" s="1">
        <v>0.758767116069613</v>
      </c>
      <c r="P36" s="2"/>
      <c r="Q36" s="2">
        <f t="shared" si="98"/>
        <v>1.27371922</v>
      </c>
      <c r="R36" s="2">
        <f t="shared" si="99"/>
        <v>0.6005981014</v>
      </c>
      <c r="S36" s="2">
        <f t="shared" si="100"/>
        <v>2.045596159</v>
      </c>
      <c r="T36" s="2">
        <f t="shared" si="101"/>
        <v>1.204795524</v>
      </c>
      <c r="U36" s="2">
        <f t="shared" si="102"/>
        <v>0.848460384</v>
      </c>
      <c r="V36" s="2">
        <f t="shared" si="103"/>
        <v>2.865578403</v>
      </c>
      <c r="W36" s="2">
        <f t="shared" si="104"/>
        <v>1.123051606</v>
      </c>
      <c r="X36" s="2">
        <f t="shared" si="105"/>
        <v>0.7269217017</v>
      </c>
      <c r="Y36" s="2">
        <f t="shared" si="106"/>
        <v>2.359456613</v>
      </c>
      <c r="Z36" s="2">
        <f t="shared" si="107"/>
        <v>0.8493642086</v>
      </c>
      <c r="AA36" s="2">
        <f t="shared" si="108"/>
        <v>0.1019423345</v>
      </c>
      <c r="AB36" s="2">
        <f t="shared" si="109"/>
        <v>1.285146382</v>
      </c>
      <c r="AC36" s="2"/>
      <c r="AD36" s="2">
        <f t="shared" si="110"/>
        <v>1.283663261</v>
      </c>
      <c r="AE36" s="2">
        <f t="shared" si="111"/>
        <v>1.612363464</v>
      </c>
      <c r="AF36" s="2">
        <f t="shared" si="112"/>
        <v>1.311914174</v>
      </c>
      <c r="AG36" s="2"/>
      <c r="AH36" s="2">
        <f t="shared" ref="AH36:AJ36" si="115">AVERAGE(R36,U36,X36)</f>
        <v>0.725326729</v>
      </c>
      <c r="AI36" s="2">
        <f t="shared" si="115"/>
        <v>2.423543725</v>
      </c>
      <c r="AJ36" s="2">
        <f t="shared" si="115"/>
        <v>1.059070446</v>
      </c>
      <c r="AK36" s="2"/>
    </row>
    <row r="37">
      <c r="A37" s="26" t="s">
        <v>70</v>
      </c>
      <c r="B37" s="5">
        <f t="shared" ref="B37:D37" si="116">AVERAGE(G37,J37,M37)</f>
        <v>1.256269206</v>
      </c>
      <c r="C37" s="1">
        <f t="shared" si="116"/>
        <v>0.3193750577</v>
      </c>
      <c r="D37" s="1">
        <f t="shared" si="116"/>
        <v>0.6711801504</v>
      </c>
      <c r="E37" s="1">
        <v>0.049932633834409</v>
      </c>
      <c r="F37" s="1">
        <v>232.717462463129</v>
      </c>
      <c r="G37" s="1">
        <v>1.55995327837588</v>
      </c>
      <c r="H37" s="1">
        <v>0.423968971472753</v>
      </c>
      <c r="I37" s="1">
        <v>0.747733239754181</v>
      </c>
      <c r="J37" s="1">
        <v>1.05537369777865</v>
      </c>
      <c r="K37" s="1">
        <v>0.157298496410522</v>
      </c>
      <c r="L37" s="1">
        <v>0.513810056863966</v>
      </c>
      <c r="M37" s="1">
        <v>1.15348064266397</v>
      </c>
      <c r="N37" s="1">
        <v>0.376857705224383</v>
      </c>
      <c r="O37" s="1">
        <v>0.75199715460832</v>
      </c>
      <c r="P37" s="2"/>
      <c r="Q37" s="2">
        <f t="shared" si="98"/>
        <v>1.242137776</v>
      </c>
      <c r="R37" s="2">
        <f t="shared" si="99"/>
        <v>0.5388358427</v>
      </c>
      <c r="S37" s="2">
        <f t="shared" si="100"/>
        <v>2.040284921</v>
      </c>
      <c r="T37" s="2">
        <f t="shared" si="101"/>
        <v>1.195902983</v>
      </c>
      <c r="U37" s="2">
        <f t="shared" si="102"/>
        <v>0.7525316878</v>
      </c>
      <c r="V37" s="2">
        <f t="shared" si="103"/>
        <v>2.846392867</v>
      </c>
      <c r="W37" s="2">
        <f t="shared" si="104"/>
        <v>1.103691022</v>
      </c>
      <c r="X37" s="2">
        <f t="shared" si="105"/>
        <v>0.6318125101</v>
      </c>
      <c r="Y37" s="2">
        <f t="shared" si="106"/>
        <v>2.349894277</v>
      </c>
      <c r="Z37" s="2">
        <f t="shared" si="107"/>
        <v>0.8417859111</v>
      </c>
      <c r="AA37" s="2">
        <f t="shared" si="108"/>
        <v>0.1112769285</v>
      </c>
      <c r="AB37" s="2">
        <f t="shared" si="109"/>
        <v>1.251106591</v>
      </c>
      <c r="AC37" s="2"/>
      <c r="AD37" s="2">
        <f t="shared" si="110"/>
        <v>1.258341249</v>
      </c>
      <c r="AE37" s="2">
        <f t="shared" si="111"/>
        <v>1.567538525</v>
      </c>
      <c r="AF37" s="2">
        <f t="shared" si="112"/>
        <v>1.274497566</v>
      </c>
      <c r="AG37" s="2"/>
      <c r="AH37" s="2">
        <f t="shared" ref="AH37:AJ37" si="117">AVERAGE(R37,U37,X37)</f>
        <v>0.6410600135</v>
      </c>
      <c r="AI37" s="2">
        <f t="shared" si="117"/>
        <v>2.412190688</v>
      </c>
      <c r="AJ37" s="2">
        <f t="shared" si="117"/>
        <v>1.047126639</v>
      </c>
      <c r="AK37" s="2"/>
    </row>
    <row r="38">
      <c r="A38" s="26" t="s">
        <v>71</v>
      </c>
      <c r="B38" s="5">
        <f t="shared" ref="B38:D38" si="118">AVERAGE(G38,J38,M38)</f>
        <v>1.422236658</v>
      </c>
      <c r="C38" s="1">
        <f t="shared" si="118"/>
        <v>0.3204822621</v>
      </c>
      <c r="D38" s="1">
        <f t="shared" si="118"/>
        <v>0.6782945075</v>
      </c>
      <c r="E38" s="1">
        <v>0.0457439770438431</v>
      </c>
      <c r="F38" s="1">
        <v>251.124403831153</v>
      </c>
      <c r="G38" s="1">
        <v>1.74063666051915</v>
      </c>
      <c r="H38" s="1">
        <v>0.426111092543639</v>
      </c>
      <c r="I38" s="1">
        <v>0.753293262919322</v>
      </c>
      <c r="J38" s="1">
        <v>1.20049623609036</v>
      </c>
      <c r="K38" s="1">
        <v>0.156120543603081</v>
      </c>
      <c r="L38" s="1">
        <v>0.522823143641986</v>
      </c>
      <c r="M38" s="1">
        <v>1.32557707819157</v>
      </c>
      <c r="N38" s="1">
        <v>0.379215150053015</v>
      </c>
      <c r="O38" s="1">
        <v>0.758767116069613</v>
      </c>
      <c r="P38" s="2"/>
      <c r="Q38" s="2">
        <f t="shared" si="98"/>
        <v>1.277528883</v>
      </c>
      <c r="R38" s="2">
        <f t="shared" si="99"/>
        <v>0.6012471238</v>
      </c>
      <c r="S38" s="2">
        <f t="shared" si="100"/>
        <v>2.050593546</v>
      </c>
      <c r="T38" s="2">
        <f t="shared" si="101"/>
        <v>1.204795524</v>
      </c>
      <c r="U38" s="2">
        <f t="shared" si="102"/>
        <v>0.8560109662</v>
      </c>
      <c r="V38" s="2">
        <f t="shared" si="103"/>
        <v>2.825077237</v>
      </c>
      <c r="W38" s="2">
        <f t="shared" si="104"/>
        <v>1.123051606</v>
      </c>
      <c r="X38" s="2">
        <f t="shared" si="105"/>
        <v>0.7260773611</v>
      </c>
      <c r="Y38" s="2">
        <f t="shared" si="106"/>
        <v>2.364594112</v>
      </c>
      <c r="Z38" s="2">
        <f t="shared" si="107"/>
        <v>0.8493642086</v>
      </c>
      <c r="AA38" s="2">
        <f t="shared" si="108"/>
        <v>0.1019423345</v>
      </c>
      <c r="AB38" s="2">
        <f t="shared" si="109"/>
        <v>1.350063693</v>
      </c>
      <c r="AC38" s="2"/>
      <c r="AD38" s="2">
        <f t="shared" si="110"/>
        <v>1.285545398</v>
      </c>
      <c r="AE38" s="2">
        <f t="shared" si="111"/>
        <v>1.601379937</v>
      </c>
      <c r="AF38" s="2">
        <f t="shared" si="112"/>
        <v>1.313345227</v>
      </c>
      <c r="AG38" s="2"/>
      <c r="AH38" s="2">
        <f t="shared" ref="AH38:AJ38" si="119">AVERAGE(R38,U38,X38)</f>
        <v>0.7277784837</v>
      </c>
      <c r="AI38" s="2">
        <f t="shared" si="119"/>
        <v>2.413421632</v>
      </c>
      <c r="AJ38" s="2">
        <f t="shared" si="119"/>
        <v>1.059070446</v>
      </c>
      <c r="AK38" s="2"/>
    </row>
    <row r="39" hidden="1">
      <c r="A39" s="26" t="s">
        <v>72</v>
      </c>
      <c r="B39" s="1"/>
      <c r="C39" s="1"/>
      <c r="D39" s="1"/>
      <c r="E39" s="1"/>
      <c r="F39" s="1"/>
      <c r="G39" s="14"/>
      <c r="H39" s="1"/>
      <c r="I39" s="1"/>
      <c r="J39" s="1"/>
      <c r="K39" s="1"/>
      <c r="L39" s="1"/>
      <c r="M39" s="1"/>
      <c r="N39" s="1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idden="1">
      <c r="A40" s="27" t="s">
        <v>73</v>
      </c>
      <c r="B40" s="5"/>
      <c r="C40" s="5"/>
      <c r="D40" s="5"/>
      <c r="E40" s="5"/>
      <c r="F40" s="5"/>
      <c r="G40" s="14"/>
      <c r="H40" s="5"/>
      <c r="I40" s="5"/>
      <c r="J40" s="5"/>
      <c r="K40" s="5"/>
      <c r="L40" s="5"/>
      <c r="M40" s="5"/>
      <c r="N40" s="5"/>
      <c r="O40" s="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idden="1">
      <c r="A41" s="27" t="s">
        <v>74</v>
      </c>
      <c r="B41" s="5"/>
      <c r="C41" s="5"/>
      <c r="D41" s="5"/>
      <c r="E41" s="5"/>
      <c r="F41" s="5"/>
      <c r="G41" s="2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idden="1">
      <c r="A42" s="27" t="s">
        <v>75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8" t="s">
        <v>76</v>
      </c>
      <c r="B43" s="1">
        <f t="shared" ref="B43:D43" si="120">AVERAGE(G43,J43,M43)</f>
        <v>0.9914515658</v>
      </c>
      <c r="C43" s="1">
        <f t="shared" si="120"/>
        <v>0.3154044407</v>
      </c>
      <c r="D43" s="1">
        <f t="shared" si="120"/>
        <v>0.60263913</v>
      </c>
      <c r="E43" s="16">
        <v>0.0519058151414666</v>
      </c>
      <c r="F43" s="16">
        <v>71.039154252748</v>
      </c>
      <c r="G43" s="1">
        <v>1.30481551881459</v>
      </c>
      <c r="H43" s="1">
        <v>0.411933245413383</v>
      </c>
      <c r="I43" s="1">
        <v>0.719250194092595</v>
      </c>
      <c r="J43" s="1">
        <v>0.825029392499808</v>
      </c>
      <c r="K43" s="1">
        <v>0.164875601925794</v>
      </c>
      <c r="L43" s="1">
        <v>0.438495500686183</v>
      </c>
      <c r="M43" s="1">
        <v>0.844509785969927</v>
      </c>
      <c r="N43" s="1">
        <v>0.369404474824108</v>
      </c>
      <c r="O43" s="1">
        <v>0.650171695221095</v>
      </c>
      <c r="P43" s="2"/>
      <c r="Q43" s="2">
        <f>AVERAGE(R43:AB43)</f>
        <v>1.098954924</v>
      </c>
      <c r="R43" s="2">
        <f>G43*0.345417936667818</f>
        <v>0.4507066842</v>
      </c>
      <c r="S43" s="2">
        <f>H43*4.81234490803222</f>
        <v>1.982364856</v>
      </c>
      <c r="T43" s="2">
        <f>I43*1.5993711651704</f>
        <v>1.150348021</v>
      </c>
      <c r="U43" s="2">
        <f>J43*0.713047605228055</f>
        <v>0.5882852326</v>
      </c>
      <c r="V43" s="2">
        <f>K43*18.0954868081825</f>
        <v>2.98350428</v>
      </c>
      <c r="W43" s="2">
        <f>L43*2.1480525870102</f>
        <v>0.9419113946</v>
      </c>
      <c r="X43" s="2">
        <f>M43*0.547744354546711</f>
        <v>0.4625754676</v>
      </c>
      <c r="Y43" s="2">
        <f>N43*6.23549484146522</f>
        <v>2.303419697</v>
      </c>
      <c r="Z43" s="2">
        <f>O43*1.11940039393276</f>
        <v>0.7278024518</v>
      </c>
      <c r="AA43" s="2">
        <f>E43*2.22854113540909</f>
        <v>0.1156742442</v>
      </c>
      <c r="AB43" s="2">
        <f>F43*0.00537607525238126</f>
        <v>0.3819118391</v>
      </c>
      <c r="AC43" s="2"/>
      <c r="AD43" s="2">
        <f>AVERAGE(R43:T43)</f>
        <v>1.194473187</v>
      </c>
      <c r="AE43" s="2">
        <f>AVERAGE(U43:W43)</f>
        <v>1.504566969</v>
      </c>
      <c r="AF43" s="2">
        <f>AVERAGE(X43:Z43)</f>
        <v>1.164599206</v>
      </c>
      <c r="AG43" s="2"/>
      <c r="AH43" s="2">
        <f t="shared" ref="AH43:AJ43" si="121">AVERAGE(R43,U43,X43)</f>
        <v>0.5005224615</v>
      </c>
      <c r="AI43" s="2">
        <f t="shared" si="121"/>
        <v>2.423096278</v>
      </c>
      <c r="AJ43" s="2">
        <f t="shared" si="121"/>
        <v>0.9400206225</v>
      </c>
      <c r="AK43" s="2"/>
    </row>
    <row r="44" hidden="1">
      <c r="A44" s="29" t="s">
        <v>77</v>
      </c>
      <c r="B44" s="5">
        <v>2.041</v>
      </c>
      <c r="C44" s="5">
        <v>0.459</v>
      </c>
      <c r="D44" s="5">
        <v>0.782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idden="1">
      <c r="A45" s="29" t="s">
        <v>78</v>
      </c>
      <c r="B45" s="5">
        <v>2.20419255634695</v>
      </c>
      <c r="C45" s="5">
        <v>0.818430534645027</v>
      </c>
      <c r="D45" s="5">
        <v>1.33905847307455</v>
      </c>
      <c r="E45" s="5">
        <v>0.0654772473864627</v>
      </c>
      <c r="F45" s="5">
        <v>81.1239298633253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9" t="s">
        <v>79</v>
      </c>
      <c r="B46" s="5">
        <v>1.19245286001791</v>
      </c>
      <c r="C46" s="5">
        <v>0.43943165814172</v>
      </c>
      <c r="D46" s="5">
        <v>0.864575527933264</v>
      </c>
      <c r="E46" s="5">
        <v>0.0704727741154243</v>
      </c>
      <c r="F46" s="5">
        <v>71.2499606942921</v>
      </c>
      <c r="G46" s="5">
        <v>1.58182863064125</v>
      </c>
      <c r="H46" s="5">
        <v>0.560573750208393</v>
      </c>
      <c r="I46" s="5">
        <v>1.33905847307455</v>
      </c>
      <c r="J46" s="5">
        <v>0.976549866737884</v>
      </c>
      <c r="K46" s="5">
        <v>0.27542949200707</v>
      </c>
      <c r="L46" s="5">
        <v>1.19667441957048</v>
      </c>
      <c r="M46" s="5">
        <v>0.994616514394844</v>
      </c>
      <c r="N46" s="5">
        <v>0.490655573195143</v>
      </c>
      <c r="O46" s="5">
        <v>1.32905303298703</v>
      </c>
      <c r="P46" s="2"/>
      <c r="Q46" s="2">
        <f>AVERAGE(R46:AB46)</f>
        <v>1.751700871</v>
      </c>
      <c r="R46" s="2">
        <f>G46*0.345417936667818</f>
        <v>0.5463919818</v>
      </c>
      <c r="S46" s="2">
        <f>H46*4.81234490803222</f>
        <v>2.697674232</v>
      </c>
      <c r="T46" s="2">
        <f>I46*1.5993711651704</f>
        <v>2.14165151</v>
      </c>
      <c r="U46" s="2">
        <f>J46*0.713047605228055</f>
        <v>0.6963265439</v>
      </c>
      <c r="V46" s="2">
        <f>K46*18.0954868081825</f>
        <v>4.984030739</v>
      </c>
      <c r="W46" s="2">
        <f>L46*2.1480525870102</f>
        <v>2.570519583</v>
      </c>
      <c r="X46" s="2">
        <f>M46*0.547744354546711</f>
        <v>0.5447955807</v>
      </c>
      <c r="Y46" s="2">
        <f>N46*6.23549484146522</f>
        <v>3.059480296</v>
      </c>
      <c r="Z46" s="2">
        <f>O46*1.11940039393276</f>
        <v>1.487742489</v>
      </c>
      <c r="AA46" s="2">
        <f>E46*2.22854113540909</f>
        <v>0.157051476</v>
      </c>
      <c r="AB46" s="2">
        <f>F46*0.00537607525238126</f>
        <v>0.3830451504</v>
      </c>
      <c r="AC46" s="2"/>
      <c r="AD46" s="2">
        <f>AVERAGE(R46:T46)</f>
        <v>1.795239241</v>
      </c>
      <c r="AE46" s="2">
        <f>AVERAGE(U46:W46)</f>
        <v>2.750292289</v>
      </c>
      <c r="AF46" s="2">
        <f>AVERAGE(X46:Z46)</f>
        <v>1.697339455</v>
      </c>
      <c r="AG46" s="2"/>
      <c r="AH46" s="2">
        <f t="shared" ref="AH46:AJ46" si="122">AVERAGE(R46,U46,X46)</f>
        <v>0.5958380354</v>
      </c>
      <c r="AI46" s="2">
        <f t="shared" si="122"/>
        <v>3.580395089</v>
      </c>
      <c r="AJ46" s="2">
        <f t="shared" si="122"/>
        <v>2.066637861</v>
      </c>
      <c r="AK46" s="2"/>
    </row>
    <row r="47" hidden="1">
      <c r="A47" s="29" t="s">
        <v>80</v>
      </c>
      <c r="B47" s="5">
        <v>1.19221570390944</v>
      </c>
      <c r="C47" s="5">
        <v>0.443268385973385</v>
      </c>
      <c r="D47" s="5">
        <v>0.873121063651298</v>
      </c>
      <c r="E47" s="5">
        <v>0.0654069405166031</v>
      </c>
      <c r="F47" s="5">
        <v>80.3637902884238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30" t="s">
        <v>81</v>
      </c>
      <c r="B48" s="1">
        <f t="shared" ref="B48:D48" si="123">AVERAGE(G48,J48,M48)</f>
        <v>0.866418708</v>
      </c>
      <c r="C48" s="1">
        <f t="shared" si="123"/>
        <v>0.2675318348</v>
      </c>
      <c r="D48" s="1">
        <f t="shared" si="123"/>
        <v>0.7162142824</v>
      </c>
      <c r="E48" s="1">
        <v>0.0601755643052283</v>
      </c>
      <c r="F48" s="1">
        <v>109.529994428129</v>
      </c>
      <c r="G48" s="1">
        <v>0.853482174279065</v>
      </c>
      <c r="H48" s="1">
        <v>0.17664402400268</v>
      </c>
      <c r="I48" s="1">
        <v>0.615875918959281</v>
      </c>
      <c r="J48" s="1">
        <v>0.871703254285957</v>
      </c>
      <c r="K48" s="1">
        <v>0.176424712538225</v>
      </c>
      <c r="L48" s="1">
        <v>0.598002382644232</v>
      </c>
      <c r="M48" s="1">
        <v>0.874070695443865</v>
      </c>
      <c r="N48" s="1">
        <v>0.449526767938128</v>
      </c>
      <c r="O48" s="1">
        <v>0.934764545637857</v>
      </c>
      <c r="P48" s="2"/>
      <c r="Q48" s="2">
        <f t="shared" ref="Q48:Q49" si="126">AVERAGE(R48:AB48)</f>
        <v>1.116327445</v>
      </c>
      <c r="R48" s="2">
        <f t="shared" ref="R48:R49" si="127">G48*0.345417936667818</f>
        <v>0.2948080516</v>
      </c>
      <c r="S48" s="2">
        <f t="shared" ref="S48:S49" si="128">H48*4.81234490803222</f>
        <v>0.8500719694</v>
      </c>
      <c r="T48" s="2">
        <f t="shared" ref="T48:T49" si="129">I48*1.5993711651704</f>
        <v>0.9850141861</v>
      </c>
      <c r="U48" s="2">
        <f t="shared" ref="U48:U49" si="130">J48*0.713047605228055</f>
        <v>0.6215659179</v>
      </c>
      <c r="V48" s="2">
        <f t="shared" ref="V48:V49" si="131">K48*18.0954868081825</f>
        <v>3.192491058</v>
      </c>
      <c r="W48" s="2">
        <f t="shared" ref="W48:W49" si="132">L48*2.1480525870102</f>
        <v>1.284540565</v>
      </c>
      <c r="X48" s="2">
        <f t="shared" ref="X48:X49" si="133">M48*0.547744354546711</f>
        <v>0.4787672889</v>
      </c>
      <c r="Y48" s="2">
        <f t="shared" ref="Y48:Y49" si="134">N48*6.23549484146522</f>
        <v>2.803021843</v>
      </c>
      <c r="Z48" s="2">
        <f t="shared" ref="Z48:Z49" si="135">O48*1.11940039393276</f>
        <v>1.046375801</v>
      </c>
      <c r="AA48" s="2">
        <f t="shared" ref="AA48:AA49" si="136">E48*2.22854113540909</f>
        <v>0.1341037204</v>
      </c>
      <c r="AB48" s="2">
        <f t="shared" ref="AB48:AB49" si="137">F48*0.00537607525238126</f>
        <v>0.5888414924</v>
      </c>
      <c r="AC48" s="2"/>
      <c r="AD48" s="2">
        <f t="shared" ref="AD48:AD49" si="138">AVERAGE(R48:T48)</f>
        <v>0.7099647357</v>
      </c>
      <c r="AE48" s="2">
        <f t="shared" ref="AE48:AE49" si="139">AVERAGE(U48:W48)</f>
        <v>1.699532514</v>
      </c>
      <c r="AF48" s="2">
        <f t="shared" ref="AF48:AF49" si="140">AVERAGE(X48:Z48)</f>
        <v>1.442721644</v>
      </c>
      <c r="AG48" s="2"/>
      <c r="AH48" s="2">
        <f t="shared" ref="AH48:AJ48" si="124">AVERAGE(R48,U48,X48)</f>
        <v>0.4650470862</v>
      </c>
      <c r="AI48" s="2">
        <f t="shared" si="124"/>
        <v>2.281861623</v>
      </c>
      <c r="AJ48" s="2">
        <f t="shared" si="124"/>
        <v>1.105310184</v>
      </c>
      <c r="AK48" s="2"/>
    </row>
    <row r="49">
      <c r="A49" s="30" t="s">
        <v>82</v>
      </c>
      <c r="B49" s="1">
        <f t="shared" ref="B49:D49" si="125">AVERAGE(G49,J49,M49)</f>
        <v>1.09799263</v>
      </c>
      <c r="C49" s="1">
        <f t="shared" si="125"/>
        <v>0.3847182398</v>
      </c>
      <c r="D49" s="1">
        <f t="shared" si="125"/>
        <v>0.7609908044</v>
      </c>
      <c r="E49" s="1">
        <v>0.0529357754350016</v>
      </c>
      <c r="F49" s="1">
        <v>88.1051859318556</v>
      </c>
      <c r="G49" s="1">
        <v>1.53865624484702</v>
      </c>
      <c r="H49" s="1">
        <v>0.528880421748011</v>
      </c>
      <c r="I49" s="1">
        <v>0.832720795321508</v>
      </c>
      <c r="J49" s="1">
        <v>0.876082457711365</v>
      </c>
      <c r="K49" s="1">
        <v>0.185910679672858</v>
      </c>
      <c r="L49" s="1">
        <v>0.55673345079471</v>
      </c>
      <c r="M49" s="1">
        <v>0.879239188570957</v>
      </c>
      <c r="N49" s="1">
        <v>0.439363617976797</v>
      </c>
      <c r="O49" s="1">
        <v>0.893518167232891</v>
      </c>
      <c r="P49" s="2"/>
      <c r="Q49" s="2">
        <f t="shared" si="126"/>
        <v>1.309661064</v>
      </c>
      <c r="R49" s="2">
        <f t="shared" si="127"/>
        <v>0.5314794653</v>
      </c>
      <c r="S49" s="2">
        <f t="shared" si="128"/>
        <v>2.545155005</v>
      </c>
      <c r="T49" s="2">
        <f t="shared" si="129"/>
        <v>1.331829629</v>
      </c>
      <c r="U49" s="2">
        <f t="shared" si="130"/>
        <v>0.6246884985</v>
      </c>
      <c r="V49" s="2">
        <f t="shared" si="131"/>
        <v>3.364144252</v>
      </c>
      <c r="W49" s="2">
        <f t="shared" si="132"/>
        <v>1.195892729</v>
      </c>
      <c r="X49" s="2">
        <f t="shared" si="133"/>
        <v>0.4815983018</v>
      </c>
      <c r="Y49" s="2">
        <f t="shared" si="134"/>
        <v>2.739649573</v>
      </c>
      <c r="Z49" s="2">
        <f t="shared" si="135"/>
        <v>1.000204588</v>
      </c>
      <c r="AA49" s="2">
        <f t="shared" si="136"/>
        <v>0.1179695531</v>
      </c>
      <c r="AB49" s="2">
        <f t="shared" si="137"/>
        <v>0.4736601097</v>
      </c>
      <c r="AC49" s="2"/>
      <c r="AD49" s="2">
        <f t="shared" si="138"/>
        <v>1.469488033</v>
      </c>
      <c r="AE49" s="2">
        <f t="shared" si="139"/>
        <v>1.728241826</v>
      </c>
      <c r="AF49" s="2">
        <f t="shared" si="140"/>
        <v>1.407150821</v>
      </c>
      <c r="AG49" s="2"/>
      <c r="AH49" s="2">
        <f t="shared" ref="AH49:AJ49" si="141">AVERAGE(R49,U49,X49)</f>
        <v>0.5459220885</v>
      </c>
      <c r="AI49" s="2">
        <f t="shared" si="141"/>
        <v>2.882982943</v>
      </c>
      <c r="AJ49" s="2">
        <f t="shared" si="141"/>
        <v>1.175975649</v>
      </c>
      <c r="AK49" s="2"/>
    </row>
    <row r="50">
      <c r="A50" s="3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11" t="s">
        <v>83</v>
      </c>
      <c r="B51" s="2" t="str">
        <f t="shared" ref="B51:O51" si="142">INDEX($A$4:$A$49, MATCH(SMALL(B$4:B$49, 1), B$4:B$49, 0), 1)</f>
        <v>SeasonalExpSmoothOptimized</v>
      </c>
      <c r="C51" s="2" t="str">
        <f t="shared" si="142"/>
        <v>GRU-training</v>
      </c>
      <c r="D51" s="2" t="str">
        <f t="shared" si="142"/>
        <v>Linear Regression - Joanne</v>
      </c>
      <c r="E51" s="2" t="str">
        <f t="shared" si="142"/>
        <v>Linear Regression - Joanne</v>
      </c>
      <c r="F51" s="2" t="str">
        <f t="shared" si="142"/>
        <v>AutoARIMA</v>
      </c>
      <c r="G51" s="2" t="str">
        <f t="shared" si="142"/>
        <v>GRU-training</v>
      </c>
      <c r="H51" s="2" t="str">
        <f t="shared" si="142"/>
        <v>GRU-training</v>
      </c>
      <c r="I51" s="2" t="str">
        <f t="shared" si="142"/>
        <v>GRU-training</v>
      </c>
      <c r="J51" s="2" t="str">
        <f t="shared" si="142"/>
        <v>SeasonalExpSmoothOptimized</v>
      </c>
      <c r="K51" s="2" t="str">
        <f t="shared" si="142"/>
        <v>HistoricAverage</v>
      </c>
      <c r="L51" s="2" t="str">
        <f t="shared" si="142"/>
        <v>OptimizedTheta</v>
      </c>
      <c r="M51" s="2" t="str">
        <f t="shared" si="142"/>
        <v>SeasonalExpSmoothOptimized</v>
      </c>
      <c r="N51" s="2" t="str">
        <f t="shared" si="142"/>
        <v>XGBoost</v>
      </c>
      <c r="O51" s="2" t="str">
        <f t="shared" si="142"/>
        <v>XGBoost</v>
      </c>
      <c r="P51" s="2"/>
      <c r="Q51" s="2" t="str">
        <f t="shared" ref="Q51:AB51" si="143">INDEX($A$4:$A$49, MATCH(SMALL(Q$4:Q$49, 1), Q$4:Q$49, 0), 1)</f>
        <v>XGBoost</v>
      </c>
      <c r="R51" s="2" t="str">
        <f t="shared" si="143"/>
        <v>GRU-training</v>
      </c>
      <c r="S51" s="2" t="str">
        <f t="shared" si="143"/>
        <v>GRU-training</v>
      </c>
      <c r="T51" s="2" t="str">
        <f t="shared" si="143"/>
        <v>GRU-training</v>
      </c>
      <c r="U51" s="2" t="str">
        <f t="shared" si="143"/>
        <v>SeasonalExpSmoothOptimized</v>
      </c>
      <c r="V51" s="2" t="str">
        <f t="shared" si="143"/>
        <v>AutoARIMA</v>
      </c>
      <c r="W51" s="2" t="str">
        <f t="shared" si="143"/>
        <v>OptimizedTheta</v>
      </c>
      <c r="X51" s="2" t="str">
        <f t="shared" si="143"/>
        <v>SeasonalExpSmoothOptimized</v>
      </c>
      <c r="Y51" s="2" t="str">
        <f t="shared" si="143"/>
        <v>AutoARIMA</v>
      </c>
      <c r="Z51" s="2" t="str">
        <f t="shared" si="143"/>
        <v>XGBoost</v>
      </c>
      <c r="AA51" s="2" t="str">
        <f t="shared" si="143"/>
        <v>CrostonClassic</v>
      </c>
      <c r="AB51" s="2" t="str">
        <f t="shared" si="143"/>
        <v>AutoARIMA</v>
      </c>
      <c r="AC51" s="2"/>
      <c r="AD51" s="2" t="str">
        <f t="shared" ref="AD51:AF51" si="144">INDEX($A$4:$A$49, MATCH(SMALL(AD$4:AD$49, 1), AD$4:AD$49, 0), 1)</f>
        <v>GRU-training</v>
      </c>
      <c r="AE51" s="2" t="str">
        <f t="shared" si="144"/>
        <v>AutoARIMA</v>
      </c>
      <c r="AF51" s="2" t="str">
        <f t="shared" si="144"/>
        <v>XGBoost</v>
      </c>
      <c r="AG51" s="2"/>
      <c r="AH51" s="2" t="str">
        <f t="shared" ref="AH51:AJ51" si="145">INDEX($A$4:$A$49, MATCH(SMALL(AH$4:AH$49, 1), AH$4:AH$49, 0), 1)</f>
        <v>SeasonalExpSmoothOptimized</v>
      </c>
      <c r="AI51" s="2" t="str">
        <f t="shared" si="145"/>
        <v>AutoARIMA</v>
      </c>
      <c r="AJ51" s="2" t="str">
        <f t="shared" si="145"/>
        <v>XGBoost</v>
      </c>
      <c r="AK51" s="2"/>
    </row>
    <row r="52">
      <c r="A52" s="5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13" t="s">
        <v>84</v>
      </c>
      <c r="B53" s="2">
        <f>MIN(B4:B12)</f>
        <v>0.8387199503</v>
      </c>
      <c r="C53" s="2">
        <f t="shared" ref="C53:O53" si="146">MIN(C4:C10)</f>
        <v>0.3158835431</v>
      </c>
      <c r="D53" s="2">
        <f t="shared" si="146"/>
        <v>0.6452039832</v>
      </c>
      <c r="E53" s="2">
        <f t="shared" si="146"/>
        <v>0.04658675274</v>
      </c>
      <c r="F53" s="2">
        <f t="shared" si="146"/>
        <v>69.62803692</v>
      </c>
      <c r="G53" s="2">
        <f t="shared" si="146"/>
        <v>1.180581641</v>
      </c>
      <c r="H53" s="2">
        <f t="shared" si="146"/>
        <v>0.4196945156</v>
      </c>
      <c r="I53" s="2">
        <f t="shared" si="146"/>
        <v>0.723034796</v>
      </c>
      <c r="J53" s="2">
        <f t="shared" si="146"/>
        <v>0.6226204298</v>
      </c>
      <c r="K53" s="2">
        <f t="shared" si="146"/>
        <v>0.154864466</v>
      </c>
      <c r="L53" s="2">
        <f t="shared" si="146"/>
        <v>0.4836290421</v>
      </c>
      <c r="M53" s="2">
        <f t="shared" si="146"/>
        <v>0.7129577799</v>
      </c>
      <c r="N53" s="2">
        <f t="shared" si="146"/>
        <v>0.3730916479</v>
      </c>
      <c r="O53" s="2">
        <f t="shared" si="146"/>
        <v>0.7289481116</v>
      </c>
      <c r="P53" s="2"/>
      <c r="Q53" s="2">
        <f t="shared" ref="Q53:AB53" si="147">MIN(Q4:Q10)</f>
        <v>1.225206383</v>
      </c>
      <c r="R53" s="2">
        <f t="shared" si="147"/>
        <v>0.4077940746</v>
      </c>
      <c r="S53" s="2">
        <f t="shared" si="147"/>
        <v>2.019714765</v>
      </c>
      <c r="T53" s="2">
        <f t="shared" si="147"/>
        <v>1.156401004</v>
      </c>
      <c r="U53" s="2">
        <f t="shared" si="147"/>
        <v>0.4439580064</v>
      </c>
      <c r="V53" s="2">
        <f t="shared" si="147"/>
        <v>2.802347901</v>
      </c>
      <c r="W53" s="2">
        <f t="shared" si="147"/>
        <v>1.038860615</v>
      </c>
      <c r="X53" s="2">
        <f t="shared" si="147"/>
        <v>0.390518599</v>
      </c>
      <c r="Y53" s="2">
        <f t="shared" si="147"/>
        <v>2.326411046</v>
      </c>
      <c r="Z53" s="2">
        <f t="shared" si="147"/>
        <v>0.8159848033</v>
      </c>
      <c r="AA53" s="2">
        <f t="shared" si="147"/>
        <v>0.1038204948</v>
      </c>
      <c r="AB53" s="2">
        <f t="shared" si="147"/>
        <v>0.3743255661</v>
      </c>
      <c r="AC53" s="2"/>
      <c r="AD53" s="2">
        <f t="shared" ref="AD53:AF53" si="148">MIN(AD4:AD10)</f>
        <v>1.243428705</v>
      </c>
      <c r="AE53" s="2">
        <f t="shared" si="148"/>
        <v>1.537995223</v>
      </c>
      <c r="AF53" s="2">
        <f t="shared" si="148"/>
        <v>1.263532365</v>
      </c>
      <c r="AG53" s="2"/>
      <c r="AH53" s="2">
        <f t="shared" ref="AH53:AJ53" si="149">MIN(AH4:AH10)</f>
        <v>0.4140902267</v>
      </c>
      <c r="AI53" s="2">
        <f t="shared" si="149"/>
        <v>2.382824571</v>
      </c>
      <c r="AJ53" s="2">
        <f t="shared" si="149"/>
        <v>1.003748808</v>
      </c>
      <c r="AK53" s="2"/>
    </row>
    <row r="54">
      <c r="A54" s="15" t="s">
        <v>85</v>
      </c>
      <c r="B54" s="2">
        <f t="shared" ref="B54:O54" si="150">MIN(B13:B18)</f>
        <v>1.407544717</v>
      </c>
      <c r="C54" s="2">
        <f t="shared" si="150"/>
        <v>0.338613226</v>
      </c>
      <c r="D54" s="2">
        <f t="shared" si="150"/>
        <v>0.6778231864</v>
      </c>
      <c r="E54" s="2">
        <f t="shared" si="150"/>
        <v>0.04155130239</v>
      </c>
      <c r="F54" s="2">
        <f t="shared" si="150"/>
        <v>64.62070769</v>
      </c>
      <c r="G54" s="2">
        <f t="shared" si="150"/>
        <v>1.369652109</v>
      </c>
      <c r="H54" s="2">
        <f t="shared" si="150"/>
        <v>0.4177635751</v>
      </c>
      <c r="I54" s="2">
        <f t="shared" si="150"/>
        <v>0.7160595627</v>
      </c>
      <c r="J54" s="2">
        <f t="shared" si="150"/>
        <v>0.8939581914</v>
      </c>
      <c r="K54" s="2">
        <f t="shared" si="150"/>
        <v>0.1600450656</v>
      </c>
      <c r="L54" s="2">
        <f t="shared" si="150"/>
        <v>0.5494046587</v>
      </c>
      <c r="M54" s="2">
        <f t="shared" si="150"/>
        <v>0.9296077483</v>
      </c>
      <c r="N54" s="2">
        <f t="shared" si="150"/>
        <v>0.3767496092</v>
      </c>
      <c r="O54" s="2">
        <f t="shared" si="150"/>
        <v>0.7588262114</v>
      </c>
      <c r="P54" s="2"/>
      <c r="Q54" s="2">
        <f t="shared" ref="Q54:AB54" si="151">MIN(Q13:Q18)</f>
        <v>1.370640015</v>
      </c>
      <c r="R54" s="2">
        <f t="shared" si="151"/>
        <v>0.4731024053</v>
      </c>
      <c r="S54" s="2">
        <f t="shared" si="151"/>
        <v>1.553810537</v>
      </c>
      <c r="T54" s="2">
        <f t="shared" si="151"/>
        <v>1.159925847</v>
      </c>
      <c r="U54" s="2">
        <f t="shared" si="151"/>
        <v>0.6374347475</v>
      </c>
      <c r="V54" s="2">
        <f t="shared" si="151"/>
        <v>1.553810537</v>
      </c>
      <c r="W54" s="2">
        <f t="shared" si="151"/>
        <v>1.180150098</v>
      </c>
      <c r="X54" s="2">
        <f t="shared" si="151"/>
        <v>0.6533463323</v>
      </c>
      <c r="Y54" s="2">
        <f t="shared" si="151"/>
        <v>1.553810537</v>
      </c>
      <c r="Z54" s="2">
        <f t="shared" si="151"/>
        <v>0.8494303599</v>
      </c>
      <c r="AA54" s="2">
        <f t="shared" si="151"/>
        <v>0.119619711</v>
      </c>
      <c r="AB54" s="2">
        <f t="shared" si="151"/>
        <v>0.3474057874</v>
      </c>
      <c r="AC54" s="2"/>
      <c r="AD54" s="2">
        <f t="shared" ref="AD54:AF54" si="152">MIN(AD13:AD18)</f>
        <v>1.193574493</v>
      </c>
      <c r="AE54" s="2">
        <f t="shared" si="152"/>
        <v>1.248351941</v>
      </c>
      <c r="AF54" s="2">
        <f t="shared" si="152"/>
        <v>1.283998979</v>
      </c>
      <c r="AG54" s="2"/>
      <c r="AH54" s="2">
        <f t="shared" ref="AH54:AJ54" si="153">MIN(AH13:AH18)</f>
        <v>0.717435282</v>
      </c>
      <c r="AI54" s="2">
        <f t="shared" si="153"/>
        <v>1.553810537</v>
      </c>
      <c r="AJ54" s="2">
        <f t="shared" si="153"/>
        <v>1.063168769</v>
      </c>
      <c r="AK54" s="2"/>
    </row>
    <row r="55">
      <c r="A55" s="18" t="s">
        <v>86</v>
      </c>
      <c r="B55" s="2">
        <f t="shared" ref="B55:O55" si="154">MIN(B19:B23)</f>
        <v>2.314581922</v>
      </c>
      <c r="C55" s="2">
        <f t="shared" si="154"/>
        <v>0.3398222854</v>
      </c>
      <c r="D55" s="2">
        <f t="shared" si="154"/>
        <v>0.737696251</v>
      </c>
      <c r="E55" s="2">
        <f t="shared" si="154"/>
        <v>0.04652011972</v>
      </c>
      <c r="F55" s="2">
        <f t="shared" si="154"/>
        <v>87.02336037</v>
      </c>
      <c r="G55" s="2">
        <f t="shared" si="154"/>
        <v>1.425138844</v>
      </c>
      <c r="H55" s="2">
        <f t="shared" si="154"/>
        <v>0.4331616479</v>
      </c>
      <c r="I55" s="2">
        <f t="shared" si="154"/>
        <v>0.7522352736</v>
      </c>
      <c r="J55" s="2">
        <f t="shared" si="154"/>
        <v>0.6813357178</v>
      </c>
      <c r="K55" s="2">
        <f t="shared" si="154"/>
        <v>0.1637494915</v>
      </c>
      <c r="L55" s="2">
        <f t="shared" si="154"/>
        <v>0.4242487111</v>
      </c>
      <c r="M55" s="2">
        <f t="shared" si="154"/>
        <v>0.807023857</v>
      </c>
      <c r="N55" s="2">
        <f t="shared" si="154"/>
        <v>0.3857191307</v>
      </c>
      <c r="O55" s="2">
        <f t="shared" si="154"/>
        <v>0.6876885349</v>
      </c>
      <c r="P55" s="2"/>
      <c r="Q55" s="2">
        <f t="shared" ref="Q55:AB55" si="155">MIN(Q19:Q23)</f>
        <v>1.120787513</v>
      </c>
      <c r="R55" s="2">
        <f t="shared" si="155"/>
        <v>0.492268519</v>
      </c>
      <c r="S55" s="2">
        <f t="shared" si="155"/>
        <v>2.084523251</v>
      </c>
      <c r="T55" s="2">
        <f t="shared" si="155"/>
        <v>1.203103406</v>
      </c>
      <c r="U55" s="2">
        <f t="shared" si="155"/>
        <v>0.4858248019</v>
      </c>
      <c r="V55" s="2">
        <f t="shared" si="155"/>
        <v>2.963126763</v>
      </c>
      <c r="W55" s="2">
        <f t="shared" si="155"/>
        <v>0.9113085414</v>
      </c>
      <c r="X55" s="2">
        <f t="shared" si="155"/>
        <v>0.4420427616</v>
      </c>
      <c r="Y55" s="2">
        <f t="shared" si="155"/>
        <v>2.405149649</v>
      </c>
      <c r="Z55" s="2">
        <f t="shared" si="155"/>
        <v>0.7697988169</v>
      </c>
      <c r="AA55" s="2">
        <f t="shared" si="155"/>
        <v>0.1036720004</v>
      </c>
      <c r="AB55" s="2">
        <f t="shared" si="155"/>
        <v>0.467844134</v>
      </c>
      <c r="AC55" s="2"/>
      <c r="AD55" s="2">
        <f t="shared" ref="AD55:AF55" si="156">MIN(AD19:AD23)</f>
        <v>1.259965059</v>
      </c>
      <c r="AE55" s="2">
        <f t="shared" si="156"/>
        <v>1.453420035</v>
      </c>
      <c r="AF55" s="2">
        <f t="shared" si="156"/>
        <v>1.205663743</v>
      </c>
      <c r="AG55" s="2"/>
      <c r="AH55" s="2">
        <f t="shared" ref="AH55:AJ55" si="157">MIN(AH19:AH23)</f>
        <v>0.4733786942</v>
      </c>
      <c r="AI55" s="2">
        <f t="shared" si="157"/>
        <v>2.484266554</v>
      </c>
      <c r="AJ55" s="2">
        <f t="shared" si="157"/>
        <v>0.9614035881</v>
      </c>
      <c r="AK55" s="2"/>
    </row>
    <row r="56">
      <c r="A56" s="20" t="s">
        <v>87</v>
      </c>
      <c r="B56" s="2">
        <f t="shared" ref="B56:O56" si="158">MIN(B24:B25)</f>
        <v>2.590290905</v>
      </c>
      <c r="C56" s="2">
        <f t="shared" si="158"/>
        <v>0.5012506319</v>
      </c>
      <c r="D56" s="2">
        <f t="shared" si="158"/>
        <v>1.254300586</v>
      </c>
      <c r="E56" s="2">
        <f t="shared" si="158"/>
        <v>0.4480564717</v>
      </c>
      <c r="F56" s="2">
        <f t="shared" si="158"/>
        <v>306.0045302</v>
      </c>
      <c r="G56" s="2">
        <f t="shared" si="158"/>
        <v>3.497158117</v>
      </c>
      <c r="H56" s="2">
        <f t="shared" si="158"/>
        <v>0.6697837635</v>
      </c>
      <c r="I56" s="2">
        <f t="shared" si="158"/>
        <v>1.428860167</v>
      </c>
      <c r="J56" s="2">
        <f t="shared" si="158"/>
        <v>1.943234259</v>
      </c>
      <c r="K56" s="22">
        <f t="shared" si="158"/>
        <v>0.2570889895</v>
      </c>
      <c r="L56" s="2">
        <f t="shared" si="158"/>
        <v>0.9125865927</v>
      </c>
      <c r="M56" s="2">
        <f t="shared" si="158"/>
        <v>2.33048034</v>
      </c>
      <c r="N56" s="2">
        <f t="shared" si="158"/>
        <v>0.5687607974</v>
      </c>
      <c r="O56" s="2">
        <f t="shared" si="158"/>
        <v>1.421454999</v>
      </c>
      <c r="P56" s="2"/>
      <c r="Q56" s="2">
        <f t="shared" ref="Q56:AB56" si="159">MIN(Q24:Q25)</f>
        <v>2.440966452</v>
      </c>
      <c r="R56" s="2">
        <f t="shared" si="159"/>
        <v>1.207981141</v>
      </c>
      <c r="S56" s="2">
        <f t="shared" si="159"/>
        <v>3.223230484</v>
      </c>
      <c r="T56" s="2">
        <f t="shared" si="159"/>
        <v>2.285277751</v>
      </c>
      <c r="U56" s="2">
        <f t="shared" si="159"/>
        <v>1.385618535</v>
      </c>
      <c r="V56" s="22">
        <f t="shared" si="159"/>
        <v>4.652150418</v>
      </c>
      <c r="W56" s="2">
        <f t="shared" si="159"/>
        <v>1.960283991</v>
      </c>
      <c r="X56" s="2">
        <f t="shared" si="159"/>
        <v>1.276507449</v>
      </c>
      <c r="Y56" s="2">
        <f t="shared" si="159"/>
        <v>3.546505018</v>
      </c>
      <c r="Z56" s="2">
        <f t="shared" si="159"/>
        <v>1.591177285</v>
      </c>
      <c r="AA56" s="2">
        <f t="shared" si="159"/>
        <v>0.9985122781</v>
      </c>
      <c r="AB56" s="2">
        <f t="shared" si="159"/>
        <v>1.645103382</v>
      </c>
      <c r="AC56" s="2"/>
      <c r="AD56" s="2">
        <f t="shared" ref="AD56:AF56" si="160">MIN(AD24:AD25)</f>
        <v>2.241891735</v>
      </c>
      <c r="AE56" s="2">
        <f t="shared" si="160"/>
        <v>2.669401671</v>
      </c>
      <c r="AF56" s="2">
        <f t="shared" si="160"/>
        <v>2.157072368</v>
      </c>
      <c r="AG56" s="2"/>
      <c r="AH56" s="2">
        <f t="shared" ref="AH56:AJ56" si="161">MIN(AH24:AH25)</f>
        <v>1.290035708</v>
      </c>
      <c r="AI56" s="2">
        <f t="shared" si="161"/>
        <v>3.824169274</v>
      </c>
      <c r="AJ56" s="2">
        <f t="shared" si="161"/>
        <v>1.945579676</v>
      </c>
      <c r="AK56" s="2"/>
    </row>
    <row r="57">
      <c r="A57" s="24" t="s">
        <v>88</v>
      </c>
      <c r="B57" s="2">
        <f t="shared" ref="B57:O57" si="162">MIN(B27:B33)</f>
        <v>0.8312523013</v>
      </c>
      <c r="C57" s="2">
        <f t="shared" si="162"/>
        <v>0.3197049702</v>
      </c>
      <c r="D57" s="2">
        <f t="shared" si="162"/>
        <v>0.6336768653</v>
      </c>
      <c r="E57" s="2">
        <f t="shared" si="162"/>
        <v>0.04670909927</v>
      </c>
      <c r="F57" s="2">
        <f t="shared" si="162"/>
        <v>67.75784414</v>
      </c>
      <c r="G57" s="2">
        <f t="shared" si="162"/>
        <v>1.163621345</v>
      </c>
      <c r="H57" s="2">
        <f t="shared" si="162"/>
        <v>0.4216922028</v>
      </c>
      <c r="I57" s="2">
        <f t="shared" si="162"/>
        <v>0.729618227</v>
      </c>
      <c r="J57" s="2">
        <f t="shared" si="162"/>
        <v>0.6208523094</v>
      </c>
      <c r="K57" s="2">
        <f t="shared" si="162"/>
        <v>0.1563551623</v>
      </c>
      <c r="L57" s="2">
        <f t="shared" si="162"/>
        <v>0.4599960145</v>
      </c>
      <c r="M57" s="2">
        <f t="shared" si="162"/>
        <v>0.7092832492</v>
      </c>
      <c r="N57" s="2">
        <f t="shared" si="162"/>
        <v>0.3810675454</v>
      </c>
      <c r="O57" s="2">
        <f t="shared" si="162"/>
        <v>0.670330217</v>
      </c>
      <c r="P57" s="2"/>
      <c r="Q57" s="2">
        <f t="shared" ref="Q57:AB57" si="163">MIN(Q27:Q33)</f>
        <v>1.124174899</v>
      </c>
      <c r="R57" s="2">
        <f t="shared" si="163"/>
        <v>0.4019356842</v>
      </c>
      <c r="S57" s="2">
        <f t="shared" si="163"/>
        <v>2.029328325</v>
      </c>
      <c r="T57" s="2">
        <f t="shared" si="163"/>
        <v>1.166930354</v>
      </c>
      <c r="U57" s="2">
        <f t="shared" si="163"/>
        <v>0.4426972524</v>
      </c>
      <c r="V57" s="2">
        <f t="shared" si="163"/>
        <v>2.829322776</v>
      </c>
      <c r="W57" s="2">
        <f t="shared" si="163"/>
        <v>0.9880956289</v>
      </c>
      <c r="X57" s="2">
        <f t="shared" si="163"/>
        <v>0.3885058955</v>
      </c>
      <c r="Y57" s="2">
        <f t="shared" si="163"/>
        <v>2.376144714</v>
      </c>
      <c r="Z57" s="2">
        <f t="shared" si="163"/>
        <v>0.750367909</v>
      </c>
      <c r="AA57" s="2">
        <f t="shared" si="163"/>
        <v>0.1040931491</v>
      </c>
      <c r="AB57" s="2">
        <f t="shared" si="163"/>
        <v>0.364271269</v>
      </c>
      <c r="AC57" s="2"/>
      <c r="AD57" s="2">
        <f t="shared" ref="AD57:AF57" si="164">MIN(AD27:AD33)</f>
        <v>1.248426359</v>
      </c>
      <c r="AE57" s="2">
        <f t="shared" si="164"/>
        <v>1.497142683</v>
      </c>
      <c r="AF57" s="2">
        <f t="shared" si="164"/>
        <v>1.21676774</v>
      </c>
      <c r="AG57" s="2"/>
      <c r="AH57" s="2">
        <f t="shared" ref="AH57:AJ57" si="165">MIN(AH27:AH33)</f>
        <v>0.4110462774</v>
      </c>
      <c r="AI57" s="2">
        <f t="shared" si="165"/>
        <v>2.411598605</v>
      </c>
      <c r="AJ57" s="2">
        <f t="shared" si="165"/>
        <v>0.9903686251</v>
      </c>
      <c r="AK57" s="2"/>
    </row>
    <row r="58">
      <c r="A58" s="33" t="s">
        <v>89</v>
      </c>
      <c r="B58" s="2">
        <f t="shared" ref="B58:O58" si="166">MIN(B34:B39)</f>
        <v>1.256269206</v>
      </c>
      <c r="C58" s="2">
        <f t="shared" si="166"/>
        <v>0.3186692039</v>
      </c>
      <c r="D58" s="2">
        <f t="shared" si="166"/>
        <v>0.6711801504</v>
      </c>
      <c r="E58" s="2">
        <f t="shared" si="166"/>
        <v>0.04561233354</v>
      </c>
      <c r="F58" s="2">
        <f t="shared" si="166"/>
        <v>232.7174625</v>
      </c>
      <c r="G58" s="2">
        <f t="shared" si="166"/>
        <v>1.559953278</v>
      </c>
      <c r="H58" s="2">
        <f t="shared" si="166"/>
        <v>0.423618058</v>
      </c>
      <c r="I58" s="2">
        <f t="shared" si="166"/>
        <v>0.7477332398</v>
      </c>
      <c r="J58" s="2">
        <f t="shared" si="166"/>
        <v>1.055373698</v>
      </c>
      <c r="K58" s="2">
        <f t="shared" si="166"/>
        <v>0.1557333809</v>
      </c>
      <c r="L58" s="2">
        <f t="shared" si="166"/>
        <v>0.5138100569</v>
      </c>
      <c r="M58" s="2">
        <f t="shared" si="166"/>
        <v>1.153480643</v>
      </c>
      <c r="N58" s="2">
        <f t="shared" si="166"/>
        <v>0.3766561727</v>
      </c>
      <c r="O58" s="2">
        <f t="shared" si="166"/>
        <v>0.7519971546</v>
      </c>
      <c r="P58" s="2"/>
      <c r="Q58" s="2">
        <f t="shared" ref="Q58:AB58" si="167">MIN(Q34:Q39)</f>
        <v>1.242137776</v>
      </c>
      <c r="R58" s="2">
        <f t="shared" si="167"/>
        <v>0.5388358427</v>
      </c>
      <c r="S58" s="2">
        <f t="shared" si="167"/>
        <v>2.038596204</v>
      </c>
      <c r="T58" s="2">
        <f t="shared" si="167"/>
        <v>1.195902983</v>
      </c>
      <c r="U58" s="2">
        <f t="shared" si="167"/>
        <v>0.7525316878</v>
      </c>
      <c r="V58" s="2">
        <f t="shared" si="167"/>
        <v>2.81807134</v>
      </c>
      <c r="W58" s="2">
        <f t="shared" si="167"/>
        <v>1.103691022</v>
      </c>
      <c r="X58" s="2">
        <f t="shared" si="167"/>
        <v>0.6318125101</v>
      </c>
      <c r="Y58" s="2">
        <f t="shared" si="167"/>
        <v>2.348637622</v>
      </c>
      <c r="Z58" s="2">
        <f t="shared" si="167"/>
        <v>0.8417859111</v>
      </c>
      <c r="AA58" s="2">
        <f t="shared" si="167"/>
        <v>0.1016489616</v>
      </c>
      <c r="AB58" s="2">
        <f t="shared" si="167"/>
        <v>1.251106591</v>
      </c>
      <c r="AC58" s="2"/>
      <c r="AD58" s="2">
        <f t="shared" ref="AD58:AF58" si="168">MIN(AD34:AD39)</f>
        <v>1.258341249</v>
      </c>
      <c r="AE58" s="2">
        <f t="shared" si="168"/>
        <v>1.567538525</v>
      </c>
      <c r="AF58" s="2">
        <f t="shared" si="168"/>
        <v>1.274497566</v>
      </c>
      <c r="AG58" s="2"/>
      <c r="AH58" s="2">
        <f t="shared" ref="AH58:AJ58" si="169">MIN(AH34:AH39)</f>
        <v>0.6410600135</v>
      </c>
      <c r="AI58" s="2">
        <f t="shared" si="169"/>
        <v>2.401768389</v>
      </c>
      <c r="AJ58" s="2">
        <f t="shared" si="169"/>
        <v>1.047126639</v>
      </c>
      <c r="AK58" s="2"/>
    </row>
    <row r="59" hidden="1">
      <c r="A59" s="34" t="s">
        <v>90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8" t="s">
        <v>91</v>
      </c>
      <c r="B60" s="2">
        <f t="shared" ref="B60:O60" si="170">MIN(B43)</f>
        <v>0.9914515658</v>
      </c>
      <c r="C60" s="2">
        <f t="shared" si="170"/>
        <v>0.3154044407</v>
      </c>
      <c r="D60" s="2">
        <f t="shared" si="170"/>
        <v>0.60263913</v>
      </c>
      <c r="E60" s="2">
        <f t="shared" si="170"/>
        <v>0.05190581514</v>
      </c>
      <c r="F60" s="2">
        <f t="shared" si="170"/>
        <v>71.03915425</v>
      </c>
      <c r="G60" s="2">
        <f t="shared" si="170"/>
        <v>1.304815519</v>
      </c>
      <c r="H60" s="2">
        <f t="shared" si="170"/>
        <v>0.4119332454</v>
      </c>
      <c r="I60" s="2">
        <f t="shared" si="170"/>
        <v>0.7192501941</v>
      </c>
      <c r="J60" s="2">
        <f t="shared" si="170"/>
        <v>0.8250293925</v>
      </c>
      <c r="K60" s="2">
        <f t="shared" si="170"/>
        <v>0.1648756019</v>
      </c>
      <c r="L60" s="2">
        <f t="shared" si="170"/>
        <v>0.4384955007</v>
      </c>
      <c r="M60" s="2">
        <f t="shared" si="170"/>
        <v>0.844509786</v>
      </c>
      <c r="N60" s="2">
        <f t="shared" si="170"/>
        <v>0.3694044748</v>
      </c>
      <c r="O60" s="2">
        <f t="shared" si="170"/>
        <v>0.6501716952</v>
      </c>
      <c r="P60" s="2"/>
      <c r="Q60" s="2">
        <f t="shared" ref="Q60:AB60" si="171">MIN(Q43)</f>
        <v>1.098954924</v>
      </c>
      <c r="R60" s="2">
        <f t="shared" si="171"/>
        <v>0.4507066842</v>
      </c>
      <c r="S60" s="2">
        <f t="shared" si="171"/>
        <v>1.982364856</v>
      </c>
      <c r="T60" s="2">
        <f t="shared" si="171"/>
        <v>1.150348021</v>
      </c>
      <c r="U60" s="2">
        <f t="shared" si="171"/>
        <v>0.5882852326</v>
      </c>
      <c r="V60" s="2">
        <f t="shared" si="171"/>
        <v>2.98350428</v>
      </c>
      <c r="W60" s="2">
        <f t="shared" si="171"/>
        <v>0.9419113946</v>
      </c>
      <c r="X60" s="2">
        <f t="shared" si="171"/>
        <v>0.4625754676</v>
      </c>
      <c r="Y60" s="2">
        <f t="shared" si="171"/>
        <v>2.303419697</v>
      </c>
      <c r="Z60" s="2">
        <f t="shared" si="171"/>
        <v>0.7278024518</v>
      </c>
      <c r="AA60" s="2">
        <f t="shared" si="171"/>
        <v>0.1156742442</v>
      </c>
      <c r="AB60" s="2">
        <f t="shared" si="171"/>
        <v>0.3819118391</v>
      </c>
      <c r="AC60" s="2"/>
      <c r="AD60" s="2">
        <f t="shared" ref="AD60:AF60" si="172">MIN(AD43)</f>
        <v>1.194473187</v>
      </c>
      <c r="AE60" s="2">
        <f t="shared" si="172"/>
        <v>1.504566969</v>
      </c>
      <c r="AF60" s="2">
        <f t="shared" si="172"/>
        <v>1.164599206</v>
      </c>
      <c r="AG60" s="2"/>
      <c r="AH60" s="2">
        <f t="shared" ref="AH60:AJ60" si="173">MIN(AH43)</f>
        <v>0.5005224615</v>
      </c>
      <c r="AI60" s="2">
        <f t="shared" si="173"/>
        <v>2.423096278</v>
      </c>
      <c r="AJ60" s="2">
        <f t="shared" si="173"/>
        <v>0.9400206225</v>
      </c>
      <c r="AK60" s="2"/>
    </row>
    <row r="61">
      <c r="A61" s="30" t="s">
        <v>92</v>
      </c>
      <c r="B61" s="2">
        <f t="shared" ref="B61:O61" si="174">MIN(B46:B49)</f>
        <v>0.866418708</v>
      </c>
      <c r="C61" s="2">
        <f t="shared" si="174"/>
        <v>0.2675318348</v>
      </c>
      <c r="D61" s="2">
        <f t="shared" si="174"/>
        <v>0.7162142824</v>
      </c>
      <c r="E61" s="2">
        <f t="shared" si="174"/>
        <v>0.05293577544</v>
      </c>
      <c r="F61" s="2">
        <f t="shared" si="174"/>
        <v>71.24996069</v>
      </c>
      <c r="G61" s="2">
        <f t="shared" si="174"/>
        <v>0.8534821743</v>
      </c>
      <c r="H61" s="2">
        <f t="shared" si="174"/>
        <v>0.176644024</v>
      </c>
      <c r="I61" s="2">
        <f t="shared" si="174"/>
        <v>0.615875919</v>
      </c>
      <c r="J61" s="2">
        <f t="shared" si="174"/>
        <v>0.8717032543</v>
      </c>
      <c r="K61" s="2">
        <f t="shared" si="174"/>
        <v>0.1764247125</v>
      </c>
      <c r="L61" s="2">
        <f t="shared" si="174"/>
        <v>0.5567334508</v>
      </c>
      <c r="M61" s="2">
        <f t="shared" si="174"/>
        <v>0.8740706954</v>
      </c>
      <c r="N61" s="2">
        <f t="shared" si="174"/>
        <v>0.439363618</v>
      </c>
      <c r="O61" s="2">
        <f t="shared" si="174"/>
        <v>0.8935181672</v>
      </c>
      <c r="P61" s="2"/>
      <c r="Q61" s="2">
        <f t="shared" ref="Q61:AB61" si="175">MIN(Q46:Q49)</f>
        <v>1.116327445</v>
      </c>
      <c r="R61" s="2">
        <f t="shared" si="175"/>
        <v>0.2948080516</v>
      </c>
      <c r="S61" s="2">
        <f t="shared" si="175"/>
        <v>0.8500719694</v>
      </c>
      <c r="T61" s="2">
        <f t="shared" si="175"/>
        <v>0.9850141861</v>
      </c>
      <c r="U61" s="2">
        <f t="shared" si="175"/>
        <v>0.6215659179</v>
      </c>
      <c r="V61" s="2">
        <f t="shared" si="175"/>
        <v>3.192491058</v>
      </c>
      <c r="W61" s="2">
        <f t="shared" si="175"/>
        <v>1.195892729</v>
      </c>
      <c r="X61" s="2">
        <f t="shared" si="175"/>
        <v>0.4787672889</v>
      </c>
      <c r="Y61" s="2">
        <f t="shared" si="175"/>
        <v>2.739649573</v>
      </c>
      <c r="Z61" s="2">
        <f t="shared" si="175"/>
        <v>1.000204588</v>
      </c>
      <c r="AA61" s="2">
        <f t="shared" si="175"/>
        <v>0.1179695531</v>
      </c>
      <c r="AB61" s="2">
        <f t="shared" si="175"/>
        <v>0.3830451504</v>
      </c>
      <c r="AC61" s="2"/>
      <c r="AD61" s="2">
        <f t="shared" ref="AD61:AF61" si="176">MIN(AD46:AD49)</f>
        <v>0.7099647357</v>
      </c>
      <c r="AE61" s="2">
        <f t="shared" si="176"/>
        <v>1.699532514</v>
      </c>
      <c r="AF61" s="2">
        <f t="shared" si="176"/>
        <v>1.407150821</v>
      </c>
      <c r="AG61" s="2"/>
      <c r="AH61" s="2">
        <f t="shared" ref="AH61:AJ61" si="177">MIN(AH46:AH49)</f>
        <v>0.4650470862</v>
      </c>
      <c r="AI61" s="2">
        <f t="shared" si="177"/>
        <v>2.281861623</v>
      </c>
      <c r="AJ61" s="2">
        <f t="shared" si="177"/>
        <v>1.105310184</v>
      </c>
      <c r="AK61" s="2"/>
    </row>
    <row r="62">
      <c r="A62" s="35" t="s">
        <v>93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>
        <v>0.367939025731203</v>
      </c>
      <c r="R62" s="2">
        <v>0.367939025731203</v>
      </c>
      <c r="S62" s="2">
        <v>2.02602947860697</v>
      </c>
      <c r="T62" s="2">
        <v>1.13478648904287</v>
      </c>
      <c r="U62" s="2">
        <v>0.383654687150529</v>
      </c>
      <c r="V62" s="2">
        <v>2.82759528866473</v>
      </c>
      <c r="W62" s="2">
        <v>0.811301062578581</v>
      </c>
      <c r="X62" s="2">
        <v>0.327093605967252</v>
      </c>
      <c r="Y62" s="2">
        <v>2.33299458045967</v>
      </c>
      <c r="Z62" s="2">
        <v>0.707890517900794</v>
      </c>
      <c r="AA62" s="2">
        <v>0.0935667237613105</v>
      </c>
      <c r="AB62" s="2">
        <v>0.266685383193254</v>
      </c>
      <c r="AC62" s="2"/>
      <c r="AD62" s="2">
        <v>0.266685383193254</v>
      </c>
      <c r="AE62" s="2">
        <v>0.266685383193254</v>
      </c>
      <c r="AF62" s="2">
        <v>0.266685383193254</v>
      </c>
      <c r="AG62" s="2"/>
      <c r="AH62" s="2">
        <v>0.266685383193254</v>
      </c>
      <c r="AI62" s="2">
        <v>0.266685383193254</v>
      </c>
      <c r="AJ62" s="2">
        <v>0.266685383193254</v>
      </c>
      <c r="AK62" s="2"/>
    </row>
    <row r="63">
      <c r="A63" s="3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13" t="s">
        <v>84</v>
      </c>
      <c r="B64" s="36" t="str">
        <f t="shared" ref="B64:O64" si="178">INDEX($A$4:$A$49, MATCH(B53, B$4:B$12, 0), 1)</f>
        <v>SeasonalWindowAverage 3</v>
      </c>
      <c r="C64" s="36" t="str">
        <f t="shared" si="178"/>
        <v>HistoricAverage</v>
      </c>
      <c r="D64" s="36" t="str">
        <f t="shared" si="178"/>
        <v>HistoricAverage</v>
      </c>
      <c r="E64" s="36" t="str">
        <f t="shared" si="178"/>
        <v>Naive</v>
      </c>
      <c r="F64" s="36" t="str">
        <f t="shared" si="178"/>
        <v>SeasonalWindowAverage 3</v>
      </c>
      <c r="G64" s="36" t="str">
        <f t="shared" si="178"/>
        <v>SeasonalWindowAverage 3</v>
      </c>
      <c r="H64" s="36" t="str">
        <f t="shared" si="178"/>
        <v>HistoricAverage</v>
      </c>
      <c r="I64" s="36" t="str">
        <f t="shared" si="178"/>
        <v>HistoricAverage</v>
      </c>
      <c r="J64" s="36" t="str">
        <f t="shared" si="178"/>
        <v>SeasonalWindowAverage 3</v>
      </c>
      <c r="K64" s="36" t="str">
        <f t="shared" si="178"/>
        <v>HistoricAverage</v>
      </c>
      <c r="L64" s="36" t="str">
        <f t="shared" si="178"/>
        <v>HistoricAverage</v>
      </c>
      <c r="M64" s="36" t="str">
        <f t="shared" si="178"/>
        <v>SeasonalWindowAverage 3</v>
      </c>
      <c r="N64" s="36" t="str">
        <f t="shared" si="178"/>
        <v>HistoricAverage</v>
      </c>
      <c r="O64" s="36" t="str">
        <f t="shared" si="178"/>
        <v>HistoricAverage</v>
      </c>
      <c r="P64" s="36"/>
      <c r="Q64" s="36" t="str">
        <f t="shared" ref="Q64:AB64" si="179">INDEX($A$4:$A$49, MATCH(Q53, Q$4:Q$12, 0), 1)</f>
        <v>HistoricAverage</v>
      </c>
      <c r="R64" s="36" t="str">
        <f t="shared" si="179"/>
        <v>SeasonalWindowAverage 3</v>
      </c>
      <c r="S64" s="36" t="str">
        <f t="shared" si="179"/>
        <v>HistoricAverage</v>
      </c>
      <c r="T64" s="36" t="str">
        <f t="shared" si="179"/>
        <v>HistoricAverage</v>
      </c>
      <c r="U64" s="36" t="str">
        <f t="shared" si="179"/>
        <v>SeasonalWindowAverage 3</v>
      </c>
      <c r="V64" s="36" t="str">
        <f t="shared" si="179"/>
        <v>HistoricAverage</v>
      </c>
      <c r="W64" s="36" t="str">
        <f t="shared" si="179"/>
        <v>HistoricAverage</v>
      </c>
      <c r="X64" s="36" t="str">
        <f t="shared" si="179"/>
        <v>SeasonalWindowAverage 3</v>
      </c>
      <c r="Y64" s="36" t="str">
        <f t="shared" si="179"/>
        <v>HistoricAverage</v>
      </c>
      <c r="Z64" s="36" t="str">
        <f t="shared" si="179"/>
        <v>HistoricAverage</v>
      </c>
      <c r="AA64" s="36" t="str">
        <f t="shared" si="179"/>
        <v>Naive</v>
      </c>
      <c r="AB64" s="36" t="str">
        <f t="shared" si="179"/>
        <v>SeasonalWindowAverage 3</v>
      </c>
      <c r="AC64" s="36"/>
      <c r="AD64" s="36" t="str">
        <f t="shared" ref="AD64:AF64" si="180">INDEX($A$4:$A$49, MATCH(AD53, AD$4:AD$12, 0), 1)</f>
        <v>HistoricAverage</v>
      </c>
      <c r="AE64" s="36" t="str">
        <f t="shared" si="180"/>
        <v>HistoricAverage</v>
      </c>
      <c r="AF64" s="36" t="str">
        <f t="shared" si="180"/>
        <v>HistoricAverage</v>
      </c>
      <c r="AG64" s="36"/>
      <c r="AH64" s="36" t="str">
        <f t="shared" ref="AH64:AJ64" si="181">INDEX($A$4:$A$49, MATCH(AH53, AH$4:AH$12, 0), 1)</f>
        <v>SeasonalWindowAverage 3</v>
      </c>
      <c r="AI64" s="36" t="str">
        <f t="shared" si="181"/>
        <v>HistoricAverage</v>
      </c>
      <c r="AJ64" s="36" t="str">
        <f t="shared" si="181"/>
        <v>HistoricAverage</v>
      </c>
      <c r="AK64" s="36"/>
    </row>
    <row r="65">
      <c r="A65" s="15" t="s">
        <v>85</v>
      </c>
      <c r="B65" s="36" t="str">
        <f t="shared" ref="B65:O65" si="182">INDEX($A$13:$A$18, MATCH(B54, B$13:B$18, 0), 1)</f>
        <v>ARIMAX</v>
      </c>
      <c r="C65" s="36" t="str">
        <f t="shared" si="182"/>
        <v>ARIMAX</v>
      </c>
      <c r="D65" s="36" t="str">
        <f t="shared" si="182"/>
        <v>ARIMAX</v>
      </c>
      <c r="E65" s="36" t="str">
        <f t="shared" si="182"/>
        <v>AutoARIMA</v>
      </c>
      <c r="F65" s="36" t="str">
        <f t="shared" si="182"/>
        <v>AutoARIMA</v>
      </c>
      <c r="G65" s="36" t="str">
        <f t="shared" si="182"/>
        <v>AutoARIMA</v>
      </c>
      <c r="H65" s="36" t="str">
        <f t="shared" si="182"/>
        <v>AutoARIMA</v>
      </c>
      <c r="I65" s="36" t="str">
        <f t="shared" si="182"/>
        <v>AutoARIMA</v>
      </c>
      <c r="J65" s="36" t="str">
        <f t="shared" si="182"/>
        <v>AutoARIMA</v>
      </c>
      <c r="K65" s="36" t="str">
        <f t="shared" si="182"/>
        <v>SARIMA - Sanjana</v>
      </c>
      <c r="L65" s="36" t="str">
        <f t="shared" si="182"/>
        <v>ARIMAX</v>
      </c>
      <c r="M65" s="36" t="str">
        <f t="shared" si="182"/>
        <v>AutoARIMA</v>
      </c>
      <c r="N65" s="36" t="str">
        <f t="shared" si="182"/>
        <v>ARIMAX</v>
      </c>
      <c r="O65" s="36" t="str">
        <f t="shared" si="182"/>
        <v>ARIMAX</v>
      </c>
      <c r="P65" s="36"/>
      <c r="Q65" s="36" t="str">
        <f t="shared" ref="Q65:AB65" si="183">INDEX($A$13:$A$18, MATCH(Q54, Q$13:Q$18, 0), 1)</f>
        <v>ARIMAX</v>
      </c>
      <c r="R65" s="36" t="str">
        <f t="shared" si="183"/>
        <v>AutoARIMA</v>
      </c>
      <c r="S65" s="36" t="str">
        <f t="shared" si="183"/>
        <v>AutoARIMA</v>
      </c>
      <c r="T65" s="36" t="str">
        <f t="shared" si="183"/>
        <v>ARIMAX</v>
      </c>
      <c r="U65" s="36" t="str">
        <f t="shared" si="183"/>
        <v>AutoARIMA</v>
      </c>
      <c r="V65" s="36" t="str">
        <f t="shared" si="183"/>
        <v>AutoARIMA</v>
      </c>
      <c r="W65" s="36" t="str">
        <f t="shared" si="183"/>
        <v>ARIMAX</v>
      </c>
      <c r="X65" s="36" t="str">
        <f t="shared" si="183"/>
        <v>ARIMAX</v>
      </c>
      <c r="Y65" s="36" t="str">
        <f t="shared" si="183"/>
        <v>AutoARIMA</v>
      </c>
      <c r="Z65" s="36" t="str">
        <f t="shared" si="183"/>
        <v>ARIMAX</v>
      </c>
      <c r="AA65" s="36" t="str">
        <f t="shared" si="183"/>
        <v>ARIMAX</v>
      </c>
      <c r="AB65" s="36" t="str">
        <f t="shared" si="183"/>
        <v>AutoARIMA</v>
      </c>
      <c r="AC65" s="36"/>
      <c r="AD65" s="36" t="str">
        <f t="shared" ref="AD65:AF65" si="184">INDEX($A$13:$A$18, MATCH(AD54, AD$13:AD$18, 0), 1)</f>
        <v>AutoARIMA</v>
      </c>
      <c r="AE65" s="36" t="str">
        <f t="shared" si="184"/>
        <v>AutoARIMA</v>
      </c>
      <c r="AF65" s="36" t="str">
        <f t="shared" si="184"/>
        <v>ARIMAX</v>
      </c>
      <c r="AG65" s="36"/>
      <c r="AH65" s="36" t="str">
        <f t="shared" ref="AH65:AJ65" si="185">INDEX($A$13:$A$18, MATCH(AH54, AH$13:AH$18, 0), 1)</f>
        <v>ARIMAX</v>
      </c>
      <c r="AI65" s="36" t="str">
        <f t="shared" si="185"/>
        <v>AutoARIMA</v>
      </c>
      <c r="AJ65" s="36" t="str">
        <f t="shared" si="185"/>
        <v>ARIMAX</v>
      </c>
      <c r="AK65" s="36"/>
    </row>
    <row r="66">
      <c r="A66" s="18" t="s">
        <v>86</v>
      </c>
      <c r="B66" s="36" t="str">
        <f t="shared" ref="B66:O66" si="186">INDEX($A$19:$A$23, MATCH(B55, B$19:B$23, 0), 1)</f>
        <v>OptimizedTheta</v>
      </c>
      <c r="C66" s="36" t="str">
        <f t="shared" si="186"/>
        <v>OptimizedTheta</v>
      </c>
      <c r="D66" s="36" t="str">
        <f t="shared" si="186"/>
        <v>OptimizedTheta</v>
      </c>
      <c r="E66" s="36" t="str">
        <f t="shared" si="186"/>
        <v>OptimizedTheta</v>
      </c>
      <c r="F66" s="36" t="str">
        <f t="shared" si="186"/>
        <v>OptimizedTheta</v>
      </c>
      <c r="G66" s="36" t="str">
        <f t="shared" si="186"/>
        <v>OptimizedTheta</v>
      </c>
      <c r="H66" s="36" t="str">
        <f t="shared" si="186"/>
        <v>OptimizedTheta</v>
      </c>
      <c r="I66" s="36" t="str">
        <f t="shared" si="186"/>
        <v>OptimizedTheta</v>
      </c>
      <c r="J66" s="36" t="str">
        <f t="shared" si="186"/>
        <v>OptimizedTheta</v>
      </c>
      <c r="K66" s="36" t="str">
        <f t="shared" si="186"/>
        <v>OptimizedTheta</v>
      </c>
      <c r="L66" s="36" t="str">
        <f t="shared" si="186"/>
        <v>OptimizedTheta</v>
      </c>
      <c r="M66" s="36" t="str">
        <f t="shared" si="186"/>
        <v>OptimizedTheta</v>
      </c>
      <c r="N66" s="36" t="str">
        <f t="shared" si="186"/>
        <v>OptimizedTheta</v>
      </c>
      <c r="O66" s="36" t="str">
        <f t="shared" si="186"/>
        <v>OptimizedTheta</v>
      </c>
      <c r="P66" s="36"/>
      <c r="Q66" s="36" t="str">
        <f t="shared" ref="Q66:AB66" si="187">INDEX($A$19:$A$23, MATCH(Q55, Q$19:Q$23, 0), 1)</f>
        <v>OptimizedTheta</v>
      </c>
      <c r="R66" s="36" t="str">
        <f t="shared" si="187"/>
        <v>OptimizedTheta</v>
      </c>
      <c r="S66" s="36" t="str">
        <f t="shared" si="187"/>
        <v>OptimizedTheta</v>
      </c>
      <c r="T66" s="36" t="str">
        <f t="shared" si="187"/>
        <v>OptimizedTheta</v>
      </c>
      <c r="U66" s="36" t="str">
        <f t="shared" si="187"/>
        <v>OptimizedTheta</v>
      </c>
      <c r="V66" s="36" t="str">
        <f t="shared" si="187"/>
        <v>OptimizedTheta</v>
      </c>
      <c r="W66" s="36" t="str">
        <f t="shared" si="187"/>
        <v>OptimizedTheta</v>
      </c>
      <c r="X66" s="36" t="str">
        <f t="shared" si="187"/>
        <v>OptimizedTheta</v>
      </c>
      <c r="Y66" s="36" t="str">
        <f t="shared" si="187"/>
        <v>OptimizedTheta</v>
      </c>
      <c r="Z66" s="36" t="str">
        <f t="shared" si="187"/>
        <v>OptimizedTheta</v>
      </c>
      <c r="AA66" s="36" t="str">
        <f t="shared" si="187"/>
        <v>OptimizedTheta</v>
      </c>
      <c r="AB66" s="36" t="str">
        <f t="shared" si="187"/>
        <v>OptimizedTheta</v>
      </c>
      <c r="AC66" s="36"/>
      <c r="AD66" s="36" t="str">
        <f t="shared" ref="AD66:AF66" si="188">INDEX($A$19:$A$23, MATCH(AD55, AD$19:AD$23, 0), 1)</f>
        <v>OptimizedTheta</v>
      </c>
      <c r="AE66" s="36" t="str">
        <f t="shared" si="188"/>
        <v>OptimizedTheta</v>
      </c>
      <c r="AF66" s="36" t="str">
        <f t="shared" si="188"/>
        <v>OptimizedTheta</v>
      </c>
      <c r="AG66" s="36"/>
      <c r="AH66" s="36" t="str">
        <f t="shared" ref="AH66:AJ66" si="189">INDEX($A$19:$A$23, MATCH(AH55, AH$19:AH$23, 0), 1)</f>
        <v>OptimizedTheta</v>
      </c>
      <c r="AI66" s="36" t="str">
        <f t="shared" si="189"/>
        <v>OptimizedTheta</v>
      </c>
      <c r="AJ66" s="36" t="str">
        <f t="shared" si="189"/>
        <v>OptimizedTheta</v>
      </c>
      <c r="AK66" s="36"/>
    </row>
    <row r="67">
      <c r="A67" s="20" t="s">
        <v>87</v>
      </c>
      <c r="B67" s="36" t="str">
        <f t="shared" ref="B67:O67" si="190">INDEX($A$24:$A$25, MATCH(B56, B$24:B$25, 0), 1)</f>
        <v>GARCH</v>
      </c>
      <c r="C67" s="36" t="str">
        <f t="shared" si="190"/>
        <v>ARCH</v>
      </c>
      <c r="D67" s="36" t="str">
        <f t="shared" si="190"/>
        <v>ARCH</v>
      </c>
      <c r="E67" s="36" t="str">
        <f t="shared" si="190"/>
        <v>ARCH</v>
      </c>
      <c r="F67" s="36" t="str">
        <f t="shared" si="190"/>
        <v>GARCH</v>
      </c>
      <c r="G67" s="36" t="str">
        <f t="shared" si="190"/>
        <v>GARCH</v>
      </c>
      <c r="H67" s="36" t="str">
        <f t="shared" si="190"/>
        <v>ARCH</v>
      </c>
      <c r="I67" s="36" t="str">
        <f t="shared" si="190"/>
        <v>ARCH</v>
      </c>
      <c r="J67" s="36" t="str">
        <f t="shared" si="190"/>
        <v>GARCH</v>
      </c>
      <c r="K67" s="36" t="str">
        <f t="shared" si="190"/>
        <v>ARCH</v>
      </c>
      <c r="L67" s="36" t="str">
        <f t="shared" si="190"/>
        <v>ARCH</v>
      </c>
      <c r="M67" s="36" t="str">
        <f t="shared" si="190"/>
        <v>GARCH</v>
      </c>
      <c r="N67" s="36" t="str">
        <f t="shared" si="190"/>
        <v>GARCH</v>
      </c>
      <c r="O67" s="36" t="str">
        <f t="shared" si="190"/>
        <v>ARCH</v>
      </c>
      <c r="P67" s="36"/>
      <c r="Q67" s="36" t="str">
        <f t="shared" ref="Q67:AB67" si="191">INDEX($A$24:$A$25, MATCH(Q56, Q$24:Q$25, 0), 1)</f>
        <v>ARCH</v>
      </c>
      <c r="R67" s="36" t="str">
        <f t="shared" si="191"/>
        <v>GARCH</v>
      </c>
      <c r="S67" s="36" t="str">
        <f t="shared" si="191"/>
        <v>ARCH</v>
      </c>
      <c r="T67" s="36" t="str">
        <f t="shared" si="191"/>
        <v>ARCH</v>
      </c>
      <c r="U67" s="36" t="str">
        <f t="shared" si="191"/>
        <v>GARCH</v>
      </c>
      <c r="V67" s="36" t="str">
        <f t="shared" si="191"/>
        <v>ARCH</v>
      </c>
      <c r="W67" s="36" t="str">
        <f t="shared" si="191"/>
        <v>ARCH</v>
      </c>
      <c r="X67" s="36" t="str">
        <f t="shared" si="191"/>
        <v>GARCH</v>
      </c>
      <c r="Y67" s="36" t="str">
        <f t="shared" si="191"/>
        <v>GARCH</v>
      </c>
      <c r="Z67" s="36" t="str">
        <f t="shared" si="191"/>
        <v>ARCH</v>
      </c>
      <c r="AA67" s="36" t="str">
        <f t="shared" si="191"/>
        <v>ARCH</v>
      </c>
      <c r="AB67" s="36" t="str">
        <f t="shared" si="191"/>
        <v>GARCH</v>
      </c>
      <c r="AC67" s="36"/>
      <c r="AD67" s="36" t="str">
        <f t="shared" ref="AD67:AF67" si="192">INDEX($A$24:$A$25, MATCH(AD56, AD$24:AD$25, 0), 1)</f>
        <v>ARCH</v>
      </c>
      <c r="AE67" s="36" t="str">
        <f t="shared" si="192"/>
        <v>ARCH</v>
      </c>
      <c r="AF67" s="36" t="str">
        <f t="shared" si="192"/>
        <v>ARCH</v>
      </c>
      <c r="AG67" s="36"/>
      <c r="AH67" s="36" t="str">
        <f t="shared" ref="AH67:AJ67" si="193">INDEX($A$24:$A$25, MATCH(AH56, AH$24:AH$25, 0), 1)</f>
        <v>GARCH</v>
      </c>
      <c r="AI67" s="36" t="str">
        <f t="shared" si="193"/>
        <v>ARCH</v>
      </c>
      <c r="AJ67" s="36" t="str">
        <f t="shared" si="193"/>
        <v>ARCH</v>
      </c>
      <c r="AK67" s="36"/>
    </row>
    <row r="68">
      <c r="A68" s="24" t="s">
        <v>88</v>
      </c>
      <c r="B68" s="36" t="str">
        <f t="shared" ref="B68:O68" si="194">INDEX($A$26:$A$33, MATCH(B57, B$26:B$33, 0), 1)</f>
        <v>SeasonalExpSmoothOptimized</v>
      </c>
      <c r="C68" s="36" t="str">
        <f t="shared" si="194"/>
        <v>SimpleExpSmoothOptimized</v>
      </c>
      <c r="D68" s="36" t="str">
        <f t="shared" si="194"/>
        <v>SeasonalExpSmoothOptimized</v>
      </c>
      <c r="E68" s="36" t="str">
        <f t="shared" si="194"/>
        <v>SimpleExpSmoothOptimized</v>
      </c>
      <c r="F68" s="36" t="str">
        <f t="shared" si="194"/>
        <v>SeasonalExpSmoothOptimized</v>
      </c>
      <c r="G68" s="36" t="str">
        <f t="shared" si="194"/>
        <v>SeasonalExpSmoothOptimized</v>
      </c>
      <c r="H68" s="36" t="str">
        <f t="shared" si="194"/>
        <v>SimpleExpSmoothOptimized</v>
      </c>
      <c r="I68" s="36" t="str">
        <f t="shared" si="194"/>
        <v>SimpleExpSmoothOptimized</v>
      </c>
      <c r="J68" s="36" t="str">
        <f t="shared" si="194"/>
        <v>SeasonalExpSmoothOptimized</v>
      </c>
      <c r="K68" s="36" t="str">
        <f t="shared" si="194"/>
        <v>SimpleExpSmoothOptimized</v>
      </c>
      <c r="L68" s="36" t="str">
        <f t="shared" si="194"/>
        <v>SeasonalExpSmoothOptimized</v>
      </c>
      <c r="M68" s="36" t="str">
        <f t="shared" si="194"/>
        <v>SeasonalExpSmoothOptimized</v>
      </c>
      <c r="N68" s="36" t="str">
        <f t="shared" si="194"/>
        <v>SimpleExpSmoothOptimized</v>
      </c>
      <c r="O68" s="36" t="str">
        <f t="shared" si="194"/>
        <v>SeasonalExpSmoothOptimized</v>
      </c>
      <c r="P68" s="36"/>
      <c r="Q68" s="36" t="str">
        <f t="shared" ref="Q68:AB68" si="195">INDEX($A$26:$A$33, MATCH(Q57, Q$26:Q$33, 0), 1)</f>
        <v>SeasonalExpSmoothOptimized</v>
      </c>
      <c r="R68" s="36" t="str">
        <f t="shared" si="195"/>
        <v>SeasonalExpSmoothOptimized</v>
      </c>
      <c r="S68" s="36" t="str">
        <f t="shared" si="195"/>
        <v>SimpleExpSmoothOptimized</v>
      </c>
      <c r="T68" s="36" t="str">
        <f t="shared" si="195"/>
        <v>SimpleExpSmoothOptimized</v>
      </c>
      <c r="U68" s="36" t="str">
        <f t="shared" si="195"/>
        <v>SeasonalExpSmoothOptimized</v>
      </c>
      <c r="V68" s="36" t="str">
        <f t="shared" si="195"/>
        <v>SimpleExpSmoothOptimized</v>
      </c>
      <c r="W68" s="36" t="str">
        <f t="shared" si="195"/>
        <v>SeasonalExpSmoothOptimized</v>
      </c>
      <c r="X68" s="36" t="str">
        <f t="shared" si="195"/>
        <v>SeasonalExpSmoothOptimized</v>
      </c>
      <c r="Y68" s="36" t="str">
        <f t="shared" si="195"/>
        <v>SimpleExpSmoothOptimized</v>
      </c>
      <c r="Z68" s="36" t="str">
        <f t="shared" si="195"/>
        <v>SeasonalExpSmoothOptimized</v>
      </c>
      <c r="AA68" s="36" t="str">
        <f t="shared" si="195"/>
        <v>SimpleExpSmoothOptimized</v>
      </c>
      <c r="AB68" s="36" t="str">
        <f t="shared" si="195"/>
        <v>SeasonalExpSmoothOptimized</v>
      </c>
      <c r="AC68" s="36"/>
      <c r="AD68" s="36" t="str">
        <f t="shared" ref="AD68:AF68" si="196">INDEX($A$26:$A$33, MATCH(AD57, AD$26:AD$33, 0), 1)</f>
        <v>SeasonalExpSmoothOptimized</v>
      </c>
      <c r="AE68" s="36" t="str">
        <f t="shared" si="196"/>
        <v>SeasonalExpSmoothOptimized</v>
      </c>
      <c r="AF68" s="36" t="str">
        <f t="shared" si="196"/>
        <v>SeasonalExpSmoothOptimized</v>
      </c>
      <c r="AG68" s="36"/>
      <c r="AH68" s="36" t="str">
        <f t="shared" ref="AH68:AJ68" si="197">INDEX($A$26:$A$33, MATCH(AH57, AH$26:AH$33, 0), 1)</f>
        <v>SeasonalExpSmoothOptimized</v>
      </c>
      <c r="AI68" s="36" t="str">
        <f t="shared" si="197"/>
        <v>SimpleExpSmoothOptimized</v>
      </c>
      <c r="AJ68" s="36" t="str">
        <f t="shared" si="197"/>
        <v>SeasonalExpSmoothOptimized</v>
      </c>
      <c r="AK68" s="36"/>
    </row>
    <row r="69">
      <c r="A69" s="33" t="s">
        <v>89</v>
      </c>
      <c r="B69" s="36" t="str">
        <f t="shared" ref="B69:O69" si="198">INDEX($A$34:$A$39, MATCH(B58, B$34:B$39, 0), 1)</f>
        <v>CrostonSBA</v>
      </c>
      <c r="C69" s="36" t="str">
        <f t="shared" si="198"/>
        <v>ADIDA</v>
      </c>
      <c r="D69" s="36" t="str">
        <f t="shared" si="198"/>
        <v>CrostonSBA</v>
      </c>
      <c r="E69" s="36" t="str">
        <f t="shared" si="198"/>
        <v>CrostonClassic</v>
      </c>
      <c r="F69" s="36" t="str">
        <f t="shared" si="198"/>
        <v>CrostonSBA</v>
      </c>
      <c r="G69" s="36" t="str">
        <f t="shared" si="198"/>
        <v>CrostonSBA</v>
      </c>
      <c r="H69" s="36" t="str">
        <f t="shared" si="198"/>
        <v>ADIDA</v>
      </c>
      <c r="I69" s="36" t="str">
        <f t="shared" si="198"/>
        <v>CrostonSBA</v>
      </c>
      <c r="J69" s="36" t="str">
        <f t="shared" si="198"/>
        <v>CrostonSBA</v>
      </c>
      <c r="K69" s="36" t="str">
        <f t="shared" si="198"/>
        <v>ADIDA</v>
      </c>
      <c r="L69" s="36" t="str">
        <f t="shared" si="198"/>
        <v>CrostonSBA</v>
      </c>
      <c r="M69" s="36" t="str">
        <f t="shared" si="198"/>
        <v>CrostonSBA</v>
      </c>
      <c r="N69" s="36" t="str">
        <f t="shared" si="198"/>
        <v>ADIDA</v>
      </c>
      <c r="O69" s="36" t="str">
        <f t="shared" si="198"/>
        <v>CrostonSBA</v>
      </c>
      <c r="P69" s="36"/>
      <c r="Q69" s="36" t="str">
        <f t="shared" ref="Q69:AB69" si="199">INDEX($A$34:$A$39, MATCH(Q58, Q$34:Q$39, 0), 1)</f>
        <v>CrostonSBA</v>
      </c>
      <c r="R69" s="36" t="str">
        <f t="shared" si="199"/>
        <v>CrostonSBA</v>
      </c>
      <c r="S69" s="36" t="str">
        <f t="shared" si="199"/>
        <v>ADIDA</v>
      </c>
      <c r="T69" s="36" t="str">
        <f t="shared" si="199"/>
        <v>CrostonSBA</v>
      </c>
      <c r="U69" s="36" t="str">
        <f t="shared" si="199"/>
        <v>CrostonSBA</v>
      </c>
      <c r="V69" s="36" t="str">
        <f t="shared" si="199"/>
        <v>ADIDA</v>
      </c>
      <c r="W69" s="36" t="str">
        <f t="shared" si="199"/>
        <v>CrostonSBA</v>
      </c>
      <c r="X69" s="36" t="str">
        <f t="shared" si="199"/>
        <v>CrostonSBA</v>
      </c>
      <c r="Y69" s="36" t="str">
        <f t="shared" si="199"/>
        <v>ADIDA</v>
      </c>
      <c r="Z69" s="36" t="str">
        <f t="shared" si="199"/>
        <v>CrostonSBA</v>
      </c>
      <c r="AA69" s="36" t="str">
        <f t="shared" si="199"/>
        <v>CrostonClassic</v>
      </c>
      <c r="AB69" s="36" t="str">
        <f t="shared" si="199"/>
        <v>CrostonSBA</v>
      </c>
      <c r="AC69" s="36"/>
      <c r="AD69" s="36" t="str">
        <f t="shared" ref="AD69:AF69" si="200">INDEX($A$34:$A$39, MATCH(AD58, AD$34:AD$39, 0), 1)</f>
        <v>CrostonSBA</v>
      </c>
      <c r="AE69" s="36" t="str">
        <f t="shared" si="200"/>
        <v>CrostonSBA</v>
      </c>
      <c r="AF69" s="36" t="str">
        <f t="shared" si="200"/>
        <v>CrostonSBA</v>
      </c>
      <c r="AG69" s="36"/>
      <c r="AH69" s="36" t="str">
        <f t="shared" ref="AH69:AJ69" si="201">INDEX($A$34:$A$39, MATCH(AH58, AH$34:AH$39, 0), 1)</f>
        <v>CrostonSBA</v>
      </c>
      <c r="AI69" s="36" t="str">
        <f t="shared" si="201"/>
        <v>ADIDA</v>
      </c>
      <c r="AJ69" s="36" t="str">
        <f t="shared" si="201"/>
        <v>CrostonSBA</v>
      </c>
      <c r="AK69" s="36"/>
    </row>
    <row r="70" hidden="1">
      <c r="A70" s="34" t="s">
        <v>90</v>
      </c>
      <c r="B70" s="36" t="str">
        <f t="shared" ref="B70:O70" si="202">INDEX($A$40:$A$42, MATCH(B59, B$40:B$42, 0), 1)</f>
        <v>#N/A</v>
      </c>
      <c r="C70" s="36" t="str">
        <f t="shared" si="202"/>
        <v>#N/A</v>
      </c>
      <c r="D70" s="36" t="str">
        <f t="shared" si="202"/>
        <v>#N/A</v>
      </c>
      <c r="E70" s="36" t="str">
        <f t="shared" si="202"/>
        <v>#N/A</v>
      </c>
      <c r="F70" s="36" t="str">
        <f t="shared" si="202"/>
        <v>#N/A</v>
      </c>
      <c r="G70" s="36" t="str">
        <f t="shared" si="202"/>
        <v>#N/A</v>
      </c>
      <c r="H70" s="36" t="str">
        <f t="shared" si="202"/>
        <v>#N/A</v>
      </c>
      <c r="I70" s="36" t="str">
        <f t="shared" si="202"/>
        <v>#N/A</v>
      </c>
      <c r="J70" s="36" t="str">
        <f t="shared" si="202"/>
        <v>#N/A</v>
      </c>
      <c r="K70" s="36" t="str">
        <f t="shared" si="202"/>
        <v>#N/A</v>
      </c>
      <c r="L70" s="36" t="str">
        <f t="shared" si="202"/>
        <v>#N/A</v>
      </c>
      <c r="M70" s="36" t="str">
        <f t="shared" si="202"/>
        <v>#N/A</v>
      </c>
      <c r="N70" s="36" t="str">
        <f t="shared" si="202"/>
        <v>#N/A</v>
      </c>
      <c r="O70" s="36" t="str">
        <f t="shared" si="202"/>
        <v>#N/A</v>
      </c>
      <c r="P70" s="36"/>
      <c r="Q70" s="36" t="str">
        <f t="shared" ref="Q70:AB70" si="203">INDEX($A$40:$A$42, MATCH(Q59, Q$40:Q$42, 0), 1)</f>
        <v>#N/A</v>
      </c>
      <c r="R70" s="36" t="str">
        <f t="shared" si="203"/>
        <v>#N/A</v>
      </c>
      <c r="S70" s="36" t="str">
        <f t="shared" si="203"/>
        <v>#N/A</v>
      </c>
      <c r="T70" s="36" t="str">
        <f t="shared" si="203"/>
        <v>#N/A</v>
      </c>
      <c r="U70" s="36" t="str">
        <f t="shared" si="203"/>
        <v>#N/A</v>
      </c>
      <c r="V70" s="36" t="str">
        <f t="shared" si="203"/>
        <v>#N/A</v>
      </c>
      <c r="W70" s="36" t="str">
        <f t="shared" si="203"/>
        <v>#N/A</v>
      </c>
      <c r="X70" s="36" t="str">
        <f t="shared" si="203"/>
        <v>#N/A</v>
      </c>
      <c r="Y70" s="36" t="str">
        <f t="shared" si="203"/>
        <v>#N/A</v>
      </c>
      <c r="Z70" s="36" t="str">
        <f t="shared" si="203"/>
        <v>#N/A</v>
      </c>
      <c r="AA70" s="36" t="str">
        <f t="shared" si="203"/>
        <v>#N/A</v>
      </c>
      <c r="AB70" s="36" t="str">
        <f t="shared" si="203"/>
        <v>#N/A</v>
      </c>
      <c r="AC70" s="36"/>
      <c r="AD70" s="36" t="str">
        <f t="shared" ref="AD70:AF70" si="204">INDEX($A$40:$A$42, MATCH(AD59, AD$40:AD$42, 0), 1)</f>
        <v>#N/A</v>
      </c>
      <c r="AE70" s="36" t="str">
        <f t="shared" si="204"/>
        <v>#N/A</v>
      </c>
      <c r="AF70" s="36" t="str">
        <f t="shared" si="204"/>
        <v>#N/A</v>
      </c>
      <c r="AG70" s="36"/>
      <c r="AH70" s="36" t="str">
        <f t="shared" ref="AH70:AJ70" si="205">INDEX($A$40:$A$42, MATCH(AH59, AH$40:AH$42, 0), 1)</f>
        <v>#N/A</v>
      </c>
      <c r="AI70" s="36" t="str">
        <f t="shared" si="205"/>
        <v>#N/A</v>
      </c>
      <c r="AJ70" s="36" t="str">
        <f t="shared" si="205"/>
        <v>#N/A</v>
      </c>
      <c r="AK70" s="36"/>
    </row>
    <row r="71">
      <c r="A71" s="28" t="s">
        <v>91</v>
      </c>
      <c r="B71" s="36" t="str">
        <f t="shared" ref="B71:O71" si="206">INDEX($A$43, MATCH(B60, B$43, 0), 1)</f>
        <v>XGBoost</v>
      </c>
      <c r="C71" s="36" t="str">
        <f t="shared" si="206"/>
        <v>XGBoost</v>
      </c>
      <c r="D71" s="36" t="str">
        <f t="shared" si="206"/>
        <v>XGBoost</v>
      </c>
      <c r="E71" s="36" t="str">
        <f t="shared" si="206"/>
        <v>XGBoost</v>
      </c>
      <c r="F71" s="36" t="str">
        <f t="shared" si="206"/>
        <v>XGBoost</v>
      </c>
      <c r="G71" s="36" t="str">
        <f t="shared" si="206"/>
        <v>XGBoost</v>
      </c>
      <c r="H71" s="36" t="str">
        <f t="shared" si="206"/>
        <v>XGBoost</v>
      </c>
      <c r="I71" s="36" t="str">
        <f t="shared" si="206"/>
        <v>XGBoost</v>
      </c>
      <c r="J71" s="36" t="str">
        <f t="shared" si="206"/>
        <v>XGBoost</v>
      </c>
      <c r="K71" s="36" t="str">
        <f t="shared" si="206"/>
        <v>XGBoost</v>
      </c>
      <c r="L71" s="36" t="str">
        <f t="shared" si="206"/>
        <v>XGBoost</v>
      </c>
      <c r="M71" s="36" t="str">
        <f t="shared" si="206"/>
        <v>XGBoost</v>
      </c>
      <c r="N71" s="36" t="str">
        <f t="shared" si="206"/>
        <v>XGBoost</v>
      </c>
      <c r="O71" s="36" t="str">
        <f t="shared" si="206"/>
        <v>XGBoost</v>
      </c>
      <c r="P71" s="36"/>
      <c r="Q71" s="36" t="str">
        <f t="shared" ref="Q71:AB71" si="207">INDEX($A$43, MATCH(Q60, Q$43, 0), 1)</f>
        <v>XGBoost</v>
      </c>
      <c r="R71" s="36" t="str">
        <f t="shared" si="207"/>
        <v>XGBoost</v>
      </c>
      <c r="S71" s="36" t="str">
        <f t="shared" si="207"/>
        <v>XGBoost</v>
      </c>
      <c r="T71" s="36" t="str">
        <f t="shared" si="207"/>
        <v>XGBoost</v>
      </c>
      <c r="U71" s="36" t="str">
        <f t="shared" si="207"/>
        <v>XGBoost</v>
      </c>
      <c r="V71" s="36" t="str">
        <f t="shared" si="207"/>
        <v>XGBoost</v>
      </c>
      <c r="W71" s="36" t="str">
        <f t="shared" si="207"/>
        <v>XGBoost</v>
      </c>
      <c r="X71" s="36" t="str">
        <f t="shared" si="207"/>
        <v>XGBoost</v>
      </c>
      <c r="Y71" s="36" t="str">
        <f t="shared" si="207"/>
        <v>XGBoost</v>
      </c>
      <c r="Z71" s="36" t="str">
        <f t="shared" si="207"/>
        <v>XGBoost</v>
      </c>
      <c r="AA71" s="36" t="str">
        <f t="shared" si="207"/>
        <v>XGBoost</v>
      </c>
      <c r="AB71" s="36" t="str">
        <f t="shared" si="207"/>
        <v>XGBoost</v>
      </c>
      <c r="AC71" s="36"/>
      <c r="AD71" s="36" t="str">
        <f t="shared" ref="AD71:AF71" si="208">INDEX($A$43, MATCH(AD60, AD$43, 0), 1)</f>
        <v>XGBoost</v>
      </c>
      <c r="AE71" s="36" t="str">
        <f t="shared" si="208"/>
        <v>XGBoost</v>
      </c>
      <c r="AF71" s="36" t="str">
        <f t="shared" si="208"/>
        <v>XGBoost</v>
      </c>
      <c r="AG71" s="36"/>
      <c r="AH71" s="36" t="str">
        <f t="shared" ref="AH71:AJ71" si="209">INDEX($A$43, MATCH(AH60, AH$43, 0), 1)</f>
        <v>XGBoost</v>
      </c>
      <c r="AI71" s="36" t="str">
        <f t="shared" si="209"/>
        <v>XGBoost</v>
      </c>
      <c r="AJ71" s="36" t="str">
        <f t="shared" si="209"/>
        <v>XGBoost</v>
      </c>
      <c r="AK71" s="36"/>
    </row>
    <row r="72">
      <c r="A72" s="30" t="s">
        <v>92</v>
      </c>
      <c r="B72" s="36" t="str">
        <f t="shared" ref="B72:O72" si="210">INDEX($A$44:$A$49, MATCH(B61, B$44:B$49, 0), 1)</f>
        <v>GRU-training</v>
      </c>
      <c r="C72" s="36" t="str">
        <f t="shared" si="210"/>
        <v>GRU-training</v>
      </c>
      <c r="D72" s="36" t="str">
        <f t="shared" si="210"/>
        <v>GRU-training</v>
      </c>
      <c r="E72" s="36" t="str">
        <f t="shared" si="210"/>
        <v>GRU-training (warmup)</v>
      </c>
      <c r="F72" s="36" t="str">
        <f t="shared" si="210"/>
        <v>GRU 512</v>
      </c>
      <c r="G72" s="36" t="str">
        <f t="shared" si="210"/>
        <v>GRU-training</v>
      </c>
      <c r="H72" s="36" t="str">
        <f t="shared" si="210"/>
        <v>GRU-training</v>
      </c>
      <c r="I72" s="36" t="str">
        <f t="shared" si="210"/>
        <v>GRU-training</v>
      </c>
      <c r="J72" s="36" t="str">
        <f t="shared" si="210"/>
        <v>GRU-training</v>
      </c>
      <c r="K72" s="36" t="str">
        <f t="shared" si="210"/>
        <v>GRU-training</v>
      </c>
      <c r="L72" s="36" t="str">
        <f t="shared" si="210"/>
        <v>GRU-training (warmup)</v>
      </c>
      <c r="M72" s="36" t="str">
        <f t="shared" si="210"/>
        <v>GRU-training</v>
      </c>
      <c r="N72" s="36" t="str">
        <f t="shared" si="210"/>
        <v>GRU-training (warmup)</v>
      </c>
      <c r="O72" s="36" t="str">
        <f t="shared" si="210"/>
        <v>GRU-training (warmup)</v>
      </c>
      <c r="P72" s="36"/>
      <c r="Q72" s="36" t="str">
        <f t="shared" ref="Q72:AB72" si="211">INDEX($A$44:$A$49, MATCH(Q61, Q$44:Q$49, 0), 1)</f>
        <v>GRU-training</v>
      </c>
      <c r="R72" s="36" t="str">
        <f t="shared" si="211"/>
        <v>GRU-training</v>
      </c>
      <c r="S72" s="36" t="str">
        <f t="shared" si="211"/>
        <v>GRU-training</v>
      </c>
      <c r="T72" s="36" t="str">
        <f t="shared" si="211"/>
        <v>GRU-training</v>
      </c>
      <c r="U72" s="36" t="str">
        <f t="shared" si="211"/>
        <v>GRU-training</v>
      </c>
      <c r="V72" s="36" t="str">
        <f t="shared" si="211"/>
        <v>GRU-training</v>
      </c>
      <c r="W72" s="36" t="str">
        <f t="shared" si="211"/>
        <v>GRU-training (warmup)</v>
      </c>
      <c r="X72" s="36" t="str">
        <f t="shared" si="211"/>
        <v>GRU-training</v>
      </c>
      <c r="Y72" s="36" t="str">
        <f t="shared" si="211"/>
        <v>GRU-training (warmup)</v>
      </c>
      <c r="Z72" s="36" t="str">
        <f t="shared" si="211"/>
        <v>GRU-training (warmup)</v>
      </c>
      <c r="AA72" s="36" t="str">
        <f t="shared" si="211"/>
        <v>GRU-training (warmup)</v>
      </c>
      <c r="AB72" s="36" t="str">
        <f t="shared" si="211"/>
        <v>GRU 512</v>
      </c>
      <c r="AC72" s="36"/>
      <c r="AD72" s="36" t="str">
        <f t="shared" ref="AD72:AF72" si="212">INDEX($A$44:$A$49, MATCH(AD61, AD$44:AD$49, 0), 1)</f>
        <v>GRU-training</v>
      </c>
      <c r="AE72" s="36" t="str">
        <f t="shared" si="212"/>
        <v>GRU-training</v>
      </c>
      <c r="AF72" s="36" t="str">
        <f t="shared" si="212"/>
        <v>GRU-training (warmup)</v>
      </c>
      <c r="AG72" s="36"/>
      <c r="AH72" s="36" t="str">
        <f t="shared" ref="AH72:AJ72" si="213">INDEX($A$44:$A$49, MATCH(AH61, AH$44:AH$49, 0), 1)</f>
        <v>GRU-training</v>
      </c>
      <c r="AI72" s="36" t="str">
        <f t="shared" si="213"/>
        <v>GRU-training</v>
      </c>
      <c r="AJ72" s="36" t="str">
        <f t="shared" si="213"/>
        <v>GRU-training</v>
      </c>
      <c r="AK72" s="36"/>
    </row>
    <row r="73">
      <c r="A73" s="2"/>
      <c r="B73" s="3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1" t="s">
        <v>94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1" t="s">
        <v>95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1" t="s">
        <v>96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</sheetData>
  <conditionalFormatting sqref="Q2:Q3">
    <cfRule type="colorScale" priority="1">
      <colorScale>
        <cfvo type="min"/>
        <cfvo type="max"/>
        <color rgb="FF57BB8A"/>
        <color rgb="FFFFFFFF"/>
      </colorScale>
    </cfRule>
  </conditionalFormatting>
  <conditionalFormatting sqref="R2:R3">
    <cfRule type="colorScale" priority="2">
      <colorScale>
        <cfvo type="min"/>
        <cfvo type="max"/>
        <color rgb="FF57BB8A"/>
        <color rgb="FFFFFFFF"/>
      </colorScale>
    </cfRule>
  </conditionalFormatting>
  <conditionalFormatting sqref="S2:S3">
    <cfRule type="colorScale" priority="3">
      <colorScale>
        <cfvo type="min"/>
        <cfvo type="max"/>
        <color rgb="FF57BB8A"/>
        <color rgb="FFFFFFFF"/>
      </colorScale>
    </cfRule>
  </conditionalFormatting>
  <conditionalFormatting sqref="T2:T3">
    <cfRule type="colorScale" priority="4">
      <colorScale>
        <cfvo type="min"/>
        <cfvo type="max"/>
        <color rgb="FF57BB8A"/>
        <color rgb="FFFFFFFF"/>
      </colorScale>
    </cfRule>
  </conditionalFormatting>
  <conditionalFormatting sqref="U2:U3">
    <cfRule type="colorScale" priority="5">
      <colorScale>
        <cfvo type="min"/>
        <cfvo type="max"/>
        <color rgb="FF57BB8A"/>
        <color rgb="FFFFFFFF"/>
      </colorScale>
    </cfRule>
  </conditionalFormatting>
  <conditionalFormatting sqref="V2:V3">
    <cfRule type="colorScale" priority="6">
      <colorScale>
        <cfvo type="min"/>
        <cfvo type="max"/>
        <color rgb="FF57BB8A"/>
        <color rgb="FFFFFFFF"/>
      </colorScale>
    </cfRule>
  </conditionalFormatting>
  <conditionalFormatting sqref="W2:W3">
    <cfRule type="colorScale" priority="7">
      <colorScale>
        <cfvo type="min"/>
        <cfvo type="max"/>
        <color rgb="FF57BB8A"/>
        <color rgb="FFFFFFFF"/>
      </colorScale>
    </cfRule>
  </conditionalFormatting>
  <conditionalFormatting sqref="X2:X3">
    <cfRule type="colorScale" priority="8">
      <colorScale>
        <cfvo type="min"/>
        <cfvo type="max"/>
        <color rgb="FF57BB8A"/>
        <color rgb="FFFFFFFF"/>
      </colorScale>
    </cfRule>
  </conditionalFormatting>
  <conditionalFormatting sqref="Y2:Y3">
    <cfRule type="colorScale" priority="9">
      <colorScale>
        <cfvo type="min"/>
        <cfvo type="max"/>
        <color rgb="FF57BB8A"/>
        <color rgb="FFFFFFFF"/>
      </colorScale>
    </cfRule>
  </conditionalFormatting>
  <conditionalFormatting sqref="Z2:Z3">
    <cfRule type="colorScale" priority="10">
      <colorScale>
        <cfvo type="min"/>
        <cfvo type="max"/>
        <color rgb="FF57BB8A"/>
        <color rgb="FFFFFFFF"/>
      </colorScale>
    </cfRule>
  </conditionalFormatting>
  <conditionalFormatting sqref="Z2:Z3">
    <cfRule type="colorScale" priority="11">
      <colorScale>
        <cfvo type="min"/>
        <cfvo type="max"/>
        <color rgb="FF57BB8A"/>
        <color rgb="FFFFFFFF"/>
      </colorScale>
    </cfRule>
  </conditionalFormatting>
  <conditionalFormatting sqref="AA2:AA3">
    <cfRule type="colorScale" priority="12">
      <colorScale>
        <cfvo type="min"/>
        <cfvo type="max"/>
        <color rgb="FF57BB8A"/>
        <color rgb="FFFFFFFF"/>
      </colorScale>
    </cfRule>
  </conditionalFormatting>
  <conditionalFormatting sqref="AB2:AB3">
    <cfRule type="colorScale" priority="13">
      <colorScale>
        <cfvo type="min"/>
        <cfvo type="max"/>
        <color rgb="FF57BB8A"/>
        <color rgb="FFFFFFFF"/>
      </colorScale>
    </cfRule>
  </conditionalFormatting>
  <conditionalFormatting sqref="AH2:AH3">
    <cfRule type="colorScale" priority="14">
      <colorScale>
        <cfvo type="min"/>
        <cfvo type="max"/>
        <color rgb="FF57BB8A"/>
        <color rgb="FFFFFFFF"/>
      </colorScale>
    </cfRule>
  </conditionalFormatting>
  <conditionalFormatting sqref="AI2:AI3">
    <cfRule type="colorScale" priority="15">
      <colorScale>
        <cfvo type="min"/>
        <cfvo type="max"/>
        <color rgb="FF57BB8A"/>
        <color rgb="FFFFFFFF"/>
      </colorScale>
    </cfRule>
  </conditionalFormatting>
  <conditionalFormatting sqref="AJ2:AK3">
    <cfRule type="colorScale" priority="16">
      <colorScale>
        <cfvo type="min"/>
        <cfvo type="max"/>
        <color rgb="FF57BB8A"/>
        <color rgb="FFFFFFFF"/>
      </colorScale>
    </cfRule>
  </conditionalFormatting>
  <conditionalFormatting sqref="A50">
    <cfRule type="notContainsBlanks" dxfId="0" priority="17">
      <formula>LEN(TRIM(A50))&gt;0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  <col customWidth="1" min="6" max="6" width="13.5"/>
    <col customWidth="1" min="14" max="14" width="13.88"/>
  </cols>
  <sheetData>
    <row r="1">
      <c r="A1" s="37" t="s">
        <v>97</v>
      </c>
      <c r="D1" s="38" t="s">
        <v>98</v>
      </c>
      <c r="L1" s="38" t="s">
        <v>99</v>
      </c>
    </row>
    <row r="2">
      <c r="D2" s="39" t="s">
        <v>100</v>
      </c>
      <c r="E2" s="39" t="s">
        <v>101</v>
      </c>
      <c r="F2" s="39" t="s">
        <v>102</v>
      </c>
      <c r="G2" s="39" t="s">
        <v>50</v>
      </c>
      <c r="H2" s="39" t="s">
        <v>78</v>
      </c>
      <c r="I2" s="39" t="s">
        <v>76</v>
      </c>
      <c r="J2" s="40"/>
      <c r="L2" s="39" t="s">
        <v>100</v>
      </c>
      <c r="M2" s="39" t="s">
        <v>101</v>
      </c>
      <c r="N2" s="39" t="s">
        <v>102</v>
      </c>
      <c r="O2" s="39" t="s">
        <v>50</v>
      </c>
      <c r="P2" s="39" t="s">
        <v>78</v>
      </c>
      <c r="Q2" s="39" t="s">
        <v>76</v>
      </c>
      <c r="W2" s="41" t="s">
        <v>103</v>
      </c>
    </row>
    <row r="3">
      <c r="D3" s="39">
        <v>501.0</v>
      </c>
      <c r="E3" s="42">
        <v>0.0</v>
      </c>
      <c r="F3" s="41">
        <v>0.06555502</v>
      </c>
      <c r="G3" s="41">
        <v>0.377971043767523</v>
      </c>
      <c r="H3" s="41">
        <v>4.56662353826686E-4</v>
      </c>
      <c r="I3" s="39">
        <v>0.108544186</v>
      </c>
      <c r="J3" s="40"/>
      <c r="L3" s="39">
        <v>501.0</v>
      </c>
      <c r="M3" s="39">
        <v>0.0</v>
      </c>
      <c r="N3" s="41">
        <v>237.73960999</v>
      </c>
      <c r="O3" s="39">
        <v>-2.19533194202087</v>
      </c>
      <c r="P3" s="41">
        <v>0.232955694198608</v>
      </c>
      <c r="Q3" s="39">
        <v>8.067616</v>
      </c>
      <c r="W3" s="41" t="s">
        <v>103</v>
      </c>
    </row>
    <row r="4">
      <c r="D4" s="40">
        <f t="shared" ref="D4:D50" si="1">D3+1</f>
        <v>502</v>
      </c>
      <c r="E4" s="42">
        <v>0.0</v>
      </c>
      <c r="F4" s="41">
        <v>0.0655876</v>
      </c>
      <c r="G4" s="41">
        <v>0.384757111184681</v>
      </c>
      <c r="H4" s="41">
        <v>0.00148546358104795</v>
      </c>
      <c r="I4" s="39">
        <v>0.108544186</v>
      </c>
      <c r="J4" s="40"/>
      <c r="L4" s="39">
        <v>502.0</v>
      </c>
      <c r="M4" s="39">
        <v>0.0</v>
      </c>
      <c r="N4" s="41">
        <v>237.95631672</v>
      </c>
      <c r="O4" s="39">
        <v>-2.76723512129029</v>
      </c>
      <c r="P4" s="41">
        <v>0.0606373213231563</v>
      </c>
      <c r="Q4" s="39">
        <v>8.067616</v>
      </c>
      <c r="W4" s="41" t="s">
        <v>103</v>
      </c>
    </row>
    <row r="5">
      <c r="D5" s="40">
        <f t="shared" si="1"/>
        <v>503</v>
      </c>
      <c r="E5" s="42">
        <v>0.103967</v>
      </c>
      <c r="F5" s="41">
        <v>0.06562018</v>
      </c>
      <c r="G5" s="41">
        <v>0.391543178601839</v>
      </c>
      <c r="H5" s="41">
        <v>0.0264076273888349</v>
      </c>
      <c r="I5" s="39">
        <v>0.07398379</v>
      </c>
      <c r="J5" s="40"/>
      <c r="L5" s="39">
        <v>503.0</v>
      </c>
      <c r="M5" s="39">
        <v>0.0</v>
      </c>
      <c r="N5" s="41">
        <v>238.17302344</v>
      </c>
      <c r="O5" s="39">
        <v>-3.39856046449772</v>
      </c>
      <c r="P5" s="41">
        <v>0.0362796895205974</v>
      </c>
      <c r="Q5" s="39">
        <v>8.067616</v>
      </c>
      <c r="W5" s="41" t="s">
        <v>103</v>
      </c>
    </row>
    <row r="6">
      <c r="D6" s="40">
        <f t="shared" si="1"/>
        <v>504</v>
      </c>
      <c r="E6" s="42">
        <v>0.0</v>
      </c>
      <c r="F6" s="41">
        <v>0.06565276</v>
      </c>
      <c r="G6" s="41">
        <v>0.239494299026261</v>
      </c>
      <c r="H6" s="41">
        <v>0.00317292683757841</v>
      </c>
      <c r="I6" s="39">
        <v>0.028780077</v>
      </c>
      <c r="J6" s="40"/>
      <c r="L6" s="39">
        <v>504.0</v>
      </c>
      <c r="M6" s="39">
        <v>0.0</v>
      </c>
      <c r="N6" s="41">
        <v>238.38973017</v>
      </c>
      <c r="O6" s="39">
        <v>-1.83482243019009</v>
      </c>
      <c r="P6" s="41">
        <v>0.0273121688514947</v>
      </c>
      <c r="Q6" s="39">
        <v>16.13842</v>
      </c>
      <c r="W6" s="41" t="s">
        <v>103</v>
      </c>
    </row>
    <row r="7">
      <c r="D7" s="40">
        <f t="shared" si="1"/>
        <v>505</v>
      </c>
      <c r="E7" s="42">
        <v>0.103545</v>
      </c>
      <c r="F7" s="41">
        <v>0.06568534</v>
      </c>
      <c r="G7" s="41">
        <v>0.246280366443419</v>
      </c>
      <c r="H7" s="41">
        <v>4.58206050097942E-4</v>
      </c>
      <c r="I7" s="39">
        <v>0.02900507</v>
      </c>
      <c r="J7" s="40"/>
      <c r="L7" s="39">
        <v>505.0</v>
      </c>
      <c r="M7" s="39">
        <v>0.0</v>
      </c>
      <c r="N7" s="41">
        <v>238.60643689</v>
      </c>
      <c r="O7" s="39">
        <v>-1.75546974923899</v>
      </c>
      <c r="P7" s="41">
        <v>0.028737150132656</v>
      </c>
      <c r="Q7" s="39">
        <v>16.13842</v>
      </c>
      <c r="W7" s="41" t="s">
        <v>103</v>
      </c>
    </row>
    <row r="8">
      <c r="D8" s="40">
        <f t="shared" si="1"/>
        <v>506</v>
      </c>
      <c r="E8" s="42">
        <v>0.0</v>
      </c>
      <c r="F8" s="41">
        <v>0.06571792</v>
      </c>
      <c r="G8" s="41">
        <v>0.253066433860577</v>
      </c>
      <c r="H8" s="43">
        <v>8.6260428361129E-5</v>
      </c>
      <c r="I8" s="39">
        <v>0.026972627</v>
      </c>
      <c r="J8" s="40"/>
      <c r="L8" s="39">
        <v>506.0</v>
      </c>
      <c r="M8" s="39">
        <v>0.0</v>
      </c>
      <c r="N8" s="41">
        <v>238.82314362</v>
      </c>
      <c r="O8" s="39">
        <v>-1.70251912246002</v>
      </c>
      <c r="P8" s="41">
        <v>0.0774373188614845</v>
      </c>
      <c r="Q8" s="39">
        <v>16.13842</v>
      </c>
      <c r="W8" s="41" t="s">
        <v>103</v>
      </c>
    </row>
    <row r="9">
      <c r="D9" s="40">
        <f t="shared" si="1"/>
        <v>507</v>
      </c>
      <c r="E9" s="42">
        <v>0.0</v>
      </c>
      <c r="F9" s="41">
        <v>0.0657505</v>
      </c>
      <c r="G9" s="41">
        <v>0.259852501277735</v>
      </c>
      <c r="H9" s="41">
        <v>1.39732263050973E-4</v>
      </c>
      <c r="I9" s="39">
        <v>0.035584785</v>
      </c>
      <c r="J9" s="40"/>
      <c r="L9" s="39">
        <v>507.0</v>
      </c>
      <c r="M9" s="39">
        <v>0.0</v>
      </c>
      <c r="N9" s="41">
        <v>239.03985034</v>
      </c>
      <c r="O9" s="39">
        <v>-1.66718631311645</v>
      </c>
      <c r="P9" s="41">
        <v>0.08058662712574</v>
      </c>
      <c r="Q9" s="39">
        <v>16.13842</v>
      </c>
      <c r="W9" s="41" t="s">
        <v>103</v>
      </c>
    </row>
    <row r="10">
      <c r="D10" s="40">
        <f t="shared" si="1"/>
        <v>508</v>
      </c>
      <c r="E10" s="42">
        <v>0.0</v>
      </c>
      <c r="F10" s="41">
        <v>0.06578308</v>
      </c>
      <c r="G10" s="41">
        <v>0.266638568694893</v>
      </c>
      <c r="H10" s="41">
        <v>5.84909634198993E-4</v>
      </c>
      <c r="I10" s="39">
        <v>0.03893075</v>
      </c>
      <c r="J10" s="40"/>
      <c r="L10" s="39">
        <v>508.0</v>
      </c>
      <c r="M10" s="39">
        <v>0.0</v>
      </c>
      <c r="N10" s="41">
        <v>239.25655706</v>
      </c>
      <c r="O10" s="39">
        <v>-1.64360977482495</v>
      </c>
      <c r="P10" s="41">
        <v>0.122342728078365</v>
      </c>
      <c r="Q10" s="39">
        <v>16.13842</v>
      </c>
      <c r="W10" s="41" t="s">
        <v>103</v>
      </c>
    </row>
    <row r="11">
      <c r="D11" s="40">
        <f t="shared" si="1"/>
        <v>509</v>
      </c>
      <c r="E11" s="42">
        <v>0.0</v>
      </c>
      <c r="F11" s="41">
        <v>0.06581566</v>
      </c>
      <c r="G11" s="41">
        <v>0.273424636112051</v>
      </c>
      <c r="H11" s="41">
        <v>0.00101961893960833</v>
      </c>
      <c r="I11" s="39">
        <v>0.10171622</v>
      </c>
      <c r="J11" s="40"/>
      <c r="L11" s="39">
        <v>509.0</v>
      </c>
      <c r="M11" s="39">
        <v>0.0</v>
      </c>
      <c r="N11" s="41">
        <v>239.47326379</v>
      </c>
      <c r="O11" s="39">
        <v>-1.62787820509788</v>
      </c>
      <c r="P11" s="41">
        <v>0.453371286392211</v>
      </c>
      <c r="Q11" s="39">
        <v>16.13842</v>
      </c>
      <c r="W11" s="41" t="s">
        <v>103</v>
      </c>
    </row>
    <row r="12">
      <c r="D12" s="40">
        <f t="shared" si="1"/>
        <v>510</v>
      </c>
      <c r="E12" s="42">
        <v>0.0</v>
      </c>
      <c r="F12" s="41">
        <v>0.06584824</v>
      </c>
      <c r="G12" s="41">
        <v>0.280210703529209</v>
      </c>
      <c r="H12" s="41">
        <v>0.0579668916761875</v>
      </c>
      <c r="I12" s="39">
        <v>0.13218156</v>
      </c>
      <c r="J12" s="40"/>
      <c r="L12" s="39">
        <v>510.0</v>
      </c>
      <c r="M12" s="39">
        <v>23.05701</v>
      </c>
      <c r="N12" s="41">
        <v>239.68997051</v>
      </c>
      <c r="O12" s="39">
        <v>29.0811476834408</v>
      </c>
      <c r="P12" s="41">
        <v>12.0895366668701</v>
      </c>
      <c r="Q12" s="39">
        <v>39.086285</v>
      </c>
      <c r="W12" s="41" t="s">
        <v>103</v>
      </c>
    </row>
    <row r="13">
      <c r="D13" s="40">
        <f t="shared" si="1"/>
        <v>511</v>
      </c>
      <c r="E13" s="42">
        <v>0.966337</v>
      </c>
      <c r="F13" s="41">
        <v>0.06588082</v>
      </c>
      <c r="G13" s="41">
        <v>0.286996770946368</v>
      </c>
      <c r="H13" s="41">
        <v>0.0276120714843273</v>
      </c>
      <c r="I13" s="39">
        <v>0.13221537</v>
      </c>
      <c r="J13" s="40"/>
      <c r="L13" s="39">
        <v>511.0</v>
      </c>
      <c r="M13" s="39">
        <v>78.249015</v>
      </c>
      <c r="N13" s="41">
        <v>239.90667724</v>
      </c>
      <c r="O13" s="39">
        <v>121.691566623872</v>
      </c>
      <c r="P13" s="41">
        <v>99.6850433349609</v>
      </c>
      <c r="Q13" s="39">
        <v>112.394646</v>
      </c>
      <c r="W13" s="41"/>
    </row>
    <row r="14">
      <c r="D14" s="40">
        <f t="shared" si="1"/>
        <v>512</v>
      </c>
      <c r="E14" s="42">
        <v>0.0</v>
      </c>
      <c r="F14" s="41">
        <v>0.0659134</v>
      </c>
      <c r="G14" s="41">
        <v>0.293782838363526</v>
      </c>
      <c r="H14" s="41">
        <v>0.0332072265446186</v>
      </c>
      <c r="I14" s="39">
        <v>0.18793485</v>
      </c>
      <c r="J14" s="40"/>
      <c r="L14" s="39">
        <v>512.0</v>
      </c>
      <c r="M14" s="39">
        <v>194.631449</v>
      </c>
      <c r="N14" s="41">
        <v>240.12338396</v>
      </c>
      <c r="O14" s="39">
        <v>286.200488664654</v>
      </c>
      <c r="P14" s="41">
        <v>269.438598632812</v>
      </c>
      <c r="Q14" s="39">
        <v>236.90578</v>
      </c>
    </row>
    <row r="15">
      <c r="D15" s="40">
        <f t="shared" si="1"/>
        <v>513</v>
      </c>
      <c r="E15" s="42">
        <v>0.0</v>
      </c>
      <c r="F15" s="41">
        <v>0.06594598</v>
      </c>
      <c r="G15" s="41">
        <v>0.300568905780684</v>
      </c>
      <c r="H15" s="41">
        <v>0.0778856351971626</v>
      </c>
      <c r="I15" s="39">
        <v>0.17766355</v>
      </c>
      <c r="J15" s="40"/>
      <c r="L15" s="39">
        <v>513.0</v>
      </c>
      <c r="M15" s="39">
        <v>240.618765</v>
      </c>
      <c r="N15" s="41">
        <v>240.34009069</v>
      </c>
      <c r="O15" s="39">
        <v>428.758237235069</v>
      </c>
      <c r="P15" s="41">
        <v>351.612548828125</v>
      </c>
      <c r="Q15" s="39">
        <v>360.9055</v>
      </c>
    </row>
    <row r="16">
      <c r="D16" s="40">
        <f t="shared" si="1"/>
        <v>514</v>
      </c>
      <c r="E16" s="42">
        <v>0.0</v>
      </c>
      <c r="F16" s="41">
        <v>0.06597856</v>
      </c>
      <c r="G16" s="41">
        <v>0.307354973197842</v>
      </c>
      <c r="H16" s="41">
        <v>0.0942844673991203</v>
      </c>
      <c r="I16" s="39">
        <v>0.086197756</v>
      </c>
      <c r="J16" s="40"/>
      <c r="L16" s="39">
        <v>514.0</v>
      </c>
      <c r="M16" s="39">
        <v>293.549653</v>
      </c>
      <c r="N16" s="41">
        <v>240.55679741</v>
      </c>
      <c r="O16" s="39">
        <v>517.027643119802</v>
      </c>
      <c r="P16" s="41">
        <v>404.88525390625</v>
      </c>
      <c r="Q16" s="39">
        <v>458.46686</v>
      </c>
    </row>
    <row r="17">
      <c r="D17" s="40">
        <f t="shared" si="1"/>
        <v>515</v>
      </c>
      <c r="E17" s="42">
        <v>0.103545</v>
      </c>
      <c r="F17" s="41">
        <v>0.06601114</v>
      </c>
      <c r="G17" s="41">
        <v>0.314141040615</v>
      </c>
      <c r="H17" s="41">
        <v>0.0404033027589321</v>
      </c>
      <c r="I17" s="39">
        <v>0.086197756</v>
      </c>
      <c r="J17" s="40"/>
      <c r="L17" s="39">
        <v>515.0</v>
      </c>
      <c r="M17" s="39">
        <v>329.142459</v>
      </c>
      <c r="N17" s="41">
        <v>240.77350414</v>
      </c>
      <c r="O17" s="39">
        <v>578.318124358073</v>
      </c>
      <c r="P17" s="41">
        <v>427.934204101562</v>
      </c>
      <c r="Q17" s="39">
        <v>505.113</v>
      </c>
    </row>
    <row r="18">
      <c r="D18" s="40">
        <f t="shared" si="1"/>
        <v>516</v>
      </c>
      <c r="E18" s="42">
        <v>0.0</v>
      </c>
      <c r="F18" s="41">
        <v>0.06604372</v>
      </c>
      <c r="G18" s="41">
        <v>0.320927108032158</v>
      </c>
      <c r="H18" s="41">
        <v>0.158446744084358</v>
      </c>
      <c r="I18" s="39">
        <v>0.086197756</v>
      </c>
      <c r="J18" s="40"/>
      <c r="L18" s="39">
        <v>516.0</v>
      </c>
      <c r="M18" s="39">
        <v>384.535051</v>
      </c>
      <c r="N18" s="41">
        <v>240.99021086</v>
      </c>
      <c r="O18" s="39">
        <v>603.200628158081</v>
      </c>
      <c r="P18" s="41">
        <v>542.094665527343</v>
      </c>
      <c r="Q18" s="39">
        <v>514.9641</v>
      </c>
    </row>
    <row r="19">
      <c r="D19" s="40">
        <f t="shared" si="1"/>
        <v>517</v>
      </c>
      <c r="E19" s="42">
        <v>0.0</v>
      </c>
      <c r="F19" s="41">
        <v>0.0660763</v>
      </c>
      <c r="G19" s="41">
        <v>0.327713175449316</v>
      </c>
      <c r="H19" s="41">
        <v>0.132908731698989</v>
      </c>
      <c r="I19" s="39">
        <v>0.06549556</v>
      </c>
      <c r="J19" s="40"/>
      <c r="L19" s="39">
        <v>517.0</v>
      </c>
      <c r="M19" s="39">
        <v>418.373289</v>
      </c>
      <c r="N19" s="41">
        <v>241.20691759</v>
      </c>
      <c r="O19" s="39">
        <v>598.221727418013</v>
      </c>
      <c r="P19" s="41">
        <v>465.607177734375</v>
      </c>
      <c r="Q19" s="39">
        <v>514.9641</v>
      </c>
    </row>
    <row r="20">
      <c r="D20" s="40">
        <f t="shared" si="1"/>
        <v>518</v>
      </c>
      <c r="E20" s="42">
        <v>0.0</v>
      </c>
      <c r="F20" s="41">
        <v>0.06610888</v>
      </c>
      <c r="G20" s="41">
        <v>0.334499242866474</v>
      </c>
      <c r="H20" s="41">
        <v>0.124233350157737</v>
      </c>
      <c r="I20" s="39">
        <v>0.058969695</v>
      </c>
      <c r="J20" s="40"/>
      <c r="L20" s="39">
        <v>518.0</v>
      </c>
      <c r="M20" s="39">
        <v>494.651843</v>
      </c>
      <c r="N20" s="41">
        <v>241.42362431</v>
      </c>
      <c r="O20" s="39">
        <v>570.77315616481</v>
      </c>
      <c r="P20" s="41">
        <v>414.313720703125</v>
      </c>
      <c r="Q20" s="39">
        <v>493.79733</v>
      </c>
    </row>
    <row r="21">
      <c r="D21" s="40">
        <f t="shared" si="1"/>
        <v>519</v>
      </c>
      <c r="E21" s="42">
        <v>0.0</v>
      </c>
      <c r="F21" s="41">
        <v>0.06614146</v>
      </c>
      <c r="G21" s="41">
        <v>0.341285310283632</v>
      </c>
      <c r="H21" s="41">
        <v>0.0231796596199274</v>
      </c>
      <c r="I21" s="39">
        <v>0.058969695</v>
      </c>
      <c r="J21" s="40"/>
      <c r="L21" s="39">
        <v>519.0</v>
      </c>
      <c r="M21" s="39">
        <v>435.41212</v>
      </c>
      <c r="N21" s="41">
        <v>241.64033104</v>
      </c>
      <c r="O21" s="39">
        <v>496.465737231531</v>
      </c>
      <c r="P21" s="41">
        <v>415.912231445312</v>
      </c>
      <c r="Q21" s="39">
        <v>419.65588</v>
      </c>
    </row>
    <row r="22">
      <c r="D22" s="40">
        <f t="shared" si="1"/>
        <v>520</v>
      </c>
      <c r="E22" s="42">
        <v>0.0</v>
      </c>
      <c r="F22" s="41">
        <v>0.06617404</v>
      </c>
      <c r="G22" s="41">
        <v>0.34807137770079</v>
      </c>
      <c r="H22" s="41">
        <v>0.0653342083096504</v>
      </c>
      <c r="I22" s="39">
        <v>0.07806157</v>
      </c>
      <c r="J22" s="40"/>
      <c r="L22" s="39">
        <v>520.0</v>
      </c>
      <c r="M22" s="39">
        <v>346.907168</v>
      </c>
      <c r="N22" s="41">
        <v>241.85703776</v>
      </c>
      <c r="O22" s="39">
        <v>377.505949422991</v>
      </c>
      <c r="P22" s="41">
        <v>271.509399414062</v>
      </c>
      <c r="Q22" s="39">
        <v>327.57513</v>
      </c>
    </row>
    <row r="23">
      <c r="D23" s="40">
        <f t="shared" si="1"/>
        <v>521</v>
      </c>
      <c r="E23" s="42">
        <v>0.0</v>
      </c>
      <c r="F23" s="41">
        <v>0.06620662</v>
      </c>
      <c r="G23" s="41">
        <v>0.354857445117948</v>
      </c>
      <c r="H23" s="41">
        <v>0.0455436520278453</v>
      </c>
      <c r="I23" s="39">
        <v>0.07806157</v>
      </c>
      <c r="J23" s="40"/>
      <c r="L23" s="39">
        <v>521.0</v>
      </c>
      <c r="M23" s="39">
        <v>221.294145</v>
      </c>
      <c r="N23" s="41">
        <v>242.07374449</v>
      </c>
      <c r="O23" s="39">
        <v>229.258996240133</v>
      </c>
      <c r="P23" s="41">
        <v>194.652069091796</v>
      </c>
      <c r="Q23" s="39">
        <v>204.17725</v>
      </c>
    </row>
    <row r="24">
      <c r="D24" s="40">
        <f t="shared" si="1"/>
        <v>522</v>
      </c>
      <c r="E24" s="42">
        <v>0.0</v>
      </c>
      <c r="F24" s="41">
        <v>0.0662392</v>
      </c>
      <c r="G24" s="41">
        <v>0.361643512535106</v>
      </c>
      <c r="H24" s="41">
        <v>0.2491225451231</v>
      </c>
      <c r="I24" s="39">
        <v>0.11779175</v>
      </c>
      <c r="J24" s="40"/>
      <c r="L24" s="39">
        <v>522.0</v>
      </c>
      <c r="M24" s="39">
        <v>77.810736</v>
      </c>
      <c r="N24" s="41">
        <v>242.29045121</v>
      </c>
      <c r="O24" s="39">
        <v>70.3102328277876</v>
      </c>
      <c r="P24" s="41">
        <v>82.474006652832</v>
      </c>
      <c r="Q24" s="39">
        <v>76.369995</v>
      </c>
    </row>
    <row r="25">
      <c r="D25" s="40">
        <f t="shared" si="1"/>
        <v>523</v>
      </c>
      <c r="E25" s="42">
        <v>0.0</v>
      </c>
      <c r="F25" s="41">
        <v>0.06627179</v>
      </c>
      <c r="G25" s="41">
        <v>0.368429579952265</v>
      </c>
      <c r="H25" s="41">
        <v>0.0042596785351634</v>
      </c>
      <c r="I25" s="39">
        <v>0.1282017</v>
      </c>
      <c r="J25" s="40"/>
      <c r="L25" s="39">
        <v>523.0</v>
      </c>
      <c r="M25" s="39">
        <v>1.558483</v>
      </c>
      <c r="N25" s="41">
        <v>242.50715794</v>
      </c>
      <c r="O25" s="39">
        <v>-0.810531413938106</v>
      </c>
      <c r="P25" s="41">
        <v>12.0735921859741</v>
      </c>
      <c r="Q25" s="39">
        <v>16.082</v>
      </c>
    </row>
    <row r="26">
      <c r="D26" s="40">
        <f t="shared" si="1"/>
        <v>524</v>
      </c>
      <c r="E26" s="42">
        <v>0.0</v>
      </c>
      <c r="F26" s="41">
        <v>0.06630437</v>
      </c>
      <c r="G26" s="41">
        <v>0.375215647369423</v>
      </c>
      <c r="H26" s="41">
        <v>0.00443204492330551</v>
      </c>
      <c r="I26" s="39">
        <v>0.1282017</v>
      </c>
      <c r="J26" s="40"/>
      <c r="L26" s="39">
        <v>524.0</v>
      </c>
      <c r="M26" s="39">
        <v>0.0</v>
      </c>
      <c r="N26" s="41">
        <v>242.72386466</v>
      </c>
      <c r="O26" s="39">
        <v>-1.59618225760056</v>
      </c>
      <c r="P26" s="41">
        <v>2.46170401573181</v>
      </c>
      <c r="Q26" s="39">
        <v>16.082</v>
      </c>
    </row>
    <row r="27">
      <c r="D27" s="40">
        <f t="shared" si="1"/>
        <v>525</v>
      </c>
      <c r="E27" s="42">
        <v>0.0</v>
      </c>
      <c r="F27" s="41">
        <v>0.06633695</v>
      </c>
      <c r="G27" s="41">
        <v>0.382001714786581</v>
      </c>
      <c r="H27" s="41">
        <v>6.85963488649576E-4</v>
      </c>
      <c r="I27" s="39">
        <v>0.1282017</v>
      </c>
      <c r="J27" s="40"/>
      <c r="L27" s="39">
        <v>525.0</v>
      </c>
      <c r="M27" s="39">
        <v>0.0</v>
      </c>
      <c r="N27" s="41">
        <v>242.94057138</v>
      </c>
      <c r="O27" s="39">
        <v>-2.04415902731277</v>
      </c>
      <c r="P27" s="41">
        <v>0.845673441886901</v>
      </c>
      <c r="Q27" s="39">
        <v>16.082</v>
      </c>
    </row>
    <row r="28">
      <c r="D28" s="40">
        <f t="shared" si="1"/>
        <v>526</v>
      </c>
      <c r="E28" s="42">
        <v>0.0</v>
      </c>
      <c r="F28" s="41">
        <v>0.06636953</v>
      </c>
      <c r="G28" s="41">
        <v>0.388787782203739</v>
      </c>
      <c r="H28" s="41">
        <v>0.0029690230730921</v>
      </c>
      <c r="I28" s="39">
        <v>0.1282017</v>
      </c>
      <c r="J28" s="40"/>
      <c r="L28" s="39">
        <v>526.0</v>
      </c>
      <c r="M28" s="39">
        <v>0.0</v>
      </c>
      <c r="N28" s="41">
        <v>243.15727811</v>
      </c>
      <c r="O28" s="39">
        <v>-2.15970302761924</v>
      </c>
      <c r="P28" s="41">
        <v>0.148334056138992</v>
      </c>
      <c r="Q28" s="39">
        <v>16.082</v>
      </c>
    </row>
    <row r="29">
      <c r="D29" s="40">
        <f t="shared" si="1"/>
        <v>527</v>
      </c>
      <c r="E29" s="42">
        <v>0.0</v>
      </c>
      <c r="F29" s="41">
        <v>0.06640211</v>
      </c>
      <c r="G29" s="41">
        <v>0.395573849620897</v>
      </c>
      <c r="H29" s="41">
        <v>0.0111969038844108</v>
      </c>
      <c r="I29" s="39">
        <v>0.09364139</v>
      </c>
      <c r="J29" s="40"/>
      <c r="L29" s="39">
        <v>527.0</v>
      </c>
      <c r="M29" s="39">
        <v>0.0</v>
      </c>
      <c r="N29" s="41">
        <v>243.37398483</v>
      </c>
      <c r="O29" s="39">
        <v>-2.28755308940397</v>
      </c>
      <c r="P29" s="41">
        <v>0.0260641109198331</v>
      </c>
      <c r="Q29" s="39">
        <v>16.082</v>
      </c>
    </row>
    <row r="30">
      <c r="D30" s="40">
        <f t="shared" si="1"/>
        <v>528</v>
      </c>
      <c r="E30" s="42">
        <v>0.0</v>
      </c>
      <c r="F30" s="41">
        <v>0.06643469</v>
      </c>
      <c r="G30" s="41">
        <v>0.243524970045319</v>
      </c>
      <c r="H30" s="41">
        <v>0.00130101200193166</v>
      </c>
      <c r="I30" s="39">
        <v>0.045508444</v>
      </c>
      <c r="J30" s="40"/>
      <c r="L30" s="39">
        <v>528.0</v>
      </c>
      <c r="M30" s="39">
        <v>0.0</v>
      </c>
      <c r="N30" s="41">
        <v>243.59069156</v>
      </c>
      <c r="O30" s="39">
        <v>-1.13926335638685</v>
      </c>
      <c r="P30" s="41">
        <v>0.015343370847404</v>
      </c>
      <c r="Q30" s="39">
        <v>28.668169</v>
      </c>
    </row>
    <row r="31">
      <c r="D31" s="40">
        <f t="shared" si="1"/>
        <v>529</v>
      </c>
      <c r="E31" s="42">
        <v>0.0</v>
      </c>
      <c r="F31" s="41">
        <v>0.06646727</v>
      </c>
      <c r="G31" s="41">
        <v>0.250311037462477</v>
      </c>
      <c r="H31" s="41">
        <v>0.00405626138672232</v>
      </c>
      <c r="I31" s="39">
        <v>0.04573345</v>
      </c>
      <c r="J31" s="40"/>
      <c r="L31" s="39">
        <v>529.0</v>
      </c>
      <c r="M31" s="39">
        <v>0.0</v>
      </c>
      <c r="N31" s="41">
        <v>243.80739828</v>
      </c>
      <c r="O31" s="39">
        <v>-1.12306171502845</v>
      </c>
      <c r="P31" s="41">
        <v>0.0236624330282211</v>
      </c>
      <c r="Q31" s="39">
        <v>28.668169</v>
      </c>
    </row>
    <row r="32">
      <c r="D32" s="40">
        <f t="shared" si="1"/>
        <v>530</v>
      </c>
      <c r="E32" s="42">
        <v>0.0</v>
      </c>
      <c r="F32" s="41">
        <v>0.06649985</v>
      </c>
      <c r="G32" s="41">
        <v>0.257097104879635</v>
      </c>
      <c r="H32" s="41">
        <v>0.00109148607589304</v>
      </c>
      <c r="I32" s="39">
        <v>0.014488341</v>
      </c>
      <c r="J32" s="40"/>
      <c r="L32" s="39">
        <v>530.0</v>
      </c>
      <c r="M32" s="39">
        <v>0.0</v>
      </c>
      <c r="N32" s="41">
        <v>244.02410501</v>
      </c>
      <c r="O32" s="39">
        <v>-1.11225083029318</v>
      </c>
      <c r="P32" s="41">
        <v>0.0818060562014579</v>
      </c>
      <c r="Q32" s="39">
        <v>28.668169</v>
      </c>
    </row>
    <row r="33">
      <c r="D33" s="40">
        <f t="shared" si="1"/>
        <v>531</v>
      </c>
      <c r="E33" s="42">
        <v>0.206265</v>
      </c>
      <c r="F33" s="41">
        <v>0.06653243</v>
      </c>
      <c r="G33" s="41">
        <v>0.263883172296793</v>
      </c>
      <c r="H33" s="41">
        <v>0.00226098648272454</v>
      </c>
      <c r="I33" s="39">
        <v>0.01460869</v>
      </c>
      <c r="J33" s="40"/>
      <c r="L33" s="39">
        <v>531.0</v>
      </c>
      <c r="M33" s="39">
        <v>0.0</v>
      </c>
      <c r="N33" s="41">
        <v>244.24081173</v>
      </c>
      <c r="O33" s="39">
        <v>-1.10503723441815</v>
      </c>
      <c r="P33" s="41">
        <v>0.0716972574591636</v>
      </c>
      <c r="Q33" s="39">
        <v>28.668169</v>
      </c>
    </row>
    <row r="34">
      <c r="D34" s="40">
        <f t="shared" si="1"/>
        <v>532</v>
      </c>
      <c r="E34" s="42">
        <v>0.0</v>
      </c>
      <c r="F34" s="41">
        <v>0.06656501</v>
      </c>
      <c r="G34" s="41">
        <v>0.270669239713951</v>
      </c>
      <c r="H34" s="41">
        <v>0.00453885598108172</v>
      </c>
      <c r="I34" s="39">
        <v>0.012206631</v>
      </c>
      <c r="J34" s="40"/>
      <c r="L34" s="39">
        <v>532.0</v>
      </c>
      <c r="M34" s="39">
        <v>0.0</v>
      </c>
      <c r="N34" s="41">
        <v>244.45751846</v>
      </c>
      <c r="O34" s="39">
        <v>-1.10022421593589</v>
      </c>
      <c r="P34" s="41">
        <v>0.453083992004394</v>
      </c>
      <c r="Q34" s="39">
        <v>28.668169</v>
      </c>
    </row>
    <row r="35">
      <c r="D35" s="40">
        <f t="shared" si="1"/>
        <v>533</v>
      </c>
      <c r="E35" s="42">
        <v>0.0</v>
      </c>
      <c r="F35" s="41">
        <v>0.06659759</v>
      </c>
      <c r="G35" s="41">
        <v>0.27745530713111</v>
      </c>
      <c r="H35" s="41">
        <v>0.0033934295643121</v>
      </c>
      <c r="I35" s="39">
        <v>0.083424225</v>
      </c>
      <c r="J35" s="40"/>
      <c r="L35" s="39">
        <v>533.0</v>
      </c>
      <c r="M35" s="39">
        <v>0.0</v>
      </c>
      <c r="N35" s="41">
        <v>244.67422518</v>
      </c>
      <c r="O35" s="39">
        <v>-1.09701324670451</v>
      </c>
      <c r="P35" s="41">
        <v>1.96904301643371</v>
      </c>
      <c r="Q35" s="39">
        <v>28.668169</v>
      </c>
    </row>
    <row r="36">
      <c r="D36" s="40">
        <f t="shared" si="1"/>
        <v>534</v>
      </c>
      <c r="E36" s="42">
        <v>0.0</v>
      </c>
      <c r="F36" s="41">
        <v>0.06663017</v>
      </c>
      <c r="G36" s="41">
        <v>0.284241374548268</v>
      </c>
      <c r="H36" s="41">
        <v>0.0666801035404205</v>
      </c>
      <c r="I36" s="39">
        <v>0.113889515</v>
      </c>
      <c r="J36" s="40"/>
      <c r="L36" s="39">
        <v>534.0</v>
      </c>
      <c r="M36" s="39">
        <v>28.741246</v>
      </c>
      <c r="N36" s="41">
        <v>244.89093191</v>
      </c>
      <c r="O36" s="39">
        <v>29.6407462943894</v>
      </c>
      <c r="P36" s="41">
        <v>14.4114055633544</v>
      </c>
      <c r="Q36" s="39">
        <v>51.61614</v>
      </c>
    </row>
    <row r="37">
      <c r="D37" s="40">
        <f t="shared" si="1"/>
        <v>535</v>
      </c>
      <c r="E37" s="42">
        <v>0.0</v>
      </c>
      <c r="F37" s="41">
        <v>0.06666275</v>
      </c>
      <c r="G37" s="41">
        <v>0.291027441965426</v>
      </c>
      <c r="H37" s="41">
        <v>0.0242995470762252</v>
      </c>
      <c r="I37" s="39">
        <v>0.113923326</v>
      </c>
      <c r="J37" s="40"/>
      <c r="L37" s="39">
        <v>535.0</v>
      </c>
      <c r="M37" s="39">
        <v>115.168799</v>
      </c>
      <c r="N37" s="41">
        <v>245.10763863</v>
      </c>
      <c r="O37" s="39">
        <v>123.565023241813</v>
      </c>
      <c r="P37" s="41">
        <v>76.606216430664</v>
      </c>
      <c r="Q37" s="39">
        <v>124.92456</v>
      </c>
    </row>
    <row r="38">
      <c r="D38" s="40">
        <f t="shared" si="1"/>
        <v>536</v>
      </c>
      <c r="E38" s="42">
        <v>1.734442</v>
      </c>
      <c r="F38" s="41">
        <v>0.06669533</v>
      </c>
      <c r="G38" s="41">
        <v>0.297813509382584</v>
      </c>
      <c r="H38" s="41">
        <v>0.0245100148022174</v>
      </c>
      <c r="I38" s="39">
        <v>0.16964282</v>
      </c>
      <c r="J38" s="40"/>
      <c r="L38" s="39">
        <v>536.0</v>
      </c>
      <c r="M38" s="39">
        <v>306.740809</v>
      </c>
      <c r="N38" s="41">
        <v>245.32434536</v>
      </c>
      <c r="O38" s="39">
        <v>286.25981151375</v>
      </c>
      <c r="P38" s="41">
        <v>88.207763671875</v>
      </c>
      <c r="Q38" s="39">
        <v>249.43568</v>
      </c>
    </row>
    <row r="39">
      <c r="D39" s="40">
        <f t="shared" si="1"/>
        <v>537</v>
      </c>
      <c r="E39" s="42">
        <v>0.310262</v>
      </c>
      <c r="F39" s="41">
        <v>0.06672791</v>
      </c>
      <c r="G39" s="41">
        <v>0.304599576799742</v>
      </c>
      <c r="H39" s="41">
        <v>0.00618132296949625</v>
      </c>
      <c r="I39" s="39">
        <v>0.15937158</v>
      </c>
      <c r="J39" s="40"/>
      <c r="L39" s="39">
        <v>537.0</v>
      </c>
      <c r="M39" s="39">
        <v>458.960418</v>
      </c>
      <c r="N39" s="41">
        <v>245.54105208</v>
      </c>
      <c r="O39" s="39">
        <v>429.947282292982</v>
      </c>
      <c r="P39" s="41">
        <v>151.921600341796</v>
      </c>
      <c r="Q39" s="39">
        <v>373.43497</v>
      </c>
    </row>
    <row r="40">
      <c r="D40" s="40">
        <f t="shared" si="1"/>
        <v>538</v>
      </c>
      <c r="E40" s="42">
        <v>0.0</v>
      </c>
      <c r="F40" s="41">
        <v>0.06676049</v>
      </c>
      <c r="G40" s="41">
        <v>0.3113856442169</v>
      </c>
      <c r="H40" s="41">
        <v>0.0323136411607265</v>
      </c>
      <c r="I40" s="39">
        <v>0.0679057</v>
      </c>
      <c r="J40" s="40"/>
      <c r="L40" s="39">
        <v>538.0</v>
      </c>
      <c r="M40" s="39">
        <v>549.904604</v>
      </c>
      <c r="N40" s="41">
        <v>245.75775881</v>
      </c>
      <c r="O40" s="39">
        <v>521.526917709285</v>
      </c>
      <c r="P40" s="41">
        <v>185.619476318359</v>
      </c>
      <c r="Q40" s="39">
        <v>470.99628</v>
      </c>
    </row>
    <row r="41">
      <c r="D41" s="40">
        <f t="shared" si="1"/>
        <v>539</v>
      </c>
      <c r="E41" s="42">
        <v>0.0</v>
      </c>
      <c r="F41" s="41">
        <v>0.06679307</v>
      </c>
      <c r="G41" s="41">
        <v>0.318171711634058</v>
      </c>
      <c r="H41" s="41">
        <v>0.079990915954113</v>
      </c>
      <c r="I41" s="39">
        <v>0.0679057</v>
      </c>
      <c r="J41" s="40"/>
      <c r="L41" s="39">
        <v>539.0</v>
      </c>
      <c r="M41" s="39">
        <v>637.625185</v>
      </c>
      <c r="N41" s="41">
        <v>245.97446553</v>
      </c>
      <c r="O41" s="39">
        <v>573.699339331178</v>
      </c>
      <c r="P41" s="41">
        <v>327.9384765625</v>
      </c>
      <c r="Q41" s="39">
        <v>517.64246</v>
      </c>
    </row>
    <row r="42">
      <c r="D42" s="40">
        <f t="shared" si="1"/>
        <v>540</v>
      </c>
      <c r="E42" s="42">
        <v>0.0</v>
      </c>
      <c r="F42" s="41">
        <v>0.06682565</v>
      </c>
      <c r="G42" s="41">
        <v>0.324957779051216</v>
      </c>
      <c r="H42" s="41">
        <v>0.00780393555760383</v>
      </c>
      <c r="I42" s="39">
        <v>0.0679057</v>
      </c>
      <c r="J42" s="40"/>
      <c r="L42" s="39">
        <v>540.0</v>
      </c>
      <c r="M42" s="39">
        <v>653.780009</v>
      </c>
      <c r="N42" s="41">
        <v>246.19117226</v>
      </c>
      <c r="O42" s="39">
        <v>598.604744102531</v>
      </c>
      <c r="P42" s="41">
        <v>301.532409667968</v>
      </c>
      <c r="Q42" s="39">
        <v>527.49347</v>
      </c>
    </row>
    <row r="43">
      <c r="D43" s="40">
        <f t="shared" si="1"/>
        <v>541</v>
      </c>
      <c r="E43" s="42">
        <v>0.0</v>
      </c>
      <c r="F43" s="41">
        <v>0.06685823</v>
      </c>
      <c r="G43" s="41">
        <v>0.331743846468374</v>
      </c>
      <c r="H43" s="41">
        <v>0.0233631636947393</v>
      </c>
      <c r="I43" s="39">
        <v>0.047203537</v>
      </c>
      <c r="J43" s="40"/>
      <c r="L43" s="39">
        <v>541.0</v>
      </c>
      <c r="M43" s="39">
        <v>654.225974</v>
      </c>
      <c r="N43" s="41">
        <v>246.40787898</v>
      </c>
      <c r="O43" s="39">
        <v>590.799009181916</v>
      </c>
      <c r="P43" s="41">
        <v>367.114074707031</v>
      </c>
      <c r="Q43" s="39">
        <v>527.49347</v>
      </c>
    </row>
    <row r="44">
      <c r="D44" s="40">
        <f t="shared" si="1"/>
        <v>542</v>
      </c>
      <c r="E44" s="42">
        <v>0.0</v>
      </c>
      <c r="F44" s="41">
        <v>0.06689081</v>
      </c>
      <c r="G44" s="41">
        <v>0.338529913885532</v>
      </c>
      <c r="H44" s="41">
        <v>0.00184588914271444</v>
      </c>
      <c r="I44" s="39">
        <v>0.040677637</v>
      </c>
      <c r="J44" s="40"/>
      <c r="L44" s="39">
        <v>542.0</v>
      </c>
      <c r="M44" s="39">
        <v>566.188901</v>
      </c>
      <c r="N44" s="41">
        <v>246.6245857</v>
      </c>
      <c r="O44" s="39">
        <v>566.091051197987</v>
      </c>
      <c r="P44" s="41">
        <v>309.733978271484</v>
      </c>
      <c r="Q44" s="39">
        <v>506.32675</v>
      </c>
    </row>
    <row r="45">
      <c r="D45" s="40">
        <f t="shared" si="1"/>
        <v>543</v>
      </c>
      <c r="E45" s="42">
        <v>0.0</v>
      </c>
      <c r="F45" s="41">
        <v>0.06692339</v>
      </c>
      <c r="G45" s="41">
        <v>0.34531598130269</v>
      </c>
      <c r="H45" s="41">
        <v>0.00225209584459662</v>
      </c>
      <c r="I45" s="39">
        <v>0.040677637</v>
      </c>
      <c r="J45" s="40"/>
      <c r="L45" s="39">
        <v>543.0</v>
      </c>
      <c r="M45" s="39">
        <v>521.179151</v>
      </c>
      <c r="N45" s="41">
        <v>246.84129243</v>
      </c>
      <c r="O45" s="39">
        <v>493.492306563419</v>
      </c>
      <c r="P45" s="41">
        <v>207.276153564453</v>
      </c>
      <c r="Q45" s="39">
        <v>432.18533</v>
      </c>
    </row>
    <row r="46">
      <c r="D46" s="40">
        <f t="shared" si="1"/>
        <v>544</v>
      </c>
      <c r="E46" s="42">
        <v>0.0</v>
      </c>
      <c r="F46" s="41">
        <v>0.06695597</v>
      </c>
      <c r="G46" s="41">
        <v>0.352102048719848</v>
      </c>
      <c r="H46" s="41">
        <v>0.0914990827441215</v>
      </c>
      <c r="I46" s="39">
        <v>0.05976953</v>
      </c>
      <c r="J46" s="40"/>
      <c r="L46" s="39">
        <v>544.0</v>
      </c>
      <c r="M46" s="39">
        <v>393.849388</v>
      </c>
      <c r="N46" s="41">
        <v>247.05799915</v>
      </c>
      <c r="O46" s="39">
        <v>374.948662265779</v>
      </c>
      <c r="P46" s="41">
        <v>144.356781005859</v>
      </c>
      <c r="Q46" s="39">
        <v>340.10464</v>
      </c>
    </row>
    <row r="47">
      <c r="D47" s="40">
        <f t="shared" si="1"/>
        <v>545</v>
      </c>
      <c r="E47" s="42">
        <v>0.0</v>
      </c>
      <c r="F47" s="41">
        <v>0.06698855</v>
      </c>
      <c r="G47" s="41">
        <v>0.358888116137007</v>
      </c>
      <c r="H47" s="41">
        <v>0.0341411381959915</v>
      </c>
      <c r="I47" s="39">
        <v>0.05976953</v>
      </c>
      <c r="J47" s="40"/>
      <c r="L47" s="39">
        <v>545.0</v>
      </c>
      <c r="M47" s="39">
        <v>238.33373</v>
      </c>
      <c r="N47" s="41">
        <v>247.27470588</v>
      </c>
      <c r="O47" s="39">
        <v>228.763726424549</v>
      </c>
      <c r="P47" s="41">
        <v>72.2626342773437</v>
      </c>
      <c r="Q47" s="39">
        <v>216.70715</v>
      </c>
    </row>
    <row r="48">
      <c r="D48" s="40">
        <f t="shared" si="1"/>
        <v>546</v>
      </c>
      <c r="E48" s="42">
        <v>0.41253</v>
      </c>
      <c r="F48" s="41">
        <v>0.06702113</v>
      </c>
      <c r="G48" s="41">
        <v>0.365674183554165</v>
      </c>
      <c r="H48" s="41">
        <v>0.00100350577849894</v>
      </c>
      <c r="I48" s="39">
        <v>0.099499844</v>
      </c>
      <c r="J48" s="40"/>
      <c r="L48" s="39">
        <v>546.0</v>
      </c>
      <c r="M48" s="39">
        <v>76.727851</v>
      </c>
      <c r="N48" s="41">
        <v>247.4914126</v>
      </c>
      <c r="O48" s="39">
        <v>70.9574605916471</v>
      </c>
      <c r="P48" s="41">
        <v>16.3570156097412</v>
      </c>
      <c r="Q48" s="39">
        <v>88.89989</v>
      </c>
    </row>
    <row r="49">
      <c r="D49" s="40">
        <f t="shared" si="1"/>
        <v>547</v>
      </c>
      <c r="E49" s="42">
        <v>0.0</v>
      </c>
      <c r="F49" s="41">
        <v>0.06705371</v>
      </c>
      <c r="G49" s="41">
        <v>0.372460250971323</v>
      </c>
      <c r="H49" s="41">
        <v>9.38018900342285E-4</v>
      </c>
      <c r="I49" s="39">
        <v>0.10990981</v>
      </c>
      <c r="J49" s="40"/>
      <c r="L49" s="39">
        <v>547.0</v>
      </c>
      <c r="M49" s="39">
        <v>0.833496</v>
      </c>
      <c r="N49" s="41">
        <v>247.70811933</v>
      </c>
      <c r="O49" s="39">
        <v>-0.324389164046948</v>
      </c>
      <c r="P49" s="41">
        <v>1.91795778274536</v>
      </c>
      <c r="Q49" s="39">
        <v>28.611776</v>
      </c>
    </row>
    <row r="50">
      <c r="D50" s="40">
        <f t="shared" si="1"/>
        <v>548</v>
      </c>
      <c r="E50" s="42">
        <v>0.103133</v>
      </c>
      <c r="F50" s="41">
        <v>0.06708629</v>
      </c>
      <c r="G50" s="31">
        <v>0.379246318388481</v>
      </c>
      <c r="H50" s="41">
        <v>3.74935858417302E-4</v>
      </c>
      <c r="I50" s="39">
        <v>0.10990981</v>
      </c>
      <c r="J50" s="40"/>
      <c r="L50" s="39">
        <v>548.0</v>
      </c>
      <c r="M50" s="39">
        <v>0.0</v>
      </c>
      <c r="N50" s="41">
        <v>247.92482605</v>
      </c>
      <c r="O50" s="39">
        <v>-1.09037533576628</v>
      </c>
      <c r="P50" s="41">
        <v>0.763913750648498</v>
      </c>
      <c r="Q50" s="39">
        <v>28.611776</v>
      </c>
    </row>
    <row r="51">
      <c r="D51" s="40"/>
      <c r="E51" s="40"/>
      <c r="F51" s="40"/>
      <c r="G51" s="40"/>
      <c r="H51" s="40"/>
      <c r="I51" s="40"/>
      <c r="J51" s="40"/>
    </row>
    <row r="52">
      <c r="D52" s="40"/>
      <c r="E52" s="40"/>
      <c r="F52" s="40"/>
      <c r="G52" s="40"/>
      <c r="H52" s="40"/>
      <c r="I52" s="40"/>
      <c r="J52" s="40"/>
    </row>
    <row r="53">
      <c r="M53" s="43"/>
      <c r="T53" s="41">
        <v>0.0778856351971626</v>
      </c>
      <c r="U53" s="41">
        <v>0.0942844673991203</v>
      </c>
      <c r="V53" s="41">
        <v>0.0404033027589321</v>
      </c>
      <c r="W53" s="41">
        <v>0.158446744084358</v>
      </c>
      <c r="X53" s="41">
        <v>0.132908731698989</v>
      </c>
      <c r="Y53" s="41">
        <v>0.124233350157737</v>
      </c>
      <c r="Z53" s="41">
        <v>0.0231796596199274</v>
      </c>
      <c r="AA53" s="41">
        <v>0.0653342083096504</v>
      </c>
      <c r="AB53" s="41">
        <v>0.0455436520278453</v>
      </c>
      <c r="AC53" s="41">
        <v>0.2491225451231</v>
      </c>
      <c r="AD53" s="41">
        <v>0.0042596785351634</v>
      </c>
      <c r="AE53" s="41">
        <v>0.00443204492330551</v>
      </c>
      <c r="AF53" s="41">
        <v>6.85963488649576E-4</v>
      </c>
      <c r="AG53" s="41">
        <v>0.0029690230730921</v>
      </c>
      <c r="AH53" s="41">
        <v>0.0111969038844108</v>
      </c>
      <c r="AI53" s="41">
        <v>0.00130101200193166</v>
      </c>
      <c r="AJ53" s="41">
        <v>0.00405626138672232</v>
      </c>
      <c r="AK53" s="41">
        <v>0.00109148607589304</v>
      </c>
      <c r="AL53" s="41">
        <v>0.00226098648272454</v>
      </c>
      <c r="AM53" s="41">
        <v>0.00453885598108172</v>
      </c>
      <c r="AN53" s="41">
        <v>0.0033934295643121</v>
      </c>
      <c r="AO53" s="41">
        <v>0.0666801035404205</v>
      </c>
      <c r="AP53" s="41">
        <v>0.0242995470762252</v>
      </c>
      <c r="AQ53" s="41">
        <v>0.0245100148022174</v>
      </c>
      <c r="AR53" s="41">
        <v>0.00618132296949625</v>
      </c>
      <c r="AS53" s="41">
        <v>0.0323136411607265</v>
      </c>
      <c r="AT53" s="41">
        <v>0.079990915954113</v>
      </c>
      <c r="AU53" s="41">
        <v>0.00780393555760383</v>
      </c>
      <c r="AV53" s="41">
        <v>0.0233631636947393</v>
      </c>
      <c r="AW53" s="41">
        <v>0.00184588914271444</v>
      </c>
      <c r="AX53" s="41">
        <v>0.00225209584459662</v>
      </c>
      <c r="AY53" s="41">
        <v>0.0914990827441215</v>
      </c>
      <c r="AZ53" s="41">
        <v>0.0341411381959915</v>
      </c>
      <c r="BA53" s="41">
        <v>0.00100350577849894</v>
      </c>
      <c r="BB53" s="41">
        <v>9.38018900342285E-4</v>
      </c>
      <c r="BC53" s="41">
        <v>3.74935858417302E-4</v>
      </c>
    </row>
  </sheetData>
  <mergeCells count="3">
    <mergeCell ref="A1:C1"/>
    <mergeCell ref="D1:I1"/>
    <mergeCell ref="L1:Q1"/>
  </mergeCells>
  <drawing r:id="rId1"/>
</worksheet>
</file>