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OICE_16_974FA576_32C1D314_DE\"/>
    </mc:Choice>
  </mc:AlternateContent>
  <bookViews>
    <workbookView xWindow="0" yWindow="0" windowWidth="28710" windowHeight="13050"/>
  </bookViews>
  <sheets>
    <sheet name="博盾" sheetId="2" r:id="rId1"/>
  </sheets>
  <definedNames>
    <definedName name="_xlnm._FilterDatabase" localSheetId="0" hidden="1">博盾!$A$3:$Y$6</definedName>
  </definedNames>
  <calcPr calcId="162912"/>
</workbook>
</file>

<file path=xl/calcChain.xml><?xml version="1.0" encoding="utf-8"?>
<calcChain xmlns="http://schemas.openxmlformats.org/spreadsheetml/2006/main">
  <c r="K4" i="2" l="1"/>
  <c r="L4" i="2"/>
  <c r="R4" i="2"/>
  <c r="S4" i="2"/>
  <c r="T4" i="2"/>
  <c r="V4" i="2"/>
  <c r="X4" i="2"/>
  <c r="Y4" i="2"/>
  <c r="W4" i="2"/>
  <c r="K5" i="2"/>
  <c r="L5" i="2"/>
  <c r="R5" i="2"/>
  <c r="S5" i="2"/>
  <c r="T5" i="2"/>
  <c r="V5" i="2"/>
  <c r="W5" i="2"/>
  <c r="X5" i="2"/>
  <c r="Y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</calcChain>
</file>

<file path=xl/comments1.xml><?xml version="1.0" encoding="utf-8"?>
<comments xmlns="http://schemas.openxmlformats.org/spreadsheetml/2006/main">
  <authors>
    <author>xu</author>
  </authors>
  <commentList>
    <comment ref="P4" authorId="0" shapeId="0">
      <text>
        <r>
          <rPr>
            <sz val="9"/>
            <rFont val="宋体"/>
            <charset val="134"/>
          </rPr>
          <t>xu:
外地农村</t>
        </r>
      </text>
    </comment>
    <comment ref="P5" authorId="0" shapeId="0">
      <text>
        <r>
          <rPr>
            <sz val="9"/>
            <rFont val="宋体"/>
            <charset val="134"/>
          </rPr>
          <t>xu:
外地农村</t>
        </r>
      </text>
    </comment>
  </commentList>
</comments>
</file>

<file path=xl/sharedStrings.xml><?xml version="1.0" encoding="utf-8"?>
<sst xmlns="http://schemas.openxmlformats.org/spreadsheetml/2006/main" count="35" uniqueCount="34">
  <si>
    <t>2015表</t>
  </si>
  <si>
    <t>基本信息</t>
  </si>
  <si>
    <t>收入部分</t>
  </si>
  <si>
    <t>考勤</t>
  </si>
  <si>
    <t>应付工资</t>
  </si>
  <si>
    <t>社保基数</t>
  </si>
  <si>
    <t>公积金基数</t>
  </si>
  <si>
    <t>应扣保险金</t>
  </si>
  <si>
    <t>免税金额</t>
  </si>
  <si>
    <t>补扣款</t>
  </si>
  <si>
    <t>应发工资</t>
  </si>
  <si>
    <t>应税金额</t>
  </si>
  <si>
    <t>代扣个税</t>
  </si>
  <si>
    <t>核发总额</t>
  </si>
  <si>
    <t>序号</t>
  </si>
  <si>
    <t>部门</t>
  </si>
  <si>
    <t>姓名</t>
  </si>
  <si>
    <t>基本工资</t>
  </si>
  <si>
    <t>岗位工资</t>
  </si>
  <si>
    <t>通讯费</t>
  </si>
  <si>
    <t>病假</t>
  </si>
  <si>
    <t>事假</t>
  </si>
  <si>
    <t>年休</t>
  </si>
  <si>
    <t>缺勤</t>
  </si>
  <si>
    <t>扣款</t>
  </si>
  <si>
    <t>养老</t>
  </si>
  <si>
    <t>失业</t>
  </si>
  <si>
    <t>医疗</t>
  </si>
  <si>
    <t>公积金</t>
  </si>
  <si>
    <t>个人合计</t>
  </si>
  <si>
    <t>技术部</t>
  </si>
  <si>
    <t>阿杜</t>
  </si>
  <si>
    <t>小丽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</si>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</sst>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.00_ "/>
    <numFmt numFmtId="178" formatCode="0.00;[Red]0.00"/>
  </numFmts>
  <fonts count="25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9"/>
      <color indexed="8"/>
      <name val="宋体"/>
      <charset val="134"/>
    </font>
    <font>
      <b/>
      <sz val="9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3"/>
      <color indexed="54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sz val="18"/>
      <color indexed="54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54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0"/>
      <name val="Arial"/>
      <family val="2"/>
    </font>
    <font>
      <sz val="1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22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7" fillId="15" borderId="7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7" borderId="9" applyNumberFormat="0" applyFont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176" fontId="0" fillId="0" borderId="0" xfId="0" applyNumberFormat="1" applyFill="1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177" fontId="3" fillId="0" borderId="11" xfId="0" applyNumberFormat="1" applyFont="1" applyFill="1" applyBorder="1" applyAlignment="1">
      <alignment horizontal="center" vertical="center" shrinkToFit="1"/>
    </xf>
    <xf numFmtId="177" fontId="3" fillId="0" borderId="14" xfId="0" applyNumberFormat="1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 shrinkToFit="1"/>
    </xf>
    <xf numFmtId="176" fontId="4" fillId="0" borderId="11" xfId="0" applyNumberFormat="1" applyFont="1" applyFill="1" applyBorder="1" applyAlignment="1">
      <alignment horizontal="center" vertical="center" shrinkToFit="1"/>
    </xf>
    <xf numFmtId="177" fontId="4" fillId="0" borderId="11" xfId="0" applyNumberFormat="1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/>
    </xf>
    <xf numFmtId="178" fontId="1" fillId="0" borderId="11" xfId="34" applyNumberFormat="1" applyFont="1" applyFill="1" applyBorder="1" applyAlignment="1">
      <alignment horizontal="center" vertical="center" wrapText="1"/>
    </xf>
    <xf numFmtId="176" fontId="1" fillId="0" borderId="11" xfId="0" applyNumberFormat="1" applyFont="1" applyFill="1" applyBorder="1" applyAlignment="1">
      <alignment horizontal="center" vertical="center"/>
    </xf>
    <xf numFmtId="178" fontId="1" fillId="0" borderId="11" xfId="0" applyNumberFormat="1" applyFont="1" applyFill="1" applyBorder="1" applyAlignment="1">
      <alignment horizontal="center" vertical="center"/>
    </xf>
    <xf numFmtId="0" fontId="1" fillId="0" borderId="11" xfId="20" applyFont="1" applyFill="1" applyBorder="1" applyAlignment="1">
      <alignment horizontal="center" vertical="center"/>
    </xf>
    <xf numFmtId="178" fontId="1" fillId="11" borderId="11" xfId="0" applyNumberFormat="1" applyFont="1" applyFill="1" applyBorder="1" applyAlignment="1">
      <alignment horizontal="center" vertical="center"/>
    </xf>
    <xf numFmtId="178" fontId="1" fillId="18" borderId="11" xfId="0" applyNumberFormat="1" applyFont="1" applyFill="1" applyBorder="1" applyAlignment="1">
      <alignment horizontal="center" vertical="center"/>
    </xf>
    <xf numFmtId="176" fontId="5" fillId="0" borderId="11" xfId="0" applyNumberFormat="1" applyFont="1" applyFill="1" applyBorder="1" applyAlignment="1">
      <alignment horizontal="center" vertical="center" shrinkToFit="1"/>
    </xf>
    <xf numFmtId="0" fontId="0" fillId="0" borderId="0" xfId="0" applyFont="1" applyFill="1" applyAlignment="1">
      <alignment vertical="center"/>
    </xf>
    <xf numFmtId="178" fontId="4" fillId="0" borderId="11" xfId="0" applyNumberFormat="1" applyFont="1" applyFill="1" applyBorder="1" applyAlignment="1">
      <alignment horizontal="center" vertical="center" shrinkToFit="1"/>
    </xf>
    <xf numFmtId="177" fontId="1" fillId="0" borderId="11" xfId="0" applyNumberFormat="1" applyFont="1" applyFill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8" fontId="3" fillId="0" borderId="12" xfId="0" applyNumberFormat="1" applyFont="1" applyFill="1" applyBorder="1" applyAlignment="1">
      <alignment horizontal="center" vertical="center" shrinkToFit="1"/>
    </xf>
    <xf numFmtId="178" fontId="3" fillId="0" borderId="13" xfId="0" applyNumberFormat="1" applyFont="1" applyFill="1" applyBorder="1" applyAlignment="1">
      <alignment horizontal="center" vertical="center" shrinkToFit="1"/>
    </xf>
    <xf numFmtId="178" fontId="3" fillId="0" borderId="15" xfId="0" applyNumberFormat="1" applyFont="1" applyFill="1" applyBorder="1" applyAlignment="1">
      <alignment horizontal="center" vertical="center" shrinkToFit="1"/>
    </xf>
    <xf numFmtId="177" fontId="4" fillId="0" borderId="14" xfId="0" applyNumberFormat="1" applyFont="1" applyFill="1" applyBorder="1" applyAlignment="1">
      <alignment horizontal="center" vertical="center" shrinkToFit="1"/>
    </xf>
    <xf numFmtId="177" fontId="4" fillId="0" borderId="17" xfId="0" applyNumberFormat="1" applyFont="1" applyFill="1" applyBorder="1" applyAlignment="1">
      <alignment horizontal="center" vertical="center" shrinkToFit="1"/>
    </xf>
    <xf numFmtId="176" fontId="4" fillId="0" borderId="14" xfId="0" applyNumberFormat="1" applyFont="1" applyFill="1" applyBorder="1" applyAlignment="1">
      <alignment horizontal="center" vertical="center" shrinkToFit="1"/>
    </xf>
    <xf numFmtId="176" fontId="4" fillId="0" borderId="17" xfId="0" applyNumberFormat="1" applyFont="1" applyFill="1" applyBorder="1" applyAlignment="1">
      <alignment horizontal="center" vertical="center" shrinkToFit="1"/>
    </xf>
    <xf numFmtId="176" fontId="4" fillId="0" borderId="16" xfId="0" applyNumberFormat="1" applyFont="1" applyFill="1" applyBorder="1" applyAlignment="1">
      <alignment horizontal="center" vertical="center" shrinkToFit="1"/>
    </xf>
    <xf numFmtId="176" fontId="4" fillId="0" borderId="18" xfId="0" applyNumberFormat="1" applyFont="1" applyFill="1" applyBorder="1" applyAlignment="1">
      <alignment horizontal="center" vertical="center" shrinkToFit="1"/>
    </xf>
    <xf numFmtId="178" fontId="4" fillId="0" borderId="14" xfId="0" applyNumberFormat="1" applyFont="1" applyFill="1" applyBorder="1" applyAlignment="1">
      <alignment horizontal="center" vertical="center" shrinkToFit="1"/>
    </xf>
    <xf numFmtId="178" fontId="4" fillId="0" borderId="17" xfId="0" applyNumberFormat="1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/>
    <xf numFmtId="176" fontId="3" fillId="0" borderId="11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177" fontId="4" fillId="0" borderId="14" xfId="0" applyNumberFormat="1" applyFont="1" applyFill="1" applyBorder="1" applyAlignment="1">
      <alignment horizontal="center" vertical="center"/>
    </xf>
    <xf numFmtId="177" fontId="4" fillId="0" borderId="17" xfId="0" applyNumberFormat="1" applyFont="1" applyFill="1" applyBorder="1" applyAlignment="1">
      <alignment horizontal="center" vertical="center"/>
    </xf>
    <xf numFmtId="176" fontId="3" fillId="0" borderId="11" xfId="0" applyNumberFormat="1" applyFont="1" applyFill="1" applyBorder="1" applyAlignment="1">
      <alignment horizontal="center" vertical="center" wrapText="1" shrinkToFit="1"/>
    </xf>
    <xf numFmtId="0" fontId="4" fillId="0" borderId="11" xfId="0" applyFont="1" applyFill="1" applyBorder="1" applyAlignment="1">
      <alignment horizontal="center" vertical="center"/>
    </xf>
  </cellXfs>
  <cellStyles count="44">
    <cellStyle name="20% - 着色 1" xfId="1"/>
    <cellStyle name="20% - 着色 2" xfId="6"/>
    <cellStyle name="20% - 着色 3" xfId="3"/>
    <cellStyle name="20% - 着色 4" xfId="7"/>
    <cellStyle name="20% - 着色 5" xfId="8"/>
    <cellStyle name="20% - 着色 6" xfId="11"/>
    <cellStyle name="40% - 着色 1" xfId="2"/>
    <cellStyle name="40% - 着色 2" xfId="13"/>
    <cellStyle name="40% - 着色 3" xfId="4"/>
    <cellStyle name="40% - 着色 4" xfId="14"/>
    <cellStyle name="40% - 着色 5" xfId="16"/>
    <cellStyle name="40% - 着色 6" xfId="18"/>
    <cellStyle name="60% - 着色 1" xfId="19"/>
    <cellStyle name="60% - 着色 2" xfId="21"/>
    <cellStyle name="60% - 着色 3" xfId="23"/>
    <cellStyle name="60% - 着色 4" xfId="24"/>
    <cellStyle name="60% - 着色 5" xfId="25"/>
    <cellStyle name="60% - 着色 6" xfId="27"/>
    <cellStyle name="标题" xfId="5"/>
    <cellStyle name="标题 1" xfId="28"/>
    <cellStyle name="标题 2" xfId="29"/>
    <cellStyle name="标题 3" xfId="30"/>
    <cellStyle name="标题 4" xfId="31"/>
    <cellStyle name="差" xfId="33"/>
    <cellStyle name="常规" xfId="0" builtinId="0"/>
    <cellStyle name="常规_3月员工考勤" xfId="34"/>
    <cellStyle name="常规_考勤表（7月份）" xfId="20"/>
    <cellStyle name="好" xfId="17"/>
    <cellStyle name="汇总" xfId="35"/>
    <cellStyle name="计算" xfId="15"/>
    <cellStyle name="检查单元格" xfId="36"/>
    <cellStyle name="解释性文本" xfId="9"/>
    <cellStyle name="警告文本" xfId="32"/>
    <cellStyle name="链接单元格" xfId="26"/>
    <cellStyle name="适中" xfId="37"/>
    <cellStyle name="输出" xfId="39"/>
    <cellStyle name="输入" xfId="22"/>
    <cellStyle name="着色 1" xfId="10"/>
    <cellStyle name="着色 2" xfId="12"/>
    <cellStyle name="着色 3" xfId="40"/>
    <cellStyle name="着色 4" xfId="41"/>
    <cellStyle name="着色 5" xfId="38"/>
    <cellStyle name="着色 6" xfId="42"/>
    <cellStyle name="注释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8"/>
  <sheetViews>
    <sheetView showGridLines="0" tabSelected="1" zoomScaleSheetLayoutView="100" workbookViewId="0">
      <pane ySplit="3" topLeftCell="A4" activePane="bottomLeft" state="frozen"/>
      <selection pane="bottomLeft" activeCell="S4" sqref="S4"/>
    </sheetView>
  </sheetViews>
  <sheetFormatPr defaultRowHeight="15.95" customHeight="1"/>
  <cols>
    <col min="1" max="1" width="3.375" style="1" customWidth="1"/>
    <col min="2" max="2" width="5.75" style="2" customWidth="1"/>
    <col min="3" max="3" width="6.625" style="3" customWidth="1"/>
    <col min="4" max="4" width="7.875" style="4" customWidth="1"/>
    <col min="5" max="5" width="6.75" style="4" hidden="1" customWidth="1"/>
    <col min="6" max="6" width="6.875" style="4" customWidth="1"/>
    <col min="7" max="7" width="5.625" style="1" customWidth="1"/>
    <col min="8" max="8" width="5.625" style="5" customWidth="1"/>
    <col min="9" max="9" width="5.625" style="1" customWidth="1"/>
    <col min="10" max="10" width="5.625" style="6" customWidth="1"/>
    <col min="11" max="12" width="7.375" style="1" customWidth="1"/>
    <col min="13" max="13" width="7.625" style="7" customWidth="1"/>
    <col min="14" max="14" width="7.75" style="7" customWidth="1"/>
    <col min="15" max="15" width="8.125" style="1" customWidth="1"/>
    <col min="16" max="16" width="6.25" style="1" customWidth="1"/>
    <col min="17" max="17" width="7.375" style="1" customWidth="1"/>
    <col min="18" max="19" width="8.125" style="1" customWidth="1"/>
    <col min="20" max="21" width="7.125" style="1" customWidth="1"/>
    <col min="22" max="22" width="7.75" style="1" customWidth="1"/>
    <col min="23" max="23" width="7.5" style="1" customWidth="1"/>
    <col min="24" max="24" width="7.375" style="1" customWidth="1"/>
    <col min="25" max="25" width="7.75" style="1" customWidth="1"/>
    <col min="26" max="252" width="9" style="1"/>
  </cols>
  <sheetData>
    <row r="1" spans="1:25" ht="31.5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</row>
    <row r="2" spans="1:25" ht="15.95" customHeight="1">
      <c r="A2" s="37" t="s">
        <v>1</v>
      </c>
      <c r="B2" s="38"/>
      <c r="C2" s="38"/>
      <c r="D2" s="39" t="s">
        <v>2</v>
      </c>
      <c r="E2" s="39"/>
      <c r="F2" s="39"/>
      <c r="G2" s="40" t="s">
        <v>3</v>
      </c>
      <c r="H2" s="41"/>
      <c r="I2" s="41"/>
      <c r="J2" s="41"/>
      <c r="K2" s="42"/>
      <c r="L2" s="28" t="s">
        <v>4</v>
      </c>
      <c r="M2" s="30" t="s">
        <v>5</v>
      </c>
      <c r="N2" s="32" t="s">
        <v>6</v>
      </c>
      <c r="O2" s="43" t="s">
        <v>7</v>
      </c>
      <c r="P2" s="44"/>
      <c r="Q2" s="44"/>
      <c r="R2" s="44"/>
      <c r="S2" s="45"/>
      <c r="T2" s="34" t="s">
        <v>8</v>
      </c>
      <c r="U2" s="34" t="s">
        <v>9</v>
      </c>
      <c r="V2" s="46" t="s">
        <v>10</v>
      </c>
      <c r="W2" s="46" t="s">
        <v>11</v>
      </c>
      <c r="X2" s="30" t="s">
        <v>12</v>
      </c>
      <c r="Y2" s="48" t="s">
        <v>13</v>
      </c>
    </row>
    <row r="3" spans="1:25" ht="15.95" customHeight="1">
      <c r="A3" s="8" t="s">
        <v>14</v>
      </c>
      <c r="B3" s="9" t="s">
        <v>15</v>
      </c>
      <c r="C3" s="10" t="s">
        <v>16</v>
      </c>
      <c r="D3" s="11" t="s">
        <v>17</v>
      </c>
      <c r="E3" s="11" t="s">
        <v>18</v>
      </c>
      <c r="F3" s="11" t="s">
        <v>19</v>
      </c>
      <c r="G3" s="12" t="s">
        <v>20</v>
      </c>
      <c r="H3" s="11" t="s">
        <v>21</v>
      </c>
      <c r="I3" s="12" t="s">
        <v>22</v>
      </c>
      <c r="J3" s="11" t="s">
        <v>23</v>
      </c>
      <c r="K3" s="12" t="s">
        <v>24</v>
      </c>
      <c r="L3" s="29"/>
      <c r="M3" s="31"/>
      <c r="N3" s="33"/>
      <c r="O3" s="22" t="s">
        <v>25</v>
      </c>
      <c r="P3" s="22" t="s">
        <v>26</v>
      </c>
      <c r="Q3" s="22" t="s">
        <v>27</v>
      </c>
      <c r="R3" s="12" t="s">
        <v>28</v>
      </c>
      <c r="S3" s="22" t="s">
        <v>29</v>
      </c>
      <c r="T3" s="35"/>
      <c r="U3" s="35"/>
      <c r="V3" s="47"/>
      <c r="W3" s="47"/>
      <c r="X3" s="31"/>
      <c r="Y3" s="49"/>
    </row>
    <row r="4" spans="1:25" ht="15.95" customHeight="1">
      <c r="A4" s="13">
        <v>5</v>
      </c>
      <c r="B4" s="14" t="s">
        <v>30</v>
      </c>
      <c r="C4" s="17" t="s">
        <v>31</v>
      </c>
      <c r="D4" s="15">
        <v>7700</v>
      </c>
      <c r="E4" s="15">
        <v>0</v>
      </c>
      <c r="F4" s="15">
        <v>300</v>
      </c>
      <c r="G4" s="18">
        <v>1</v>
      </c>
      <c r="H4" s="19">
        <v>0</v>
      </c>
      <c r="I4" s="16">
        <v>0</v>
      </c>
      <c r="J4" s="16">
        <v>0</v>
      </c>
      <c r="K4" s="16">
        <f t="shared" ref="K4" si="0">ROUND((D4+E4+F4)/21.75*(0.5*G4+H4+J4),2)</f>
        <v>183.91</v>
      </c>
      <c r="L4" s="16">
        <f t="shared" ref="L4" si="1">ROUND(D4+E4+F4-K4,2)</f>
        <v>7816.09</v>
      </c>
      <c r="M4" s="15">
        <v>3000</v>
      </c>
      <c r="N4" s="15">
        <v>4000</v>
      </c>
      <c r="O4" s="16">
        <v>240</v>
      </c>
      <c r="P4" s="16">
        <v>0</v>
      </c>
      <c r="Q4" s="16">
        <v>63</v>
      </c>
      <c r="R4" s="23">
        <f t="shared" ref="R4" si="2">N4*0.12</f>
        <v>480</v>
      </c>
      <c r="S4" s="16">
        <f t="shared" ref="S4" si="3">SUM(O4:R4)</f>
        <v>783</v>
      </c>
      <c r="T4" s="16">
        <f t="shared" ref="T4" si="4">F4</f>
        <v>300</v>
      </c>
      <c r="U4" s="16">
        <v>0</v>
      </c>
      <c r="V4" s="16">
        <f t="shared" ref="V4" si="5">ROUND(L4-S4-T4+U4,2)</f>
        <v>6733.09</v>
      </c>
      <c r="W4" s="16">
        <f t="shared" ref="W4" si="6">IF(V4&lt;=3500,0,V4-3500)</f>
        <v>3233.09</v>
      </c>
      <c r="X4" s="16">
        <f>ROUND(MAX((V4-3500)*{0.03,0.1,0.2,0.25,0.3,0.35,0.45}-{0,105,555,1005,2755,5505,13505},0),2)</f>
        <v>218.31</v>
      </c>
      <c r="Y4" s="24">
        <f t="shared" ref="Y4" si="7">L4-S4+U4-X4</f>
        <v>6814.78</v>
      </c>
    </row>
    <row r="5" spans="1:25" ht="15.95" customHeight="1">
      <c r="A5" s="13">
        <v>5</v>
      </c>
      <c r="B5" s="14" t="s">
        <v>30</v>
      </c>
      <c r="C5" s="17" t="s">
        <v>32</v>
      </c>
      <c r="D5" s="15">
        <v>7700</v>
      </c>
      <c r="E5" s="15">
        <v>0</v>
      </c>
      <c r="F5" s="15">
        <v>300</v>
      </c>
      <c r="G5" s="18">
        <v>1</v>
      </c>
      <c r="H5" s="19">
        <v>0</v>
      </c>
      <c r="I5" s="16">
        <v>0</v>
      </c>
      <c r="J5" s="16">
        <v>0</v>
      </c>
      <c r="K5" s="16">
        <f t="shared" ref="K5" si="8">ROUND((D5+E5+F5)/21.75*(0.5*G5+H5+J5),2)</f>
        <v>183.91</v>
      </c>
      <c r="L5" s="16">
        <f t="shared" ref="L5" si="9">ROUND(D5+E5+F5-K5,2)</f>
        <v>7816.09</v>
      </c>
      <c r="M5" s="15">
        <v>3000</v>
      </c>
      <c r="N5" s="15">
        <v>4000</v>
      </c>
      <c r="O5" s="16">
        <v>240</v>
      </c>
      <c r="P5" s="16">
        <v>0</v>
      </c>
      <c r="Q5" s="16">
        <v>63</v>
      </c>
      <c r="R5" s="23">
        <f t="shared" ref="R5" si="10">N5*0.12</f>
        <v>480</v>
      </c>
      <c r="S5" s="16">
        <f t="shared" ref="S5" si="11">SUM(O5:R5)</f>
        <v>783</v>
      </c>
      <c r="T5" s="16">
        <f t="shared" ref="T5" si="12">F5</f>
        <v>300</v>
      </c>
      <c r="U5" s="16">
        <v>0</v>
      </c>
      <c r="V5" s="16">
        <f t="shared" ref="V5" si="13">ROUND(L5-S5-T5+U5,2)</f>
        <v>6733.09</v>
      </c>
      <c r="W5" s="16">
        <f t="shared" ref="W5" si="14">IF(V5&lt;=3500,0,V5-3500)</f>
        <v>3233.09</v>
      </c>
      <c r="X5" s="16">
        <f>ROUND(MAX((V5-3500)*{0.03,0.1,0.2,0.25,0.3,0.35,0.45}-{0,105,555,1005,2755,5505,13505},0),2)</f>
        <v>218.31</v>
      </c>
      <c r="Y5" s="24">
        <f t="shared" ref="Y5" si="15">L5-S5+U5-X5</f>
        <v>6814.78</v>
      </c>
    </row>
    <row r="6" spans="1:25" ht="15.95" customHeight="1">
      <c r="A6" s="25" t="s">
        <v>33</v>
      </c>
      <c r="B6" s="26"/>
      <c r="C6" s="27"/>
      <c r="D6" s="20">
        <f>SUM(D5:D5)</f>
        <v>7700</v>
      </c>
      <c r="E6" s="20">
        <f>SUM(E5:E5)</f>
        <v>0</v>
      </c>
      <c r="F6" s="20">
        <f>SUM(F5:F5)</f>
        <v>300</v>
      </c>
      <c r="G6" s="20">
        <f>SUM(G5:G5)</f>
        <v>1</v>
      </c>
      <c r="H6" s="20">
        <f>SUM(H5:H5)</f>
        <v>0</v>
      </c>
      <c r="I6" s="20">
        <f>SUM(I5:I5)</f>
        <v>0</v>
      </c>
      <c r="J6" s="20">
        <f>SUM(J5:J5)</f>
        <v>0</v>
      </c>
      <c r="K6" s="20">
        <f>SUM(K5:K5)</f>
        <v>183.91</v>
      </c>
      <c r="L6" s="20">
        <f>SUM(L5:L5)</f>
        <v>7816.09</v>
      </c>
      <c r="M6" s="20">
        <f>SUM(M5:M5)</f>
        <v>3000</v>
      </c>
      <c r="N6" s="20">
        <f>SUM(N5:N5)</f>
        <v>4000</v>
      </c>
      <c r="O6" s="20">
        <f>SUM(O5:O5)</f>
        <v>240</v>
      </c>
      <c r="P6" s="20">
        <f>SUM(P5:P5)</f>
        <v>0</v>
      </c>
      <c r="Q6" s="20">
        <f>SUM(Q5:Q5)</f>
        <v>63</v>
      </c>
      <c r="R6" s="20">
        <f>SUM(R5:R5)</f>
        <v>480</v>
      </c>
      <c r="S6" s="20">
        <f>SUM(S5:S5)</f>
        <v>783</v>
      </c>
      <c r="T6" s="20">
        <f>SUM(T5:T5)</f>
        <v>300</v>
      </c>
      <c r="U6" s="20">
        <f>SUM(U5:U5)</f>
        <v>0</v>
      </c>
      <c r="V6" s="20">
        <f>SUM(V5:V5)</f>
        <v>6733.09</v>
      </c>
      <c r="W6" s="20">
        <f>SUM(W5:W5)</f>
        <v>3233.09</v>
      </c>
      <c r="X6" s="20">
        <f>SUM(X5:X5)</f>
        <v>218.31</v>
      </c>
      <c r="Y6" s="20">
        <f>SUM(Y5:Y5)</f>
        <v>6814.78</v>
      </c>
    </row>
    <row r="8" spans="1:25" ht="15.95" customHeight="1">
      <c r="C8" s="21"/>
    </row>
  </sheetData>
  <mergeCells count="15">
    <mergeCell ref="A1:Y1"/>
    <mergeCell ref="A2:C2"/>
    <mergeCell ref="D2:F2"/>
    <mergeCell ref="G2:K2"/>
    <mergeCell ref="O2:S2"/>
    <mergeCell ref="U2:U3"/>
    <mergeCell ref="V2:V3"/>
    <mergeCell ref="W2:W3"/>
    <mergeCell ref="X2:X3"/>
    <mergeCell ref="Y2:Y3"/>
    <mergeCell ref="A6:C6"/>
    <mergeCell ref="L2:L3"/>
    <mergeCell ref="M2:M3"/>
    <mergeCell ref="N2:N3"/>
    <mergeCell ref="T2:T3"/>
  </mergeCells>
  <pageMargins left="0.75" right="0.75" top="1" bottom="1" header="0.51111111111111107" footer="0.51111111111111107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xujuan</dc:creator>
  <cp:keywords/>
  <dc:description/>
  <cp:lastModifiedBy>好奇 小子</cp:lastModifiedBy>
  <cp:revision/>
  <dcterms:created xsi:type="dcterms:W3CDTF">2014-12-30T09:35:56Z</dcterms:created>
  <dcterms:modified xsi:type="dcterms:W3CDTF">2015-05-10T15:28:25Z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