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dy\Documents\julia\packages\cordoba\test\data\input\onshore_grid\"/>
    </mc:Choice>
  </mc:AlternateContent>
  <bookViews>
    <workbookView xWindow="0" yWindow="0" windowWidth="12405" windowHeight="6735" tabRatio="708" activeTab="1"/>
  </bookViews>
  <sheets>
    <sheet name="NORTH_SEA (2)" sheetId="26" r:id="rId1"/>
    <sheet name="Sheet6" sheetId="30" r:id="rId2"/>
    <sheet name="NORTH_SEA" sheetId="10" r:id="rId3"/>
    <sheet name="Sheet2" sheetId="25" r:id="rId4"/>
    <sheet name="Sheet1" sheetId="24" r:id="rId5"/>
    <sheet name="redispatch_UKDEDK" sheetId="27" r:id="rId6"/>
    <sheet name="redispatch_NS" sheetId="28" r:id="rId7"/>
    <sheet name="Sheet5" sheetId="29" r:id="rId8"/>
    <sheet name="redispatch" sheetId="11" r:id="rId9"/>
  </sheets>
  <definedNames>
    <definedName name="_xlnm._FilterDatabase" localSheetId="8" hidden="1">redispatch!$I$1:$K$47</definedName>
    <definedName name="_xlnm._FilterDatabase" localSheetId="5" hidden="1">redispatch_UKDEDK!$I$1:$K$47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0" l="1"/>
  <c r="D20" i="26"/>
  <c r="Y2" i="30"/>
  <c r="Y3" i="30"/>
  <c r="Y1" i="30"/>
  <c r="Q4" i="30"/>
  <c r="P29" i="30"/>
  <c r="P30" i="30"/>
  <c r="P31" i="30"/>
  <c r="P32" i="30"/>
  <c r="P33" i="30"/>
  <c r="P34" i="30"/>
  <c r="P35" i="30"/>
  <c r="P36" i="30"/>
  <c r="P37" i="30"/>
  <c r="P38" i="30"/>
  <c r="P28" i="30"/>
  <c r="P4" i="30"/>
  <c r="U10" i="30"/>
  <c r="R10" i="30"/>
  <c r="R11" i="30" s="1"/>
  <c r="U9" i="30"/>
  <c r="S9" i="30"/>
  <c r="I30" i="26"/>
  <c r="L31" i="26"/>
  <c r="J30" i="26"/>
  <c r="D29" i="26"/>
  <c r="D30" i="26"/>
  <c r="I27" i="26"/>
  <c r="AC8" i="26"/>
  <c r="AD8" i="26"/>
  <c r="O8" i="26"/>
  <c r="N8" i="26"/>
  <c r="AJ8" i="26"/>
  <c r="Y8" i="26"/>
  <c r="T8" i="26"/>
  <c r="J8" i="26"/>
  <c r="E8" i="26"/>
  <c r="D8" i="26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O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N10" i="30"/>
  <c r="L10" i="30"/>
  <c r="M10" i="30" s="1"/>
  <c r="K10" i="30"/>
  <c r="K11" i="30" s="1"/>
  <c r="I10" i="30"/>
  <c r="N9" i="30"/>
  <c r="L9" i="30"/>
  <c r="I9" i="30"/>
  <c r="M9" i="30" s="1"/>
  <c r="K3" i="30"/>
  <c r="F9" i="30"/>
  <c r="G39" i="30"/>
  <c r="C4" i="30"/>
  <c r="F10" i="30"/>
  <c r="D9" i="30"/>
  <c r="B4" i="30"/>
  <c r="K33" i="26"/>
  <c r="K32" i="26"/>
  <c r="K31" i="26"/>
  <c r="K30" i="26"/>
  <c r="K29" i="26"/>
  <c r="K28" i="26"/>
  <c r="F4" i="30"/>
  <c r="C10" i="30"/>
  <c r="B6" i="30"/>
  <c r="C3" i="30"/>
  <c r="D136" i="28"/>
  <c r="AI8" i="26"/>
  <c r="X8" i="26"/>
  <c r="S8" i="26"/>
  <c r="I8" i="26"/>
  <c r="C130" i="28"/>
  <c r="P136" i="28"/>
  <c r="P135" i="28"/>
  <c r="P134" i="28"/>
  <c r="P133" i="28"/>
  <c r="P132" i="28"/>
  <c r="L136" i="28"/>
  <c r="L135" i="28"/>
  <c r="L134" i="28"/>
  <c r="L133" i="28"/>
  <c r="L132" i="28"/>
  <c r="H136" i="28"/>
  <c r="H135" i="28"/>
  <c r="H134" i="28"/>
  <c r="H133" i="28"/>
  <c r="H132" i="28"/>
  <c r="D135" i="28"/>
  <c r="D133" i="28"/>
  <c r="D134" i="28"/>
  <c r="D132" i="28"/>
  <c r="G130" i="28"/>
  <c r="O130" i="28"/>
  <c r="K130" i="28"/>
  <c r="P129" i="28"/>
  <c r="P122" i="28"/>
  <c r="P77" i="28"/>
  <c r="P31" i="28"/>
  <c r="P18" i="28"/>
  <c r="L129" i="28"/>
  <c r="L122" i="28"/>
  <c r="L77" i="28"/>
  <c r="L31" i="28"/>
  <c r="L18" i="28"/>
  <c r="H129" i="28"/>
  <c r="H122" i="28"/>
  <c r="H77" i="28"/>
  <c r="H31" i="28"/>
  <c r="H18" i="28"/>
  <c r="D129" i="28"/>
  <c r="D122" i="28"/>
  <c r="D77" i="28"/>
  <c r="D31" i="28"/>
  <c r="D18" i="28"/>
  <c r="N88" i="28"/>
  <c r="N64" i="28"/>
  <c r="N33" i="28"/>
  <c r="N18" i="28"/>
  <c r="N2" i="28"/>
  <c r="N17" i="28"/>
  <c r="N5" i="28"/>
  <c r="N34" i="28"/>
  <c r="N21" i="28"/>
  <c r="N89" i="28"/>
  <c r="N35" i="28"/>
  <c r="N36" i="28"/>
  <c r="N37" i="28"/>
  <c r="N66" i="28"/>
  <c r="N58" i="28"/>
  <c r="N92" i="28"/>
  <c r="N19" i="28"/>
  <c r="N38" i="28"/>
  <c r="N113" i="28"/>
  <c r="N39" i="28"/>
  <c r="N82" i="28"/>
  <c r="N76" i="28"/>
  <c r="N123" i="28"/>
  <c r="N65" i="28"/>
  <c r="N70" i="28"/>
  <c r="N81" i="28"/>
  <c r="N91" i="28"/>
  <c r="N40" i="28"/>
  <c r="N3" i="28"/>
  <c r="N6" i="28"/>
  <c r="N10" i="28"/>
  <c r="N41" i="28"/>
  <c r="N42" i="28"/>
  <c r="N71" i="28"/>
  <c r="N67" i="28"/>
  <c r="N27" i="28"/>
  <c r="N22" i="28"/>
  <c r="N118" i="28"/>
  <c r="N43" i="28"/>
  <c r="N98" i="28"/>
  <c r="N124" i="28"/>
  <c r="N104" i="28"/>
  <c r="N83" i="28"/>
  <c r="N94" i="28"/>
  <c r="N68" i="28"/>
  <c r="N44" i="28"/>
  <c r="N11" i="28"/>
  <c r="N7" i="28"/>
  <c r="N12" i="28"/>
  <c r="N45" i="28"/>
  <c r="N25" i="28"/>
  <c r="N78" i="28"/>
  <c r="N46" i="28"/>
  <c r="N63" i="28"/>
  <c r="N26" i="28"/>
  <c r="N20" i="28"/>
  <c r="N47" i="28"/>
  <c r="N32" i="28"/>
  <c r="N73" i="28"/>
  <c r="N125" i="28"/>
  <c r="N90" i="28"/>
  <c r="N112" i="28"/>
  <c r="N108" i="28"/>
  <c r="N69" i="28"/>
  <c r="N48" i="28"/>
  <c r="N8" i="28"/>
  <c r="N9" i="28"/>
  <c r="N15" i="28"/>
  <c r="N49" i="28"/>
  <c r="N87" i="28"/>
  <c r="N111" i="28"/>
  <c r="N79" i="28"/>
  <c r="N29" i="28"/>
  <c r="N23" i="28"/>
  <c r="N85" i="28"/>
  <c r="N74" i="28"/>
  <c r="N126" i="28"/>
  <c r="N105" i="28"/>
  <c r="N121" i="28"/>
  <c r="N106" i="28"/>
  <c r="N84" i="28"/>
  <c r="N50" i="28"/>
  <c r="N16" i="28"/>
  <c r="N13" i="28"/>
  <c r="N14" i="28"/>
  <c r="N51" i="28"/>
  <c r="N52" i="28"/>
  <c r="N30" i="28"/>
  <c r="N28" i="28"/>
  <c r="N122" i="28"/>
  <c r="N109" i="28"/>
  <c r="N116" i="28"/>
  <c r="N114" i="28"/>
  <c r="N117" i="28"/>
  <c r="N62" i="28"/>
  <c r="N115" i="28"/>
  <c r="N31" i="28"/>
  <c r="N24" i="28"/>
  <c r="N53" i="28"/>
  <c r="N110" i="28"/>
  <c r="N120" i="28"/>
  <c r="N101" i="28"/>
  <c r="N127" i="28"/>
  <c r="N93" i="28"/>
  <c r="N107" i="28"/>
  <c r="N72" i="28"/>
  <c r="N54" i="28"/>
  <c r="N100" i="28"/>
  <c r="N95" i="28"/>
  <c r="N4" i="28"/>
  <c r="N103" i="28"/>
  <c r="N96" i="28"/>
  <c r="N99" i="28"/>
  <c r="N86" i="28"/>
  <c r="N128" i="28"/>
  <c r="N102" i="28"/>
  <c r="N61" i="28"/>
  <c r="N55" i="28"/>
  <c r="N60" i="28"/>
  <c r="N119" i="28"/>
  <c r="N59" i="28"/>
  <c r="N129" i="28"/>
  <c r="N56" i="28"/>
  <c r="N80" i="28"/>
  <c r="N57" i="28"/>
  <c r="N77" i="28"/>
  <c r="N97" i="28"/>
  <c r="N75" i="28"/>
  <c r="J100" i="28"/>
  <c r="J60" i="28"/>
  <c r="J33" i="28"/>
  <c r="J18" i="28"/>
  <c r="J2" i="28"/>
  <c r="J17" i="28"/>
  <c r="J3" i="28"/>
  <c r="J34" i="28"/>
  <c r="J20" i="28"/>
  <c r="J83" i="28"/>
  <c r="J35" i="28"/>
  <c r="J36" i="28"/>
  <c r="J37" i="28"/>
  <c r="J64" i="28"/>
  <c r="J59" i="28"/>
  <c r="J86" i="28"/>
  <c r="J19" i="28"/>
  <c r="J38" i="28"/>
  <c r="J113" i="28"/>
  <c r="J39" i="28"/>
  <c r="J80" i="28"/>
  <c r="J103" i="28"/>
  <c r="J123" i="28"/>
  <c r="J40" i="28"/>
  <c r="J75" i="28"/>
  <c r="J81" i="28"/>
  <c r="J93" i="28"/>
  <c r="J41" i="28"/>
  <c r="J4" i="28"/>
  <c r="J6" i="28"/>
  <c r="J14" i="28"/>
  <c r="J42" i="28"/>
  <c r="J43" i="28"/>
  <c r="J73" i="28"/>
  <c r="J66" i="28"/>
  <c r="J28" i="28"/>
  <c r="J21" i="28"/>
  <c r="J114" i="28"/>
  <c r="J44" i="28"/>
  <c r="J87" i="28"/>
  <c r="J124" i="28"/>
  <c r="J89" i="28"/>
  <c r="J85" i="28"/>
  <c r="J92" i="28"/>
  <c r="J69" i="28"/>
  <c r="J45" i="28"/>
  <c r="J10" i="28"/>
  <c r="J7" i="28"/>
  <c r="J9" i="28"/>
  <c r="J46" i="28"/>
  <c r="J25" i="28"/>
  <c r="J77" i="28"/>
  <c r="J32" i="28"/>
  <c r="J68" i="28"/>
  <c r="J26" i="28"/>
  <c r="J22" i="28"/>
  <c r="J47" i="28"/>
  <c r="J48" i="28"/>
  <c r="J74" i="28"/>
  <c r="J125" i="28"/>
  <c r="J104" i="28"/>
  <c r="J111" i="28"/>
  <c r="J108" i="28"/>
  <c r="J72" i="28"/>
  <c r="J49" i="28"/>
  <c r="J8" i="28"/>
  <c r="J11" i="28"/>
  <c r="J16" i="28"/>
  <c r="J50" i="28"/>
  <c r="J90" i="28"/>
  <c r="J110" i="28"/>
  <c r="J82" i="28"/>
  <c r="J29" i="28"/>
  <c r="J23" i="28"/>
  <c r="J91" i="28"/>
  <c r="J79" i="28"/>
  <c r="J126" i="28"/>
  <c r="J117" i="28"/>
  <c r="J122" i="28"/>
  <c r="J105" i="28"/>
  <c r="J84" i="28"/>
  <c r="J51" i="28"/>
  <c r="J15" i="28"/>
  <c r="J12" i="28"/>
  <c r="J13" i="28"/>
  <c r="J52" i="28"/>
  <c r="J53" i="28"/>
  <c r="J30" i="28"/>
  <c r="J27" i="28"/>
  <c r="J121" i="28"/>
  <c r="J107" i="28"/>
  <c r="J119" i="28"/>
  <c r="J112" i="28"/>
  <c r="J118" i="28"/>
  <c r="J62" i="28"/>
  <c r="J116" i="28"/>
  <c r="J31" i="28"/>
  <c r="J24" i="28"/>
  <c r="J71" i="28"/>
  <c r="J109" i="28"/>
  <c r="J120" i="28"/>
  <c r="J94" i="28"/>
  <c r="J129" i="28"/>
  <c r="J98" i="28"/>
  <c r="J95" i="28"/>
  <c r="J70" i="28"/>
  <c r="J54" i="28"/>
  <c r="J102" i="28"/>
  <c r="J96" i="28"/>
  <c r="J5" i="28"/>
  <c r="J106" i="28"/>
  <c r="J97" i="28"/>
  <c r="J101" i="28"/>
  <c r="J67" i="28"/>
  <c r="J127" i="28"/>
  <c r="J99" i="28"/>
  <c r="J61" i="28"/>
  <c r="J55" i="28"/>
  <c r="J56" i="28"/>
  <c r="J115" i="28"/>
  <c r="J65" i="28"/>
  <c r="J128" i="28"/>
  <c r="J57" i="28"/>
  <c r="J78" i="28"/>
  <c r="J58" i="28"/>
  <c r="J76" i="28"/>
  <c r="J88" i="28"/>
  <c r="J63" i="28"/>
  <c r="F81" i="28"/>
  <c r="F61" i="28"/>
  <c r="F33" i="28"/>
  <c r="F17" i="28"/>
  <c r="F2" i="28"/>
  <c r="F18" i="28"/>
  <c r="F4" i="28"/>
  <c r="F34" i="28"/>
  <c r="F19" i="28"/>
  <c r="F78" i="28"/>
  <c r="F35" i="28"/>
  <c r="F36" i="28"/>
  <c r="F37" i="28"/>
  <c r="F63" i="28"/>
  <c r="F38" i="28"/>
  <c r="F72" i="28"/>
  <c r="F24" i="28"/>
  <c r="F39" i="28"/>
  <c r="F114" i="28"/>
  <c r="F40" i="28"/>
  <c r="F85" i="28"/>
  <c r="F84" i="28"/>
  <c r="F123" i="28"/>
  <c r="F41" i="28"/>
  <c r="F70" i="28"/>
  <c r="F98" i="28"/>
  <c r="F90" i="28"/>
  <c r="F42" i="28"/>
  <c r="F5" i="28"/>
  <c r="F6" i="28"/>
  <c r="F11" i="28"/>
  <c r="F43" i="28"/>
  <c r="F44" i="28"/>
  <c r="F45" i="28"/>
  <c r="F66" i="28"/>
  <c r="F27" i="28"/>
  <c r="F20" i="28"/>
  <c r="F118" i="28"/>
  <c r="F64" i="28"/>
  <c r="F91" i="28"/>
  <c r="F124" i="28"/>
  <c r="F106" i="28"/>
  <c r="F83" i="28"/>
  <c r="F104" i="28"/>
  <c r="F67" i="28"/>
  <c r="F46" i="28"/>
  <c r="F10" i="28"/>
  <c r="F7" i="28"/>
  <c r="F13" i="28"/>
  <c r="F47" i="28"/>
  <c r="F25" i="28"/>
  <c r="F82" i="28"/>
  <c r="F48" i="28"/>
  <c r="F77" i="28"/>
  <c r="F26" i="28"/>
  <c r="F21" i="28"/>
  <c r="F49" i="28"/>
  <c r="F59" i="28"/>
  <c r="F74" i="28"/>
  <c r="F125" i="28"/>
  <c r="F97" i="28"/>
  <c r="F112" i="28"/>
  <c r="F105" i="28"/>
  <c r="F68" i="28"/>
  <c r="F50" i="28"/>
  <c r="F8" i="28"/>
  <c r="F9" i="28"/>
  <c r="F16" i="28"/>
  <c r="F51" i="28"/>
  <c r="F96" i="28"/>
  <c r="F111" i="28"/>
  <c r="F69" i="28"/>
  <c r="F29" i="28"/>
  <c r="F22" i="28"/>
  <c r="F99" i="28"/>
  <c r="F79" i="28"/>
  <c r="F126" i="28"/>
  <c r="F100" i="28"/>
  <c r="F122" i="28"/>
  <c r="F110" i="28"/>
  <c r="F93" i="28"/>
  <c r="F52" i="28"/>
  <c r="F15" i="28"/>
  <c r="F12" i="28"/>
  <c r="F14" i="28"/>
  <c r="F53" i="28"/>
  <c r="F54" i="28"/>
  <c r="F30" i="28"/>
  <c r="F28" i="28"/>
  <c r="F121" i="28"/>
  <c r="F108" i="28"/>
  <c r="F117" i="28"/>
  <c r="F116" i="28"/>
  <c r="F120" i="28"/>
  <c r="F65" i="28"/>
  <c r="F115" i="28"/>
  <c r="F31" i="28"/>
  <c r="F23" i="28"/>
  <c r="F55" i="28"/>
  <c r="F109" i="28"/>
  <c r="F119" i="28"/>
  <c r="F102" i="28"/>
  <c r="F127" i="28"/>
  <c r="F92" i="28"/>
  <c r="F103" i="28"/>
  <c r="F73" i="28"/>
  <c r="F56" i="28"/>
  <c r="F95" i="28"/>
  <c r="F86" i="28"/>
  <c r="F3" i="28"/>
  <c r="F101" i="28"/>
  <c r="F88" i="28"/>
  <c r="F94" i="28"/>
  <c r="F80" i="28"/>
  <c r="F128" i="28"/>
  <c r="F89" i="28"/>
  <c r="F60" i="28"/>
  <c r="F57" i="28"/>
  <c r="F32" i="28"/>
  <c r="F113" i="28"/>
  <c r="F62" i="28"/>
  <c r="F129" i="28"/>
  <c r="F58" i="28"/>
  <c r="F87" i="28"/>
  <c r="F71" i="28"/>
  <c r="F76" i="28"/>
  <c r="F107" i="28"/>
  <c r="F75" i="28"/>
  <c r="B91" i="28"/>
  <c r="B72" i="28"/>
  <c r="B50" i="28"/>
  <c r="B33" i="28"/>
  <c r="B18" i="28"/>
  <c r="B2" i="28"/>
  <c r="B17" i="28"/>
  <c r="B4" i="28"/>
  <c r="B34" i="28"/>
  <c r="B20" i="28"/>
  <c r="B63" i="28"/>
  <c r="B78" i="28"/>
  <c r="B79" i="28"/>
  <c r="B80" i="28"/>
  <c r="B93" i="28"/>
  <c r="B88" i="28"/>
  <c r="B96" i="28"/>
  <c r="B25" i="28"/>
  <c r="B81" i="28"/>
  <c r="B117" i="28"/>
  <c r="B82" i="28"/>
  <c r="B99" i="28"/>
  <c r="B75" i="28"/>
  <c r="B123" i="28"/>
  <c r="B90" i="28"/>
  <c r="B83" i="28"/>
  <c r="B69" i="28"/>
  <c r="B67" i="28"/>
  <c r="B35" i="28"/>
  <c r="B3" i="28"/>
  <c r="B7" i="28"/>
  <c r="B13" i="28"/>
  <c r="B36" i="28"/>
  <c r="B37" i="28"/>
  <c r="B38" i="28"/>
  <c r="B32" i="28"/>
  <c r="B27" i="28"/>
  <c r="B21" i="28"/>
  <c r="B120" i="28"/>
  <c r="B84" i="28"/>
  <c r="B64" i="28"/>
  <c r="B124" i="28"/>
  <c r="B103" i="28"/>
  <c r="B98" i="28"/>
  <c r="B66" i="28"/>
  <c r="B53" i="28"/>
  <c r="B39" i="28"/>
  <c r="B8" i="28"/>
  <c r="B6" i="28"/>
  <c r="B10" i="28"/>
  <c r="B40" i="28"/>
  <c r="B24" i="28"/>
  <c r="B59" i="28"/>
  <c r="B85" i="28"/>
  <c r="B95" i="28"/>
  <c r="B26" i="28"/>
  <c r="B19" i="28"/>
  <c r="B86" i="28"/>
  <c r="B87" i="28"/>
  <c r="B57" i="28"/>
  <c r="B125" i="28"/>
  <c r="B110" i="28"/>
  <c r="B115" i="28"/>
  <c r="B74" i="28"/>
  <c r="B56" i="28"/>
  <c r="B41" i="28"/>
  <c r="B9" i="28"/>
  <c r="B11" i="28"/>
  <c r="B16" i="28"/>
  <c r="B42" i="28"/>
  <c r="B101" i="28"/>
  <c r="B112" i="28"/>
  <c r="B97" i="28"/>
  <c r="B29" i="28"/>
  <c r="B22" i="28"/>
  <c r="B100" i="28"/>
  <c r="B62" i="28"/>
  <c r="B126" i="28"/>
  <c r="B116" i="28"/>
  <c r="B122" i="28"/>
  <c r="B71" i="28"/>
  <c r="B61" i="28"/>
  <c r="B43" i="28"/>
  <c r="B14" i="28"/>
  <c r="B12" i="28"/>
  <c r="B15" i="28"/>
  <c r="B44" i="28"/>
  <c r="B45" i="28"/>
  <c r="B30" i="28"/>
  <c r="B28" i="28"/>
  <c r="B77" i="28"/>
  <c r="B73" i="28"/>
  <c r="B118" i="28"/>
  <c r="B114" i="28"/>
  <c r="B119" i="28"/>
  <c r="B92" i="28"/>
  <c r="B113" i="28"/>
  <c r="B31" i="28"/>
  <c r="B23" i="28"/>
  <c r="B94" i="28"/>
  <c r="B111" i="28"/>
  <c r="B121" i="28"/>
  <c r="B70" i="28"/>
  <c r="B129" i="28"/>
  <c r="B105" i="28"/>
  <c r="B68" i="28"/>
  <c r="B54" i="28"/>
  <c r="B46" i="28"/>
  <c r="B106" i="28"/>
  <c r="B102" i="28"/>
  <c r="B5" i="28"/>
  <c r="B109" i="28"/>
  <c r="B104" i="28"/>
  <c r="B108" i="28"/>
  <c r="B55" i="28"/>
  <c r="B127" i="28"/>
  <c r="B107" i="28"/>
  <c r="B89" i="28"/>
  <c r="B47" i="28"/>
  <c r="B51" i="28"/>
  <c r="B76" i="28"/>
  <c r="B52" i="28"/>
  <c r="B128" i="28"/>
  <c r="B48" i="28"/>
  <c r="B60" i="28"/>
  <c r="B49" i="28"/>
  <c r="B58" i="28"/>
  <c r="B65" i="28"/>
  <c r="B2" i="11"/>
  <c r="D55" i="27"/>
  <c r="C51" i="27"/>
  <c r="D50" i="27"/>
  <c r="B50" i="27"/>
  <c r="B49" i="27"/>
  <c r="G48" i="27"/>
  <c r="H55" i="27" s="1"/>
  <c r="D48" i="27"/>
  <c r="D54" i="27" s="1"/>
  <c r="B48" i="27"/>
  <c r="K47" i="27"/>
  <c r="H47" i="27"/>
  <c r="F47" i="27"/>
  <c r="B47" i="27"/>
  <c r="L46" i="27"/>
  <c r="L55" i="27" s="1"/>
  <c r="J46" i="27"/>
  <c r="F46" i="27"/>
  <c r="B46" i="27"/>
  <c r="J45" i="27"/>
  <c r="H45" i="27"/>
  <c r="H54" i="27" s="1"/>
  <c r="F45" i="27"/>
  <c r="B45" i="27"/>
  <c r="L44" i="27"/>
  <c r="L54" i="27" s="1"/>
  <c r="J44" i="27"/>
  <c r="F44" i="27"/>
  <c r="B44" i="27"/>
  <c r="J43" i="27"/>
  <c r="F43" i="27"/>
  <c r="B43" i="27"/>
  <c r="J42" i="27"/>
  <c r="F42" i="27"/>
  <c r="B42" i="27"/>
  <c r="J41" i="27"/>
  <c r="F41" i="27"/>
  <c r="B41" i="27"/>
  <c r="J40" i="27"/>
  <c r="F40" i="27"/>
  <c r="B40" i="27"/>
  <c r="J39" i="27"/>
  <c r="F39" i="27"/>
  <c r="B39" i="27"/>
  <c r="J38" i="27"/>
  <c r="F38" i="27"/>
  <c r="B38" i="27"/>
  <c r="J37" i="27"/>
  <c r="F37" i="27"/>
  <c r="B37" i="27"/>
  <c r="J36" i="27"/>
  <c r="F36" i="27"/>
  <c r="B36" i="27"/>
  <c r="J35" i="27"/>
  <c r="F35" i="27"/>
  <c r="B35" i="27"/>
  <c r="J34" i="27"/>
  <c r="F34" i="27"/>
  <c r="B34" i="27"/>
  <c r="J33" i="27"/>
  <c r="F33" i="27"/>
  <c r="B33" i="27"/>
  <c r="J32" i="27"/>
  <c r="F32" i="27"/>
  <c r="D32" i="27"/>
  <c r="D53" i="27" s="1"/>
  <c r="B32" i="27"/>
  <c r="J31" i="27"/>
  <c r="F31" i="27"/>
  <c r="B31" i="27"/>
  <c r="J30" i="27"/>
  <c r="H30" i="27"/>
  <c r="H53" i="27" s="1"/>
  <c r="F30" i="27"/>
  <c r="B30" i="27"/>
  <c r="L29" i="27"/>
  <c r="L53" i="27" s="1"/>
  <c r="J29" i="27"/>
  <c r="F29" i="27"/>
  <c r="B29" i="27"/>
  <c r="J28" i="27"/>
  <c r="F28" i="27"/>
  <c r="B28" i="27"/>
  <c r="J27" i="27"/>
  <c r="F27" i="27"/>
  <c r="B27" i="27"/>
  <c r="J26" i="27"/>
  <c r="F26" i="27"/>
  <c r="B26" i="27"/>
  <c r="J25" i="27"/>
  <c r="F25" i="27"/>
  <c r="B25" i="27"/>
  <c r="J24" i="27"/>
  <c r="F24" i="27"/>
  <c r="B24" i="27"/>
  <c r="J23" i="27"/>
  <c r="F23" i="27"/>
  <c r="B23" i="27"/>
  <c r="J22" i="27"/>
  <c r="F22" i="27"/>
  <c r="B22" i="27"/>
  <c r="J21" i="27"/>
  <c r="F21" i="27"/>
  <c r="B21" i="27"/>
  <c r="J20" i="27"/>
  <c r="F20" i="27"/>
  <c r="B20" i="27"/>
  <c r="J19" i="27"/>
  <c r="F19" i="27"/>
  <c r="B19" i="27"/>
  <c r="J18" i="27"/>
  <c r="F18" i="27"/>
  <c r="B18" i="27"/>
  <c r="J17" i="27"/>
  <c r="F17" i="27"/>
  <c r="B17" i="27"/>
  <c r="J16" i="27"/>
  <c r="F16" i="27"/>
  <c r="B16" i="27"/>
  <c r="J15" i="27"/>
  <c r="F15" i="27"/>
  <c r="B15" i="27"/>
  <c r="J14" i="27"/>
  <c r="F14" i="27"/>
  <c r="B14" i="27"/>
  <c r="J13" i="27"/>
  <c r="F13" i="27"/>
  <c r="B13" i="27"/>
  <c r="J12" i="27"/>
  <c r="F12" i="27"/>
  <c r="B12" i="27"/>
  <c r="J11" i="27"/>
  <c r="F11" i="27"/>
  <c r="B11" i="27"/>
  <c r="L10" i="27"/>
  <c r="L52" i="27" s="1"/>
  <c r="J10" i="27"/>
  <c r="H10" i="27"/>
  <c r="H52" i="27" s="1"/>
  <c r="F10" i="27"/>
  <c r="D10" i="27"/>
  <c r="D52" i="27" s="1"/>
  <c r="B10" i="27"/>
  <c r="J9" i="27"/>
  <c r="F9" i="27"/>
  <c r="B9" i="27"/>
  <c r="J8" i="27"/>
  <c r="F8" i="27"/>
  <c r="B8" i="27"/>
  <c r="J7" i="27"/>
  <c r="F7" i="27"/>
  <c r="B7" i="27"/>
  <c r="J6" i="27"/>
  <c r="F6" i="27"/>
  <c r="B6" i="27"/>
  <c r="J5" i="27"/>
  <c r="F5" i="27"/>
  <c r="B5" i="27"/>
  <c r="J4" i="27"/>
  <c r="F4" i="27"/>
  <c r="B4" i="27"/>
  <c r="J3" i="27"/>
  <c r="F3" i="27"/>
  <c r="B3" i="27"/>
  <c r="J2" i="27"/>
  <c r="F2" i="27"/>
  <c r="B2" i="27"/>
  <c r="T9" i="30" l="1"/>
  <c r="S11" i="30"/>
  <c r="T11" i="30" s="1"/>
  <c r="R12" i="30"/>
  <c r="U11" i="30"/>
  <c r="S10" i="30"/>
  <c r="T10" i="30" s="1"/>
  <c r="D10" i="30"/>
  <c r="E10" i="30" s="1"/>
  <c r="K12" i="30"/>
  <c r="N11" i="30"/>
  <c r="L11" i="30"/>
  <c r="M11" i="30"/>
  <c r="E9" i="30"/>
  <c r="C11" i="30"/>
  <c r="F11" i="30" s="1"/>
  <c r="R13" i="30" l="1"/>
  <c r="U12" i="30"/>
  <c r="S12" i="30"/>
  <c r="T12" i="30" s="1"/>
  <c r="K13" i="30"/>
  <c r="N12" i="30"/>
  <c r="L12" i="30"/>
  <c r="M12" i="30" s="1"/>
  <c r="C12" i="30"/>
  <c r="F12" i="30" s="1"/>
  <c r="D11" i="30"/>
  <c r="E11" i="30" s="1"/>
  <c r="R14" i="30" l="1"/>
  <c r="U13" i="30"/>
  <c r="S13" i="30"/>
  <c r="T13" i="30" s="1"/>
  <c r="N13" i="30"/>
  <c r="L13" i="30"/>
  <c r="M13" i="30" s="1"/>
  <c r="K14" i="30"/>
  <c r="C13" i="30"/>
  <c r="F13" i="30" s="1"/>
  <c r="D12" i="30"/>
  <c r="E12" i="30" s="1"/>
  <c r="U14" i="30" l="1"/>
  <c r="S14" i="30"/>
  <c r="T14" i="30" s="1"/>
  <c r="R15" i="30"/>
  <c r="K15" i="30"/>
  <c r="N14" i="30"/>
  <c r="L14" i="30"/>
  <c r="M14" i="30" s="1"/>
  <c r="C14" i="30"/>
  <c r="F14" i="30" s="1"/>
  <c r="D13" i="30"/>
  <c r="E13" i="30" s="1"/>
  <c r="R16" i="30" l="1"/>
  <c r="U15" i="30"/>
  <c r="S15" i="30"/>
  <c r="T15" i="30" s="1"/>
  <c r="L15" i="30"/>
  <c r="M15" i="30" s="1"/>
  <c r="K16" i="30"/>
  <c r="N15" i="30"/>
  <c r="C15" i="30"/>
  <c r="F15" i="30" s="1"/>
  <c r="D14" i="30"/>
  <c r="E14" i="30" s="1"/>
  <c r="F81" i="26"/>
  <c r="D50" i="26"/>
  <c r="C50" i="26"/>
  <c r="B50" i="26"/>
  <c r="D49" i="26"/>
  <c r="C49" i="26"/>
  <c r="B49" i="26"/>
  <c r="D48" i="26"/>
  <c r="C48" i="26"/>
  <c r="B48" i="26"/>
  <c r="J42" i="26"/>
  <c r="M40" i="26"/>
  <c r="L40" i="26"/>
  <c r="K40" i="26"/>
  <c r="J40" i="26"/>
  <c r="I40" i="26"/>
  <c r="C44" i="26" s="1"/>
  <c r="H40" i="26"/>
  <c r="G40" i="26"/>
  <c r="F40" i="26"/>
  <c r="E40" i="26"/>
  <c r="D40" i="26"/>
  <c r="C40" i="26"/>
  <c r="B40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M38" i="26"/>
  <c r="L38" i="26"/>
  <c r="K38" i="26"/>
  <c r="J38" i="26"/>
  <c r="I38" i="26"/>
  <c r="C42" i="26" s="1"/>
  <c r="H38" i="26"/>
  <c r="G38" i="26"/>
  <c r="F38" i="26"/>
  <c r="E38" i="26"/>
  <c r="D38" i="26"/>
  <c r="C38" i="26"/>
  <c r="B38" i="26"/>
  <c r="O33" i="26"/>
  <c r="J33" i="26"/>
  <c r="G33" i="26"/>
  <c r="F33" i="26"/>
  <c r="E33" i="26"/>
  <c r="D33" i="26"/>
  <c r="C33" i="26"/>
  <c r="B33" i="26"/>
  <c r="O32" i="26"/>
  <c r="J32" i="26"/>
  <c r="G32" i="26"/>
  <c r="F32" i="26"/>
  <c r="E32" i="26"/>
  <c r="D32" i="26"/>
  <c r="C32" i="26"/>
  <c r="B32" i="26"/>
  <c r="J31" i="26"/>
  <c r="G31" i="26"/>
  <c r="F31" i="26"/>
  <c r="E31" i="26"/>
  <c r="D31" i="26"/>
  <c r="C31" i="26"/>
  <c r="B31" i="26"/>
  <c r="O30" i="26"/>
  <c r="G30" i="26"/>
  <c r="F30" i="26"/>
  <c r="E30" i="26"/>
  <c r="C30" i="26"/>
  <c r="B30" i="26"/>
  <c r="J29" i="26"/>
  <c r="G29" i="26"/>
  <c r="F29" i="26"/>
  <c r="E29" i="26"/>
  <c r="C29" i="26"/>
  <c r="B29" i="26"/>
  <c r="J28" i="26"/>
  <c r="G28" i="26"/>
  <c r="F28" i="26"/>
  <c r="E28" i="26"/>
  <c r="D28" i="26"/>
  <c r="C28" i="26"/>
  <c r="B28" i="26"/>
  <c r="O27" i="26"/>
  <c r="K27" i="26"/>
  <c r="J27" i="26"/>
  <c r="G27" i="26"/>
  <c r="F27" i="26"/>
  <c r="E27" i="26"/>
  <c r="D27" i="26"/>
  <c r="C27" i="26"/>
  <c r="B27" i="26"/>
  <c r="L28" i="10"/>
  <c r="L29" i="10"/>
  <c r="L30" i="10"/>
  <c r="L31" i="10"/>
  <c r="L32" i="10"/>
  <c r="L27" i="10"/>
  <c r="B28" i="10"/>
  <c r="S16" i="30" l="1"/>
  <c r="T16" i="30" s="1"/>
  <c r="R17" i="30"/>
  <c r="U16" i="30"/>
  <c r="N16" i="30"/>
  <c r="L16" i="30"/>
  <c r="M16" i="30" s="1"/>
  <c r="K17" i="30"/>
  <c r="C16" i="30"/>
  <c r="F16" i="30" s="1"/>
  <c r="D15" i="30"/>
  <c r="E15" i="30" s="1"/>
  <c r="B42" i="26"/>
  <c r="D42" i="26" s="1"/>
  <c r="B44" i="26"/>
  <c r="D44" i="26" s="1"/>
  <c r="C43" i="26"/>
  <c r="B43" i="26"/>
  <c r="D43" i="26" s="1"/>
  <c r="I32" i="26"/>
  <c r="L32" i="26" s="1"/>
  <c r="I29" i="26"/>
  <c r="L29" i="26" s="1"/>
  <c r="I31" i="26"/>
  <c r="I28" i="26"/>
  <c r="L28" i="26" s="1"/>
  <c r="L30" i="26"/>
  <c r="I33" i="26"/>
  <c r="L33" i="26" s="1"/>
  <c r="L27" i="26"/>
  <c r="F87" i="10"/>
  <c r="U17" i="30" l="1"/>
  <c r="S17" i="30"/>
  <c r="T17" i="30" s="1"/>
  <c r="R18" i="30"/>
  <c r="K18" i="30"/>
  <c r="N17" i="30"/>
  <c r="L17" i="30"/>
  <c r="M17" i="30" s="1"/>
  <c r="C17" i="30"/>
  <c r="F17" i="30" s="1"/>
  <c r="D16" i="30"/>
  <c r="E16" i="30" s="1"/>
  <c r="M30" i="26"/>
  <c r="M31" i="26"/>
  <c r="M32" i="26"/>
  <c r="M28" i="26"/>
  <c r="M29" i="26"/>
  <c r="M33" i="26"/>
  <c r="I39" i="10"/>
  <c r="I38" i="10"/>
  <c r="I37" i="10"/>
  <c r="M37" i="10"/>
  <c r="L38" i="10"/>
  <c r="L39" i="10"/>
  <c r="L37" i="10"/>
  <c r="K37" i="10"/>
  <c r="J39" i="10"/>
  <c r="J38" i="10"/>
  <c r="J37" i="10"/>
  <c r="H37" i="10"/>
  <c r="G39" i="10"/>
  <c r="G38" i="10"/>
  <c r="G37" i="10"/>
  <c r="F39" i="10"/>
  <c r="F38" i="10"/>
  <c r="F37" i="10"/>
  <c r="E37" i="10"/>
  <c r="C37" i="10"/>
  <c r="B39" i="10"/>
  <c r="B38" i="10"/>
  <c r="B37" i="10"/>
  <c r="D39" i="10"/>
  <c r="D38" i="10"/>
  <c r="D37" i="10"/>
  <c r="M39" i="10"/>
  <c r="K39" i="10"/>
  <c r="H39" i="10"/>
  <c r="E39" i="10"/>
  <c r="C39" i="10"/>
  <c r="M38" i="10"/>
  <c r="K38" i="10"/>
  <c r="H38" i="10"/>
  <c r="E38" i="10"/>
  <c r="C38" i="10"/>
  <c r="D55" i="10"/>
  <c r="D54" i="10"/>
  <c r="D53" i="10"/>
  <c r="C55" i="10"/>
  <c r="C54" i="10"/>
  <c r="C53" i="10"/>
  <c r="B55" i="10"/>
  <c r="B54" i="10"/>
  <c r="B53" i="10"/>
  <c r="R19" i="30" l="1"/>
  <c r="U18" i="30"/>
  <c r="S18" i="30"/>
  <c r="T18" i="30" s="1"/>
  <c r="L18" i="30"/>
  <c r="M18" i="30" s="1"/>
  <c r="K19" i="30"/>
  <c r="N18" i="30"/>
  <c r="C18" i="30"/>
  <c r="F18" i="30" s="1"/>
  <c r="D17" i="30"/>
  <c r="E17" i="30" s="1"/>
  <c r="AF49" i="25"/>
  <c r="AG49" i="25"/>
  <c r="AH49" i="25"/>
  <c r="AI49" i="25"/>
  <c r="AJ49" i="25"/>
  <c r="AK49" i="25"/>
  <c r="AL49" i="25"/>
  <c r="AM49" i="25"/>
  <c r="AF50" i="25"/>
  <c r="AG50" i="25"/>
  <c r="AH50" i="25"/>
  <c r="AI50" i="25"/>
  <c r="AJ50" i="25"/>
  <c r="AK50" i="25"/>
  <c r="AL50" i="25"/>
  <c r="AM50" i="25"/>
  <c r="AF51" i="25"/>
  <c r="AG51" i="25"/>
  <c r="AH51" i="25"/>
  <c r="AI51" i="25"/>
  <c r="AJ51" i="25"/>
  <c r="AK51" i="25"/>
  <c r="AL51" i="25"/>
  <c r="AM51" i="25"/>
  <c r="AF52" i="25"/>
  <c r="AG52" i="25"/>
  <c r="AH52" i="25"/>
  <c r="AI52" i="25"/>
  <c r="AJ52" i="25"/>
  <c r="AK52" i="25"/>
  <c r="AL52" i="25"/>
  <c r="AM52" i="25"/>
  <c r="AF53" i="25"/>
  <c r="AG53" i="25"/>
  <c r="AH53" i="25"/>
  <c r="AI53" i="25"/>
  <c r="AJ53" i="25"/>
  <c r="AK53" i="25"/>
  <c r="AL53" i="25"/>
  <c r="AM53" i="25"/>
  <c r="AE50" i="25"/>
  <c r="AE51" i="25"/>
  <c r="AE52" i="25"/>
  <c r="AE53" i="25"/>
  <c r="AE49" i="25"/>
  <c r="W41" i="25"/>
  <c r="X41" i="25"/>
  <c r="Y41" i="25"/>
  <c r="Z41" i="25"/>
  <c r="AA41" i="25"/>
  <c r="AB41" i="25"/>
  <c r="AC41" i="25"/>
  <c r="W42" i="25"/>
  <c r="X42" i="25"/>
  <c r="Y42" i="25"/>
  <c r="Z42" i="25"/>
  <c r="AA42" i="25"/>
  <c r="AB42" i="25"/>
  <c r="AC42" i="25"/>
  <c r="W43" i="25"/>
  <c r="X43" i="25"/>
  <c r="Y43" i="25"/>
  <c r="Z43" i="25"/>
  <c r="AA43" i="25"/>
  <c r="AB43" i="25"/>
  <c r="AC43" i="25"/>
  <c r="W44" i="25"/>
  <c r="X44" i="25"/>
  <c r="Y44" i="25"/>
  <c r="Z44" i="25"/>
  <c r="AA44" i="25"/>
  <c r="AB44" i="25"/>
  <c r="AC44" i="25"/>
  <c r="W45" i="25"/>
  <c r="X45" i="25"/>
  <c r="Y45" i="25"/>
  <c r="Z45" i="25"/>
  <c r="AA45" i="25"/>
  <c r="AB45" i="25"/>
  <c r="AC45" i="25"/>
  <c r="W46" i="25"/>
  <c r="X46" i="25"/>
  <c r="Y46" i="25"/>
  <c r="Z46" i="25"/>
  <c r="AA46" i="25"/>
  <c r="AB46" i="25"/>
  <c r="AC46" i="25"/>
  <c r="W47" i="25"/>
  <c r="X47" i="25"/>
  <c r="Y47" i="25"/>
  <c r="Z47" i="25"/>
  <c r="AA47" i="25"/>
  <c r="AB47" i="25"/>
  <c r="AC47" i="25"/>
  <c r="W48" i="25"/>
  <c r="X48" i="25"/>
  <c r="Y48" i="25"/>
  <c r="Z48" i="25"/>
  <c r="AA48" i="25"/>
  <c r="AB48" i="25"/>
  <c r="AC48" i="25"/>
  <c r="W49" i="25"/>
  <c r="X49" i="25"/>
  <c r="Y49" i="25"/>
  <c r="Z49" i="25"/>
  <c r="AA49" i="25"/>
  <c r="AB49" i="25"/>
  <c r="AC49" i="25"/>
  <c r="W50" i="25"/>
  <c r="X50" i="25"/>
  <c r="Y50" i="25"/>
  <c r="Z50" i="25"/>
  <c r="AA50" i="25"/>
  <c r="AB50" i="25"/>
  <c r="AC50" i="25"/>
  <c r="W51" i="25"/>
  <c r="X51" i="25"/>
  <c r="Y51" i="25"/>
  <c r="Z51" i="25"/>
  <c r="AA51" i="25"/>
  <c r="AB51" i="25"/>
  <c r="AC51" i="25"/>
  <c r="W52" i="25"/>
  <c r="X52" i="25"/>
  <c r="Y52" i="25"/>
  <c r="Z52" i="25"/>
  <c r="AA52" i="25"/>
  <c r="AB52" i="25"/>
  <c r="AC52" i="25"/>
  <c r="W53" i="25"/>
  <c r="X53" i="25"/>
  <c r="Y53" i="25"/>
  <c r="Z53" i="25"/>
  <c r="AA53" i="25"/>
  <c r="AB53" i="25"/>
  <c r="AC53" i="25"/>
  <c r="AD41" i="25"/>
  <c r="AD42" i="25"/>
  <c r="AD43" i="25"/>
  <c r="AD44" i="25"/>
  <c r="AD45" i="25"/>
  <c r="AD46" i="25"/>
  <c r="AD47" i="25"/>
  <c r="AD48" i="25"/>
  <c r="AD49" i="25"/>
  <c r="AD50" i="25"/>
  <c r="AD51" i="25"/>
  <c r="AD52" i="25"/>
  <c r="AD53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41" i="25"/>
  <c r="J41" i="10"/>
  <c r="C28" i="10"/>
  <c r="E28" i="10"/>
  <c r="F28" i="10"/>
  <c r="G28" i="10"/>
  <c r="I28" i="10"/>
  <c r="J28" i="10"/>
  <c r="J30" i="10"/>
  <c r="I30" i="10"/>
  <c r="G30" i="10"/>
  <c r="F30" i="10"/>
  <c r="E30" i="10"/>
  <c r="D30" i="10"/>
  <c r="C30" i="10"/>
  <c r="B30" i="10"/>
  <c r="B31" i="10"/>
  <c r="C31" i="10"/>
  <c r="D31" i="10"/>
  <c r="E31" i="10"/>
  <c r="F31" i="10"/>
  <c r="G31" i="10"/>
  <c r="J31" i="10"/>
  <c r="E27" i="10"/>
  <c r="I27" i="10"/>
  <c r="J27" i="10"/>
  <c r="B27" i="10"/>
  <c r="I31" i="10"/>
  <c r="J29" i="10"/>
  <c r="J26" i="10"/>
  <c r="I26" i="10"/>
  <c r="G26" i="10"/>
  <c r="F26" i="10"/>
  <c r="E26" i="10"/>
  <c r="D26" i="10"/>
  <c r="C26" i="10"/>
  <c r="B26" i="10"/>
  <c r="B32" i="10"/>
  <c r="C32" i="10"/>
  <c r="D32" i="10"/>
  <c r="E32" i="10"/>
  <c r="G32" i="10"/>
  <c r="F32" i="10"/>
  <c r="I32" i="10"/>
  <c r="J32" i="10"/>
  <c r="S19" i="30" l="1"/>
  <c r="T19" i="30" s="1"/>
  <c r="R20" i="30"/>
  <c r="U19" i="30"/>
  <c r="K20" i="30"/>
  <c r="N19" i="30"/>
  <c r="L19" i="30"/>
  <c r="M19" i="30" s="1"/>
  <c r="C19" i="30"/>
  <c r="F19" i="30" s="1"/>
  <c r="D18" i="30"/>
  <c r="E18" i="30" s="1"/>
  <c r="H30" i="10"/>
  <c r="K30" i="10" s="1"/>
  <c r="H26" i="10"/>
  <c r="H28" i="10"/>
  <c r="K28" i="10" s="1"/>
  <c r="H32" i="10"/>
  <c r="G27" i="10"/>
  <c r="R21" i="30" l="1"/>
  <c r="U20" i="30"/>
  <c r="S20" i="30"/>
  <c r="T20" i="30" s="1"/>
  <c r="K21" i="30"/>
  <c r="N20" i="30"/>
  <c r="L20" i="30"/>
  <c r="M20" i="30" s="1"/>
  <c r="C20" i="30"/>
  <c r="F20" i="30" s="1"/>
  <c r="D19" i="30"/>
  <c r="E19" i="30" s="1"/>
  <c r="B44" i="10"/>
  <c r="L55" i="11"/>
  <c r="L54" i="11"/>
  <c r="L53" i="11"/>
  <c r="L52" i="11"/>
  <c r="H55" i="11"/>
  <c r="H54" i="11"/>
  <c r="H53" i="11"/>
  <c r="H52" i="11"/>
  <c r="D55" i="11"/>
  <c r="D54" i="11"/>
  <c r="D53" i="11"/>
  <c r="D52" i="11"/>
  <c r="D50" i="11"/>
  <c r="D10" i="11"/>
  <c r="D32" i="11"/>
  <c r="D48" i="11"/>
  <c r="C51" i="11"/>
  <c r="H10" i="11"/>
  <c r="H30" i="11"/>
  <c r="H45" i="11"/>
  <c r="H47" i="11"/>
  <c r="K47" i="11"/>
  <c r="L46" i="11"/>
  <c r="L44" i="11"/>
  <c r="L29" i="11"/>
  <c r="L10" i="11"/>
  <c r="G48" i="11"/>
  <c r="J38" i="11"/>
  <c r="J10" i="11"/>
  <c r="J3" i="11"/>
  <c r="J9" i="11"/>
  <c r="J4" i="11"/>
  <c r="J14" i="11"/>
  <c r="J12" i="11"/>
  <c r="J2" i="11"/>
  <c r="J31" i="11"/>
  <c r="J15" i="11"/>
  <c r="J35" i="11"/>
  <c r="J40" i="11"/>
  <c r="J29" i="11"/>
  <c r="J39" i="11"/>
  <c r="J32" i="11"/>
  <c r="J8" i="11"/>
  <c r="J6" i="11"/>
  <c r="J7" i="11"/>
  <c r="J23" i="11"/>
  <c r="J21" i="11"/>
  <c r="J28" i="11"/>
  <c r="J22" i="11"/>
  <c r="J44" i="11"/>
  <c r="J43" i="11"/>
  <c r="J27" i="11"/>
  <c r="J11" i="11"/>
  <c r="J25" i="11"/>
  <c r="J24" i="11"/>
  <c r="J13" i="11"/>
  <c r="J42" i="11"/>
  <c r="J26" i="11"/>
  <c r="J36" i="11"/>
  <c r="J45" i="11"/>
  <c r="J17" i="11"/>
  <c r="J41" i="11"/>
  <c r="J34" i="11"/>
  <c r="J18" i="11"/>
  <c r="J16" i="11"/>
  <c r="J5" i="11"/>
  <c r="J20" i="11"/>
  <c r="J37" i="11"/>
  <c r="J19" i="11"/>
  <c r="J33" i="11"/>
  <c r="J46" i="11"/>
  <c r="J30" i="11"/>
  <c r="F37" i="11"/>
  <c r="F9" i="11"/>
  <c r="F3" i="11"/>
  <c r="F10" i="11"/>
  <c r="F4" i="11"/>
  <c r="F14" i="11"/>
  <c r="F11" i="11"/>
  <c r="F15" i="11"/>
  <c r="F2" i="11"/>
  <c r="F35" i="11"/>
  <c r="F17" i="11"/>
  <c r="F36" i="11"/>
  <c r="F42" i="11"/>
  <c r="F29" i="11"/>
  <c r="F40" i="11"/>
  <c r="F32" i="11"/>
  <c r="F8" i="11"/>
  <c r="F6" i="11"/>
  <c r="F7" i="11"/>
  <c r="F24" i="11"/>
  <c r="F22" i="11"/>
  <c r="F30" i="11"/>
  <c r="F23" i="11"/>
  <c r="F45" i="11"/>
  <c r="F44" i="11"/>
  <c r="F28" i="11"/>
  <c r="F12" i="11"/>
  <c r="F26" i="11"/>
  <c r="F25" i="11"/>
  <c r="F13" i="11"/>
  <c r="F34" i="11"/>
  <c r="F43" i="11"/>
  <c r="F27" i="11"/>
  <c r="F39" i="11"/>
  <c r="F47" i="11"/>
  <c r="F18" i="11"/>
  <c r="F41" i="11"/>
  <c r="F19" i="11"/>
  <c r="F16" i="11"/>
  <c r="F5" i="11"/>
  <c r="F21" i="11"/>
  <c r="F38" i="11"/>
  <c r="F20" i="11"/>
  <c r="F33" i="11"/>
  <c r="F46" i="11"/>
  <c r="F31" i="11"/>
  <c r="B33" i="11"/>
  <c r="B46" i="11"/>
  <c r="B34" i="11"/>
  <c r="B9" i="11"/>
  <c r="B3" i="11"/>
  <c r="B10" i="11"/>
  <c r="B4" i="11"/>
  <c r="B12" i="11"/>
  <c r="B17" i="11"/>
  <c r="B13" i="11"/>
  <c r="B11" i="11"/>
  <c r="B16" i="11"/>
  <c r="B36" i="11"/>
  <c r="B18" i="11"/>
  <c r="B44" i="11"/>
  <c r="B43" i="11"/>
  <c r="B32" i="11"/>
  <c r="B38" i="11"/>
  <c r="B40" i="11"/>
  <c r="B8" i="11"/>
  <c r="B6" i="11"/>
  <c r="B7" i="11"/>
  <c r="B27" i="11"/>
  <c r="B24" i="11"/>
  <c r="B31" i="11"/>
  <c r="B26" i="11"/>
  <c r="B48" i="11"/>
  <c r="B47" i="11"/>
  <c r="B29" i="11"/>
  <c r="B14" i="11"/>
  <c r="B28" i="11"/>
  <c r="B25" i="11"/>
  <c r="B15" i="11"/>
  <c r="B35" i="11"/>
  <c r="B45" i="11"/>
  <c r="B30" i="11"/>
  <c r="B42" i="11"/>
  <c r="B50" i="11"/>
  <c r="B21" i="11"/>
  <c r="B39" i="11"/>
  <c r="B20" i="11"/>
  <c r="B19" i="11"/>
  <c r="B5" i="11"/>
  <c r="B23" i="11"/>
  <c r="B41" i="11"/>
  <c r="B22" i="11"/>
  <c r="B37" i="11"/>
  <c r="B49" i="11"/>
  <c r="R22" i="30" l="1"/>
  <c r="U21" i="30"/>
  <c r="S21" i="30"/>
  <c r="T21" i="30" s="1"/>
  <c r="N21" i="30"/>
  <c r="L21" i="30"/>
  <c r="M21" i="30" s="1"/>
  <c r="K22" i="30"/>
  <c r="C21" i="30"/>
  <c r="F21" i="30" s="1"/>
  <c r="D20" i="30"/>
  <c r="E20" i="30" s="1"/>
  <c r="F48" i="10"/>
  <c r="E48" i="10"/>
  <c r="D48" i="10"/>
  <c r="C48" i="10"/>
  <c r="B48" i="10"/>
  <c r="F47" i="10"/>
  <c r="E47" i="10"/>
  <c r="D47" i="10"/>
  <c r="C47" i="10"/>
  <c r="B47" i="10"/>
  <c r="F46" i="10"/>
  <c r="E46" i="10"/>
  <c r="D46" i="10"/>
  <c r="C46" i="10"/>
  <c r="B46" i="10"/>
  <c r="F45" i="10"/>
  <c r="E45" i="10"/>
  <c r="D45" i="10"/>
  <c r="C45" i="10"/>
  <c r="B45" i="10"/>
  <c r="F44" i="10"/>
  <c r="E44" i="10"/>
  <c r="D44" i="10"/>
  <c r="C44" i="10"/>
  <c r="N29" i="10"/>
  <c r="I29" i="10"/>
  <c r="G29" i="10"/>
  <c r="F29" i="10"/>
  <c r="E29" i="10"/>
  <c r="C29" i="10"/>
  <c r="B29" i="10"/>
  <c r="F27" i="10"/>
  <c r="D27" i="10"/>
  <c r="C27" i="10"/>
  <c r="N31" i="10"/>
  <c r="N32" i="10"/>
  <c r="N26" i="10"/>
  <c r="U22" i="30" l="1"/>
  <c r="S22" i="30"/>
  <c r="T22" i="30" s="1"/>
  <c r="R23" i="30"/>
  <c r="K23" i="30"/>
  <c r="N22" i="30"/>
  <c r="L22" i="30"/>
  <c r="M22" i="30" s="1"/>
  <c r="C22" i="30"/>
  <c r="F22" i="30" s="1"/>
  <c r="D21" i="30"/>
  <c r="E21" i="30" s="1"/>
  <c r="H31" i="10"/>
  <c r="K31" i="10" s="1"/>
  <c r="H27" i="10"/>
  <c r="K27" i="10" s="1"/>
  <c r="H29" i="10"/>
  <c r="K29" i="10" s="1"/>
  <c r="G47" i="10"/>
  <c r="G44" i="10"/>
  <c r="G48" i="10"/>
  <c r="G46" i="10"/>
  <c r="K26" i="10"/>
  <c r="G45" i="10"/>
  <c r="R24" i="30" l="1"/>
  <c r="U23" i="30"/>
  <c r="S23" i="30"/>
  <c r="T23" i="30" s="1"/>
  <c r="L23" i="30"/>
  <c r="M23" i="30" s="1"/>
  <c r="K24" i="30"/>
  <c r="N23" i="30"/>
  <c r="C23" i="30"/>
  <c r="F23" i="30" s="1"/>
  <c r="D22" i="30"/>
  <c r="E22" i="30" s="1"/>
  <c r="K32" i="10"/>
  <c r="S24" i="30" l="1"/>
  <c r="T24" i="30" s="1"/>
  <c r="R25" i="30"/>
  <c r="U24" i="30"/>
  <c r="N24" i="30"/>
  <c r="L24" i="30"/>
  <c r="M24" i="30" s="1"/>
  <c r="K25" i="30"/>
  <c r="C24" i="30"/>
  <c r="F24" i="30" s="1"/>
  <c r="D23" i="30"/>
  <c r="E23" i="30" s="1"/>
  <c r="U25" i="30" l="1"/>
  <c r="S25" i="30"/>
  <c r="T25" i="30" s="1"/>
  <c r="R26" i="30"/>
  <c r="K26" i="30"/>
  <c r="N25" i="30"/>
  <c r="L25" i="30"/>
  <c r="M25" i="30" s="1"/>
  <c r="C25" i="30"/>
  <c r="F25" i="30" s="1"/>
  <c r="D24" i="30"/>
  <c r="E24" i="30" s="1"/>
  <c r="R27" i="30" l="1"/>
  <c r="U26" i="30"/>
  <c r="S26" i="30"/>
  <c r="T26" i="30" s="1"/>
  <c r="K27" i="30"/>
  <c r="N26" i="30"/>
  <c r="L26" i="30"/>
  <c r="M26" i="30" s="1"/>
  <c r="C26" i="30"/>
  <c r="F26" i="30" s="1"/>
  <c r="D25" i="30"/>
  <c r="E25" i="30" s="1"/>
  <c r="S27" i="30" l="1"/>
  <c r="T27" i="30" s="1"/>
  <c r="R28" i="30"/>
  <c r="U27" i="30"/>
  <c r="K28" i="30"/>
  <c r="N27" i="30"/>
  <c r="L27" i="30"/>
  <c r="M27" i="30" s="1"/>
  <c r="C27" i="30"/>
  <c r="F27" i="30" s="1"/>
  <c r="D26" i="30"/>
  <c r="E26" i="30" s="1"/>
  <c r="R29" i="30" l="1"/>
  <c r="U28" i="30"/>
  <c r="S28" i="30"/>
  <c r="T28" i="30" s="1"/>
  <c r="K29" i="30"/>
  <c r="N28" i="30"/>
  <c r="L28" i="30"/>
  <c r="M28" i="30" s="1"/>
  <c r="C28" i="30"/>
  <c r="F28" i="30" s="1"/>
  <c r="D27" i="30"/>
  <c r="E27" i="30" s="1"/>
  <c r="R30" i="30" l="1"/>
  <c r="U29" i="30"/>
  <c r="S29" i="30"/>
  <c r="T29" i="30" s="1"/>
  <c r="N29" i="30"/>
  <c r="L29" i="30"/>
  <c r="M29" i="30" s="1"/>
  <c r="K30" i="30"/>
  <c r="C29" i="30"/>
  <c r="F29" i="30" s="1"/>
  <c r="D28" i="30"/>
  <c r="E28" i="30" s="1"/>
  <c r="S30" i="30" l="1"/>
  <c r="T30" i="30" s="1"/>
  <c r="R31" i="30"/>
  <c r="U30" i="30"/>
  <c r="N30" i="30"/>
  <c r="K31" i="30"/>
  <c r="L30" i="30"/>
  <c r="M30" i="30" s="1"/>
  <c r="C30" i="30"/>
  <c r="F30" i="30" s="1"/>
  <c r="D29" i="30"/>
  <c r="E29" i="30" s="1"/>
  <c r="R32" i="30" l="1"/>
  <c r="U31" i="30"/>
  <c r="S31" i="30"/>
  <c r="T31" i="30" s="1"/>
  <c r="L31" i="30"/>
  <c r="M31" i="30" s="1"/>
  <c r="K32" i="30"/>
  <c r="N31" i="30"/>
  <c r="C31" i="30"/>
  <c r="F31" i="30" s="1"/>
  <c r="D30" i="30"/>
  <c r="E30" i="30" s="1"/>
  <c r="R33" i="30" l="1"/>
  <c r="S32" i="30"/>
  <c r="T32" i="30" s="1"/>
  <c r="U32" i="30"/>
  <c r="L32" i="30"/>
  <c r="M32" i="30" s="1"/>
  <c r="N32" i="30"/>
  <c r="K33" i="30"/>
  <c r="C32" i="30"/>
  <c r="F32" i="30" s="1"/>
  <c r="D31" i="30"/>
  <c r="E31" i="30" s="1"/>
  <c r="U33" i="30" l="1"/>
  <c r="S33" i="30"/>
  <c r="T33" i="30" s="1"/>
  <c r="R34" i="30"/>
  <c r="K34" i="30"/>
  <c r="N33" i="30"/>
  <c r="L33" i="30"/>
  <c r="M33" i="30" s="1"/>
  <c r="C33" i="30"/>
  <c r="F33" i="30" s="1"/>
  <c r="D32" i="30"/>
  <c r="E32" i="30" s="1"/>
  <c r="R35" i="30" l="1"/>
  <c r="U34" i="30"/>
  <c r="S34" i="30"/>
  <c r="T34" i="30" s="1"/>
  <c r="L34" i="30"/>
  <c r="M34" i="30" s="1"/>
  <c r="K35" i="30"/>
  <c r="N34" i="30"/>
  <c r="C34" i="30"/>
  <c r="F34" i="30" s="1"/>
  <c r="D33" i="30"/>
  <c r="E33" i="30" s="1"/>
  <c r="S35" i="30" l="1"/>
  <c r="T35" i="30" s="1"/>
  <c r="R36" i="30"/>
  <c r="U35" i="30"/>
  <c r="K36" i="30"/>
  <c r="N35" i="30"/>
  <c r="L35" i="30"/>
  <c r="M35" i="30" s="1"/>
  <c r="C35" i="30"/>
  <c r="F35" i="30" s="1"/>
  <c r="D34" i="30"/>
  <c r="E34" i="30" s="1"/>
  <c r="R37" i="30" l="1"/>
  <c r="U36" i="30"/>
  <c r="S36" i="30"/>
  <c r="T36" i="30" s="1"/>
  <c r="K37" i="30"/>
  <c r="N36" i="30"/>
  <c r="L36" i="30"/>
  <c r="M36" i="30" s="1"/>
  <c r="C36" i="30"/>
  <c r="F36" i="30" s="1"/>
  <c r="D35" i="30"/>
  <c r="E35" i="30" s="1"/>
  <c r="R38" i="30" l="1"/>
  <c r="U37" i="30"/>
  <c r="S37" i="30"/>
  <c r="T37" i="30" s="1"/>
  <c r="N37" i="30"/>
  <c r="L37" i="30"/>
  <c r="M37" i="30" s="1"/>
  <c r="K38" i="30"/>
  <c r="C37" i="30"/>
  <c r="F37" i="30" s="1"/>
  <c r="D36" i="30"/>
  <c r="E36" i="30" s="1"/>
  <c r="U38" i="30" l="1"/>
  <c r="S38" i="30"/>
  <c r="T38" i="30" s="1"/>
  <c r="T39" i="30" s="1"/>
  <c r="N38" i="30"/>
  <c r="N39" i="30" s="1"/>
  <c r="L38" i="30"/>
  <c r="M38" i="30" s="1"/>
  <c r="M39" i="30" s="1"/>
  <c r="C38" i="30"/>
  <c r="D37" i="30"/>
  <c r="E37" i="30" s="1"/>
  <c r="D38" i="30" l="1"/>
  <c r="E38" i="30" s="1"/>
  <c r="E39" i="30" s="1"/>
  <c r="F38" i="30"/>
  <c r="F39" i="30" s="1"/>
</calcChain>
</file>

<file path=xl/sharedStrings.xml><?xml version="1.0" encoding="utf-8"?>
<sst xmlns="http://schemas.openxmlformats.org/spreadsheetml/2006/main" count="3649" uniqueCount="580">
  <si>
    <t>transmission CAPEX</t>
  </si>
  <si>
    <t>OWPP CAPEX</t>
  </si>
  <si>
    <t>OWPP Power</t>
  </si>
  <si>
    <t>Strg CAPEX</t>
  </si>
  <si>
    <t>Gross consumer surplus</t>
  </si>
  <si>
    <t xml:space="preserve"> Revenue</t>
  </si>
  <si>
    <t>HM14</t>
  </si>
  <si>
    <t>HM24</t>
  </si>
  <si>
    <t>HM34</t>
  </si>
  <si>
    <t>OWPP</t>
  </si>
  <si>
    <t>Cost</t>
  </si>
  <si>
    <t>HMD</t>
  </si>
  <si>
    <t>Average Energy Price</t>
  </si>
  <si>
    <t>Average Energy Price 3</t>
  </si>
  <si>
    <t>Average Energy Price 4</t>
  </si>
  <si>
    <t>Average Energy Price 1</t>
  </si>
  <si>
    <t>Average Energy Price 2</t>
  </si>
  <si>
    <t>UK</t>
  </si>
  <si>
    <t>DE</t>
  </si>
  <si>
    <t>DK</t>
  </si>
  <si>
    <t>totals</t>
  </si>
  <si>
    <t>nOBZ</t>
  </si>
  <si>
    <t>Transmission</t>
  </si>
  <si>
    <t>GWh</t>
  </si>
  <si>
    <t>GCS</t>
  </si>
  <si>
    <t>Benefits</t>
  </si>
  <si>
    <t>Social Welfare</t>
  </si>
  <si>
    <t>Average Energy Price 6</t>
  </si>
  <si>
    <t>Average Energy Price 5</t>
  </si>
  <si>
    <t>Average Energy Price 7</t>
  </si>
  <si>
    <t>zOBZ</t>
  </si>
  <si>
    <t>BE</t>
  </si>
  <si>
    <t>BE(WF)</t>
  </si>
  <si>
    <t>DE(WF)</t>
  </si>
  <si>
    <t>DK(WF)</t>
  </si>
  <si>
    <t>%%%%%%% CONVEX SOLUTION %%%%%%%</t>
  </si>
  <si>
    <t>%%%% Cables HVAC t0 %%%%</t>
  </si>
  <si>
    <t>%%%% Cables HVAC t2 %%%%</t>
  </si>
  <si>
    <t>%%%% Cables HVAC tinf %%%%</t>
  </si>
  <si>
    <t>%%%% Cables HVDC t0 %%%%</t>
  </si>
  <si>
    <t>%%%% Cables HVDC t2 %%%%</t>
  </si>
  <si>
    <t>%%%% Cables HVDC tinf %%%%</t>
  </si>
  <si>
    <t>%%%% OWPPS T0 %%%%</t>
  </si>
  <si>
    <t xml:space="preserve"> 40.0 Cost</t>
  </si>
  <si>
    <t>%%%% OWPPS T2 %%%%</t>
  </si>
  <si>
    <t>%%%% OWPPS Tinf %%%%</t>
  </si>
  <si>
    <t>%%%% Converters t0 %%%%</t>
  </si>
  <si>
    <t xml:space="preserve"> 30.0 Cost</t>
  </si>
  <si>
    <t xml:space="preserve"> 37.0 Cost</t>
  </si>
  <si>
    <t>%%%% Converters t2 %%%%</t>
  </si>
  <si>
    <t xml:space="preserve"> 28.0 Cost</t>
  </si>
  <si>
    <t>%%%% Converters tinf %%%%</t>
  </si>
  <si>
    <t>%%%% Storage t0 %%%%</t>
  </si>
  <si>
    <t xml:space="preserve">  MWh</t>
  </si>
  <si>
    <t xml:space="preserve"> 0.0 Cost</t>
  </si>
  <si>
    <t>%%%% Storage t2 %%%%</t>
  </si>
  <si>
    <t>%%%% Storage tinf %%%%</t>
  </si>
  <si>
    <t xml:space="preserve"> 10.0 Cost</t>
  </si>
  <si>
    <t xml:space="preserve"> 36.0 Cost</t>
  </si>
  <si>
    <t xml:space="preserve"> 24.0 Cost</t>
  </si>
  <si>
    <t>Storage</t>
  </si>
  <si>
    <t xml:space="preserve"> 42.1332893371582 Cost</t>
  </si>
  <si>
    <t xml:space="preserve"> 9.0 Cost</t>
  </si>
  <si>
    <t>Return on investment</t>
  </si>
  <si>
    <t>Energy price</t>
  </si>
  <si>
    <t>Summary</t>
  </si>
  <si>
    <t>Net Benefits</t>
  </si>
  <si>
    <t>nOBZ with allhm prices</t>
  </si>
  <si>
    <t>nOBZ_hm</t>
  </si>
  <si>
    <t>nOBZ: HMD</t>
  </si>
  <si>
    <t>allhm with nOBZ prices</t>
  </si>
  <si>
    <t>HMD: nOBZ</t>
  </si>
  <si>
    <t>OBZ</t>
  </si>
  <si>
    <t>Redispatch cost</t>
  </si>
  <si>
    <t>Redispatch</t>
  </si>
  <si>
    <t>redispatch</t>
  </si>
  <si>
    <t xml:space="preserve"> 7.0 Cost</t>
  </si>
  <si>
    <t>hmd</t>
  </si>
  <si>
    <t xml:space="preserve"> 14.0 Cost</t>
  </si>
  <si>
    <t xml:space="preserve"> 35.0 Cost</t>
  </si>
  <si>
    <t>DSR</t>
  </si>
  <si>
    <t>Offshore Wind</t>
  </si>
  <si>
    <t>Onshore Wind</t>
  </si>
  <si>
    <t>Gas CCGT new</t>
  </si>
  <si>
    <t>Gas CCGT old 1</t>
  </si>
  <si>
    <t>Gas CCGT old 2</t>
  </si>
  <si>
    <t>Gas CCGT present 2</t>
  </si>
  <si>
    <t>Gas conventional old 1</t>
  </si>
  <si>
    <t>PS Closed</t>
  </si>
  <si>
    <t>Hard coal new Bio</t>
  </si>
  <si>
    <t>Hard coal old 1 Bio</t>
  </si>
  <si>
    <t>Hard coal old 2 Bio</t>
  </si>
  <si>
    <t>Gas OCGT old</t>
  </si>
  <si>
    <t>Nuclear</t>
  </si>
  <si>
    <t>Light oil</t>
  </si>
  <si>
    <t>Other non-RES UK00 P</t>
  </si>
  <si>
    <t>Other RES</t>
  </si>
  <si>
    <t>DSR_1</t>
  </si>
  <si>
    <t>Other non-RES</t>
  </si>
  <si>
    <t>Offshore Wind_1</t>
  </si>
  <si>
    <t>Onshore Wind_1</t>
  </si>
  <si>
    <t>Gas CCGT new_1</t>
  </si>
  <si>
    <t>Gas CCGT old 1_1</t>
  </si>
  <si>
    <t>Gas CCGT old 2_1</t>
  </si>
  <si>
    <t>Gas conventional old 1_1</t>
  </si>
  <si>
    <t>Gas conventional old 2</t>
  </si>
  <si>
    <t>PS Closed_1</t>
  </si>
  <si>
    <t>PS Open</t>
  </si>
  <si>
    <t>Lignite new</t>
  </si>
  <si>
    <t>Lignite old 2</t>
  </si>
  <si>
    <t>Hard coal new_1</t>
  </si>
  <si>
    <t>Hard coal old 1_1</t>
  </si>
  <si>
    <t>Hard coal old 2_1</t>
  </si>
  <si>
    <t>Gas OCGT new</t>
  </si>
  <si>
    <t>Gas OCGT old_1</t>
  </si>
  <si>
    <t>Light oil_1</t>
  </si>
  <si>
    <t>P2G</t>
  </si>
  <si>
    <t>Other non-RES DE00 P</t>
  </si>
  <si>
    <t>Other RES_1</t>
  </si>
  <si>
    <t>SLACK_1</t>
  </si>
  <si>
    <t>Other non-RES_1</t>
  </si>
  <si>
    <t>Offshore Wind_2</t>
  </si>
  <si>
    <t>Onshore Wind_2</t>
  </si>
  <si>
    <t>Hard coal new_2</t>
  </si>
  <si>
    <t>Hard coal old 2_2</t>
  </si>
  <si>
    <t>Gas CCGT old 2 Bio</t>
  </si>
  <si>
    <t>Hard coal old 2 Bio_1</t>
  </si>
  <si>
    <t>Heavy oil old 1 Bio</t>
  </si>
  <si>
    <t>Other non-RES DKW1 P</t>
  </si>
  <si>
    <t>Other RES_2</t>
  </si>
  <si>
    <t>SLACK_2</t>
  </si>
  <si>
    <t>Gas OCGT, Coal,</t>
  </si>
  <si>
    <t>Pump storage, P2G,</t>
  </si>
  <si>
    <t>PV, Hydro</t>
  </si>
  <si>
    <t>Onshore wind</t>
  </si>
  <si>
    <t>Offshore wind</t>
  </si>
  <si>
    <t>Gas CCGT</t>
  </si>
  <si>
    <t>Heavy oil, Shale oil</t>
  </si>
  <si>
    <t>Rest</t>
  </si>
  <si>
    <t>VOLL</t>
  </si>
  <si>
    <t>rest</t>
  </si>
  <si>
    <t>CCGT</t>
  </si>
  <si>
    <t>OCGT</t>
  </si>
  <si>
    <t xml:space="preserve"> 16.0 Cost</t>
  </si>
  <si>
    <t>t=1</t>
  </si>
  <si>
    <t>t=2</t>
  </si>
  <si>
    <t>t=0</t>
  </si>
  <si>
    <t>from</t>
  </si>
  <si>
    <t>to</t>
  </si>
  <si>
    <t>mva</t>
  </si>
  <si>
    <t>type</t>
  </si>
  <si>
    <t>UK1</t>
  </si>
  <si>
    <t>FR1</t>
  </si>
  <si>
    <t>DC</t>
  </si>
  <si>
    <t>UK2</t>
  </si>
  <si>
    <t>DK0</t>
  </si>
  <si>
    <t>DE0</t>
  </si>
  <si>
    <t>BE1</t>
  </si>
  <si>
    <t>BE0</t>
  </si>
  <si>
    <t>AC</t>
  </si>
  <si>
    <t>NL1</t>
  </si>
  <si>
    <t>NL0</t>
  </si>
  <si>
    <t>UK0</t>
  </si>
  <si>
    <t>DE1</t>
  </si>
  <si>
    <t>NO1</t>
  </si>
  <si>
    <t>DK1</t>
  </si>
  <si>
    <t>Average Energy Price 12</t>
  </si>
  <si>
    <t>Average Energy Price 11</t>
  </si>
  <si>
    <t>Average Energy Price 13</t>
  </si>
  <si>
    <t>Average Energy Price 8</t>
  </si>
  <si>
    <t>Average Energy Price 10</t>
  </si>
  <si>
    <t>Average Energy Price 9</t>
  </si>
  <si>
    <t xml:space="preserve"> 3 - 9 MVA</t>
  </si>
  <si>
    <t xml:space="preserve"> 4 - 11 MVA</t>
  </si>
  <si>
    <t xml:space="preserve"> 32.364158630371094 Cost</t>
  </si>
  <si>
    <t xml:space="preserve"> 14 - 15 MVA</t>
  </si>
  <si>
    <t xml:space="preserve"> 16 - 17 MVA</t>
  </si>
  <si>
    <t xml:space="preserve"> 18 - 19 MVA</t>
  </si>
  <si>
    <t xml:space="preserve"> 20 - 21 MVA</t>
  </si>
  <si>
    <t xml:space="preserve"> 22 - 23 MVA</t>
  </si>
  <si>
    <t xml:space="preserve"> 24 - 25 MVA</t>
  </si>
  <si>
    <t xml:space="preserve"> 26 - 27 MVA</t>
  </si>
  <si>
    <t xml:space="preserve"> 43.0 Cost</t>
  </si>
  <si>
    <t xml:space="preserve"> 28 - 29 MVA</t>
  </si>
  <si>
    <t xml:space="preserve"> 30 - 31 MVA</t>
  </si>
  <si>
    <t xml:space="preserve"> 32 - 33 MVA</t>
  </si>
  <si>
    <t xml:space="preserve"> 34 - 35 MVA</t>
  </si>
  <si>
    <t xml:space="preserve"> 50.0 Cost</t>
  </si>
  <si>
    <t xml:space="preserve"> 36 - 37 MVA</t>
  </si>
  <si>
    <t xml:space="preserve"> 38 - 39 MVA</t>
  </si>
  <si>
    <t xml:space="preserve"> 40 - 41 MVA</t>
  </si>
  <si>
    <t xml:space="preserve"> 42 - 43 MVA</t>
  </si>
  <si>
    <t xml:space="preserve"> 16.4 Cost</t>
  </si>
  <si>
    <t xml:space="preserve"> 44 - 45 MVA</t>
  </si>
  <si>
    <t xml:space="preserve"> 60.0 Cost</t>
  </si>
  <si>
    <t xml:space="preserve"> 63.0 Cost</t>
  </si>
  <si>
    <t xml:space="preserve"> 75.0 Cost</t>
  </si>
  <si>
    <t xml:space="preserve"> 80.0 Cost</t>
  </si>
  <si>
    <t xml:space="preserve"> 5.0 Cost</t>
  </si>
  <si>
    <t xml:space="preserve"> 32.0 Cost</t>
  </si>
  <si>
    <t xml:space="preserve"> 13.0 Cost</t>
  </si>
  <si>
    <t>n2HMD</t>
  </si>
  <si>
    <t>nOBZ with zOBZ prices</t>
  </si>
  <si>
    <t>zOBZ with nOBZ prices</t>
  </si>
  <si>
    <t>nOBZ: zOBZ</t>
  </si>
  <si>
    <t>zOBZ: nOBZ</t>
  </si>
  <si>
    <t>FR</t>
  </si>
  <si>
    <t>NL</t>
  </si>
  <si>
    <t>NO</t>
  </si>
  <si>
    <t>NL(WF)</t>
  </si>
  <si>
    <t>UK(WF)</t>
  </si>
  <si>
    <t>Converter</t>
  </si>
  <si>
    <t>-</t>
  </si>
  <si>
    <t>1: 3 - 9 MVA: 33.19422912597656 Cost: 1113.9092303948128</t>
  </si>
  <si>
    <t>1: 3 - 9 MVA: 33.19422912597656 Cost: 0.0</t>
  </si>
  <si>
    <t>6: 1 - 9 MVA: 24.06999969482422 Cost: 403.10436462488724</t>
  </si>
  <si>
    <t>8: 1 - 11 MVA: 24.06999969482422 Cost: 637.4673747874767</t>
  </si>
  <si>
    <t>13: 2 - 11 MVA: 24.06999969482422 Cost: 1024.947550977493</t>
  </si>
  <si>
    <t>28: 4 - 11 MVA: 24.06999969482422 Cost: 456.22664203135355</t>
  </si>
  <si>
    <t>35: 5 - 10 MVA: 24.06999969482422 Cost: 662.4660395553656</t>
  </si>
  <si>
    <t>44: 6 - 12 MVA: 24.06999969482422 Cost: 628.0928525445779</t>
  </si>
  <si>
    <t>48: 7 - 12 MVA: 24.06999969482422 Cost: 1103.068539061729</t>
  </si>
  <si>
    <t>49: 7 - 13 MVA: 24.06999969482422 Cost: 1293.683794060751</t>
  </si>
  <si>
    <t>51: 8 - 13 MVA: 24.06999969482422 Cost: 971.8252276611456</t>
  </si>
  <si>
    <t>56: 10 - 11 MVA: 24.06999969482422 Cost: 753.0864518433082</t>
  </si>
  <si>
    <t>62: 14 - 15 MVA: 40.0 Cost: 0.0</t>
  </si>
  <si>
    <t>63: 16 - 17 MVA: 10.0 Cost: 0.0</t>
  </si>
  <si>
    <t>64: 18 - 19 MVA: 10.0 Cost: 0.0</t>
  </si>
  <si>
    <t>65: 20 - 21 MVA: 14.0 Cost: 0.0</t>
  </si>
  <si>
    <t>66: 22 - 23 MVA: 14.0 Cost: 0.0</t>
  </si>
  <si>
    <t>67: 24 - 25 MVA: 28.0 Cost: 0.0</t>
  </si>
  <si>
    <t>68: 26 - 27 MVA: 43.0 Cost: 0.0</t>
  </si>
  <si>
    <t>69: 28 - 29 MVA: 30.0 Cost: 0.0</t>
  </si>
  <si>
    <t>70: 30 - 31 MVA: 24.0 Cost: 0.0</t>
  </si>
  <si>
    <t>71: 32 - 33 MVA: 10.0 Cost: 0.0</t>
  </si>
  <si>
    <t>72: 34 - 35 MVA: 50.0 Cost: 0.0</t>
  </si>
  <si>
    <t>73: 36 - 37 MVA: 7.0 Cost: 0.0</t>
  </si>
  <si>
    <t>74: 38 - 39 MVA: 7.0 Cost: 0.0</t>
  </si>
  <si>
    <t>75: 40 - 41 MVA: 35.0 Cost: 0.0</t>
  </si>
  <si>
    <t>76: 42 - 43 MVA: 16.4 Cost: 0.0</t>
  </si>
  <si>
    <t>77: 44 - 45 MVA: 40.0 Cost: 0.0</t>
  </si>
  <si>
    <t>6: 1 - 9 MVA: 24.06999969482422 Cost: 0.0</t>
  </si>
  <si>
    <t>8: 1 - 11 MVA: 24.06999969482422 Cost: 0.0</t>
  </si>
  <si>
    <t>13: 2 - 11 MVA: 24.06999969482422 Cost: 0.0</t>
  </si>
  <si>
    <t>28: 4 - 11 MVA: 24.06999969482422 Cost: 0.0</t>
  </si>
  <si>
    <t>35: 5 - 10 MVA: 24.06999969482422 Cost: 0.0</t>
  </si>
  <si>
    <t>44: 6 - 12 MVA: 24.06999969482422 Cost: 0.0</t>
  </si>
  <si>
    <t>48: 7 - 12 MVA: 24.06999969482422 Cost: 0.0</t>
  </si>
  <si>
    <t>49: 7 - 13 MVA: 24.06999969482422 Cost: 0.0</t>
  </si>
  <si>
    <t>51: 8 - 13 MVA: 24.06999969482422 Cost: 0.0</t>
  </si>
  <si>
    <t>56: 10 - 11 MVA: 24.06999969482422 Cost: 0.0</t>
  </si>
  <si>
    <t>57: 10 - 12 MVA: 24.06999969482422 Cost: 313.83982464043874</t>
  </si>
  <si>
    <t>61: 12 - 13 MVA: 24.06999969482422 Cost: 647.3824898006887</t>
  </si>
  <si>
    <t>11: 2 - 3 MVA: 24.06999969482422 Cost: 61.79923782732184</t>
  </si>
  <si>
    <t>14: 3 - 4 MVA: 24.06999969482422 Cost: 79.86362451327298</t>
  </si>
  <si>
    <t>33: 5 - 8 MVA: 24.06999969482422 Cost: 396.46587046668014</t>
  </si>
  <si>
    <t>57: 10 - 12 MVA: 24.06999969482422 Cost: 0.0</t>
  </si>
  <si>
    <t>61: 12 - 13 MVA: 24.06999969482422 Cost: 0.0</t>
  </si>
  <si>
    <t>386: 40.0 Cost: 8400.0</t>
  </si>
  <si>
    <t>387: 40.0 Cost: 8400.0</t>
  </si>
  <si>
    <t>388: 40.0 Cost: 8400.0</t>
  </si>
  <si>
    <t>389: 40.0 Cost: 8400.0</t>
  </si>
  <si>
    <t>390: 40.0 Cost: 8400.0</t>
  </si>
  <si>
    <t>386: 40.0 Cost: 0.0</t>
  </si>
  <si>
    <t>387: 40.0 Cost: 0.0</t>
  </si>
  <si>
    <t>388: 40.0 Cost: 0.0</t>
  </si>
  <si>
    <t>389: 40.0 Cost: 0.0</t>
  </si>
  <si>
    <t>390: 40.0 Cost: 0.0</t>
  </si>
  <si>
    <t>1: 29.0 Cost: 558.25</t>
  </si>
  <si>
    <t>2: 24.0 Cost: 462.0</t>
  </si>
  <si>
    <t>3: 0.0 Cost: 0.0</t>
  </si>
  <si>
    <t>4: 24.0 Cost: 462.0</t>
  </si>
  <si>
    <t>5: 24.0 Cost: 462.0</t>
  </si>
  <si>
    <t>6: 16.0 Cost: 308.0</t>
  </si>
  <si>
    <t>7: 30.0 Cost: 577.5</t>
  </si>
  <si>
    <t>8: 19.0 Cost: 365.75</t>
  </si>
  <si>
    <t>9: 5.0 Cost: 257.5</t>
  </si>
  <si>
    <t>10: 37.0 Cost: 1905.5</t>
  </si>
  <si>
    <t>11: 38.0 Cost: 1957.0</t>
  </si>
  <si>
    <t>12: 37.0 Cost: 1905.5</t>
  </si>
  <si>
    <t>13: 32.0 Cost: 1648.0</t>
  </si>
  <si>
    <t>14: 40.0 Cost: 0.0</t>
  </si>
  <si>
    <t>15: 40.0 Cost: 0.0</t>
  </si>
  <si>
    <t>16: 10.0 Cost: 0.0</t>
  </si>
  <si>
    <t>17: 10.0 Cost: 0.0</t>
  </si>
  <si>
    <t>18: 10.0 Cost: 0.0</t>
  </si>
  <si>
    <t>19: 10.0 Cost: 0.0</t>
  </si>
  <si>
    <t>20: 14.0 Cost: 0.0</t>
  </si>
  <si>
    <t>21: 14.0 Cost: 0.0</t>
  </si>
  <si>
    <t>22: 14.0 Cost: 0.0</t>
  </si>
  <si>
    <t>23: 14.0 Cost: 0.0</t>
  </si>
  <si>
    <t>24: 28.0 Cost: 0.0</t>
  </si>
  <si>
    <t>25: 28.0 Cost: 0.0</t>
  </si>
  <si>
    <t>26: 43.0 Cost: 0.0</t>
  </si>
  <si>
    <t>27: 43.0 Cost: 0.0</t>
  </si>
  <si>
    <t>28: 30.0 Cost: 0.0</t>
  </si>
  <si>
    <t>29: 30.0 Cost: 0.0</t>
  </si>
  <si>
    <t>30: 24.0 Cost: 0.0</t>
  </si>
  <si>
    <t>31: 24.0 Cost: 0.0</t>
  </si>
  <si>
    <t>32: 10.0 Cost: 0.0</t>
  </si>
  <si>
    <t>33: 10.0 Cost: 0.0</t>
  </si>
  <si>
    <t>34: 50.0 Cost: 0.0</t>
  </si>
  <si>
    <t>35: 50.0 Cost: 0.0</t>
  </si>
  <si>
    <t>36: 7.0 Cost: 0.0</t>
  </si>
  <si>
    <t>37: 7.0 Cost: 0.0</t>
  </si>
  <si>
    <t>38: 7.0 Cost: 0.0</t>
  </si>
  <si>
    <t>39: 7.0 Cost: 0.0</t>
  </si>
  <si>
    <t>40: 35.0 Cost: 0.0</t>
  </si>
  <si>
    <t>41: 35.0 Cost: 0.0</t>
  </si>
  <si>
    <t>42: 16.0 Cost: 0.0</t>
  </si>
  <si>
    <t>43: 16.0 Cost: 0.0</t>
  </si>
  <si>
    <t>44: 40.0 Cost: 0.0</t>
  </si>
  <si>
    <t>45: 40.0 Cost: 0.0</t>
  </si>
  <si>
    <t>1: 30.0 Cost: 8.66974016659775</t>
  </si>
  <si>
    <t>2: 24.0 Cost: 0.0</t>
  </si>
  <si>
    <t>4: 24.0 Cost: 0.0</t>
  </si>
  <si>
    <t>5: 24.0 Cost: 0.0</t>
  </si>
  <si>
    <t>6: 24.0 Cost: 69.357921332782</t>
  </si>
  <si>
    <t>7: 30.0 Cost: 0.0</t>
  </si>
  <si>
    <t>8: 24.0 Cost: 43.34870083298875</t>
  </si>
  <si>
    <t>9: 6.0 Cost: 23.194369796352422</t>
  </si>
  <si>
    <t>10: 37.0 Cost: 0.0</t>
  </si>
  <si>
    <t>11: 38.0 Cost: 0.0</t>
  </si>
  <si>
    <t>12: 37.0 Cost: 0.0</t>
  </si>
  <si>
    <t>13: 34.0 Cost: 46.388739592704844</t>
  </si>
  <si>
    <t>1: 30.0 Cost: 0.0</t>
  </si>
  <si>
    <t>2: 30.0 Cost: 17.57089742874975</t>
  </si>
  <si>
    <t>3: 18.0 Cost: 52.71269228624924</t>
  </si>
  <si>
    <t>4: 30.0 Cost: 17.57089742874975</t>
  </si>
  <si>
    <t>5: 30.0 Cost: 17.57089742874975</t>
  </si>
  <si>
    <t>6: 24.0 Cost: 0.0</t>
  </si>
  <si>
    <t>8: 30.0 Cost: 17.57089742874975</t>
  </si>
  <si>
    <t>9: 6.0 Cost: 0.0</t>
  </si>
  <si>
    <t>12: 38.0 Cost: 7.834642576455516</t>
  </si>
  <si>
    <t>13: 36.0 Cost: 15.669285152911032</t>
  </si>
  <si>
    <t>1:  MWh: 0.0 Cost: 0.0</t>
  </si>
  <si>
    <t>2:  MWh: 0.0 Cost: 0.0</t>
  </si>
  <si>
    <t>3:  MWh: 0.0 Cost: 0.0</t>
  </si>
  <si>
    <t>4:  MWh: 0.0 Cost: 0.0</t>
  </si>
  <si>
    <t>5:  MWh: 0.0 Cost: 0.0</t>
  </si>
  <si>
    <t>6:  MWh: 0.0 Cost: 0.0</t>
  </si>
  <si>
    <t>7:  MWh: 0.0 Cost: 0.0</t>
  </si>
  <si>
    <t>8:  MWh: 0.0 Cost: 0.0</t>
  </si>
  <si>
    <t>9:  MWh: 0.0 Cost: 0.0</t>
  </si>
  <si>
    <t>10:  MWh: 0.0 Cost: 0.0</t>
  </si>
  <si>
    <t>11:  MWh: 0.0 Cost: 0.0</t>
  </si>
  <si>
    <t>12:  MWh: 0.0 Cost: 0.0</t>
  </si>
  <si>
    <t>13:  MWh: 0.0 Cost: 0.0</t>
  </si>
  <si>
    <t>5:  MWh: 10.0 Cost: 59.33030300616798</t>
  </si>
  <si>
    <t>objective: -3.3793345463513006e6 achieved in: 17.725692749023438</t>
  </si>
  <si>
    <t>2×8 DataFrame</t>
  </si>
  <si>
    <t xml:space="preserve"> Row │ from  to   lat_fr   long_fr  lat_to   long_to   mva    type </t>
  </si>
  <si>
    <t xml:space="preserve">     │ Any   Any  Any      Any      Any      Any       Any    Any  </t>
  </si>
  <si>
    <t>─────┼─────────────────────────────────────────────────────────────</t>
  </si>
  <si>
    <t xml:space="preserve">   1 │ DE0   DK0  54.3461  5.524    55.9011  6.2224    24.07  DC</t>
  </si>
  <si>
    <t xml:space="preserve">   2 │ DK0   UK0  55.9011  6.2224   57.3372  0.814253  24.07  DC</t>
  </si>
  <si>
    <t>11×8 DataFrame</t>
  </si>
  <si>
    <t xml:space="preserve"> Row │ from  to   lat_fr   long_fr   lat_to   long_to   mva      type </t>
  </si>
  <si>
    <t xml:space="preserve">     │ Any   Any  Any      Any       Any      Any       Any      Any  </t>
  </si>
  <si>
    <t>─────┼────────────────────────────────────────────────────────────────</t>
  </si>
  <si>
    <t xml:space="preserve">   1 │ BE1   BE0  51.3208  3.20768   51.5351  2.59644   33.1942  AC</t>
  </si>
  <si>
    <t xml:space="preserve">   2 │ UK1   BE0  52.2103  1.57374   51.5351  2.59644   24.07    DC</t>
  </si>
  <si>
    <t xml:space="preserve">   3 │ UK2   UK0  55.6894  -1.91052  57.3372  0.814253  24.07    DC</t>
  </si>
  <si>
    <t xml:space="preserve">   4 │ NL1   NL0  52.2221  4.49556   53.083   3.51802   24.07    DC</t>
  </si>
  <si>
    <t xml:space="preserve">   5 │ UK1   NL0  52.2103  1.57374   53.083   3.51802   24.07    DC</t>
  </si>
  <si>
    <t xml:space="preserve">   6 │ DE1   DE0  53.6704  7.8462    54.3461  5.524     24.07    DC</t>
  </si>
  <si>
    <t xml:space="preserve">   7 │ FR1   NL0  50.9633  1.82967   53.083   3.51802   24.07    DC</t>
  </si>
  <si>
    <t xml:space="preserve">   8 │ NO1   UK0  58.4379  6.00292   57.3372  0.814253  24.07    DC</t>
  </si>
  <si>
    <t xml:space="preserve">   9 │ DK1   DK0  55.6142  8.72899   55.9011  6.2224    24.07    DC</t>
  </si>
  <si>
    <t xml:space="preserve">  10 │ DE0   NL0  54.3461  5.524     53.083   3.51802   24.07    DC</t>
  </si>
  <si>
    <t xml:space="preserve">  11 │ NO1   DK0  58.4379  6.00292   55.9011  6.2224    24.07    DC</t>
  </si>
  <si>
    <t>3×8 DataFrame</t>
  </si>
  <si>
    <t xml:space="preserve">   1 │ DE1   UK2  53.6704  7.8462   55.6894  -1.91052  24.07  DC</t>
  </si>
  <si>
    <t xml:space="preserve">   2 │ BE1   NL1  51.3208  3.20768  52.2221  4.49556   24.07  DC</t>
  </si>
  <si>
    <t xml:space="preserve">   3 │ FR1   BE1  50.9633  1.82967  51.3208  3.20768   24.07  DC</t>
  </si>
  <si>
    <t>1: 3 - 9 MVA: 42.1332893371582 Cost: 1413.8800970927841</t>
  </si>
  <si>
    <t>1: 3 - 9 MVA: 42.1332893371582 Cost: 0.0</t>
  </si>
  <si>
    <t>11: 2 - 3 MVA: 24.06999969482422 Cost: 406.22922067581385</t>
  </si>
  <si>
    <t>17: 3 - 9 MVA: 24.06999969482422 Cost: 190.61522056661124</t>
  </si>
  <si>
    <t>48: 7 - 12 MVA: 40.849998474121094 Cost: 1872.0543709525664</t>
  </si>
  <si>
    <t>52: 9 - 10 MVA: 24.06999969482422 Cost: 1443.6761499471322</t>
  </si>
  <si>
    <t>53: 9 - 11 MVA: 24.06999969482422 Cost: 715.5883628717129</t>
  </si>
  <si>
    <t>57: 10 - 12 MVA: 24.06999969482422 Cost: 696.8394102056773</t>
  </si>
  <si>
    <t>58: 10 - 13 MVA: 24.06999969482422 Cost: 1737.4111496180412</t>
  </si>
  <si>
    <t>1: 1 - 2 MVA: 24.06999969482422 Cost: 246.28685048403446</t>
  </si>
  <si>
    <t>11: 2 - 3 MVA: 24.06999969482422 Cost: 0.0</t>
  </si>
  <si>
    <t>17: 3 - 9 MVA: 24.06999969482422 Cost: 0.0</t>
  </si>
  <si>
    <t>44: 6 - 12 MVA: 24.06999969482422 Cost: 282.87801724980176</t>
  </si>
  <si>
    <t>48: 7 - 12 MVA: 40.849998474121094 Cost: 0.0</t>
  </si>
  <si>
    <t>51: 8 - 13 MVA: 32.880001068115234 Cost: 597.8871987329362</t>
  </si>
  <si>
    <t>52: 9 - 10 MVA: 24.06999969482422 Cost: 0.0</t>
  </si>
  <si>
    <t>53: 9 - 11 MVA: 24.06999969482422 Cost: 0.0</t>
  </si>
  <si>
    <t>58: 10 - 13 MVA: 24.06999969482422 Cost: 0.0</t>
  </si>
  <si>
    <t>1: 1 - 2 MVA: 24.06999969482422 Cost: 0.0</t>
  </si>
  <si>
    <t>31: 5 - 6 MVA: 24.06999969482422 Cost: 133.10604318352947</t>
  </si>
  <si>
    <t>51: 8 - 13 MVA: 32.880001068115234 Cost: 0.0</t>
  </si>
  <si>
    <t>390: 39.0 Cost: 8190.0</t>
  </si>
  <si>
    <t>390: 40.0 Cost: 94.5789836356118</t>
  </si>
  <si>
    <t>1: 24.0 Cost: 462.0</t>
  </si>
  <si>
    <t>6: 0.0 Cost: 0.0</t>
  </si>
  <si>
    <t>8: 0.0 Cost: 0.0</t>
  </si>
  <si>
    <t>9: 0.0 Cost: 0.0</t>
  </si>
  <si>
    <t>10: 36.0 Cost: 1854.0</t>
  </si>
  <si>
    <t>13: 24.0 Cost: 1236.0</t>
  </si>
  <si>
    <t>1: 30.0 Cost: 52.018440999586495</t>
  </si>
  <si>
    <t>2: 30.0 Cost: 52.018440999586495</t>
  </si>
  <si>
    <t>3: 6.0 Cost: 52.018440999586495</t>
  </si>
  <si>
    <t>6: 24.0 Cost: 208.07376399834598</t>
  </si>
  <si>
    <t>8: 30.0 Cost: 260.09220499793247</t>
  </si>
  <si>
    <t>10: 37.0 Cost: 23.194369796352422</t>
  </si>
  <si>
    <t>13: 34.0 Cost: 231.9436979635242</t>
  </si>
  <si>
    <t>2: 30.0 Cost: 0.0</t>
  </si>
  <si>
    <t>3: 15.0 Cost: 26.35634614312462</t>
  </si>
  <si>
    <t>8: 30.0 Cost: 0.0</t>
  </si>
  <si>
    <t>4×8 DataFrame</t>
  </si>
  <si>
    <t xml:space="preserve"> Row │ from  to   lat_fr   long_fr   lat_to   long_to   mva    type </t>
  </si>
  <si>
    <t xml:space="preserve">     │ Any   Any  Any      Any       Any      Any       Any    Any  </t>
  </si>
  <si>
    <t>─────┼──────────────────────────────────────────────────────────────</t>
  </si>
  <si>
    <t xml:space="preserve">   1 │ UK1   FR1  52.2103  1.57374   50.9633  1.82967   24.07  DC</t>
  </si>
  <si>
    <t xml:space="preserve">   2 │ UK2   UK0  55.6894  -1.91052  57.3372  0.814253  32.88  DC</t>
  </si>
  <si>
    <t xml:space="preserve">   3 │ DK0   UK0  55.9011  6.2224    57.3372  0.814253  24.07  DC</t>
  </si>
  <si>
    <t xml:space="preserve">   4 │ DK1   DK0  55.6142  8.72899   55.9011  6.2224    24.07  DC</t>
  </si>
  <si>
    <t>12×8 DataFrame</t>
  </si>
  <si>
    <t xml:space="preserve"> Row │ from  to   lat_fr   long_fr  lat_to   long_to   mva      type </t>
  </si>
  <si>
    <t xml:space="preserve">     │ Any   Any  Any      Any      Any      Any       Any      Any  </t>
  </si>
  <si>
    <t>─────┼───────────────────────────────────────────────────────────────</t>
  </si>
  <si>
    <t xml:space="preserve">   1 │ BE1   BE0  51.3208  3.20768  51.5351  2.59644   42.1333  AC</t>
  </si>
  <si>
    <t xml:space="preserve">   2 │ UK1   BE0  52.2103  1.57374  51.5351  2.59644   24.07    DC</t>
  </si>
  <si>
    <t xml:space="preserve">   3 │ BE0   NL0  51.5351  2.59644  53.083   3.51802   24.07    DC</t>
  </si>
  <si>
    <t xml:space="preserve">   4 │ NL1   NL0  52.2221  4.49556  53.083   3.51802   24.07    DC</t>
  </si>
  <si>
    <t xml:space="preserve">   5 │ BE0   DE0  51.5351  2.59644  54.3461  5.524     24.07    DC</t>
  </si>
  <si>
    <t xml:space="preserve">   6 │ DE0   DK0  54.3461  5.524    55.9011  6.2224    24.07    DC</t>
  </si>
  <si>
    <t xml:space="preserve">   7 │ DE0   UK0  54.3461  5.524    57.3372  0.814253  24.07    DC</t>
  </si>
  <si>
    <t xml:space="preserve">   8 │ FR1   BE1  50.9633  1.82967  51.3208  3.20768   24.07    DC</t>
  </si>
  <si>
    <t xml:space="preserve">   9 │ DE1   DE0  53.6704  7.8462   54.3461  5.524     24.07    DC</t>
  </si>
  <si>
    <t xml:space="preserve">  10 │ DE0   NL0  54.3461  5.524    53.083   3.51802   24.07    DC</t>
  </si>
  <si>
    <t xml:space="preserve">  11 │ BE1   BE0  51.3208  3.20768  51.5351  2.59644   24.07    DC</t>
  </si>
  <si>
    <t xml:space="preserve">  12 │ NO1   DK0  58.4379  6.00292  55.9011  6.2224    40.85    DC</t>
  </si>
  <si>
    <t>1×8 DataFrame</t>
  </si>
  <si>
    <t xml:space="preserve"> Row │ from  to   lat_fr   long_fr  lat_to   long_to  mva    type </t>
  </si>
  <si>
    <t xml:space="preserve">     │ Any   Any  Any      Any      Any      Any      Any    Any  </t>
  </si>
  <si>
    <t>─────┼────────────────────────────────────────────────────────────</t>
  </si>
  <si>
    <t xml:space="preserve">   1 │ DE1   DK1  53.6704  7.8462   55.6142  8.72899  24.07  DC</t>
  </si>
  <si>
    <t>1: 1 - 2 MVA: 24.06999969482422 Cost: 546.8470543192961</t>
  </si>
  <si>
    <t>7: 1 - 10 MVA: 24.06999969482422 Cost: 1384.3040227091697</t>
  </si>
  <si>
    <t>35: 5 - 10 MVA: 32.880001068115234 Cost: 904.9391094447856</t>
  </si>
  <si>
    <t>3: 1 - 4 MVA: 24.06999969482422 Cost: 351.83831057327495</t>
  </si>
  <si>
    <t>7: 1 - 10 MVA: 24.06999969482422 Cost: 0.0</t>
  </si>
  <si>
    <t>10: 1 - 13 MVA: 24.06999969482422 Cost: 1007.6649221435142</t>
  </si>
  <si>
    <t>35: 5 - 10 MVA: 32.880001068115234 Cost: 0.0</t>
  </si>
  <si>
    <t>56: 10 - 11 MVA: 24.06999969482422 Cost: 339.17214859566286</t>
  </si>
  <si>
    <t>3: 1 - 4 MVA: 24.06999969482422 Cost: 0.0</t>
  </si>
  <si>
    <t>10: 1 - 13 MVA: 24.06999969482422 Cost: 0.0</t>
  </si>
  <si>
    <t>58: 10 - 13 MVA: 24.06999969482422 Cost: 264.3105896234181</t>
  </si>
  <si>
    <t>1: 30.0 Cost: 577.5</t>
  </si>
  <si>
    <t>5: 30.0 Cost: 577.5</t>
  </si>
  <si>
    <t>6: 17.0 Cost: 327.25</t>
  </si>
  <si>
    <t>8: 17.0 Cost: 327.25</t>
  </si>
  <si>
    <t>4: 30.0 Cost: 52.018440999586495</t>
  </si>
  <si>
    <t>5: 30.0 Cost: 0.0</t>
  </si>
  <si>
    <t>6: 19.0 Cost: 17.3394803331955</t>
  </si>
  <si>
    <t>8: 24.0 Cost: 60.688181166184236</t>
  </si>
  <si>
    <t>3: 24.0 Cost: 70.283589714999</t>
  </si>
  <si>
    <t>4: 30.0 Cost: 0.0</t>
  </si>
  <si>
    <t>6: 19.0 Cost: 0.0</t>
  </si>
  <si>
    <t>8: 24.0 Cost: 0.0</t>
  </si>
  <si>
    <t>HMD*</t>
  </si>
  <si>
    <t>zOBZ*</t>
  </si>
  <si>
    <t>nOBZ**</t>
  </si>
  <si>
    <t>nOBZ*</t>
  </si>
  <si>
    <t>averages nOBZ</t>
  </si>
  <si>
    <t>averages HMD</t>
  </si>
  <si>
    <t>averages zOBZ</t>
  </si>
  <si>
    <t>onshore</t>
  </si>
  <si>
    <t xml:space="preserve">offshore </t>
  </si>
  <si>
    <t>overall</t>
  </si>
  <si>
    <t>Solar PV</t>
  </si>
  <si>
    <t>Run-of-River</t>
  </si>
  <si>
    <t>Hard coal new</t>
  </si>
  <si>
    <t>Hard coal old 1</t>
  </si>
  <si>
    <t>Hard coal old 2</t>
  </si>
  <si>
    <t>Heavy oil old 1</t>
  </si>
  <si>
    <t>SLACK</t>
  </si>
  <si>
    <t>Solar PV_1</t>
  </si>
  <si>
    <t>Gas CCGT present 1</t>
  </si>
  <si>
    <t>Gas CCGT present 2_1</t>
  </si>
  <si>
    <t>Reservoir</t>
  </si>
  <si>
    <t>Run-of-River_1</t>
  </si>
  <si>
    <t>Nuclear_1</t>
  </si>
  <si>
    <t>Other non-RES FR00 P</t>
  </si>
  <si>
    <t>DSR_2</t>
  </si>
  <si>
    <t>Solar PV_2</t>
  </si>
  <si>
    <t>Gas CCGT new_2</t>
  </si>
  <si>
    <t>Gas CCGT present 2_2</t>
  </si>
  <si>
    <t>Run-of-River_2</t>
  </si>
  <si>
    <t>PS Closed_2</t>
  </si>
  <si>
    <t>Gas OCGT new_1</t>
  </si>
  <si>
    <t>Gas OCGT old_2</t>
  </si>
  <si>
    <t>Heavy oil old 1_1</t>
  </si>
  <si>
    <t>DSR_3</t>
  </si>
  <si>
    <t>Other non-RES_2</t>
  </si>
  <si>
    <t>Offshore Wind_3</t>
  </si>
  <si>
    <t>Onshore Wind_3</t>
  </si>
  <si>
    <t>Solar PV_3</t>
  </si>
  <si>
    <t>Gas CCGT old 2_2</t>
  </si>
  <si>
    <t>Gas CCGT present 2_3</t>
  </si>
  <si>
    <t>Run-of-River_3</t>
  </si>
  <si>
    <t>Hard coal new Bio_1</t>
  </si>
  <si>
    <t>Hard coal old 2 Bio_2</t>
  </si>
  <si>
    <t>Gas OCGT new_2</t>
  </si>
  <si>
    <t>Gas OCGT old_3</t>
  </si>
  <si>
    <t>Nuclear_2</t>
  </si>
  <si>
    <t>Other RES_3</t>
  </si>
  <si>
    <t>SLACK_3</t>
  </si>
  <si>
    <t>DSR_4</t>
  </si>
  <si>
    <t>Other non-RES_3</t>
  </si>
  <si>
    <t>Offshore Wind_4</t>
  </si>
  <si>
    <t>Onshore Wind_4</t>
  </si>
  <si>
    <t>Solar PV_4</t>
  </si>
  <si>
    <t>Gas CCGT new_3</t>
  </si>
  <si>
    <t>Gas CCGT old 1_2</t>
  </si>
  <si>
    <t>Gas CCGT old 2_3</t>
  </si>
  <si>
    <t>Reservoir_1</t>
  </si>
  <si>
    <t>Run-of-River_4</t>
  </si>
  <si>
    <t>Gas conventional old 2_1</t>
  </si>
  <si>
    <t>PS Closed_3</t>
  </si>
  <si>
    <t>PS Open_1</t>
  </si>
  <si>
    <t>Gas OCGT new_3</t>
  </si>
  <si>
    <t>Gas OCGT old_4</t>
  </si>
  <si>
    <t>P2G_1</t>
  </si>
  <si>
    <t>Other RES_4</t>
  </si>
  <si>
    <t>SLACK_4</t>
  </si>
  <si>
    <t>Other non-RES_4</t>
  </si>
  <si>
    <t>Offshore Wind_5</t>
  </si>
  <si>
    <t>Onshore Wind_5</t>
  </si>
  <si>
    <t>Solar PV_5</t>
  </si>
  <si>
    <t>Hard coal new_3</t>
  </si>
  <si>
    <t>Hard coal old 2_3</t>
  </si>
  <si>
    <t>Hard coal old 2 Bio_3</t>
  </si>
  <si>
    <t>Other RES_5</t>
  </si>
  <si>
    <t>SLACK_5</t>
  </si>
  <si>
    <t>DSR_5</t>
  </si>
  <si>
    <t>Other non-RES_5</t>
  </si>
  <si>
    <t>Offshore Wind_6</t>
  </si>
  <si>
    <t>Onshore Wind_6</t>
  </si>
  <si>
    <t>PS Open_2</t>
  </si>
  <si>
    <t>Other RES_6</t>
  </si>
  <si>
    <t>SLACK_6</t>
  </si>
  <si>
    <t>Offshore Wind_7</t>
  </si>
  <si>
    <t>Offshore Wind_8</t>
  </si>
  <si>
    <t>Offshore Wind_9</t>
  </si>
  <si>
    <t>Offshore Wind_10</t>
  </si>
  <si>
    <t>Offshore Wind_11</t>
  </si>
  <si>
    <t>nOBZ2HMD</t>
  </si>
  <si>
    <t>nOBZ2zOBZ</t>
  </si>
  <si>
    <t>ccgt</t>
  </si>
  <si>
    <t>ocgt</t>
  </si>
  <si>
    <t>slack</t>
  </si>
  <si>
    <t>res</t>
  </si>
  <si>
    <t>total feasible wind:</t>
  </si>
  <si>
    <t>curtailed:</t>
  </si>
  <si>
    <t>Sanity checks</t>
  </si>
  <si>
    <t>1BE/YR german rebalancing cost in 2017</t>
  </si>
  <si>
    <t xml:space="preserve">german 2021 consumption </t>
  </si>
  <si>
    <t>total consumption</t>
  </si>
  <si>
    <t>total up regulation</t>
  </si>
  <si>
    <t>using HMD</t>
  </si>
  <si>
    <t>predicted</t>
  </si>
  <si>
    <t>rebalancing</t>
  </si>
  <si>
    <t>2017 value</t>
  </si>
  <si>
    <t>Percent</t>
  </si>
  <si>
    <t>#1151,1123,1124,1125,1126,1127,1128</t>
  </si>
  <si>
    <t>total load:</t>
  </si>
  <si>
    <t>(1</t>
  </si>
  <si>
    <t>(3</t>
  </si>
  <si>
    <t>(5</t>
  </si>
  <si>
    <t>(7</t>
  </si>
  <si>
    <t>(9</t>
  </si>
  <si>
    <t>(11</t>
  </si>
  <si>
    <t>(13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</si>
</sst>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0" formatCode="0.000000000000000"/>
  </numFmts>
  <fonts count="2" x14ac:knownFonts="1">
    <font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1" fillId="0" borderId="0" xfId="0" applyFont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workbookViewId="0">
      <selection activeCell="I12" sqref="I12"/>
    </sheetView>
  </sheetViews>
  <sheetFormatPr defaultRowHeight="15" x14ac:dyDescent="0.25"/>
  <cols>
    <col min="1" max="1" width="24" customWidth="1"/>
    <col min="2" max="2" width="9.5703125" bestFit="1" customWidth="1"/>
    <col min="3" max="5" width="14.42578125" customWidth="1"/>
    <col min="6" max="6" width="24.5703125" customWidth="1"/>
    <col min="7" max="7" width="20.5703125" customWidth="1"/>
    <col min="8" max="9" width="11.5703125" bestFit="1" customWidth="1"/>
    <col min="10" max="10" width="10.5703125" customWidth="1"/>
    <col min="11" max="11" width="23.5703125" customWidth="1"/>
    <col min="13" max="13" width="10.5703125" customWidth="1"/>
    <col min="14" max="14" width="20.5703125" customWidth="1"/>
    <col min="15" max="15" width="10.5703125" bestFit="1" customWidth="1"/>
    <col min="16" max="16" width="20.5703125" customWidth="1"/>
    <col min="17" max="17" width="10.5703125" customWidth="1"/>
  </cols>
  <sheetData>
    <row r="1" spans="1:36" x14ac:dyDescent="0.25">
      <c r="A1" t="s">
        <v>559</v>
      </c>
      <c r="B1" s="3">
        <v>2286523.75382578</v>
      </c>
      <c r="C1" s="3" t="s">
        <v>30</v>
      </c>
      <c r="D1" s="3">
        <v>2284028.2265498498</v>
      </c>
      <c r="E1" s="3">
        <v>3300</v>
      </c>
      <c r="F1" s="3"/>
    </row>
    <row r="2" spans="1:36" x14ac:dyDescent="0.25">
      <c r="A2" t="s">
        <v>21</v>
      </c>
      <c r="F2" t="s">
        <v>11</v>
      </c>
      <c r="K2" t="s">
        <v>30</v>
      </c>
      <c r="P2" t="s">
        <v>67</v>
      </c>
      <c r="U2" t="s">
        <v>70</v>
      </c>
      <c r="Z2" t="s">
        <v>203</v>
      </c>
      <c r="AF2" t="s">
        <v>202</v>
      </c>
    </row>
    <row r="3" spans="1:36" x14ac:dyDescent="0.25">
      <c r="A3" t="s">
        <v>0</v>
      </c>
      <c r="B3">
        <v>21753.688796243299</v>
      </c>
      <c r="C3" t="s">
        <v>5</v>
      </c>
      <c r="D3">
        <v>64147.182871677898</v>
      </c>
      <c r="F3" t="s">
        <v>0</v>
      </c>
      <c r="G3">
        <v>22380.406668698201</v>
      </c>
      <c r="H3" t="s">
        <v>5</v>
      </c>
      <c r="I3">
        <v>48526.136499922402</v>
      </c>
      <c r="K3" t="s">
        <v>0</v>
      </c>
      <c r="L3">
        <v>22983.508610492401</v>
      </c>
      <c r="M3" t="s">
        <v>5</v>
      </c>
      <c r="N3">
        <v>57702.965589682899</v>
      </c>
      <c r="P3" t="s">
        <v>0</v>
      </c>
      <c r="Q3">
        <v>21753.688796243299</v>
      </c>
      <c r="R3" t="s">
        <v>5</v>
      </c>
      <c r="S3">
        <v>49014.691689168001</v>
      </c>
      <c r="U3" t="s">
        <v>0</v>
      </c>
      <c r="V3">
        <v>22380.406668698201</v>
      </c>
      <c r="W3" t="s">
        <v>5</v>
      </c>
      <c r="X3">
        <v>64722.371661224097</v>
      </c>
      <c r="Z3" t="s">
        <v>0</v>
      </c>
      <c r="AA3">
        <v>22983.508610492401</v>
      </c>
      <c r="AB3" t="s">
        <v>5</v>
      </c>
      <c r="AC3">
        <v>70453.020539742298</v>
      </c>
      <c r="AF3" t="s">
        <v>0</v>
      </c>
      <c r="AG3">
        <v>21753.688796243299</v>
      </c>
      <c r="AH3" t="s">
        <v>5</v>
      </c>
      <c r="AI3">
        <v>53452.010985136898</v>
      </c>
    </row>
    <row r="4" spans="1:36" x14ac:dyDescent="0.25">
      <c r="A4" t="s">
        <v>1</v>
      </c>
      <c r="B4">
        <v>42000</v>
      </c>
      <c r="C4" t="s">
        <v>5</v>
      </c>
      <c r="D4">
        <v>134135.161924282</v>
      </c>
      <c r="F4" t="s">
        <v>1</v>
      </c>
      <c r="G4">
        <v>42000</v>
      </c>
      <c r="H4" t="s">
        <v>5</v>
      </c>
      <c r="I4">
        <v>144151.87820228201</v>
      </c>
      <c r="K4" t="s">
        <v>1</v>
      </c>
      <c r="L4">
        <v>41884.578983635598</v>
      </c>
      <c r="M4" t="s">
        <v>5</v>
      </c>
      <c r="N4">
        <v>135240.75368378701</v>
      </c>
      <c r="P4" t="s">
        <v>1</v>
      </c>
      <c r="Q4">
        <v>42000</v>
      </c>
      <c r="R4" t="s">
        <v>5</v>
      </c>
      <c r="S4">
        <v>143458.96197064599</v>
      </c>
      <c r="U4" t="s">
        <v>1</v>
      </c>
      <c r="V4">
        <v>42000</v>
      </c>
      <c r="W4" t="s">
        <v>5</v>
      </c>
      <c r="X4">
        <v>133699.60142140201</v>
      </c>
      <c r="Z4" t="s">
        <v>1</v>
      </c>
      <c r="AA4">
        <v>41884.578983635598</v>
      </c>
      <c r="AB4" t="s">
        <v>5</v>
      </c>
      <c r="AC4">
        <v>125567.850154231</v>
      </c>
      <c r="AF4" t="s">
        <v>1</v>
      </c>
      <c r="AG4">
        <v>42000</v>
      </c>
      <c r="AH4" t="s">
        <v>5</v>
      </c>
      <c r="AI4">
        <v>139865.84724535001</v>
      </c>
    </row>
    <row r="5" spans="1:36" x14ac:dyDescent="0.25">
      <c r="A5" t="s">
        <v>3</v>
      </c>
      <c r="B5">
        <v>59.330303006167902</v>
      </c>
      <c r="C5" t="s">
        <v>5</v>
      </c>
      <c r="D5">
        <v>57.987927847741901</v>
      </c>
      <c r="F5" t="s">
        <v>3</v>
      </c>
      <c r="G5">
        <v>59.330303006167902</v>
      </c>
      <c r="H5" t="s">
        <v>5</v>
      </c>
      <c r="I5">
        <v>45.602614173236503</v>
      </c>
      <c r="K5" t="s">
        <v>3</v>
      </c>
      <c r="L5">
        <v>59.330303006167902</v>
      </c>
      <c r="M5" t="s">
        <v>5</v>
      </c>
      <c r="N5">
        <v>56.258179984477401</v>
      </c>
      <c r="P5" t="s">
        <v>3</v>
      </c>
      <c r="Q5">
        <v>59.330303006167902</v>
      </c>
      <c r="R5" t="s">
        <v>5</v>
      </c>
      <c r="S5">
        <v>46.6593293970977</v>
      </c>
      <c r="U5" t="s">
        <v>3</v>
      </c>
      <c r="V5">
        <v>59.330303006167902</v>
      </c>
      <c r="W5" t="s">
        <v>5</v>
      </c>
      <c r="X5">
        <v>58.179427224086197</v>
      </c>
      <c r="Z5" t="s">
        <v>3</v>
      </c>
      <c r="AA5">
        <v>59.330303006167902</v>
      </c>
      <c r="AB5" t="s">
        <v>5</v>
      </c>
      <c r="AC5">
        <v>57.3058891607213</v>
      </c>
      <c r="AF5" t="s">
        <v>3</v>
      </c>
      <c r="AG5">
        <v>59.330303006167902</v>
      </c>
      <c r="AH5" t="s">
        <v>5</v>
      </c>
      <c r="AI5">
        <v>56.519934458768098</v>
      </c>
    </row>
    <row r="6" spans="1:36" x14ac:dyDescent="0.25">
      <c r="A6" t="s">
        <v>4</v>
      </c>
      <c r="B6" s="3">
        <v>1920330.6499048399</v>
      </c>
      <c r="F6" t="s">
        <v>4</v>
      </c>
      <c r="G6" s="3">
        <v>1916556.0173917899</v>
      </c>
      <c r="H6" s="3">
        <v>1811550.702555004</v>
      </c>
      <c r="K6" t="s">
        <v>4</v>
      </c>
      <c r="L6" s="3">
        <v>1926606.079132</v>
      </c>
      <c r="P6" t="s">
        <v>4</v>
      </c>
      <c r="Q6" s="3">
        <v>1924728.6207833199</v>
      </c>
      <c r="U6" t="s">
        <v>4</v>
      </c>
      <c r="V6" s="3">
        <v>1920299.4698113201</v>
      </c>
      <c r="Z6" t="s">
        <v>4</v>
      </c>
      <c r="AA6" s="3">
        <v>1922616.5142395799</v>
      </c>
      <c r="AF6" t="s">
        <v>4</v>
      </c>
      <c r="AG6" s="3">
        <v>1921987.4781202499</v>
      </c>
    </row>
    <row r="7" spans="1:36" x14ac:dyDescent="0.25">
      <c r="A7" t="s">
        <v>12</v>
      </c>
      <c r="B7" s="3">
        <v>1188.5699565156201</v>
      </c>
      <c r="D7" t="s">
        <v>570</v>
      </c>
      <c r="E7" t="s">
        <v>23</v>
      </c>
      <c r="F7" t="s">
        <v>12</v>
      </c>
      <c r="G7">
        <v>1212.7868020789299</v>
      </c>
      <c r="H7" s="3"/>
      <c r="I7" t="s">
        <v>570</v>
      </c>
      <c r="J7" t="s">
        <v>23</v>
      </c>
      <c r="K7" t="s">
        <v>12</v>
      </c>
      <c r="L7" s="3">
        <v>1191.37027819061</v>
      </c>
      <c r="N7" t="s">
        <v>570</v>
      </c>
      <c r="O7" t="s">
        <v>23</v>
      </c>
      <c r="P7" t="s">
        <v>12</v>
      </c>
      <c r="Q7">
        <v>1208.44007772598</v>
      </c>
      <c r="S7" t="s">
        <v>570</v>
      </c>
      <c r="T7" t="s">
        <v>23</v>
      </c>
      <c r="U7" t="s">
        <v>12</v>
      </c>
      <c r="V7">
        <v>1187.38900856648</v>
      </c>
      <c r="X7" t="s">
        <v>570</v>
      </c>
      <c r="Y7" t="s">
        <v>23</v>
      </c>
      <c r="Z7" t="s">
        <v>12</v>
      </c>
      <c r="AA7">
        <v>1175.6205148536001</v>
      </c>
      <c r="AC7" t="s">
        <v>570</v>
      </c>
      <c r="AD7" t="s">
        <v>23</v>
      </c>
      <c r="AF7" t="s">
        <v>12</v>
      </c>
      <c r="AG7" s="3">
        <v>1196.5593099519799</v>
      </c>
      <c r="AI7" t="s">
        <v>570</v>
      </c>
      <c r="AJ7" t="s">
        <v>23</v>
      </c>
    </row>
    <row r="8" spans="1:36" x14ac:dyDescent="0.25">
      <c r="A8" t="s">
        <v>2</v>
      </c>
      <c r="B8" s="3">
        <v>2283226.6851865998</v>
      </c>
      <c r="C8" t="s">
        <v>560</v>
      </c>
      <c r="D8" s="2">
        <f>($B$1-B8)/$B$1*100</f>
        <v>0.14419568717200282</v>
      </c>
      <c r="E8" s="3">
        <f>$B$1-B8</f>
        <v>3297.0686391801573</v>
      </c>
      <c r="F8" t="s">
        <v>2</v>
      </c>
      <c r="G8" s="3">
        <v>2283178.49042346</v>
      </c>
      <c r="H8" t="s">
        <v>560</v>
      </c>
      <c r="I8" s="2">
        <f>($B$1-G8)/$B$1*100</f>
        <v>0.14630346160728619</v>
      </c>
      <c r="J8" s="3">
        <f>$B$1-G8</f>
        <v>3345.2634023199789</v>
      </c>
      <c r="K8" t="s">
        <v>2</v>
      </c>
      <c r="L8" s="3">
        <v>2272186.55154983</v>
      </c>
      <c r="M8" t="s">
        <v>560</v>
      </c>
      <c r="N8" s="2">
        <f>($D$1-L8)/$D$1*100</f>
        <v>0.51845572057169087</v>
      </c>
      <c r="O8" s="3">
        <f>$D$1-L8</f>
        <v>11841.675000019837</v>
      </c>
      <c r="P8" t="s">
        <v>2</v>
      </c>
      <c r="Q8" s="3">
        <v>2283226.6851865998</v>
      </c>
      <c r="R8" t="s">
        <v>560</v>
      </c>
      <c r="S8" s="2">
        <f>($B$1-Q8)/$B$1*100</f>
        <v>0.14419568717200282</v>
      </c>
      <c r="T8" s="3">
        <f>$B$1-Q8</f>
        <v>3297.0686391801573</v>
      </c>
      <c r="U8" t="s">
        <v>2</v>
      </c>
      <c r="V8" s="3">
        <v>2283178.49042346</v>
      </c>
      <c r="W8" t="s">
        <v>560</v>
      </c>
      <c r="X8" s="2">
        <f>($B$1-V8)/$B$1*100</f>
        <v>0.14630346160728619</v>
      </c>
      <c r="Y8" s="3">
        <f>$B$1-V8</f>
        <v>3345.2634023199789</v>
      </c>
      <c r="Z8" t="s">
        <v>2</v>
      </c>
      <c r="AA8" s="3">
        <v>2272186.55154983</v>
      </c>
      <c r="AB8" t="s">
        <v>560</v>
      </c>
      <c r="AC8" s="2">
        <f>($D$1-AA8)/$D$1*100</f>
        <v>0.51845572057169087</v>
      </c>
      <c r="AD8" s="3">
        <f>$D$1-AA8</f>
        <v>11841.675000019837</v>
      </c>
      <c r="AF8" t="s">
        <v>2</v>
      </c>
      <c r="AG8" s="3">
        <v>2283226.6851865998</v>
      </c>
      <c r="AH8" t="s">
        <v>560</v>
      </c>
      <c r="AI8" s="2">
        <f>($B$1-AG8)/$B$1*100</f>
        <v>0.14419568717200282</v>
      </c>
      <c r="AJ8" s="3">
        <f>$B$1-AG8</f>
        <v>3297.0686391801573</v>
      </c>
    </row>
    <row r="9" spans="1:36" x14ac:dyDescent="0.25">
      <c r="A9" t="s">
        <v>14</v>
      </c>
      <c r="B9">
        <v>91.682858403495302</v>
      </c>
      <c r="E9" s="3"/>
      <c r="F9" t="s">
        <v>14</v>
      </c>
      <c r="G9">
        <v>92.497689531222207</v>
      </c>
      <c r="K9" t="s">
        <v>14</v>
      </c>
      <c r="L9">
        <v>91.454299484289294</v>
      </c>
      <c r="N9" s="3"/>
      <c r="P9" t="s">
        <v>14</v>
      </c>
      <c r="Q9">
        <v>91.425412210562399</v>
      </c>
      <c r="U9" t="s">
        <v>14</v>
      </c>
      <c r="V9">
        <v>91.409155444937497</v>
      </c>
      <c r="Z9" t="s">
        <v>14</v>
      </c>
      <c r="AA9">
        <v>91.452708278030499</v>
      </c>
      <c r="AF9" t="s">
        <v>14</v>
      </c>
      <c r="AG9">
        <v>91.597861742808405</v>
      </c>
    </row>
    <row r="10" spans="1:36" x14ac:dyDescent="0.25">
      <c r="A10" t="s">
        <v>15</v>
      </c>
      <c r="B10">
        <v>92.7749013361409</v>
      </c>
      <c r="F10" t="s">
        <v>15</v>
      </c>
      <c r="G10">
        <v>92.623859669474299</v>
      </c>
      <c r="K10" t="s">
        <v>15</v>
      </c>
      <c r="L10">
        <v>92.504646706511295</v>
      </c>
      <c r="P10" t="s">
        <v>15</v>
      </c>
      <c r="Q10">
        <v>92.809044854659504</v>
      </c>
      <c r="U10" t="s">
        <v>15</v>
      </c>
      <c r="V10">
        <v>92.8165680028076</v>
      </c>
      <c r="Z10" t="s">
        <v>15</v>
      </c>
      <c r="AA10">
        <v>92.588044346687695</v>
      </c>
      <c r="AF10" t="s">
        <v>15</v>
      </c>
      <c r="AG10">
        <v>92.662632817622395</v>
      </c>
    </row>
    <row r="11" spans="1:36" x14ac:dyDescent="0.25">
      <c r="A11" t="s">
        <v>166</v>
      </c>
      <c r="B11">
        <v>86.950219514606502</v>
      </c>
      <c r="F11" t="s">
        <v>166</v>
      </c>
      <c r="G11">
        <v>93.010999716407397</v>
      </c>
      <c r="K11" t="s">
        <v>166</v>
      </c>
      <c r="L11">
        <v>89.058466150955894</v>
      </c>
      <c r="P11" t="s">
        <v>166</v>
      </c>
      <c r="Q11">
        <v>92.872750173525503</v>
      </c>
      <c r="U11" t="s">
        <v>166</v>
      </c>
      <c r="V11">
        <v>87.546866095168994</v>
      </c>
      <c r="Z11" t="s">
        <v>166</v>
      </c>
      <c r="AA11">
        <v>84.992618234824306</v>
      </c>
      <c r="AF11" t="s">
        <v>166</v>
      </c>
      <c r="AG11">
        <v>89.920155965770704</v>
      </c>
    </row>
    <row r="12" spans="1:36" x14ac:dyDescent="0.25">
      <c r="A12" t="s">
        <v>16</v>
      </c>
      <c r="B12">
        <v>88.539345035439695</v>
      </c>
      <c r="F12" t="s">
        <v>16</v>
      </c>
      <c r="G12">
        <v>89.062504346036903</v>
      </c>
      <c r="K12" t="s">
        <v>16</v>
      </c>
      <c r="L12">
        <v>88.359392076881804</v>
      </c>
      <c r="P12" t="s">
        <v>16</v>
      </c>
      <c r="Q12">
        <v>88.747123558363299</v>
      </c>
      <c r="U12" t="s">
        <v>16</v>
      </c>
      <c r="V12">
        <v>88.5520162487568</v>
      </c>
      <c r="Z12" t="s">
        <v>16</v>
      </c>
      <c r="AA12">
        <v>88.577065267483604</v>
      </c>
      <c r="AF12" t="s">
        <v>16</v>
      </c>
      <c r="AG12">
        <v>88.553257817622594</v>
      </c>
    </row>
    <row r="13" spans="1:36" x14ac:dyDescent="0.25">
      <c r="A13" t="s">
        <v>27</v>
      </c>
      <c r="B13">
        <v>92.646978773865698</v>
      </c>
      <c r="C13" t="s">
        <v>573</v>
      </c>
      <c r="D13">
        <v>92.5</v>
      </c>
      <c r="F13" t="s">
        <v>27</v>
      </c>
      <c r="G13">
        <v>93.010999716407397</v>
      </c>
      <c r="K13" t="s">
        <v>27</v>
      </c>
      <c r="L13">
        <v>92.392518887857904</v>
      </c>
      <c r="P13" t="s">
        <v>27</v>
      </c>
      <c r="Q13">
        <v>92.872750173525503</v>
      </c>
      <c r="U13" t="s">
        <v>27</v>
      </c>
      <c r="V13">
        <v>92.477533109915996</v>
      </c>
      <c r="Z13" t="s">
        <v>27</v>
      </c>
      <c r="AA13">
        <v>92.384541342096497</v>
      </c>
      <c r="AF13" t="s">
        <v>27</v>
      </c>
      <c r="AG13">
        <v>92.343767076882003</v>
      </c>
    </row>
    <row r="14" spans="1:36" x14ac:dyDescent="0.25">
      <c r="A14" t="s">
        <v>167</v>
      </c>
      <c r="B14">
        <v>88.985520440532298</v>
      </c>
      <c r="C14" t="s">
        <v>574</v>
      </c>
      <c r="D14">
        <v>88.36</v>
      </c>
      <c r="F14" t="s">
        <v>167</v>
      </c>
      <c r="G14">
        <v>92.497689531222207</v>
      </c>
      <c r="K14" t="s">
        <v>167</v>
      </c>
      <c r="L14">
        <v>89.058466150955894</v>
      </c>
      <c r="P14" t="s">
        <v>167</v>
      </c>
      <c r="Q14">
        <v>91.425412210562399</v>
      </c>
      <c r="U14" t="s">
        <v>167</v>
      </c>
      <c r="V14">
        <v>89.056146185678202</v>
      </c>
      <c r="Z14" t="s">
        <v>167</v>
      </c>
      <c r="AA14">
        <v>88.140208278030499</v>
      </c>
      <c r="AF14" t="s">
        <v>167</v>
      </c>
      <c r="AG14">
        <v>89.920155965770704</v>
      </c>
    </row>
    <row r="15" spans="1:36" x14ac:dyDescent="0.25">
      <c r="A15" t="s">
        <v>168</v>
      </c>
      <c r="B15">
        <v>89.260983403495402</v>
      </c>
      <c r="C15" t="s">
        <v>575</v>
      </c>
      <c r="D15">
        <v>90.05</v>
      </c>
      <c r="F15" t="s">
        <v>168</v>
      </c>
      <c r="G15">
        <v>92.623859669474299</v>
      </c>
      <c r="K15" t="s">
        <v>168</v>
      </c>
      <c r="L15">
        <v>89.058466150955894</v>
      </c>
      <c r="P15" t="s">
        <v>168</v>
      </c>
      <c r="Q15">
        <v>92.809044854659504</v>
      </c>
      <c r="U15" t="s">
        <v>168</v>
      </c>
      <c r="V15">
        <v>88.149896185678202</v>
      </c>
      <c r="Z15" t="s">
        <v>168</v>
      </c>
      <c r="AA15">
        <v>81.129666521298901</v>
      </c>
      <c r="AF15" t="s">
        <v>168</v>
      </c>
      <c r="AG15">
        <v>89.920155965770704</v>
      </c>
    </row>
    <row r="16" spans="1:36" x14ac:dyDescent="0.25">
      <c r="A16" t="s">
        <v>28</v>
      </c>
      <c r="B16">
        <v>92.579811605139</v>
      </c>
      <c r="C16" t="s">
        <v>576</v>
      </c>
      <c r="D16">
        <v>91.45</v>
      </c>
      <c r="F16" t="s">
        <v>28</v>
      </c>
      <c r="G16">
        <v>92.324196581983998</v>
      </c>
      <c r="K16" t="s">
        <v>28</v>
      </c>
      <c r="L16">
        <v>92.559148015427496</v>
      </c>
      <c r="P16" t="s">
        <v>28</v>
      </c>
      <c r="Q16">
        <v>92.122289631694599</v>
      </c>
      <c r="U16" t="s">
        <v>28</v>
      </c>
      <c r="V16">
        <v>92.628453076027299</v>
      </c>
      <c r="Z16" t="s">
        <v>28</v>
      </c>
      <c r="AA16">
        <v>92.543068617814299</v>
      </c>
      <c r="AF16" t="s">
        <v>28</v>
      </c>
      <c r="AG16">
        <v>92.589153881996296</v>
      </c>
    </row>
    <row r="17" spans="1:33" x14ac:dyDescent="0.25">
      <c r="A17" t="s">
        <v>29</v>
      </c>
      <c r="B17">
        <v>106.316568002807</v>
      </c>
      <c r="C17" t="s">
        <v>577</v>
      </c>
      <c r="D17">
        <v>92.56</v>
      </c>
      <c r="F17" t="s">
        <v>29</v>
      </c>
      <c r="G17">
        <v>105.91957726206699</v>
      </c>
      <c r="K17" t="s">
        <v>29</v>
      </c>
      <c r="L17">
        <v>106.250037740736</v>
      </c>
      <c r="P17" t="s">
        <v>29</v>
      </c>
      <c r="Q17">
        <v>106.04168374354801</v>
      </c>
      <c r="U17" t="s">
        <v>29</v>
      </c>
      <c r="V17">
        <v>106.452542541928</v>
      </c>
      <c r="Z17" t="s">
        <v>29</v>
      </c>
      <c r="AA17">
        <v>106.257046492024</v>
      </c>
      <c r="AF17" t="s">
        <v>29</v>
      </c>
      <c r="AG17">
        <v>106.274901336141</v>
      </c>
    </row>
    <row r="18" spans="1:33" x14ac:dyDescent="0.25">
      <c r="A18" t="s">
        <v>169</v>
      </c>
      <c r="B18">
        <v>92.7749013361409</v>
      </c>
      <c r="C18" t="s">
        <v>578</v>
      </c>
      <c r="D18">
        <v>92.39</v>
      </c>
      <c r="F18" t="s">
        <v>169</v>
      </c>
      <c r="G18">
        <v>92.623859669474299</v>
      </c>
      <c r="K18" t="s">
        <v>169</v>
      </c>
      <c r="L18">
        <v>92.504646706511295</v>
      </c>
      <c r="P18" t="s">
        <v>169</v>
      </c>
      <c r="Q18">
        <v>92.809044854659504</v>
      </c>
      <c r="U18" t="s">
        <v>169</v>
      </c>
      <c r="V18">
        <v>92.8165680028076</v>
      </c>
      <c r="Z18" t="s">
        <v>169</v>
      </c>
      <c r="AA18">
        <v>92.588044346687695</v>
      </c>
      <c r="AF18" t="s">
        <v>169</v>
      </c>
      <c r="AG18">
        <v>92.662632817622395</v>
      </c>
    </row>
    <row r="19" spans="1:33" x14ac:dyDescent="0.25">
      <c r="A19" t="s">
        <v>170</v>
      </c>
      <c r="B19">
        <v>85.042836000492997</v>
      </c>
      <c r="C19" t="s">
        <v>579</v>
      </c>
      <c r="D19">
        <v>106.25</v>
      </c>
      <c r="F19" t="s">
        <v>170</v>
      </c>
      <c r="G19">
        <v>92.324196581983998</v>
      </c>
      <c r="K19" t="s">
        <v>170</v>
      </c>
      <c r="L19">
        <v>89.058466150955894</v>
      </c>
      <c r="P19" t="s">
        <v>170</v>
      </c>
      <c r="Q19">
        <v>92.122289631694599</v>
      </c>
      <c r="U19" t="s">
        <v>170</v>
      </c>
      <c r="V19">
        <v>84.407998037530007</v>
      </c>
      <c r="Z19" t="s">
        <v>170</v>
      </c>
      <c r="AA19">
        <v>83.837549535525696</v>
      </c>
      <c r="AF19" t="s">
        <v>170</v>
      </c>
      <c r="AG19">
        <v>89.920155965770704</v>
      </c>
    </row>
    <row r="20" spans="1:33" x14ac:dyDescent="0.25">
      <c r="A20" t="s">
        <v>171</v>
      </c>
      <c r="B20">
        <v>90.398141331735999</v>
      </c>
      <c r="D20" s="2">
        <f>AVERAGE(D13:D19)</f>
        <v>93.36571428571429</v>
      </c>
      <c r="F20" t="s">
        <v>171</v>
      </c>
      <c r="G20">
        <v>92.133684901592503</v>
      </c>
      <c r="K20" t="s">
        <v>171</v>
      </c>
      <c r="L20">
        <v>89.058466150955894</v>
      </c>
      <c r="P20" t="s">
        <v>171</v>
      </c>
      <c r="Q20">
        <v>91.191615914266094</v>
      </c>
      <c r="U20" t="s">
        <v>171</v>
      </c>
      <c r="V20">
        <v>90.537632817622594</v>
      </c>
      <c r="Z20" t="s">
        <v>171</v>
      </c>
      <c r="AA20">
        <v>90.564976796548905</v>
      </c>
      <c r="AF20" t="s">
        <v>171</v>
      </c>
      <c r="AG20">
        <v>89.920155965770704</v>
      </c>
    </row>
    <row r="21" spans="1:33" x14ac:dyDescent="0.25">
      <c r="A21" t="s">
        <v>13</v>
      </c>
      <c r="B21">
        <v>90.616891331735999</v>
      </c>
      <c r="F21" t="s">
        <v>13</v>
      </c>
      <c r="G21">
        <v>92.133684901592503</v>
      </c>
      <c r="K21" t="s">
        <v>13</v>
      </c>
      <c r="L21">
        <v>90.053257817622594</v>
      </c>
      <c r="P21" t="s">
        <v>13</v>
      </c>
      <c r="Q21">
        <v>91.191615914266094</v>
      </c>
      <c r="U21" t="s">
        <v>13</v>
      </c>
      <c r="V21">
        <v>90.537632817622594</v>
      </c>
      <c r="Z21" t="s">
        <v>13</v>
      </c>
      <c r="AA21">
        <v>90.564976796548905</v>
      </c>
      <c r="AF21" t="s">
        <v>13</v>
      </c>
      <c r="AG21">
        <v>90.274322632437404</v>
      </c>
    </row>
    <row r="22" spans="1:33" x14ac:dyDescent="0.25">
      <c r="A22" t="s">
        <v>73</v>
      </c>
      <c r="B22">
        <v>0</v>
      </c>
      <c r="F22" t="s">
        <v>73</v>
      </c>
      <c r="G22">
        <v>155167.803393651</v>
      </c>
      <c r="K22" t="s">
        <v>73</v>
      </c>
      <c r="L22">
        <v>128595.74070755699</v>
      </c>
      <c r="P22" t="s">
        <v>73</v>
      </c>
      <c r="Q22">
        <v>145614.695797008</v>
      </c>
      <c r="U22" t="s">
        <v>73</v>
      </c>
      <c r="V22">
        <v>0</v>
      </c>
      <c r="Z22" t="s">
        <v>73</v>
      </c>
      <c r="AA22">
        <v>0</v>
      </c>
      <c r="AF22" t="s">
        <v>73</v>
      </c>
      <c r="AG22">
        <v>127005.62524650501</v>
      </c>
    </row>
    <row r="24" spans="1:33" x14ac:dyDescent="0.25">
      <c r="A24" t="s">
        <v>65</v>
      </c>
    </row>
    <row r="25" spans="1:33" x14ac:dyDescent="0.25">
      <c r="B25" t="s">
        <v>22</v>
      </c>
      <c r="D25" t="s">
        <v>9</v>
      </c>
      <c r="F25" t="s">
        <v>60</v>
      </c>
    </row>
    <row r="26" spans="1:33" x14ac:dyDescent="0.25">
      <c r="B26" t="s">
        <v>10</v>
      </c>
      <c r="C26" t="s">
        <v>25</v>
      </c>
      <c r="D26" t="s">
        <v>10</v>
      </c>
      <c r="E26" t="s">
        <v>25</v>
      </c>
      <c r="F26" t="s">
        <v>10</v>
      </c>
      <c r="G26" t="s">
        <v>25</v>
      </c>
      <c r="I26" t="s">
        <v>66</v>
      </c>
      <c r="J26" t="s">
        <v>24</v>
      </c>
      <c r="K26" t="s">
        <v>75</v>
      </c>
      <c r="L26" t="s">
        <v>26</v>
      </c>
      <c r="O26" t="s">
        <v>23</v>
      </c>
    </row>
    <row r="27" spans="1:33" x14ac:dyDescent="0.25">
      <c r="A27" t="s">
        <v>21</v>
      </c>
      <c r="B27" s="1">
        <f>B3/1000</f>
        <v>21.753688796243299</v>
      </c>
      <c r="C27" s="1">
        <f>D3/1000</f>
        <v>64.147182871677899</v>
      </c>
      <c r="D27" s="1">
        <f>B4/1000</f>
        <v>42</v>
      </c>
      <c r="E27" s="1">
        <f>D4/1000</f>
        <v>134.13516192428199</v>
      </c>
      <c r="F27" s="1">
        <f>B5/1000</f>
        <v>5.93303030061679E-2</v>
      </c>
      <c r="G27" s="1">
        <f>D5/1000</f>
        <v>5.7987927847741899E-2</v>
      </c>
      <c r="H27" t="s">
        <v>21</v>
      </c>
      <c r="I27" s="1">
        <f>-B27+C27-D27+E27-F27+G27</f>
        <v>134.52731362455816</v>
      </c>
      <c r="J27" s="1">
        <f>B6/1000</f>
        <v>1920.3306499048399</v>
      </c>
      <c r="K27" s="1">
        <f>B22/1000</f>
        <v>0</v>
      </c>
      <c r="L27" s="1">
        <f t="shared" ref="L27:L33" si="0">I27+J27-K27</f>
        <v>2054.8579635293981</v>
      </c>
      <c r="M27" t="s">
        <v>212</v>
      </c>
      <c r="N27" t="s">
        <v>21</v>
      </c>
      <c r="O27" s="2">
        <f>B8</f>
        <v>2283226.6851865998</v>
      </c>
    </row>
    <row r="28" spans="1:33" x14ac:dyDescent="0.25">
      <c r="A28" t="s">
        <v>466</v>
      </c>
      <c r="B28" s="1">
        <f>V3/1000</f>
        <v>22.3804066686982</v>
      </c>
      <c r="C28" s="1">
        <f>X3/1000</f>
        <v>64.722371661224102</v>
      </c>
      <c r="D28" s="1">
        <f>V4/1000</f>
        <v>42</v>
      </c>
      <c r="E28" s="1">
        <f>X4/1000</f>
        <v>133.69960142140201</v>
      </c>
      <c r="F28" s="1">
        <f>V5/1000</f>
        <v>5.93303030061679E-2</v>
      </c>
      <c r="G28" s="1">
        <f>X5/1000</f>
        <v>5.81794272240862E-2</v>
      </c>
      <c r="H28" t="s">
        <v>466</v>
      </c>
      <c r="I28" s="1">
        <f t="shared" ref="I27:I33" si="1">-B28+C28-D28+E28-F28+G28</f>
        <v>134.04041553814582</v>
      </c>
      <c r="J28" s="1">
        <f>V6/1000</f>
        <v>1920.29946981132</v>
      </c>
      <c r="K28" s="1">
        <f>V22/1000</f>
        <v>0</v>
      </c>
      <c r="L28" s="1">
        <f t="shared" si="0"/>
        <v>2054.3398853494659</v>
      </c>
      <c r="M28" s="2">
        <f>(L28-L$27)/L$27*100</f>
        <v>-2.5212359643698834E-2</v>
      </c>
      <c r="O28" s="2"/>
    </row>
    <row r="29" spans="1:33" x14ac:dyDescent="0.25">
      <c r="A29" t="s">
        <v>467</v>
      </c>
      <c r="B29" s="1">
        <f>AA3/1000</f>
        <v>22.9835086104924</v>
      </c>
      <c r="C29" s="1">
        <f>AC3/1000</f>
        <v>70.453020539742298</v>
      </c>
      <c r="D29" s="1">
        <f>AA4/1000</f>
        <v>41.884578983635599</v>
      </c>
      <c r="E29" s="1">
        <f>AC4/1000</f>
        <v>125.567850154231</v>
      </c>
      <c r="F29" s="1">
        <f>AA5/1000</f>
        <v>5.93303030061679E-2</v>
      </c>
      <c r="G29" s="1">
        <f>AC5/1000</f>
        <v>5.7305889160721303E-2</v>
      </c>
      <c r="H29" t="s">
        <v>467</v>
      </c>
      <c r="I29" s="1">
        <f t="shared" si="1"/>
        <v>131.15075868599985</v>
      </c>
      <c r="J29" s="1">
        <f>AA6/1000</f>
        <v>1922.6165142395798</v>
      </c>
      <c r="K29" s="1">
        <f>AA22/1000</f>
        <v>0</v>
      </c>
      <c r="L29" s="1">
        <f>I29+J29-K29</f>
        <v>2053.7672729255796</v>
      </c>
      <c r="M29" s="2">
        <f t="shared" ref="M29:M33" si="2">(L29-L$27)/L$27*100</f>
        <v>-5.3078637218563429E-2</v>
      </c>
      <c r="O29" s="2"/>
      <c r="R29" s="3"/>
    </row>
    <row r="30" spans="1:33" x14ac:dyDescent="0.25">
      <c r="A30" t="s">
        <v>30</v>
      </c>
      <c r="B30" s="1">
        <f>L3/1000</f>
        <v>22.9835086104924</v>
      </c>
      <c r="C30" s="1">
        <f>N3/1000</f>
        <v>57.702965589682897</v>
      </c>
      <c r="D30" s="1">
        <f>L4/1000</f>
        <v>41.884578983635599</v>
      </c>
      <c r="E30" s="1">
        <f>N4/1000</f>
        <v>135.24075368378701</v>
      </c>
      <c r="F30" s="1">
        <f>L5/1000</f>
        <v>5.93303030061679E-2</v>
      </c>
      <c r="G30" s="1">
        <f>N5/1000</f>
        <v>5.6258179984477401E-2</v>
      </c>
      <c r="H30" t="s">
        <v>30</v>
      </c>
      <c r="I30" s="1">
        <f>-B30+C30-D30+E30-F30+G30</f>
        <v>128.07255955632021</v>
      </c>
      <c r="J30" s="1">
        <f>(L6)/1000</f>
        <v>1926.6060791319999</v>
      </c>
      <c r="K30" s="1">
        <f>L22/1000</f>
        <v>128.59574070755698</v>
      </c>
      <c r="L30" s="1">
        <f>I30+J30-K30</f>
        <v>1926.0828979807629</v>
      </c>
      <c r="M30" s="2">
        <f t="shared" si="2"/>
        <v>-6.2668596970786625</v>
      </c>
      <c r="N30" t="s">
        <v>30</v>
      </c>
      <c r="O30" s="2">
        <f>L8</f>
        <v>2272186.55154983</v>
      </c>
    </row>
    <row r="31" spans="1:33" x14ac:dyDescent="0.25">
      <c r="A31" t="s">
        <v>468</v>
      </c>
      <c r="B31" s="1">
        <f>AG3/1000</f>
        <v>21.753688796243299</v>
      </c>
      <c r="C31" s="1">
        <f>AI3/1000</f>
        <v>53.452010985136901</v>
      </c>
      <c r="D31" s="1">
        <f>AG4/1000</f>
        <v>42</v>
      </c>
      <c r="E31" s="1">
        <f>AI4/1000</f>
        <v>139.86584724535001</v>
      </c>
      <c r="F31" s="1">
        <f>AG5/1000</f>
        <v>5.93303030061679E-2</v>
      </c>
      <c r="G31" s="1">
        <f>AI5/1000</f>
        <v>5.6519934458768101E-2</v>
      </c>
      <c r="H31" t="s">
        <v>468</v>
      </c>
      <c r="I31" s="1">
        <f t="shared" si="1"/>
        <v>129.56135906569622</v>
      </c>
      <c r="J31" s="1">
        <f>AG6/1000</f>
        <v>1921.98747812025</v>
      </c>
      <c r="K31" s="1">
        <f>AG22/1000</f>
        <v>127.00562524650501</v>
      </c>
      <c r="L31" s="1">
        <f>I31+J31-K31</f>
        <v>1924.5432119394411</v>
      </c>
      <c r="M31" s="2">
        <f t="shared" si="2"/>
        <v>-6.3417887709440537</v>
      </c>
      <c r="O31" s="2"/>
    </row>
    <row r="32" spans="1:33" x14ac:dyDescent="0.25">
      <c r="A32" t="s">
        <v>469</v>
      </c>
      <c r="B32" s="1">
        <f>Q3/1000</f>
        <v>21.753688796243299</v>
      </c>
      <c r="C32" s="1">
        <f>S3/1000</f>
        <v>49.014691689168004</v>
      </c>
      <c r="D32" s="1">
        <f>Q4/1000</f>
        <v>42</v>
      </c>
      <c r="E32" s="1">
        <f>S4/1000</f>
        <v>143.45896197064599</v>
      </c>
      <c r="F32" s="1">
        <f>Q5/1000</f>
        <v>5.93303030061679E-2</v>
      </c>
      <c r="G32" s="1">
        <f>S5/1000</f>
        <v>4.6659329397097701E-2</v>
      </c>
      <c r="H32" t="s">
        <v>469</v>
      </c>
      <c r="I32" s="1">
        <f t="shared" si="1"/>
        <v>128.70729388996162</v>
      </c>
      <c r="J32" s="1">
        <f>(Q6)/1000</f>
        <v>1924.7286207833199</v>
      </c>
      <c r="K32" s="1">
        <f>Q22/1000</f>
        <v>145.61469579700798</v>
      </c>
      <c r="L32" s="1">
        <f>I32+J32-K32</f>
        <v>1907.8212188762734</v>
      </c>
      <c r="M32" s="2">
        <f t="shared" si="2"/>
        <v>-7.1555673074637376</v>
      </c>
      <c r="N32" t="s">
        <v>11</v>
      </c>
      <c r="O32" s="2">
        <f>G8</f>
        <v>2283178.49042346</v>
      </c>
    </row>
    <row r="33" spans="1:18" x14ac:dyDescent="0.25">
      <c r="A33" t="s">
        <v>11</v>
      </c>
      <c r="B33" s="1">
        <f>G3/1000</f>
        <v>22.3804066686982</v>
      </c>
      <c r="C33" s="1">
        <f>I3/1000</f>
        <v>48.526136499922401</v>
      </c>
      <c r="D33" s="1">
        <f>G4/1000</f>
        <v>42</v>
      </c>
      <c r="E33" s="1">
        <f>I4/1000</f>
        <v>144.15187820228201</v>
      </c>
      <c r="F33" s="1">
        <f>G5/1000</f>
        <v>5.93303030061679E-2</v>
      </c>
      <c r="G33" s="1">
        <f>I5/1000</f>
        <v>4.5602614173236501E-2</v>
      </c>
      <c r="H33" t="s">
        <v>11</v>
      </c>
      <c r="I33" s="1">
        <f t="shared" si="1"/>
        <v>128.28388034467329</v>
      </c>
      <c r="J33" s="1">
        <f>(G6)/1000</f>
        <v>1916.55601739179</v>
      </c>
      <c r="K33" s="1">
        <f>G22/1000</f>
        <v>155.16780339365101</v>
      </c>
      <c r="L33" s="1">
        <f t="shared" si="0"/>
        <v>1889.6720943428122</v>
      </c>
      <c r="M33" s="2">
        <f t="shared" si="2"/>
        <v>-8.0387974311793684</v>
      </c>
      <c r="N33" t="s">
        <v>68</v>
      </c>
      <c r="O33" s="2">
        <f>Q8</f>
        <v>2283226.6851865998</v>
      </c>
      <c r="R33" s="3"/>
    </row>
    <row r="34" spans="1:18" x14ac:dyDescent="0.25">
      <c r="N34" s="2"/>
    </row>
    <row r="36" spans="1:18" x14ac:dyDescent="0.25">
      <c r="A36" t="s">
        <v>64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9</v>
      </c>
      <c r="J36">
        <v>10</v>
      </c>
      <c r="K36">
        <v>11</v>
      </c>
      <c r="L36">
        <v>12</v>
      </c>
      <c r="M36">
        <v>13</v>
      </c>
    </row>
    <row r="37" spans="1:18" x14ac:dyDescent="0.25">
      <c r="B37" t="s">
        <v>17</v>
      </c>
      <c r="C37" t="s">
        <v>206</v>
      </c>
      <c r="D37" t="s">
        <v>31</v>
      </c>
      <c r="E37" t="s">
        <v>207</v>
      </c>
      <c r="F37" t="s">
        <v>18</v>
      </c>
      <c r="G37" t="s">
        <v>19</v>
      </c>
      <c r="H37" t="s">
        <v>208</v>
      </c>
      <c r="I37" t="s">
        <v>32</v>
      </c>
      <c r="J37" t="s">
        <v>33</v>
      </c>
      <c r="K37" t="s">
        <v>209</v>
      </c>
      <c r="L37" t="s">
        <v>34</v>
      </c>
      <c r="M37" t="s">
        <v>210</v>
      </c>
    </row>
    <row r="38" spans="1:18" x14ac:dyDescent="0.25">
      <c r="A38" t="s">
        <v>72</v>
      </c>
      <c r="B38" s="2">
        <f>B10</f>
        <v>92.7749013361409</v>
      </c>
      <c r="C38" s="2">
        <f>B12</f>
        <v>88.539345035439695</v>
      </c>
      <c r="D38" s="2">
        <f>B21</f>
        <v>90.616891331735999</v>
      </c>
      <c r="E38" s="2">
        <f>B9</f>
        <v>91.682858403495302</v>
      </c>
      <c r="F38" s="2">
        <f>B16</f>
        <v>92.579811605139</v>
      </c>
      <c r="G38" s="2">
        <f>B13</f>
        <v>92.646978773865698</v>
      </c>
      <c r="H38" s="2">
        <f>B17</f>
        <v>106.316568002807</v>
      </c>
      <c r="I38" s="2">
        <f>B20</f>
        <v>90.398141331735999</v>
      </c>
      <c r="J38" s="2">
        <f>B19</f>
        <v>85.042836000492997</v>
      </c>
      <c r="K38" s="2">
        <f>B14</f>
        <v>88.985520440532298</v>
      </c>
      <c r="L38" s="2">
        <f>B11</f>
        <v>86.950219514606502</v>
      </c>
      <c r="M38" s="2">
        <f>B15</f>
        <v>89.260983403495402</v>
      </c>
    </row>
    <row r="39" spans="1:18" x14ac:dyDescent="0.25">
      <c r="A39" t="s">
        <v>11</v>
      </c>
      <c r="B39" s="2">
        <f>G10</f>
        <v>92.623859669474299</v>
      </c>
      <c r="C39" s="2">
        <f>G12</f>
        <v>89.062504346036903</v>
      </c>
      <c r="D39" s="2">
        <f>G21</f>
        <v>92.133684901592503</v>
      </c>
      <c r="E39" s="2">
        <f>G9</f>
        <v>92.497689531222207</v>
      </c>
      <c r="F39" s="2">
        <f>G16</f>
        <v>92.324196581983998</v>
      </c>
      <c r="G39" s="2">
        <f>G13</f>
        <v>93.010999716407397</v>
      </c>
      <c r="H39" s="2">
        <f>G17</f>
        <v>105.91957726206699</v>
      </c>
      <c r="I39" s="2">
        <f>G20</f>
        <v>92.133684901592503</v>
      </c>
      <c r="J39" s="2">
        <f>G19</f>
        <v>92.324196581983998</v>
      </c>
      <c r="K39" s="2">
        <f>G14</f>
        <v>92.497689531222207</v>
      </c>
      <c r="L39" s="2">
        <f>G11</f>
        <v>93.010999716407397</v>
      </c>
      <c r="M39" s="2">
        <f>G15</f>
        <v>92.623859669474299</v>
      </c>
    </row>
    <row r="40" spans="1:18" x14ac:dyDescent="0.25">
      <c r="A40" t="s">
        <v>30</v>
      </c>
      <c r="B40" s="2">
        <f>L10</f>
        <v>92.504646706511295</v>
      </c>
      <c r="C40" s="2">
        <f>L12</f>
        <v>88.359392076881804</v>
      </c>
      <c r="D40" s="2">
        <f>L21</f>
        <v>90.053257817622594</v>
      </c>
      <c r="E40" s="2">
        <f>L9</f>
        <v>91.454299484289294</v>
      </c>
      <c r="F40" s="2">
        <f>L16</f>
        <v>92.559148015427496</v>
      </c>
      <c r="G40" s="2">
        <f>L13</f>
        <v>92.392518887857904</v>
      </c>
      <c r="H40" s="2">
        <f>L17</f>
        <v>106.250037740736</v>
      </c>
      <c r="I40" s="2">
        <f>L20</f>
        <v>89.058466150955894</v>
      </c>
      <c r="J40" s="2">
        <f>L19</f>
        <v>89.058466150955894</v>
      </c>
      <c r="K40" s="2">
        <f>L14</f>
        <v>89.058466150955894</v>
      </c>
      <c r="L40" s="2">
        <f>L11</f>
        <v>89.058466150955894</v>
      </c>
      <c r="M40" s="2">
        <f>L15</f>
        <v>89.058466150955894</v>
      </c>
    </row>
    <row r="41" spans="1:18" x14ac:dyDescent="0.25">
      <c r="B41" s="2" t="s">
        <v>473</v>
      </c>
      <c r="C41" s="2" t="s">
        <v>474</v>
      </c>
      <c r="D41" s="2" t="s">
        <v>475</v>
      </c>
    </row>
    <row r="42" spans="1:18" x14ac:dyDescent="0.25">
      <c r="A42" t="s">
        <v>470</v>
      </c>
      <c r="B42" s="2">
        <f>AVERAGE(B38:H38)</f>
        <v>93.593907784089083</v>
      </c>
      <c r="C42" s="2">
        <f>AVERAGE(I38:M38)</f>
        <v>88.127540138172634</v>
      </c>
      <c r="D42" s="2">
        <f>AVERAGE(B42:C42)</f>
        <v>90.860723961130859</v>
      </c>
      <c r="J42">
        <f>8/1941*100</f>
        <v>0.41215868109222054</v>
      </c>
    </row>
    <row r="43" spans="1:18" x14ac:dyDescent="0.25">
      <c r="A43" t="s">
        <v>471</v>
      </c>
      <c r="B43" s="2">
        <f>AVERAGE(B39:H39)</f>
        <v>93.938930286969182</v>
      </c>
      <c r="C43" s="2">
        <f t="shared" ref="C43:C44" si="3">AVERAGE(I39:M39)</f>
        <v>92.518086080136086</v>
      </c>
      <c r="D43" s="2">
        <f t="shared" ref="D43:D44" si="4">AVERAGE(B43:C43)</f>
        <v>93.228508183552634</v>
      </c>
    </row>
    <row r="44" spans="1:18" x14ac:dyDescent="0.25">
      <c r="A44" t="s">
        <v>472</v>
      </c>
      <c r="B44" s="2">
        <f>AVERAGE(B40:H40)</f>
        <v>93.367614389903778</v>
      </c>
      <c r="C44" s="2">
        <f t="shared" si="3"/>
        <v>89.058466150955894</v>
      </c>
      <c r="D44" s="2">
        <f t="shared" si="4"/>
        <v>91.213040270429843</v>
      </c>
    </row>
    <row r="45" spans="1:18" x14ac:dyDescent="0.25">
      <c r="D45" s="2"/>
    </row>
    <row r="46" spans="1:18" x14ac:dyDescent="0.25">
      <c r="A46" t="s">
        <v>63</v>
      </c>
    </row>
    <row r="47" spans="1:18" x14ac:dyDescent="0.25">
      <c r="B47" t="s">
        <v>9</v>
      </c>
      <c r="C47" t="s">
        <v>22</v>
      </c>
      <c r="D47" t="s">
        <v>60</v>
      </c>
    </row>
    <row r="48" spans="1:18" x14ac:dyDescent="0.25">
      <c r="A48" t="s">
        <v>21</v>
      </c>
      <c r="B48" s="2">
        <f>((D4/B4)^(1/30)-1)*100+4</f>
        <v>7.9464778694981995</v>
      </c>
      <c r="C48" s="2">
        <f>((D3/B3)^(1/30)-1)*100+4</f>
        <v>7.6704115430818751</v>
      </c>
      <c r="D48" s="2">
        <f>((D5/B5)^(1/30)-1)*100+4</f>
        <v>3.9237446256530437</v>
      </c>
    </row>
    <row r="49" spans="1:14" x14ac:dyDescent="0.25">
      <c r="A49" t="s">
        <v>11</v>
      </c>
      <c r="B49" s="2">
        <f>((I4/G4)^(1/30)-1)*100+4</f>
        <v>8.1963167176391369</v>
      </c>
      <c r="C49" s="2">
        <f>((I3/G3)^(1/30)-1)*100+4</f>
        <v>6.6132850752058401</v>
      </c>
      <c r="D49" s="2">
        <f>((I5/G5)^(1/30)-1)*100+4</f>
        <v>3.1266522188283261</v>
      </c>
    </row>
    <row r="50" spans="1:14" x14ac:dyDescent="0.25">
      <c r="A50" t="s">
        <v>30</v>
      </c>
      <c r="B50" s="2">
        <f>((N4/L4)^(1/30)-1)*100+4</f>
        <v>7.9844616206931693</v>
      </c>
      <c r="C50" s="2">
        <f>((N3/L3)^(1/30)-1)*100+4</f>
        <v>7.1160005607812513</v>
      </c>
      <c r="D50" s="2">
        <f>((N5/L5)^(1/30)-1)*100+4</f>
        <v>3.8229278416200572</v>
      </c>
    </row>
    <row r="54" spans="1:14" x14ac:dyDescent="0.25">
      <c r="F54" t="s">
        <v>11</v>
      </c>
      <c r="K54" t="s">
        <v>30</v>
      </c>
    </row>
    <row r="55" spans="1:14" x14ac:dyDescent="0.25">
      <c r="A55" t="s">
        <v>21</v>
      </c>
      <c r="F55" t="s">
        <v>146</v>
      </c>
      <c r="K55">
        <v>1</v>
      </c>
    </row>
    <row r="56" spans="1:14" x14ac:dyDescent="0.25">
      <c r="A56">
        <v>1</v>
      </c>
      <c r="F56" t="s">
        <v>147</v>
      </c>
      <c r="G56" t="s">
        <v>148</v>
      </c>
      <c r="H56" t="s">
        <v>149</v>
      </c>
      <c r="I56" t="s">
        <v>150</v>
      </c>
      <c r="K56" t="s">
        <v>414</v>
      </c>
      <c r="L56" t="s">
        <v>148</v>
      </c>
      <c r="M56" t="s">
        <v>149</v>
      </c>
      <c r="N56" t="s">
        <v>150</v>
      </c>
    </row>
    <row r="57" spans="1:14" x14ac:dyDescent="0.25">
      <c r="A57" t="s">
        <v>350</v>
      </c>
      <c r="B57" t="s">
        <v>148</v>
      </c>
      <c r="C57" t="s">
        <v>149</v>
      </c>
      <c r="D57" t="s">
        <v>150</v>
      </c>
      <c r="F57" t="s">
        <v>157</v>
      </c>
      <c r="G57" t="s">
        <v>158</v>
      </c>
      <c r="H57">
        <v>42.133299999999998</v>
      </c>
      <c r="I57" t="s">
        <v>159</v>
      </c>
      <c r="K57" t="s">
        <v>415</v>
      </c>
      <c r="L57" t="s">
        <v>158</v>
      </c>
      <c r="M57">
        <v>42.133299999999998</v>
      </c>
      <c r="N57" t="s">
        <v>159</v>
      </c>
    </row>
    <row r="58" spans="1:14" x14ac:dyDescent="0.25">
      <c r="A58" t="s">
        <v>351</v>
      </c>
      <c r="B58" t="s">
        <v>158</v>
      </c>
      <c r="C58">
        <v>33.194200000000002</v>
      </c>
      <c r="D58" t="s">
        <v>159</v>
      </c>
      <c r="F58" t="s">
        <v>160</v>
      </c>
      <c r="G58" t="s">
        <v>161</v>
      </c>
      <c r="H58">
        <v>24.793500000000002</v>
      </c>
      <c r="I58" t="s">
        <v>159</v>
      </c>
      <c r="K58" t="s">
        <v>416</v>
      </c>
      <c r="L58" t="s">
        <v>161</v>
      </c>
      <c r="M58">
        <v>24.793500000000002</v>
      </c>
      <c r="N58" t="s">
        <v>159</v>
      </c>
    </row>
    <row r="59" spans="1:14" x14ac:dyDescent="0.25">
      <c r="A59" t="s">
        <v>352</v>
      </c>
      <c r="B59" t="s">
        <v>161</v>
      </c>
      <c r="C59">
        <v>24.793500000000002</v>
      </c>
      <c r="D59" t="s">
        <v>159</v>
      </c>
      <c r="F59" t="s">
        <v>151</v>
      </c>
      <c r="G59" t="s">
        <v>152</v>
      </c>
      <c r="H59">
        <v>24.07</v>
      </c>
      <c r="I59" t="s">
        <v>153</v>
      </c>
      <c r="K59" t="s">
        <v>417</v>
      </c>
      <c r="L59" t="s">
        <v>158</v>
      </c>
      <c r="M59">
        <v>40.85</v>
      </c>
      <c r="N59" t="s">
        <v>153</v>
      </c>
    </row>
    <row r="60" spans="1:14" x14ac:dyDescent="0.25">
      <c r="A60" t="s">
        <v>353</v>
      </c>
      <c r="B60" t="s">
        <v>162</v>
      </c>
      <c r="C60">
        <v>24.07</v>
      </c>
      <c r="D60" t="s">
        <v>153</v>
      </c>
      <c r="F60" t="s">
        <v>154</v>
      </c>
      <c r="G60" t="s">
        <v>162</v>
      </c>
      <c r="H60">
        <v>24.07</v>
      </c>
      <c r="I60" t="s">
        <v>153</v>
      </c>
      <c r="K60" t="s">
        <v>418</v>
      </c>
      <c r="L60" t="s">
        <v>162</v>
      </c>
      <c r="M60">
        <v>24.07</v>
      </c>
      <c r="N60" t="s">
        <v>153</v>
      </c>
    </row>
    <row r="61" spans="1:14" x14ac:dyDescent="0.25">
      <c r="A61" t="s">
        <v>354</v>
      </c>
      <c r="B61" t="s">
        <v>161</v>
      </c>
      <c r="C61">
        <v>24.07</v>
      </c>
      <c r="D61" t="s">
        <v>153</v>
      </c>
      <c r="F61" t="s">
        <v>160</v>
      </c>
      <c r="G61" t="s">
        <v>161</v>
      </c>
      <c r="H61">
        <v>24.07</v>
      </c>
      <c r="I61" t="s">
        <v>153</v>
      </c>
      <c r="K61" t="s">
        <v>419</v>
      </c>
      <c r="L61" t="s">
        <v>161</v>
      </c>
      <c r="M61">
        <v>40.85</v>
      </c>
      <c r="N61" t="s">
        <v>153</v>
      </c>
    </row>
    <row r="62" spans="1:14" x14ac:dyDescent="0.25">
      <c r="A62" t="s">
        <v>355</v>
      </c>
      <c r="B62" t="s">
        <v>161</v>
      </c>
      <c r="C62">
        <v>24.07</v>
      </c>
      <c r="D62" t="s">
        <v>153</v>
      </c>
      <c r="F62" t="s">
        <v>151</v>
      </c>
      <c r="G62" t="s">
        <v>156</v>
      </c>
      <c r="H62">
        <v>24.07</v>
      </c>
      <c r="I62" t="s">
        <v>153</v>
      </c>
      <c r="K62" t="s">
        <v>420</v>
      </c>
      <c r="L62" t="s">
        <v>156</v>
      </c>
      <c r="M62">
        <v>24.07</v>
      </c>
      <c r="N62" t="s">
        <v>153</v>
      </c>
    </row>
    <row r="63" spans="1:14" x14ac:dyDescent="0.25">
      <c r="A63">
        <v>0</v>
      </c>
      <c r="B63" t="s">
        <v>157</v>
      </c>
      <c r="C63">
        <v>24.07</v>
      </c>
      <c r="D63" t="s">
        <v>153</v>
      </c>
      <c r="F63" t="s">
        <v>151</v>
      </c>
      <c r="G63" t="s">
        <v>161</v>
      </c>
      <c r="H63">
        <v>24.07</v>
      </c>
      <c r="I63" t="s">
        <v>153</v>
      </c>
      <c r="K63" t="s">
        <v>421</v>
      </c>
      <c r="L63" t="s">
        <v>155</v>
      </c>
      <c r="M63">
        <v>24.07</v>
      </c>
      <c r="N63" t="s">
        <v>153</v>
      </c>
    </row>
    <row r="64" spans="1:14" x14ac:dyDescent="0.25">
      <c r="A64" t="s">
        <v>356</v>
      </c>
      <c r="B64" t="s">
        <v>156</v>
      </c>
      <c r="C64">
        <v>24.07</v>
      </c>
      <c r="D64" t="s">
        <v>153</v>
      </c>
      <c r="F64" t="s">
        <v>163</v>
      </c>
      <c r="G64" t="s">
        <v>156</v>
      </c>
      <c r="H64">
        <v>32.880000000000003</v>
      </c>
      <c r="I64" t="s">
        <v>153</v>
      </c>
      <c r="K64">
        <v>0</v>
      </c>
      <c r="L64" t="s">
        <v>157</v>
      </c>
      <c r="M64">
        <v>24.07</v>
      </c>
      <c r="N64" t="s">
        <v>153</v>
      </c>
    </row>
    <row r="65" spans="1:14" x14ac:dyDescent="0.25">
      <c r="A65" t="s">
        <v>357</v>
      </c>
      <c r="B65" t="s">
        <v>162</v>
      </c>
      <c r="C65">
        <v>24.07</v>
      </c>
      <c r="D65" t="s">
        <v>153</v>
      </c>
      <c r="F65" t="s">
        <v>164</v>
      </c>
      <c r="G65" t="s">
        <v>162</v>
      </c>
      <c r="H65">
        <v>24.07</v>
      </c>
      <c r="I65" t="s">
        <v>153</v>
      </c>
      <c r="K65" t="s">
        <v>422</v>
      </c>
      <c r="L65" t="s">
        <v>156</v>
      </c>
      <c r="M65">
        <v>24.07</v>
      </c>
      <c r="N65" t="s">
        <v>153</v>
      </c>
    </row>
    <row r="66" spans="1:14" x14ac:dyDescent="0.25">
      <c r="A66" t="s">
        <v>358</v>
      </c>
      <c r="B66" t="s">
        <v>155</v>
      </c>
      <c r="C66">
        <v>24.07</v>
      </c>
      <c r="D66" t="s">
        <v>153</v>
      </c>
      <c r="F66" t="s">
        <v>165</v>
      </c>
      <c r="G66" t="s">
        <v>155</v>
      </c>
      <c r="H66">
        <v>24.07</v>
      </c>
      <c r="I66" t="s">
        <v>153</v>
      </c>
      <c r="K66" t="s">
        <v>423</v>
      </c>
      <c r="L66" t="s">
        <v>162</v>
      </c>
      <c r="M66">
        <v>24.07</v>
      </c>
      <c r="N66" t="s">
        <v>153</v>
      </c>
    </row>
    <row r="67" spans="1:14" x14ac:dyDescent="0.25">
      <c r="A67" t="s">
        <v>359</v>
      </c>
      <c r="B67" t="s">
        <v>161</v>
      </c>
      <c r="C67">
        <v>24.07</v>
      </c>
      <c r="D67" t="s">
        <v>153</v>
      </c>
      <c r="F67" t="s">
        <v>164</v>
      </c>
      <c r="G67" t="s">
        <v>155</v>
      </c>
      <c r="H67">
        <v>24.07</v>
      </c>
      <c r="I67" t="s">
        <v>153</v>
      </c>
      <c r="K67" t="s">
        <v>424</v>
      </c>
      <c r="L67" t="s">
        <v>155</v>
      </c>
      <c r="M67">
        <v>24.07</v>
      </c>
      <c r="N67" t="s">
        <v>153</v>
      </c>
    </row>
    <row r="68" spans="1:14" x14ac:dyDescent="0.25">
      <c r="A68" t="s">
        <v>360</v>
      </c>
      <c r="B68" t="s">
        <v>158</v>
      </c>
      <c r="C68">
        <v>24.07</v>
      </c>
      <c r="D68" t="s">
        <v>153</v>
      </c>
      <c r="F68" t="s">
        <v>144</v>
      </c>
      <c r="K68" t="s">
        <v>425</v>
      </c>
      <c r="L68" t="s">
        <v>158</v>
      </c>
      <c r="M68">
        <v>24.07</v>
      </c>
      <c r="N68" t="s">
        <v>153</v>
      </c>
    </row>
    <row r="69" spans="1:14" x14ac:dyDescent="0.25">
      <c r="A69" t="s">
        <v>361</v>
      </c>
      <c r="B69" t="s">
        <v>155</v>
      </c>
      <c r="C69">
        <v>24.07</v>
      </c>
      <c r="D69" t="s">
        <v>153</v>
      </c>
      <c r="F69" t="s">
        <v>147</v>
      </c>
      <c r="G69" t="s">
        <v>148</v>
      </c>
      <c r="H69" t="s">
        <v>149</v>
      </c>
      <c r="I69" t="s">
        <v>150</v>
      </c>
      <c r="K69" t="s">
        <v>426</v>
      </c>
      <c r="L69" t="s">
        <v>155</v>
      </c>
      <c r="M69">
        <v>32.880000000000003</v>
      </c>
      <c r="N69" t="s">
        <v>153</v>
      </c>
    </row>
    <row r="70" spans="1:14" x14ac:dyDescent="0.25">
      <c r="A70" t="s">
        <v>362</v>
      </c>
      <c r="F70" t="s">
        <v>151</v>
      </c>
      <c r="G70" t="s">
        <v>160</v>
      </c>
      <c r="H70">
        <v>24.07</v>
      </c>
      <c r="I70" t="s">
        <v>153</v>
      </c>
      <c r="K70" t="s">
        <v>427</v>
      </c>
    </row>
    <row r="71" spans="1:14" x14ac:dyDescent="0.25">
      <c r="A71" t="s">
        <v>363</v>
      </c>
      <c r="B71" t="s">
        <v>148</v>
      </c>
      <c r="C71" t="s">
        <v>149</v>
      </c>
      <c r="D71" t="s">
        <v>150</v>
      </c>
      <c r="F71" t="s">
        <v>151</v>
      </c>
      <c r="G71" t="s">
        <v>162</v>
      </c>
      <c r="H71">
        <v>24.07</v>
      </c>
      <c r="I71" t="s">
        <v>153</v>
      </c>
      <c r="K71" t="s">
        <v>428</v>
      </c>
    </row>
    <row r="72" spans="1:14" x14ac:dyDescent="0.25">
      <c r="A72" t="s">
        <v>364</v>
      </c>
      <c r="B72" t="s">
        <v>152</v>
      </c>
      <c r="C72">
        <v>24.07</v>
      </c>
      <c r="D72" t="s">
        <v>153</v>
      </c>
      <c r="F72" t="s">
        <v>156</v>
      </c>
      <c r="G72" t="s">
        <v>161</v>
      </c>
      <c r="H72">
        <v>24.07</v>
      </c>
      <c r="I72" t="s">
        <v>153</v>
      </c>
      <c r="K72" t="s">
        <v>429</v>
      </c>
      <c r="L72" t="s">
        <v>148</v>
      </c>
      <c r="M72" t="s">
        <v>149</v>
      </c>
      <c r="N72" t="s">
        <v>150</v>
      </c>
    </row>
    <row r="73" spans="1:14" x14ac:dyDescent="0.25">
      <c r="A73" t="s">
        <v>365</v>
      </c>
      <c r="B73" t="s">
        <v>155</v>
      </c>
      <c r="C73">
        <v>24.07</v>
      </c>
      <c r="D73" t="s">
        <v>153</v>
      </c>
      <c r="F73" t="s">
        <v>145</v>
      </c>
      <c r="K73" t="s">
        <v>430</v>
      </c>
      <c r="L73" t="s">
        <v>152</v>
      </c>
      <c r="M73">
        <v>24.07</v>
      </c>
      <c r="N73" t="s">
        <v>153</v>
      </c>
    </row>
    <row r="74" spans="1:14" x14ac:dyDescent="0.25">
      <c r="A74" t="s">
        <v>366</v>
      </c>
      <c r="B74" t="s">
        <v>155</v>
      </c>
      <c r="C74">
        <v>24.07</v>
      </c>
      <c r="D74" t="s">
        <v>153</v>
      </c>
      <c r="F74" t="s">
        <v>147</v>
      </c>
      <c r="G74" t="s">
        <v>148</v>
      </c>
      <c r="H74" t="s">
        <v>149</v>
      </c>
      <c r="I74" t="s">
        <v>150</v>
      </c>
      <c r="K74" t="s">
        <v>431</v>
      </c>
      <c r="L74" t="s">
        <v>165</v>
      </c>
      <c r="M74">
        <v>24.07</v>
      </c>
      <c r="N74" t="s">
        <v>153</v>
      </c>
    </row>
    <row r="75" spans="1:14" x14ac:dyDescent="0.25">
      <c r="A75" t="s">
        <v>367</v>
      </c>
      <c r="F75" t="s">
        <v>157</v>
      </c>
      <c r="G75" t="s">
        <v>160</v>
      </c>
      <c r="H75">
        <v>24.07</v>
      </c>
      <c r="I75" t="s">
        <v>153</v>
      </c>
      <c r="K75" t="s">
        <v>432</v>
      </c>
    </row>
    <row r="76" spans="1:14" x14ac:dyDescent="0.25">
      <c r="A76" t="s">
        <v>368</v>
      </c>
      <c r="B76" t="s">
        <v>148</v>
      </c>
      <c r="C76" t="s">
        <v>149</v>
      </c>
      <c r="D76" t="s">
        <v>150</v>
      </c>
      <c r="F76" t="s">
        <v>156</v>
      </c>
      <c r="G76" t="s">
        <v>162</v>
      </c>
      <c r="H76">
        <v>24.07</v>
      </c>
      <c r="I76" t="s">
        <v>153</v>
      </c>
      <c r="K76" t="s">
        <v>433</v>
      </c>
    </row>
    <row r="77" spans="1:14" x14ac:dyDescent="0.25">
      <c r="A77" t="s">
        <v>369</v>
      </c>
      <c r="B77" t="s">
        <v>160</v>
      </c>
      <c r="C77">
        <v>24.07</v>
      </c>
      <c r="D77" t="s">
        <v>153</v>
      </c>
      <c r="K77" t="s">
        <v>434</v>
      </c>
    </row>
    <row r="78" spans="1:14" x14ac:dyDescent="0.25">
      <c r="A78" t="s">
        <v>370</v>
      </c>
      <c r="B78" t="s">
        <v>155</v>
      </c>
      <c r="C78">
        <v>24.07</v>
      </c>
      <c r="D78" t="s">
        <v>153</v>
      </c>
      <c r="K78" t="s">
        <v>435</v>
      </c>
    </row>
    <row r="79" spans="1:14" x14ac:dyDescent="0.25">
      <c r="A79">
        <v>2</v>
      </c>
      <c r="K79" t="s">
        <v>436</v>
      </c>
    </row>
    <row r="80" spans="1:14" x14ac:dyDescent="0.25">
      <c r="A80" t="s">
        <v>371</v>
      </c>
      <c r="K80" t="s">
        <v>437</v>
      </c>
    </row>
    <row r="81" spans="1:11" x14ac:dyDescent="0.25">
      <c r="A81" t="s">
        <v>351</v>
      </c>
      <c r="F81">
        <f>10*3600</f>
        <v>36000</v>
      </c>
      <c r="K81">
        <v>2</v>
      </c>
    </row>
    <row r="82" spans="1:11" x14ac:dyDescent="0.25">
      <c r="A82" t="s">
        <v>352</v>
      </c>
      <c r="K82" t="s">
        <v>438</v>
      </c>
    </row>
    <row r="83" spans="1:11" x14ac:dyDescent="0.25">
      <c r="A83" t="s">
        <v>353</v>
      </c>
      <c r="K83" t="s">
        <v>439</v>
      </c>
    </row>
    <row r="84" spans="1:11" x14ac:dyDescent="0.25">
      <c r="A84" t="s">
        <v>372</v>
      </c>
      <c r="K84" t="s">
        <v>440</v>
      </c>
    </row>
    <row r="85" spans="1:11" x14ac:dyDescent="0.25">
      <c r="A85" t="s">
        <v>373</v>
      </c>
      <c r="K85" t="s">
        <v>441</v>
      </c>
    </row>
    <row r="86" spans="1:11" x14ac:dyDescent="0.25">
      <c r="A86" t="s">
        <v>374</v>
      </c>
      <c r="K86" t="s">
        <v>442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workbookViewId="0">
      <selection activeCell="E4" sqref="E4"/>
    </sheetView>
  </sheetViews>
  <sheetFormatPr defaultRowHeight="15" x14ac:dyDescent="0.25"/>
  <cols>
    <col min="3" max="3" width="11" bestFit="1" customWidth="1"/>
    <col min="6" max="6" width="11" bestFit="1" customWidth="1"/>
    <col min="21" max="21" width="14" customWidth="1"/>
    <col min="25" max="26" width="17.85546875" bestFit="1" customWidth="1"/>
  </cols>
  <sheetData>
    <row r="1" spans="1:26" x14ac:dyDescent="0.25">
      <c r="A1" t="s">
        <v>566</v>
      </c>
      <c r="P1" t="s">
        <v>139</v>
      </c>
      <c r="U1" t="s">
        <v>572</v>
      </c>
      <c r="V1" s="3">
        <v>50366421.497312397</v>
      </c>
      <c r="W1" t="s">
        <v>21</v>
      </c>
      <c r="X1">
        <v>3510</v>
      </c>
      <c r="Y1" s="5">
        <f>X1/$V$1*100</f>
        <v>6.9689286942636918E-3</v>
      </c>
      <c r="Z1" s="5">
        <v>0.14000000000000001</v>
      </c>
    </row>
    <row r="2" spans="1:26" x14ac:dyDescent="0.25">
      <c r="A2" t="s">
        <v>561</v>
      </c>
      <c r="E2" t="s">
        <v>565</v>
      </c>
      <c r="F2" t="s">
        <v>564</v>
      </c>
      <c r="H2" t="s">
        <v>562</v>
      </c>
      <c r="P2">
        <v>3037.3236066033501</v>
      </c>
      <c r="W2" t="s">
        <v>11</v>
      </c>
      <c r="X2">
        <v>3510</v>
      </c>
      <c r="Y2" s="5">
        <f t="shared" ref="Y2:Y3" si="0">X2/$V$1*100</f>
        <v>6.9689286942636918E-3</v>
      </c>
      <c r="Z2" s="5">
        <v>0.15</v>
      </c>
    </row>
    <row r="3" spans="1:26" x14ac:dyDescent="0.25">
      <c r="A3" s="3">
        <v>2109368.7543192599</v>
      </c>
      <c r="B3" t="s">
        <v>23</v>
      </c>
      <c r="C3" s="3">
        <f>A3-B4</f>
        <v>-48256881.245680742</v>
      </c>
      <c r="E3" s="3">
        <v>2109368.7543192599</v>
      </c>
      <c r="F3">
        <v>50366421.497312397</v>
      </c>
      <c r="H3" t="s">
        <v>563</v>
      </c>
      <c r="K3">
        <f>A4</f>
        <v>500000</v>
      </c>
      <c r="L3" t="s">
        <v>23</v>
      </c>
      <c r="P3" s="4" t="s">
        <v>571</v>
      </c>
      <c r="W3" t="s">
        <v>30</v>
      </c>
      <c r="X3">
        <v>3518</v>
      </c>
      <c r="Y3" s="5">
        <f t="shared" si="0"/>
        <v>6.9848122924272551E-3</v>
      </c>
      <c r="Z3" s="5">
        <v>0.52</v>
      </c>
    </row>
    <row r="4" spans="1:26" x14ac:dyDescent="0.25">
      <c r="A4">
        <v>500000</v>
      </c>
      <c r="B4">
        <f>A4*30*3.35775</f>
        <v>50366250</v>
      </c>
      <c r="C4">
        <f>3.35775*1000000000</f>
        <v>3357750000</v>
      </c>
      <c r="F4" s="3">
        <f>E3/F3*100</f>
        <v>4.188045709048076</v>
      </c>
      <c r="P4">
        <f>1151/96</f>
        <v>11.989583333333334</v>
      </c>
      <c r="Q4">
        <f>12*96</f>
        <v>1152</v>
      </c>
    </row>
    <row r="6" spans="1:26" x14ac:dyDescent="0.25">
      <c r="B6">
        <f>584.35*3.35</f>
        <v>1957.5725000000002</v>
      </c>
    </row>
    <row r="7" spans="1:26" x14ac:dyDescent="0.25">
      <c r="I7" t="s">
        <v>568</v>
      </c>
    </row>
    <row r="8" spans="1:26" x14ac:dyDescent="0.25">
      <c r="A8" t="s">
        <v>567</v>
      </c>
      <c r="I8" t="s">
        <v>567</v>
      </c>
      <c r="J8" t="s">
        <v>569</v>
      </c>
    </row>
    <row r="9" spans="1:26" x14ac:dyDescent="0.25">
      <c r="A9" s="3">
        <f>$F$3/30</f>
        <v>1678880.7165770798</v>
      </c>
      <c r="B9">
        <f>(150-90)*1000</f>
        <v>60000</v>
      </c>
      <c r="C9">
        <v>1</v>
      </c>
      <c r="D9">
        <f>B9/(1+0.04)^(C9-1)</f>
        <v>60000</v>
      </c>
      <c r="E9" s="3">
        <f>A9*D9</f>
        <v>100732842994.62479</v>
      </c>
      <c r="F9">
        <f>$C$4/(1+0.04)^(C9-1)</f>
        <v>3357750000</v>
      </c>
      <c r="I9" s="3">
        <f>$A$3/30</f>
        <v>70312.291810641997</v>
      </c>
      <c r="J9">
        <v>110000</v>
      </c>
      <c r="K9">
        <v>1</v>
      </c>
      <c r="L9">
        <f>J9/(1+0.04)^(K9-1)</f>
        <v>110000</v>
      </c>
      <c r="M9" s="3">
        <f>I9*L9</f>
        <v>7734352099.17062</v>
      </c>
      <c r="N9">
        <f>$C$4/(1+0.04)^(K9-1)</f>
        <v>3357750000</v>
      </c>
      <c r="P9" s="3">
        <v>0</v>
      </c>
      <c r="Q9">
        <v>5000000</v>
      </c>
      <c r="R9">
        <v>1</v>
      </c>
      <c r="S9">
        <f>Q9/(1+0.04)^(R9-1)</f>
        <v>5000000</v>
      </c>
      <c r="T9" s="3">
        <f>P9*S9</f>
        <v>0</v>
      </c>
      <c r="U9">
        <f>$C$4/(1+0.04)^(R9-1)</f>
        <v>3357750000</v>
      </c>
    </row>
    <row r="10" spans="1:26" x14ac:dyDescent="0.25">
      <c r="A10" s="3">
        <f t="shared" ref="A10:A38" si="1">$F$3/30</f>
        <v>1678880.7165770798</v>
      </c>
      <c r="B10">
        <f t="shared" ref="B10:B38" si="2">(150-90)*1000</f>
        <v>60000</v>
      </c>
      <c r="C10">
        <f>C9+1</f>
        <v>2</v>
      </c>
      <c r="D10">
        <f>B10/(1+0.04)^(C10-1)</f>
        <v>57692.307692307688</v>
      </c>
      <c r="E10" s="3">
        <f t="shared" ref="E10:E38" si="3">A10*D10</f>
        <v>96858502879.446899</v>
      </c>
      <c r="F10">
        <f t="shared" ref="F10:F38" si="4">$C$4/(1+0.04)^(C10-1)</f>
        <v>3228605769.2307692</v>
      </c>
      <c r="I10" s="3">
        <f>$A$3/30</f>
        <v>70312.291810641997</v>
      </c>
      <c r="J10">
        <v>110000</v>
      </c>
      <c r="K10">
        <f>K9+1</f>
        <v>2</v>
      </c>
      <c r="L10">
        <f>J10/(1+0.04)^(K10-1)</f>
        <v>105769.23076923077</v>
      </c>
      <c r="M10" s="3">
        <f t="shared" ref="M10:M38" si="5">I10*L10</f>
        <v>7436877018.4332876</v>
      </c>
      <c r="N10">
        <f t="shared" ref="N10:N38" si="6">$C$4/(1+0.04)^(K10-1)</f>
        <v>3228605769.2307692</v>
      </c>
      <c r="P10" s="3">
        <v>0</v>
      </c>
      <c r="Q10">
        <v>5000000</v>
      </c>
      <c r="R10">
        <f>R9+1</f>
        <v>2</v>
      </c>
      <c r="S10">
        <f>Q10/(1+0.04)^(R10-1)</f>
        <v>4807692.307692308</v>
      </c>
      <c r="T10" s="3">
        <f t="shared" ref="T10:T38" si="7">P10*S10</f>
        <v>0</v>
      </c>
      <c r="U10">
        <f t="shared" ref="U10:U38" si="8">$C$4/(1+0.04)^(R10-1)</f>
        <v>3228605769.2307692</v>
      </c>
    </row>
    <row r="11" spans="1:26" x14ac:dyDescent="0.25">
      <c r="A11" s="3">
        <f t="shared" si="1"/>
        <v>1678880.7165770798</v>
      </c>
      <c r="B11">
        <f t="shared" si="2"/>
        <v>60000</v>
      </c>
      <c r="C11">
        <f t="shared" ref="C11:C38" si="9">C10+1</f>
        <v>3</v>
      </c>
      <c r="D11">
        <f t="shared" ref="D11:D38" si="10">B11/(1+0.04)^(C11-1)</f>
        <v>55473.372781065082</v>
      </c>
      <c r="E11" s="3">
        <f t="shared" si="3"/>
        <v>93133175845.622025</v>
      </c>
      <c r="F11">
        <f t="shared" si="4"/>
        <v>3104428624.2603545</v>
      </c>
      <c r="I11" s="3">
        <f>$A$3/30</f>
        <v>70312.291810641997</v>
      </c>
      <c r="J11">
        <v>110000</v>
      </c>
      <c r="K11">
        <f t="shared" ref="K11:K38" si="11">K10+1</f>
        <v>3</v>
      </c>
      <c r="L11">
        <f t="shared" ref="L11:L38" si="12">J11/(1+0.04)^(K11-1)</f>
        <v>101701.18343195265</v>
      </c>
      <c r="M11" s="3">
        <f t="shared" si="5"/>
        <v>7150843286.9550838</v>
      </c>
      <c r="N11">
        <f t="shared" si="6"/>
        <v>3104428624.2603545</v>
      </c>
      <c r="P11" s="3">
        <v>0</v>
      </c>
      <c r="Q11">
        <v>5000000</v>
      </c>
      <c r="R11">
        <f t="shared" ref="R11:R38" si="13">R10+1</f>
        <v>3</v>
      </c>
      <c r="S11">
        <f t="shared" ref="S11:S38" si="14">Q11/(1+0.04)^(R11-1)</f>
        <v>4622781.0650887573</v>
      </c>
      <c r="T11" s="3">
        <f t="shared" si="7"/>
        <v>0</v>
      </c>
      <c r="U11">
        <f t="shared" si="8"/>
        <v>3104428624.2603545</v>
      </c>
    </row>
    <row r="12" spans="1:26" x14ac:dyDescent="0.25">
      <c r="A12" s="3">
        <f t="shared" si="1"/>
        <v>1678880.7165770798</v>
      </c>
      <c r="B12">
        <f t="shared" si="2"/>
        <v>60000</v>
      </c>
      <c r="C12">
        <f t="shared" si="9"/>
        <v>4</v>
      </c>
      <c r="D12">
        <f t="shared" si="10"/>
        <v>53339.781520254888</v>
      </c>
      <c r="E12" s="3">
        <f t="shared" si="3"/>
        <v>89551130620.790405</v>
      </c>
      <c r="F12">
        <f t="shared" si="4"/>
        <v>2985027523.3272643</v>
      </c>
      <c r="I12" s="3">
        <f>$A$3/30</f>
        <v>70312.291810641997</v>
      </c>
      <c r="J12">
        <v>110000</v>
      </c>
      <c r="K12">
        <f t="shared" si="11"/>
        <v>4</v>
      </c>
      <c r="L12">
        <f t="shared" si="12"/>
        <v>97789.599453800634</v>
      </c>
      <c r="M12" s="3">
        <f t="shared" si="5"/>
        <v>6875810852.8414278</v>
      </c>
      <c r="N12">
        <f t="shared" si="6"/>
        <v>2985027523.3272643</v>
      </c>
      <c r="P12" s="3">
        <v>0</v>
      </c>
      <c r="Q12">
        <v>5000000</v>
      </c>
      <c r="R12">
        <f t="shared" si="13"/>
        <v>4</v>
      </c>
      <c r="S12">
        <f t="shared" si="14"/>
        <v>4444981.7933545737</v>
      </c>
      <c r="T12" s="3">
        <f t="shared" si="7"/>
        <v>0</v>
      </c>
      <c r="U12">
        <f t="shared" si="8"/>
        <v>2985027523.3272643</v>
      </c>
    </row>
    <row r="13" spans="1:26" x14ac:dyDescent="0.25">
      <c r="A13" s="3">
        <f t="shared" si="1"/>
        <v>1678880.7165770798</v>
      </c>
      <c r="B13">
        <f t="shared" si="2"/>
        <v>60000</v>
      </c>
      <c r="C13">
        <f t="shared" si="9"/>
        <v>5</v>
      </c>
      <c r="D13">
        <f t="shared" si="10"/>
        <v>51288.25146178354</v>
      </c>
      <c r="E13" s="3">
        <f t="shared" si="3"/>
        <v>86106856366.144608</v>
      </c>
      <c r="F13">
        <f t="shared" si="4"/>
        <v>2870218772.4300613</v>
      </c>
      <c r="I13" s="3">
        <f>$A$3/30</f>
        <v>70312.291810641997</v>
      </c>
      <c r="J13">
        <v>110000</v>
      </c>
      <c r="K13">
        <f t="shared" si="11"/>
        <v>5</v>
      </c>
      <c r="L13">
        <f t="shared" si="12"/>
        <v>94028.461013269829</v>
      </c>
      <c r="M13" s="3">
        <f t="shared" si="5"/>
        <v>6611356589.2706022</v>
      </c>
      <c r="N13">
        <f t="shared" si="6"/>
        <v>2870218772.4300613</v>
      </c>
      <c r="P13" s="3">
        <v>0</v>
      </c>
      <c r="Q13">
        <v>5000000</v>
      </c>
      <c r="R13">
        <f t="shared" si="13"/>
        <v>5</v>
      </c>
      <c r="S13">
        <f t="shared" si="14"/>
        <v>4274020.9551486289</v>
      </c>
      <c r="T13" s="3">
        <f t="shared" si="7"/>
        <v>0</v>
      </c>
      <c r="U13">
        <f t="shared" si="8"/>
        <v>2870218772.4300613</v>
      </c>
    </row>
    <row r="14" spans="1:26" x14ac:dyDescent="0.25">
      <c r="A14" s="3">
        <f t="shared" si="1"/>
        <v>1678880.7165770798</v>
      </c>
      <c r="B14">
        <f t="shared" si="2"/>
        <v>60000</v>
      </c>
      <c r="C14">
        <f t="shared" si="9"/>
        <v>6</v>
      </c>
      <c r="D14">
        <f t="shared" si="10"/>
        <v>49315.626405561095</v>
      </c>
      <c r="E14" s="3">
        <f t="shared" si="3"/>
        <v>82795054198.215973</v>
      </c>
      <c r="F14">
        <f t="shared" si="4"/>
        <v>2759825742.7212129</v>
      </c>
      <c r="I14" s="3">
        <f>$A$3/30</f>
        <v>70312.291810641997</v>
      </c>
      <c r="J14">
        <v>110000</v>
      </c>
      <c r="K14">
        <f t="shared" si="11"/>
        <v>6</v>
      </c>
      <c r="L14">
        <f t="shared" si="12"/>
        <v>90411.981743528668</v>
      </c>
      <c r="M14" s="3">
        <f t="shared" si="5"/>
        <v>6357073643.5294247</v>
      </c>
      <c r="N14">
        <f t="shared" si="6"/>
        <v>2759825742.7212129</v>
      </c>
      <c r="P14" s="3">
        <v>0</v>
      </c>
      <c r="Q14">
        <v>5000000</v>
      </c>
      <c r="R14">
        <f t="shared" si="13"/>
        <v>6</v>
      </c>
      <c r="S14">
        <f t="shared" si="14"/>
        <v>4109635.5337967579</v>
      </c>
      <c r="T14" s="3">
        <f t="shared" si="7"/>
        <v>0</v>
      </c>
      <c r="U14">
        <f t="shared" si="8"/>
        <v>2759825742.7212129</v>
      </c>
    </row>
    <row r="15" spans="1:26" x14ac:dyDescent="0.25">
      <c r="A15" s="3">
        <f t="shared" si="1"/>
        <v>1678880.7165770798</v>
      </c>
      <c r="B15">
        <f t="shared" si="2"/>
        <v>60000</v>
      </c>
      <c r="C15">
        <f t="shared" si="9"/>
        <v>7</v>
      </c>
      <c r="D15">
        <f t="shared" si="10"/>
        <v>47418.871543808746</v>
      </c>
      <c r="E15" s="3">
        <f t="shared" si="3"/>
        <v>79610629036.746124</v>
      </c>
      <c r="F15">
        <f t="shared" si="4"/>
        <v>2653678598.7703967</v>
      </c>
      <c r="I15" s="3">
        <f>$A$3/30</f>
        <v>70312.291810641997</v>
      </c>
      <c r="J15">
        <v>110000</v>
      </c>
      <c r="K15">
        <f t="shared" si="11"/>
        <v>7</v>
      </c>
      <c r="L15">
        <f t="shared" si="12"/>
        <v>86934.597830316023</v>
      </c>
      <c r="M15" s="3">
        <f t="shared" si="5"/>
        <v>6112570811.0859852</v>
      </c>
      <c r="N15">
        <f t="shared" si="6"/>
        <v>2653678598.7703967</v>
      </c>
      <c r="P15" s="3">
        <v>0</v>
      </c>
      <c r="Q15">
        <v>5000000</v>
      </c>
      <c r="R15">
        <f t="shared" si="13"/>
        <v>7</v>
      </c>
      <c r="S15">
        <f t="shared" si="14"/>
        <v>3951572.6286507286</v>
      </c>
      <c r="T15" s="3">
        <f t="shared" si="7"/>
        <v>0</v>
      </c>
      <c r="U15">
        <f t="shared" si="8"/>
        <v>2653678598.7703967</v>
      </c>
    </row>
    <row r="16" spans="1:26" x14ac:dyDescent="0.25">
      <c r="A16" s="3">
        <f t="shared" si="1"/>
        <v>1678880.7165770798</v>
      </c>
      <c r="B16">
        <f t="shared" si="2"/>
        <v>60000</v>
      </c>
      <c r="C16">
        <f t="shared" si="9"/>
        <v>8</v>
      </c>
      <c r="D16">
        <f t="shared" si="10"/>
        <v>45595.068792123799</v>
      </c>
      <c r="E16" s="3">
        <f t="shared" si="3"/>
        <v>76548681766.102051</v>
      </c>
      <c r="F16">
        <f t="shared" si="4"/>
        <v>2551614037.2792277</v>
      </c>
      <c r="I16" s="3">
        <f>$A$3/30</f>
        <v>70312.291810641997</v>
      </c>
      <c r="J16">
        <v>110000</v>
      </c>
      <c r="K16">
        <f t="shared" si="11"/>
        <v>8</v>
      </c>
      <c r="L16">
        <f t="shared" si="12"/>
        <v>83590.959452226962</v>
      </c>
      <c r="M16" s="3">
        <f t="shared" si="5"/>
        <v>5877471933.7365246</v>
      </c>
      <c r="N16">
        <f t="shared" si="6"/>
        <v>2551614037.2792277</v>
      </c>
      <c r="P16" s="3">
        <v>0</v>
      </c>
      <c r="Q16">
        <v>5000000</v>
      </c>
      <c r="R16">
        <f t="shared" si="13"/>
        <v>8</v>
      </c>
      <c r="S16">
        <f t="shared" si="14"/>
        <v>3799589.0660103164</v>
      </c>
      <c r="T16" s="3">
        <f t="shared" si="7"/>
        <v>0</v>
      </c>
      <c r="U16">
        <f t="shared" si="8"/>
        <v>2551614037.2792277</v>
      </c>
    </row>
    <row r="17" spans="1:21" x14ac:dyDescent="0.25">
      <c r="A17" s="3">
        <f t="shared" si="1"/>
        <v>1678880.7165770798</v>
      </c>
      <c r="B17">
        <f t="shared" si="2"/>
        <v>60000</v>
      </c>
      <c r="C17">
        <f t="shared" si="9"/>
        <v>9</v>
      </c>
      <c r="D17">
        <f t="shared" si="10"/>
        <v>43841.412300119024</v>
      </c>
      <c r="E17" s="3">
        <f t="shared" si="3"/>
        <v>73604501698.175034</v>
      </c>
      <c r="F17">
        <f t="shared" si="4"/>
        <v>2453475035.8454108</v>
      </c>
      <c r="I17" s="3">
        <f>$A$3/30</f>
        <v>70312.291810641997</v>
      </c>
      <c r="J17">
        <v>110000</v>
      </c>
      <c r="K17">
        <f t="shared" si="11"/>
        <v>9</v>
      </c>
      <c r="L17">
        <f t="shared" si="12"/>
        <v>80375.922550218209</v>
      </c>
      <c r="M17" s="3">
        <f t="shared" si="5"/>
        <v>5651415320.9005032</v>
      </c>
      <c r="N17">
        <f t="shared" si="6"/>
        <v>2453475035.8454108</v>
      </c>
      <c r="P17" s="3">
        <v>0</v>
      </c>
      <c r="Q17">
        <v>5000000</v>
      </c>
      <c r="R17">
        <f t="shared" si="13"/>
        <v>9</v>
      </c>
      <c r="S17">
        <f t="shared" si="14"/>
        <v>3653451.025009919</v>
      </c>
      <c r="T17" s="3">
        <f t="shared" si="7"/>
        <v>0</v>
      </c>
      <c r="U17">
        <f t="shared" si="8"/>
        <v>2453475035.8454108</v>
      </c>
    </row>
    <row r="18" spans="1:21" x14ac:dyDescent="0.25">
      <c r="A18" s="3">
        <f t="shared" si="1"/>
        <v>1678880.7165770798</v>
      </c>
      <c r="B18">
        <f t="shared" si="2"/>
        <v>60000</v>
      </c>
      <c r="C18">
        <f t="shared" si="9"/>
        <v>10</v>
      </c>
      <c r="D18">
        <f t="shared" si="10"/>
        <v>42155.204134729829</v>
      </c>
      <c r="E18" s="3">
        <f t="shared" si="3"/>
        <v>70773559325.168289</v>
      </c>
      <c r="F18">
        <f t="shared" si="4"/>
        <v>2359110611.3898182</v>
      </c>
      <c r="I18" s="3">
        <f>$A$3/30</f>
        <v>70312.291810641997</v>
      </c>
      <c r="J18">
        <v>110000</v>
      </c>
      <c r="K18">
        <f t="shared" si="11"/>
        <v>10</v>
      </c>
      <c r="L18">
        <f t="shared" si="12"/>
        <v>77284.540913671357</v>
      </c>
      <c r="M18" s="3">
        <f t="shared" si="5"/>
        <v>5434053193.1735611</v>
      </c>
      <c r="N18">
        <f t="shared" si="6"/>
        <v>2359110611.3898182</v>
      </c>
      <c r="P18" s="3">
        <v>0</v>
      </c>
      <c r="Q18">
        <v>5000000</v>
      </c>
      <c r="R18">
        <f t="shared" si="13"/>
        <v>10</v>
      </c>
      <c r="S18">
        <f t="shared" si="14"/>
        <v>3512933.6778941522</v>
      </c>
      <c r="T18" s="3">
        <f t="shared" si="7"/>
        <v>0</v>
      </c>
      <c r="U18">
        <f t="shared" si="8"/>
        <v>2359110611.3898182</v>
      </c>
    </row>
    <row r="19" spans="1:21" x14ac:dyDescent="0.25">
      <c r="A19" s="3">
        <f t="shared" si="1"/>
        <v>1678880.7165770798</v>
      </c>
      <c r="B19">
        <f t="shared" si="2"/>
        <v>60000</v>
      </c>
      <c r="C19">
        <f t="shared" si="9"/>
        <v>11</v>
      </c>
      <c r="D19">
        <f t="shared" si="10"/>
        <v>40533.850129547915</v>
      </c>
      <c r="E19" s="3">
        <f t="shared" si="3"/>
        <v>68051499351.123367</v>
      </c>
      <c r="F19">
        <f t="shared" si="4"/>
        <v>2268375587.874825</v>
      </c>
      <c r="I19" s="3">
        <f>$A$3/30</f>
        <v>70312.291810641997</v>
      </c>
      <c r="J19">
        <v>110000</v>
      </c>
      <c r="K19">
        <f t="shared" si="11"/>
        <v>11</v>
      </c>
      <c r="L19">
        <f t="shared" si="12"/>
        <v>74312.058570837835</v>
      </c>
      <c r="M19" s="3">
        <f t="shared" si="5"/>
        <v>5225051147.2822695</v>
      </c>
      <c r="N19">
        <f t="shared" si="6"/>
        <v>2268375587.874825</v>
      </c>
      <c r="P19" s="3">
        <v>0</v>
      </c>
      <c r="Q19">
        <v>5000000</v>
      </c>
      <c r="R19">
        <f t="shared" si="13"/>
        <v>11</v>
      </c>
      <c r="S19">
        <f t="shared" si="14"/>
        <v>3377820.8441289929</v>
      </c>
      <c r="T19" s="3">
        <f t="shared" si="7"/>
        <v>0</v>
      </c>
      <c r="U19">
        <f t="shared" si="8"/>
        <v>2268375587.874825</v>
      </c>
    </row>
    <row r="20" spans="1:21" x14ac:dyDescent="0.25">
      <c r="A20" s="3">
        <f t="shared" si="1"/>
        <v>1678880.7165770798</v>
      </c>
      <c r="B20">
        <f t="shared" si="2"/>
        <v>60000</v>
      </c>
      <c r="C20">
        <f t="shared" si="9"/>
        <v>12</v>
      </c>
      <c r="D20">
        <f t="shared" si="10"/>
        <v>38974.85589379607</v>
      </c>
      <c r="E20" s="3">
        <f t="shared" si="3"/>
        <v>65434133991.464767</v>
      </c>
      <c r="F20">
        <f t="shared" si="4"/>
        <v>2181130372.9565625</v>
      </c>
      <c r="I20" s="3">
        <f>$A$3/30</f>
        <v>70312.291810641997</v>
      </c>
      <c r="J20">
        <v>110000</v>
      </c>
      <c r="K20">
        <f t="shared" si="11"/>
        <v>12</v>
      </c>
      <c r="L20">
        <f t="shared" si="12"/>
        <v>71453.902471959474</v>
      </c>
      <c r="M20" s="3">
        <f t="shared" si="5"/>
        <v>5024087641.617568</v>
      </c>
      <c r="N20">
        <f t="shared" si="6"/>
        <v>2181130372.9565625</v>
      </c>
      <c r="P20" s="3">
        <v>0</v>
      </c>
      <c r="Q20">
        <v>5000000</v>
      </c>
      <c r="R20">
        <f t="shared" si="13"/>
        <v>12</v>
      </c>
      <c r="S20">
        <f t="shared" si="14"/>
        <v>3247904.6578163393</v>
      </c>
      <c r="T20" s="3">
        <f t="shared" si="7"/>
        <v>0</v>
      </c>
      <c r="U20">
        <f t="shared" si="8"/>
        <v>2181130372.9565625</v>
      </c>
    </row>
    <row r="21" spans="1:21" x14ac:dyDescent="0.25">
      <c r="A21" s="3">
        <f t="shared" si="1"/>
        <v>1678880.7165770798</v>
      </c>
      <c r="B21">
        <f t="shared" si="2"/>
        <v>60000</v>
      </c>
      <c r="C21">
        <f t="shared" si="9"/>
        <v>13</v>
      </c>
      <c r="D21">
        <f t="shared" si="10"/>
        <v>37475.822974803908</v>
      </c>
      <c r="E21" s="3">
        <f t="shared" si="3"/>
        <v>62917436530.254578</v>
      </c>
      <c r="F21">
        <f t="shared" si="4"/>
        <v>2097240743.2274637</v>
      </c>
      <c r="I21" s="3">
        <f>$A$3/30</f>
        <v>70312.291810641997</v>
      </c>
      <c r="J21">
        <v>110000</v>
      </c>
      <c r="K21">
        <f t="shared" si="11"/>
        <v>13</v>
      </c>
      <c r="L21">
        <f t="shared" si="12"/>
        <v>68705.675453807169</v>
      </c>
      <c r="M21" s="3">
        <f t="shared" si="5"/>
        <v>4830853501.5553522</v>
      </c>
      <c r="N21">
        <f t="shared" si="6"/>
        <v>2097240743.2274637</v>
      </c>
      <c r="P21" s="3">
        <v>0</v>
      </c>
      <c r="Q21">
        <v>5000000</v>
      </c>
      <c r="R21">
        <f t="shared" si="13"/>
        <v>13</v>
      </c>
      <c r="S21">
        <f t="shared" si="14"/>
        <v>3122985.2479003258</v>
      </c>
      <c r="T21" s="3">
        <f t="shared" si="7"/>
        <v>0</v>
      </c>
      <c r="U21">
        <f t="shared" si="8"/>
        <v>2097240743.2274637</v>
      </c>
    </row>
    <row r="22" spans="1:21" x14ac:dyDescent="0.25">
      <c r="A22" s="3">
        <f t="shared" si="1"/>
        <v>1678880.7165770798</v>
      </c>
      <c r="B22">
        <f t="shared" si="2"/>
        <v>60000</v>
      </c>
      <c r="C22">
        <f t="shared" si="9"/>
        <v>14</v>
      </c>
      <c r="D22">
        <f t="shared" si="10"/>
        <v>36034.445168080681</v>
      </c>
      <c r="E22" s="3">
        <f t="shared" si="3"/>
        <v>60497535125.244789</v>
      </c>
      <c r="F22">
        <f t="shared" si="4"/>
        <v>2016577637.718715</v>
      </c>
      <c r="I22" s="3">
        <f>$A$3/30</f>
        <v>70312.291810641997</v>
      </c>
      <c r="J22">
        <v>110000</v>
      </c>
      <c r="K22">
        <f t="shared" si="11"/>
        <v>14</v>
      </c>
      <c r="L22">
        <f t="shared" si="12"/>
        <v>66063.149474814578</v>
      </c>
      <c r="M22" s="3">
        <f t="shared" si="5"/>
        <v>4645051443.8032236</v>
      </c>
      <c r="N22">
        <f t="shared" si="6"/>
        <v>2016577637.718715</v>
      </c>
      <c r="P22" s="3">
        <v>0</v>
      </c>
      <c r="Q22">
        <v>5000000</v>
      </c>
      <c r="R22">
        <f t="shared" si="13"/>
        <v>14</v>
      </c>
      <c r="S22">
        <f t="shared" si="14"/>
        <v>3002870.4306733902</v>
      </c>
      <c r="T22" s="3">
        <f t="shared" si="7"/>
        <v>0</v>
      </c>
      <c r="U22">
        <f t="shared" si="8"/>
        <v>2016577637.718715</v>
      </c>
    </row>
    <row r="23" spans="1:21" x14ac:dyDescent="0.25">
      <c r="A23" s="3">
        <f t="shared" si="1"/>
        <v>1678880.7165770798</v>
      </c>
      <c r="B23">
        <f t="shared" si="2"/>
        <v>60000</v>
      </c>
      <c r="C23">
        <f t="shared" si="9"/>
        <v>15</v>
      </c>
      <c r="D23">
        <f t="shared" si="10"/>
        <v>34648.504969308349</v>
      </c>
      <c r="E23" s="3">
        <f t="shared" si="3"/>
        <v>58170706851.196915</v>
      </c>
      <c r="F23">
        <f t="shared" si="4"/>
        <v>1939016959.3449183</v>
      </c>
      <c r="I23" s="3">
        <f>$A$3/30</f>
        <v>70312.291810641997</v>
      </c>
      <c r="J23">
        <v>110000</v>
      </c>
      <c r="K23">
        <f t="shared" si="11"/>
        <v>15</v>
      </c>
      <c r="L23">
        <f t="shared" si="12"/>
        <v>63522.259110398634</v>
      </c>
      <c r="M23" s="3">
        <f t="shared" si="5"/>
        <v>4466395619.0415611</v>
      </c>
      <c r="N23">
        <f t="shared" si="6"/>
        <v>1939016959.3449183</v>
      </c>
      <c r="P23" s="3">
        <v>0</v>
      </c>
      <c r="Q23">
        <v>5000000</v>
      </c>
      <c r="R23">
        <f t="shared" si="13"/>
        <v>15</v>
      </c>
      <c r="S23">
        <f t="shared" si="14"/>
        <v>2887375.4141090289</v>
      </c>
      <c r="T23" s="3">
        <f t="shared" si="7"/>
        <v>0</v>
      </c>
      <c r="U23">
        <f t="shared" si="8"/>
        <v>1939016959.3449183</v>
      </c>
    </row>
    <row r="24" spans="1:21" x14ac:dyDescent="0.25">
      <c r="A24" s="3">
        <f t="shared" si="1"/>
        <v>1678880.7165770798</v>
      </c>
      <c r="B24">
        <f t="shared" si="2"/>
        <v>60000</v>
      </c>
      <c r="C24">
        <f t="shared" si="9"/>
        <v>16</v>
      </c>
      <c r="D24">
        <f t="shared" si="10"/>
        <v>33315.870162796491</v>
      </c>
      <c r="E24" s="3">
        <f t="shared" si="3"/>
        <v>55933371972.304726</v>
      </c>
      <c r="F24">
        <f t="shared" si="4"/>
        <v>1864439383.9854984</v>
      </c>
      <c r="I24" s="3">
        <f>$A$3/30</f>
        <v>70312.291810641997</v>
      </c>
      <c r="J24">
        <v>110000</v>
      </c>
      <c r="K24">
        <f t="shared" si="11"/>
        <v>16</v>
      </c>
      <c r="L24">
        <f t="shared" si="12"/>
        <v>61079.095298460226</v>
      </c>
      <c r="M24" s="3">
        <f t="shared" si="5"/>
        <v>4294611172.1553469</v>
      </c>
      <c r="N24">
        <f t="shared" si="6"/>
        <v>1864439383.9854984</v>
      </c>
      <c r="P24" s="3">
        <v>0</v>
      </c>
      <c r="Q24">
        <v>5000000</v>
      </c>
      <c r="R24">
        <f t="shared" si="13"/>
        <v>16</v>
      </c>
      <c r="S24">
        <f t="shared" si="14"/>
        <v>2776322.5135663738</v>
      </c>
      <c r="T24" s="3">
        <f t="shared" si="7"/>
        <v>0</v>
      </c>
      <c r="U24">
        <f t="shared" si="8"/>
        <v>1864439383.9854984</v>
      </c>
    </row>
    <row r="25" spans="1:21" x14ac:dyDescent="0.25">
      <c r="A25" s="3">
        <f t="shared" si="1"/>
        <v>1678880.7165770798</v>
      </c>
      <c r="B25">
        <f t="shared" si="2"/>
        <v>60000</v>
      </c>
      <c r="C25">
        <f t="shared" si="9"/>
        <v>17</v>
      </c>
      <c r="D25">
        <f t="shared" si="10"/>
        <v>32034.490541150462</v>
      </c>
      <c r="E25" s="3">
        <f t="shared" si="3"/>
        <v>53782088434.908371</v>
      </c>
      <c r="F25">
        <f t="shared" si="4"/>
        <v>1792730176.909133</v>
      </c>
      <c r="I25" s="3">
        <f>$A$3/30</f>
        <v>70312.291810641997</v>
      </c>
      <c r="J25">
        <v>110000</v>
      </c>
      <c r="K25">
        <f t="shared" si="11"/>
        <v>17</v>
      </c>
      <c r="L25">
        <f t="shared" si="12"/>
        <v>58729.899325442515</v>
      </c>
      <c r="M25" s="3">
        <f t="shared" si="5"/>
        <v>4129433819.3801408</v>
      </c>
      <c r="N25">
        <f t="shared" si="6"/>
        <v>1792730176.909133</v>
      </c>
      <c r="P25" s="3">
        <v>0</v>
      </c>
      <c r="Q25">
        <v>5000000</v>
      </c>
      <c r="R25">
        <f t="shared" si="13"/>
        <v>17</v>
      </c>
      <c r="S25">
        <f t="shared" si="14"/>
        <v>2669540.8784292052</v>
      </c>
      <c r="T25" s="3">
        <f t="shared" si="7"/>
        <v>0</v>
      </c>
      <c r="U25">
        <f t="shared" si="8"/>
        <v>1792730176.909133</v>
      </c>
    </row>
    <row r="26" spans="1:21" x14ac:dyDescent="0.25">
      <c r="A26" s="3">
        <f t="shared" si="1"/>
        <v>1678880.7165770798</v>
      </c>
      <c r="B26">
        <f t="shared" si="2"/>
        <v>60000</v>
      </c>
      <c r="C26">
        <f t="shared" si="9"/>
        <v>18</v>
      </c>
      <c r="D26">
        <f t="shared" si="10"/>
        <v>30802.394751106214</v>
      </c>
      <c r="E26" s="3">
        <f t="shared" si="3"/>
        <v>51713546572.027283</v>
      </c>
      <c r="F26">
        <f t="shared" si="4"/>
        <v>1723779016.2587814</v>
      </c>
      <c r="I26" s="3">
        <f>$A$3/30</f>
        <v>70312.291810641997</v>
      </c>
      <c r="J26">
        <v>110000</v>
      </c>
      <c r="K26">
        <f t="shared" si="11"/>
        <v>18</v>
      </c>
      <c r="L26">
        <f t="shared" si="12"/>
        <v>56471.057043694724</v>
      </c>
      <c r="M26" s="3">
        <f t="shared" si="5"/>
        <v>3970609441.7116737</v>
      </c>
      <c r="N26">
        <f t="shared" si="6"/>
        <v>1723779016.2587814</v>
      </c>
      <c r="P26" s="3">
        <v>0</v>
      </c>
      <c r="Q26">
        <v>5000000</v>
      </c>
      <c r="R26">
        <f t="shared" si="13"/>
        <v>18</v>
      </c>
      <c r="S26">
        <f t="shared" si="14"/>
        <v>2566866.2292588511</v>
      </c>
      <c r="T26" s="3">
        <f t="shared" si="7"/>
        <v>0</v>
      </c>
      <c r="U26">
        <f t="shared" si="8"/>
        <v>1723779016.2587814</v>
      </c>
    </row>
    <row r="27" spans="1:21" x14ac:dyDescent="0.25">
      <c r="A27" s="3">
        <f t="shared" si="1"/>
        <v>1678880.7165770798</v>
      </c>
      <c r="B27">
        <f t="shared" si="2"/>
        <v>60000</v>
      </c>
      <c r="C27">
        <f t="shared" si="9"/>
        <v>19</v>
      </c>
      <c r="D27">
        <f t="shared" si="10"/>
        <v>29617.687260679049</v>
      </c>
      <c r="E27" s="3">
        <f t="shared" si="3"/>
        <v>49724564011.56469</v>
      </c>
      <c r="F27">
        <f t="shared" si="4"/>
        <v>1657479823.3257513</v>
      </c>
      <c r="I27" s="3">
        <f>$A$3/30</f>
        <v>70312.291810641997</v>
      </c>
      <c r="J27">
        <v>110000</v>
      </c>
      <c r="K27">
        <f t="shared" si="11"/>
        <v>19</v>
      </c>
      <c r="L27">
        <f t="shared" si="12"/>
        <v>54299.09331124492</v>
      </c>
      <c r="M27" s="3">
        <f t="shared" si="5"/>
        <v>3817893693.9535317</v>
      </c>
      <c r="N27">
        <f t="shared" si="6"/>
        <v>1657479823.3257513</v>
      </c>
      <c r="P27" s="3">
        <v>0</v>
      </c>
      <c r="Q27">
        <v>5000000</v>
      </c>
      <c r="R27">
        <f t="shared" si="13"/>
        <v>19</v>
      </c>
      <c r="S27">
        <f t="shared" si="14"/>
        <v>2468140.6050565876</v>
      </c>
      <c r="T27" s="3">
        <f t="shared" si="7"/>
        <v>0</v>
      </c>
      <c r="U27">
        <f t="shared" si="8"/>
        <v>1657479823.3257513</v>
      </c>
    </row>
    <row r="28" spans="1:21" x14ac:dyDescent="0.25">
      <c r="A28" s="3">
        <f t="shared" si="1"/>
        <v>1678880.7165770798</v>
      </c>
      <c r="B28">
        <f t="shared" si="2"/>
        <v>60000</v>
      </c>
      <c r="C28">
        <f t="shared" si="9"/>
        <v>20</v>
      </c>
      <c r="D28">
        <f t="shared" si="10"/>
        <v>28478.545442960625</v>
      </c>
      <c r="E28" s="3">
        <f t="shared" si="3"/>
        <v>47812080780.35067</v>
      </c>
      <c r="F28">
        <f t="shared" si="4"/>
        <v>1593730599.3516839</v>
      </c>
      <c r="I28" s="3">
        <f>$A$3/30</f>
        <v>70312.291810641997</v>
      </c>
      <c r="J28">
        <v>110000</v>
      </c>
      <c r="K28">
        <f t="shared" si="11"/>
        <v>20</v>
      </c>
      <c r="L28">
        <f t="shared" si="12"/>
        <v>52210.666645427809</v>
      </c>
      <c r="M28" s="3">
        <f t="shared" si="5"/>
        <v>3671051628.8014731</v>
      </c>
      <c r="N28">
        <f t="shared" si="6"/>
        <v>1593730599.3516839</v>
      </c>
      <c r="P28" s="3">
        <f>$P$2/10</f>
        <v>303.73236066033502</v>
      </c>
      <c r="Q28">
        <v>5000000</v>
      </c>
      <c r="R28">
        <f t="shared" si="13"/>
        <v>20</v>
      </c>
      <c r="S28">
        <f t="shared" si="14"/>
        <v>2373212.1202467186</v>
      </c>
      <c r="T28" s="3">
        <f t="shared" si="7"/>
        <v>720821319.63025475</v>
      </c>
      <c r="U28">
        <f t="shared" si="8"/>
        <v>1593730599.3516839</v>
      </c>
    </row>
    <row r="29" spans="1:21" x14ac:dyDescent="0.25">
      <c r="A29" s="3">
        <f t="shared" si="1"/>
        <v>1678880.7165770798</v>
      </c>
      <c r="B29">
        <f t="shared" si="2"/>
        <v>60000</v>
      </c>
      <c r="C29">
        <f t="shared" si="9"/>
        <v>21</v>
      </c>
      <c r="D29">
        <f t="shared" si="10"/>
        <v>27383.216772077525</v>
      </c>
      <c r="E29" s="3">
        <f t="shared" si="3"/>
        <v>45973154596.491028</v>
      </c>
      <c r="F29">
        <f t="shared" si="4"/>
        <v>1532433268.6073885</v>
      </c>
      <c r="I29" s="3">
        <f>$A$3/30</f>
        <v>70312.291810641997</v>
      </c>
      <c r="J29">
        <v>110000</v>
      </c>
      <c r="K29">
        <f t="shared" si="11"/>
        <v>21</v>
      </c>
      <c r="L29">
        <f t="shared" si="12"/>
        <v>50202.564082142126</v>
      </c>
      <c r="M29" s="3">
        <f t="shared" si="5"/>
        <v>3529857335.3860316</v>
      </c>
      <c r="N29">
        <f t="shared" si="6"/>
        <v>1532433268.6073885</v>
      </c>
      <c r="P29" s="3">
        <f t="shared" ref="P29:P38" si="15">$P$2/10</f>
        <v>303.73236066033502</v>
      </c>
      <c r="Q29">
        <v>5000000</v>
      </c>
      <c r="R29">
        <f t="shared" si="13"/>
        <v>21</v>
      </c>
      <c r="S29">
        <f t="shared" si="14"/>
        <v>2281934.7310064603</v>
      </c>
      <c r="T29" s="3">
        <f t="shared" si="7"/>
        <v>693097422.72139871</v>
      </c>
      <c r="U29">
        <f t="shared" si="8"/>
        <v>1532433268.6073885</v>
      </c>
    </row>
    <row r="30" spans="1:21" x14ac:dyDescent="0.25">
      <c r="A30" s="3">
        <f t="shared" si="1"/>
        <v>1678880.7165770798</v>
      </c>
      <c r="B30">
        <f t="shared" si="2"/>
        <v>60000</v>
      </c>
      <c r="C30">
        <f t="shared" si="9"/>
        <v>22</v>
      </c>
      <c r="D30">
        <f t="shared" si="10"/>
        <v>26330.016126997612</v>
      </c>
      <c r="E30" s="3">
        <f t="shared" si="3"/>
        <v>44204956342.779823</v>
      </c>
      <c r="F30">
        <f t="shared" si="4"/>
        <v>1473493527.5071039</v>
      </c>
      <c r="I30" s="3">
        <f>$A$3/30</f>
        <v>70312.291810641997</v>
      </c>
      <c r="J30">
        <v>110000</v>
      </c>
      <c r="K30">
        <f t="shared" si="11"/>
        <v>22</v>
      </c>
      <c r="L30">
        <f t="shared" si="12"/>
        <v>48271.696232828959</v>
      </c>
      <c r="M30" s="3">
        <f t="shared" si="5"/>
        <v>3394093591.7173376</v>
      </c>
      <c r="N30">
        <f t="shared" si="6"/>
        <v>1473493527.5071039</v>
      </c>
      <c r="P30" s="3">
        <f t="shared" si="15"/>
        <v>303.73236066033502</v>
      </c>
      <c r="Q30">
        <v>5000000</v>
      </c>
      <c r="R30">
        <f t="shared" si="13"/>
        <v>22</v>
      </c>
      <c r="S30">
        <f t="shared" si="14"/>
        <v>2194168.0105831344</v>
      </c>
      <c r="T30" s="3">
        <f t="shared" si="7"/>
        <v>666439829.53980637</v>
      </c>
      <c r="U30">
        <f t="shared" si="8"/>
        <v>1473493527.5071039</v>
      </c>
    </row>
    <row r="31" spans="1:21" x14ac:dyDescent="0.25">
      <c r="A31" s="3">
        <f t="shared" si="1"/>
        <v>1678880.7165770798</v>
      </c>
      <c r="B31">
        <f t="shared" si="2"/>
        <v>60000</v>
      </c>
      <c r="C31">
        <f t="shared" si="9"/>
        <v>23</v>
      </c>
      <c r="D31">
        <f t="shared" si="10"/>
        <v>25317.323199036167</v>
      </c>
      <c r="E31" s="3">
        <f t="shared" si="3"/>
        <v>42504765714.211365</v>
      </c>
      <c r="F31">
        <f t="shared" si="4"/>
        <v>1416820699.5260615</v>
      </c>
      <c r="I31" s="3">
        <f>$A$3/30</f>
        <v>70312.291810641997</v>
      </c>
      <c r="J31">
        <v>110000</v>
      </c>
      <c r="K31">
        <f t="shared" si="11"/>
        <v>23</v>
      </c>
      <c r="L31">
        <f t="shared" si="12"/>
        <v>46415.092531566304</v>
      </c>
      <c r="M31" s="3">
        <f t="shared" si="5"/>
        <v>3263551530.4974399</v>
      </c>
      <c r="N31">
        <f t="shared" si="6"/>
        <v>1416820699.5260615</v>
      </c>
      <c r="P31" s="3">
        <f t="shared" si="15"/>
        <v>303.73236066033502</v>
      </c>
      <c r="Q31">
        <v>5000000</v>
      </c>
      <c r="R31">
        <f t="shared" si="13"/>
        <v>23</v>
      </c>
      <c r="S31">
        <f t="shared" si="14"/>
        <v>2109776.933253014</v>
      </c>
      <c r="T31" s="3">
        <f t="shared" si="7"/>
        <v>640807528.40366006</v>
      </c>
      <c r="U31">
        <f t="shared" si="8"/>
        <v>1416820699.5260615</v>
      </c>
    </row>
    <row r="32" spans="1:21" x14ac:dyDescent="0.25">
      <c r="A32" s="3">
        <f t="shared" si="1"/>
        <v>1678880.7165770798</v>
      </c>
      <c r="B32">
        <f t="shared" si="2"/>
        <v>60000</v>
      </c>
      <c r="C32">
        <f t="shared" si="9"/>
        <v>24</v>
      </c>
      <c r="D32">
        <f t="shared" si="10"/>
        <v>24343.579999073241</v>
      </c>
      <c r="E32" s="3">
        <f t="shared" si="3"/>
        <v>40869967032.895554</v>
      </c>
      <c r="F32">
        <f t="shared" si="4"/>
        <v>1362327595.6981361</v>
      </c>
      <c r="I32" s="3">
        <f>$A$3/30</f>
        <v>70312.291810641997</v>
      </c>
      <c r="J32">
        <v>110000</v>
      </c>
      <c r="K32">
        <f t="shared" si="11"/>
        <v>24</v>
      </c>
      <c r="L32">
        <f t="shared" si="12"/>
        <v>44629.896664967608</v>
      </c>
      <c r="M32" s="3">
        <f t="shared" si="5"/>
        <v>3138030317.7860003</v>
      </c>
      <c r="N32">
        <f t="shared" si="6"/>
        <v>1362327595.6981361</v>
      </c>
      <c r="P32" s="3">
        <f t="shared" si="15"/>
        <v>303.73236066033502</v>
      </c>
      <c r="Q32">
        <v>5000000</v>
      </c>
      <c r="R32">
        <f t="shared" si="13"/>
        <v>24</v>
      </c>
      <c r="S32">
        <f t="shared" si="14"/>
        <v>2028631.6665894366</v>
      </c>
      <c r="T32" s="3">
        <f t="shared" si="7"/>
        <v>616161085.0035193</v>
      </c>
      <c r="U32">
        <f t="shared" si="8"/>
        <v>1362327595.6981361</v>
      </c>
    </row>
    <row r="33" spans="1:21" x14ac:dyDescent="0.25">
      <c r="A33" s="3">
        <f t="shared" si="1"/>
        <v>1678880.7165770798</v>
      </c>
      <c r="B33">
        <f t="shared" si="2"/>
        <v>60000</v>
      </c>
      <c r="C33">
        <f t="shared" si="9"/>
        <v>25</v>
      </c>
      <c r="D33">
        <f t="shared" si="10"/>
        <v>23407.288460647345</v>
      </c>
      <c r="E33" s="3">
        <f t="shared" si="3"/>
        <v>39298045223.938026</v>
      </c>
      <c r="F33">
        <f t="shared" si="4"/>
        <v>1309930380.478977</v>
      </c>
      <c r="I33" s="3">
        <f>$A$3/30</f>
        <v>70312.291810641997</v>
      </c>
      <c r="J33">
        <v>110000</v>
      </c>
      <c r="K33">
        <f t="shared" si="11"/>
        <v>25</v>
      </c>
      <c r="L33">
        <f t="shared" si="12"/>
        <v>42913.362177853465</v>
      </c>
      <c r="M33" s="3">
        <f t="shared" si="5"/>
        <v>3017336844.0250001</v>
      </c>
      <c r="N33">
        <f t="shared" si="6"/>
        <v>1309930380.478977</v>
      </c>
      <c r="P33" s="3">
        <f t="shared" si="15"/>
        <v>303.73236066033502</v>
      </c>
      <c r="Q33">
        <v>5000000</v>
      </c>
      <c r="R33">
        <f t="shared" si="13"/>
        <v>25</v>
      </c>
      <c r="S33">
        <f t="shared" si="14"/>
        <v>1950607.371720612</v>
      </c>
      <c r="T33" s="3">
        <f t="shared" si="7"/>
        <v>592462581.73415315</v>
      </c>
      <c r="U33">
        <f t="shared" si="8"/>
        <v>1309930380.478977</v>
      </c>
    </row>
    <row r="34" spans="1:21" x14ac:dyDescent="0.25">
      <c r="A34" s="3">
        <f t="shared" si="1"/>
        <v>1678880.7165770798</v>
      </c>
      <c r="B34">
        <f t="shared" si="2"/>
        <v>60000</v>
      </c>
      <c r="C34">
        <f t="shared" si="9"/>
        <v>26</v>
      </c>
      <c r="D34">
        <f t="shared" si="10"/>
        <v>22507.008135237826</v>
      </c>
      <c r="E34" s="3">
        <f t="shared" si="3"/>
        <v>37786581946.094246</v>
      </c>
      <c r="F34">
        <f t="shared" si="4"/>
        <v>1259548442.7682469</v>
      </c>
      <c r="I34" s="3">
        <f>$A$3/30</f>
        <v>70312.291810641997</v>
      </c>
      <c r="J34">
        <v>110000</v>
      </c>
      <c r="K34">
        <f t="shared" si="11"/>
        <v>26</v>
      </c>
      <c r="L34">
        <f t="shared" si="12"/>
        <v>41262.848247936017</v>
      </c>
      <c r="M34" s="3">
        <f t="shared" si="5"/>
        <v>2901285426.9471149</v>
      </c>
      <c r="N34">
        <f t="shared" si="6"/>
        <v>1259548442.7682469</v>
      </c>
      <c r="P34" s="3">
        <f t="shared" si="15"/>
        <v>303.73236066033502</v>
      </c>
      <c r="Q34">
        <v>5000000</v>
      </c>
      <c r="R34">
        <f t="shared" si="13"/>
        <v>26</v>
      </c>
      <c r="S34">
        <f t="shared" si="14"/>
        <v>1875584.0112698188</v>
      </c>
      <c r="T34" s="3">
        <f t="shared" si="7"/>
        <v>569675559.35976243</v>
      </c>
      <c r="U34">
        <f t="shared" si="8"/>
        <v>1259548442.7682469</v>
      </c>
    </row>
    <row r="35" spans="1:21" x14ac:dyDescent="0.25">
      <c r="A35" s="3">
        <f t="shared" si="1"/>
        <v>1678880.7165770798</v>
      </c>
      <c r="B35">
        <f t="shared" si="2"/>
        <v>60000</v>
      </c>
      <c r="C35">
        <f t="shared" si="9"/>
        <v>27</v>
      </c>
      <c r="D35">
        <f t="shared" si="10"/>
        <v>21641.353976190221</v>
      </c>
      <c r="E35" s="3">
        <f t="shared" si="3"/>
        <v>36333251871.244476</v>
      </c>
      <c r="F35">
        <f t="shared" si="4"/>
        <v>1211104271.8925452</v>
      </c>
      <c r="I35" s="3">
        <f>$A$3/30</f>
        <v>70312.291810641997</v>
      </c>
      <c r="J35">
        <v>110000</v>
      </c>
      <c r="K35">
        <f t="shared" si="11"/>
        <v>27</v>
      </c>
      <c r="L35">
        <f t="shared" si="12"/>
        <v>39675.815623015405</v>
      </c>
      <c r="M35" s="3">
        <f t="shared" si="5"/>
        <v>2789697525.9106879</v>
      </c>
      <c r="N35">
        <f t="shared" si="6"/>
        <v>1211104271.8925452</v>
      </c>
      <c r="P35" s="3">
        <f t="shared" si="15"/>
        <v>303.73236066033502</v>
      </c>
      <c r="Q35">
        <v>5000000</v>
      </c>
      <c r="R35">
        <f t="shared" si="13"/>
        <v>27</v>
      </c>
      <c r="S35">
        <f t="shared" si="14"/>
        <v>1803446.1646825185</v>
      </c>
      <c r="T35" s="3">
        <f t="shared" si="7"/>
        <v>547764960.92284858</v>
      </c>
      <c r="U35">
        <f t="shared" si="8"/>
        <v>1211104271.8925452</v>
      </c>
    </row>
    <row r="36" spans="1:21" x14ac:dyDescent="0.25">
      <c r="A36" s="3">
        <f t="shared" si="1"/>
        <v>1678880.7165770798</v>
      </c>
      <c r="B36">
        <f t="shared" si="2"/>
        <v>60000</v>
      </c>
      <c r="C36">
        <f t="shared" si="9"/>
        <v>28</v>
      </c>
      <c r="D36">
        <f t="shared" si="10"/>
        <v>20808.99420787521</v>
      </c>
      <c r="E36" s="3">
        <f t="shared" si="3"/>
        <v>34935819106.965836</v>
      </c>
      <c r="F36">
        <f t="shared" si="4"/>
        <v>1164523338.3582165</v>
      </c>
      <c r="I36" s="3">
        <f>$A$3/30</f>
        <v>70312.291810641997</v>
      </c>
      <c r="J36">
        <v>110000</v>
      </c>
      <c r="K36">
        <f t="shared" si="11"/>
        <v>28</v>
      </c>
      <c r="L36">
        <f t="shared" si="12"/>
        <v>38149.822714437883</v>
      </c>
      <c r="M36" s="3">
        <f t="shared" si="5"/>
        <v>2682401467.2218146</v>
      </c>
      <c r="N36">
        <f t="shared" si="6"/>
        <v>1164523338.3582165</v>
      </c>
      <c r="P36" s="3">
        <f t="shared" si="15"/>
        <v>303.73236066033502</v>
      </c>
      <c r="Q36">
        <v>5000000</v>
      </c>
      <c r="R36">
        <f t="shared" si="13"/>
        <v>28</v>
      </c>
      <c r="S36">
        <f t="shared" si="14"/>
        <v>1734082.8506562675</v>
      </c>
      <c r="T36" s="3">
        <f t="shared" si="7"/>
        <v>526697077.8104313</v>
      </c>
      <c r="U36">
        <f t="shared" si="8"/>
        <v>1164523338.3582165</v>
      </c>
    </row>
    <row r="37" spans="1:21" x14ac:dyDescent="0.25">
      <c r="A37" s="3">
        <f t="shared" si="1"/>
        <v>1678880.7165770798</v>
      </c>
      <c r="B37">
        <f t="shared" si="2"/>
        <v>60000</v>
      </c>
      <c r="C37">
        <f t="shared" si="9"/>
        <v>29</v>
      </c>
      <c r="D37">
        <f t="shared" si="10"/>
        <v>20008.648276803084</v>
      </c>
      <c r="E37" s="3">
        <f t="shared" si="3"/>
        <v>33592133756.697914</v>
      </c>
      <c r="F37">
        <f t="shared" si="4"/>
        <v>1119733979.1905925</v>
      </c>
      <c r="I37" s="3">
        <f>$A$3/30</f>
        <v>70312.291810641997</v>
      </c>
      <c r="J37">
        <v>110000</v>
      </c>
      <c r="K37">
        <f t="shared" si="11"/>
        <v>29</v>
      </c>
      <c r="L37">
        <f t="shared" si="12"/>
        <v>36682.521840805653</v>
      </c>
      <c r="M37" s="3">
        <f t="shared" si="5"/>
        <v>2579232180.0209756</v>
      </c>
      <c r="N37">
        <f t="shared" si="6"/>
        <v>1119733979.1905925</v>
      </c>
      <c r="P37" s="3">
        <f t="shared" si="15"/>
        <v>303.73236066033502</v>
      </c>
      <c r="Q37">
        <v>5000000</v>
      </c>
      <c r="R37">
        <f t="shared" si="13"/>
        <v>29</v>
      </c>
      <c r="S37">
        <f t="shared" si="14"/>
        <v>1667387.356400257</v>
      </c>
      <c r="T37" s="3">
        <f t="shared" si="7"/>
        <v>506439497.89464539</v>
      </c>
      <c r="U37">
        <f t="shared" si="8"/>
        <v>1119733979.1905925</v>
      </c>
    </row>
    <row r="38" spans="1:21" x14ac:dyDescent="0.25">
      <c r="A38" s="3">
        <f t="shared" si="1"/>
        <v>1678880.7165770798</v>
      </c>
      <c r="B38">
        <f t="shared" si="2"/>
        <v>60000</v>
      </c>
      <c r="C38">
        <f t="shared" si="9"/>
        <v>30</v>
      </c>
      <c r="D38">
        <f t="shared" si="10"/>
        <v>19239.084881541425</v>
      </c>
      <c r="E38" s="3">
        <f t="shared" si="3"/>
        <v>32300128612.20953</v>
      </c>
      <c r="F38">
        <f t="shared" si="4"/>
        <v>1076667287.6832621</v>
      </c>
      <c r="I38" s="3">
        <f>$A$3/30</f>
        <v>70312.291810641997</v>
      </c>
      <c r="J38">
        <v>110000</v>
      </c>
      <c r="K38">
        <f t="shared" si="11"/>
        <v>30</v>
      </c>
      <c r="L38">
        <f t="shared" si="12"/>
        <v>35271.655616159282</v>
      </c>
      <c r="M38" s="3">
        <f t="shared" si="5"/>
        <v>2480030942.3278608</v>
      </c>
      <c r="N38">
        <f t="shared" si="6"/>
        <v>1076667287.6832621</v>
      </c>
      <c r="P38" s="3">
        <f t="shared" si="15"/>
        <v>303.73236066033502</v>
      </c>
      <c r="Q38">
        <v>5000000</v>
      </c>
      <c r="R38">
        <f t="shared" si="13"/>
        <v>30</v>
      </c>
      <c r="S38">
        <f t="shared" si="14"/>
        <v>1603257.0734617854</v>
      </c>
      <c r="T38" s="3">
        <f t="shared" si="7"/>
        <v>486961055.66792828</v>
      </c>
      <c r="U38">
        <f t="shared" si="8"/>
        <v>1076667287.6832621</v>
      </c>
    </row>
    <row r="39" spans="1:21" x14ac:dyDescent="0.25">
      <c r="E39" s="3">
        <f>SUM(E9:E38)/1000000</f>
        <v>1811550.702555004</v>
      </c>
      <c r="F39" s="3">
        <f>SUM(F9:F38)/1000000</f>
        <v>60384.817807918378</v>
      </c>
      <c r="G39" s="3">
        <f>103/44</f>
        <v>2.3409090909090908</v>
      </c>
      <c r="M39" s="3">
        <f>SUM(M9:M38)/1000000</f>
        <v>139092.38102023941</v>
      </c>
      <c r="N39" s="3">
        <f>SUM(N9:N38)/1000000</f>
        <v>60384.817807918378</v>
      </c>
      <c r="O39" s="3">
        <f>103/44</f>
        <v>2.3409090909090908</v>
      </c>
      <c r="T39" s="3">
        <f>SUM(T9:T38)/1000000</f>
        <v>6567.3279186884101</v>
      </c>
    </row>
    <row r="40" spans="1:21" x14ac:dyDescent="0.25">
      <c r="E40">
        <v>155167.803393651</v>
      </c>
      <c r="G40" s="3"/>
      <c r="M40">
        <v>155167.803393651</v>
      </c>
      <c r="O40" s="3"/>
      <c r="T40">
        <v>6570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"/>
  <sheetViews>
    <sheetView topLeftCell="F1" workbookViewId="0">
      <selection activeCell="O27" sqref="O27"/>
    </sheetView>
  </sheetViews>
  <sheetFormatPr defaultRowHeight="15" x14ac:dyDescent="0.25"/>
  <cols>
    <col min="1" max="1" width="24" customWidth="1"/>
    <col min="2" max="2" width="9.5703125" bestFit="1" customWidth="1"/>
    <col min="3" max="5" width="14.42578125" customWidth="1"/>
    <col min="6" max="6" width="24.5703125" customWidth="1"/>
    <col min="7" max="7" width="20.5703125" customWidth="1"/>
    <col min="8" max="9" width="11.5703125" bestFit="1" customWidth="1"/>
    <col min="10" max="10" width="10.5703125" customWidth="1"/>
    <col min="11" max="11" width="23.5703125" customWidth="1"/>
    <col min="13" max="13" width="10.5703125" customWidth="1"/>
    <col min="14" max="14" width="20.5703125" customWidth="1"/>
    <col min="15" max="15" width="10.5703125" bestFit="1" customWidth="1"/>
    <col min="16" max="16" width="20.5703125" customWidth="1"/>
    <col min="17" max="17" width="10.5703125" customWidth="1"/>
  </cols>
  <sheetData>
    <row r="1" spans="1:35" x14ac:dyDescent="0.25">
      <c r="A1" t="s">
        <v>21</v>
      </c>
      <c r="F1" t="s">
        <v>11</v>
      </c>
      <c r="K1" t="s">
        <v>30</v>
      </c>
      <c r="P1" t="s">
        <v>67</v>
      </c>
      <c r="U1" t="s">
        <v>70</v>
      </c>
      <c r="Z1" t="s">
        <v>203</v>
      </c>
      <c r="AF1" t="s">
        <v>202</v>
      </c>
    </row>
    <row r="2" spans="1:35" x14ac:dyDescent="0.25">
      <c r="A2" t="s">
        <v>0</v>
      </c>
      <c r="B2">
        <v>21753.688796243299</v>
      </c>
      <c r="C2" t="s">
        <v>5</v>
      </c>
      <c r="D2">
        <v>63900.850869884198</v>
      </c>
      <c r="F2" t="s">
        <v>0</v>
      </c>
      <c r="G2">
        <v>22380.406668698201</v>
      </c>
      <c r="H2" t="s">
        <v>5</v>
      </c>
      <c r="I2">
        <v>48493.072391835201</v>
      </c>
      <c r="K2" t="s">
        <v>0</v>
      </c>
      <c r="L2">
        <v>22983.508610492401</v>
      </c>
      <c r="M2" t="s">
        <v>5</v>
      </c>
      <c r="N2">
        <v>57450.774093062297</v>
      </c>
      <c r="P2" t="s">
        <v>0</v>
      </c>
      <c r="Q2">
        <v>21753.688796243299</v>
      </c>
      <c r="R2" t="s">
        <v>5</v>
      </c>
      <c r="S2">
        <v>48981.627581080698</v>
      </c>
      <c r="U2" t="s">
        <v>0</v>
      </c>
      <c r="V2">
        <v>22380.406668698201</v>
      </c>
      <c r="W2" t="s">
        <v>5</v>
      </c>
      <c r="X2">
        <v>64476.039659430397</v>
      </c>
      <c r="Z2" t="s">
        <v>0</v>
      </c>
      <c r="AA2">
        <v>22983.508610492401</v>
      </c>
      <c r="AB2" t="s">
        <v>5</v>
      </c>
      <c r="AC2">
        <v>70200.829043121703</v>
      </c>
      <c r="AF2" t="s">
        <v>0</v>
      </c>
      <c r="AG2">
        <v>21753.688796243299</v>
      </c>
      <c r="AH2" t="s">
        <v>5</v>
      </c>
      <c r="AI2">
        <v>53205.678983343198</v>
      </c>
    </row>
    <row r="3" spans="1:35" x14ac:dyDescent="0.25">
      <c r="A3" t="s">
        <v>1</v>
      </c>
      <c r="B3">
        <v>42000</v>
      </c>
      <c r="C3" t="s">
        <v>5</v>
      </c>
      <c r="D3">
        <v>134135.161924282</v>
      </c>
      <c r="F3" t="s">
        <v>1</v>
      </c>
      <c r="G3">
        <v>42000</v>
      </c>
      <c r="H3" t="s">
        <v>5</v>
      </c>
      <c r="I3">
        <v>144150.44644230799</v>
      </c>
      <c r="K3" t="s">
        <v>1</v>
      </c>
      <c r="L3">
        <v>41884.578983635598</v>
      </c>
      <c r="M3" t="s">
        <v>5</v>
      </c>
      <c r="N3">
        <v>135240.75368378701</v>
      </c>
      <c r="P3" t="s">
        <v>1</v>
      </c>
      <c r="Q3">
        <v>42000</v>
      </c>
      <c r="R3" t="s">
        <v>5</v>
      </c>
      <c r="S3">
        <v>143457.530210672</v>
      </c>
      <c r="U3" t="s">
        <v>1</v>
      </c>
      <c r="V3">
        <v>42000</v>
      </c>
      <c r="W3" t="s">
        <v>5</v>
      </c>
      <c r="X3">
        <v>133699.60142140201</v>
      </c>
      <c r="Z3" t="s">
        <v>1</v>
      </c>
      <c r="AA3">
        <v>41884.578983635598</v>
      </c>
      <c r="AB3" t="s">
        <v>5</v>
      </c>
      <c r="AC3">
        <v>125567.850154231</v>
      </c>
      <c r="AF3" t="s">
        <v>1</v>
      </c>
      <c r="AG3">
        <v>42000</v>
      </c>
      <c r="AH3" t="s">
        <v>5</v>
      </c>
      <c r="AI3">
        <v>139865.84724535001</v>
      </c>
    </row>
    <row r="4" spans="1:35" x14ac:dyDescent="0.25">
      <c r="A4" t="s">
        <v>3</v>
      </c>
      <c r="B4">
        <v>59.330303006167902</v>
      </c>
      <c r="C4" t="s">
        <v>5</v>
      </c>
      <c r="D4">
        <v>55.593759773522102</v>
      </c>
      <c r="F4" t="s">
        <v>3</v>
      </c>
      <c r="G4">
        <v>59.330303006167902</v>
      </c>
      <c r="H4" t="s">
        <v>5</v>
      </c>
      <c r="I4">
        <v>45.602614173236503</v>
      </c>
      <c r="K4" t="s">
        <v>3</v>
      </c>
      <c r="L4">
        <v>59.330303006167902</v>
      </c>
      <c r="M4" t="s">
        <v>5</v>
      </c>
      <c r="N4">
        <v>53.864011910257602</v>
      </c>
      <c r="P4" t="s">
        <v>3</v>
      </c>
      <c r="Q4">
        <v>59.330303006167902</v>
      </c>
      <c r="R4" t="s">
        <v>5</v>
      </c>
      <c r="S4">
        <v>46.6593293970977</v>
      </c>
      <c r="U4" t="s">
        <v>3</v>
      </c>
      <c r="V4">
        <v>59.330303006167902</v>
      </c>
      <c r="W4" t="s">
        <v>5</v>
      </c>
      <c r="X4">
        <v>55.785259149866498</v>
      </c>
      <c r="Z4" t="s">
        <v>3</v>
      </c>
      <c r="AA4">
        <v>59.330303006167902</v>
      </c>
      <c r="AB4" t="s">
        <v>5</v>
      </c>
      <c r="AC4">
        <v>54.911721086501501</v>
      </c>
      <c r="AF4" t="s">
        <v>3</v>
      </c>
      <c r="AG4">
        <v>59.330303006167902</v>
      </c>
      <c r="AH4" t="s">
        <v>5</v>
      </c>
      <c r="AI4">
        <v>54.125766384548299</v>
      </c>
    </row>
    <row r="5" spans="1:35" x14ac:dyDescent="0.25">
      <c r="A5" t="s">
        <v>4</v>
      </c>
      <c r="B5" s="3">
        <v>1921782.0888277299</v>
      </c>
      <c r="F5" t="s">
        <v>4</v>
      </c>
      <c r="G5" s="3">
        <v>1916773.4820932001</v>
      </c>
      <c r="K5" t="s">
        <v>4</v>
      </c>
      <c r="L5" s="3">
        <v>1928108.85402101</v>
      </c>
      <c r="P5" t="s">
        <v>4</v>
      </c>
      <c r="Q5" s="3">
        <v>1924946.0854847201</v>
      </c>
      <c r="U5" t="s">
        <v>4</v>
      </c>
      <c r="V5" s="3">
        <v>1921750.9087342001</v>
      </c>
      <c r="Z5" t="s">
        <v>4</v>
      </c>
      <c r="AA5" s="3">
        <v>1924119.2891285899</v>
      </c>
      <c r="AF5" t="s">
        <v>4</v>
      </c>
      <c r="AG5" s="3">
        <v>1923438.9170431299</v>
      </c>
    </row>
    <row r="6" spans="1:35" x14ac:dyDescent="0.25">
      <c r="A6" t="s">
        <v>12</v>
      </c>
      <c r="B6" s="3">
        <v>1188.44842873785</v>
      </c>
      <c r="F6" t="s">
        <v>12</v>
      </c>
      <c r="G6">
        <v>1212.75207985671</v>
      </c>
      <c r="K6" t="s">
        <v>12</v>
      </c>
      <c r="L6" s="3">
        <v>1191.21402819061</v>
      </c>
      <c r="P6" t="s">
        <v>12</v>
      </c>
      <c r="Q6">
        <v>1208.4053555037599</v>
      </c>
      <c r="U6" t="s">
        <v>12</v>
      </c>
      <c r="V6">
        <v>1187.2674807886999</v>
      </c>
      <c r="Z6" t="s">
        <v>12</v>
      </c>
      <c r="AA6">
        <v>1175.4642648536001</v>
      </c>
      <c r="AF6" t="s">
        <v>12</v>
      </c>
      <c r="AG6" s="3">
        <v>1196.4377821742</v>
      </c>
    </row>
    <row r="7" spans="1:35" x14ac:dyDescent="0.25">
      <c r="A7" t="s">
        <v>2</v>
      </c>
      <c r="B7" s="3">
        <v>2283226.6851865998</v>
      </c>
      <c r="F7" t="s">
        <v>2</v>
      </c>
      <c r="G7" s="3">
        <v>2283178.49042346</v>
      </c>
      <c r="K7" t="s">
        <v>2</v>
      </c>
      <c r="L7" s="3">
        <v>2272186.55154983</v>
      </c>
      <c r="P7" t="s">
        <v>2</v>
      </c>
      <c r="Q7" s="3">
        <v>2283226.6851865998</v>
      </c>
      <c r="U7" t="s">
        <v>2</v>
      </c>
      <c r="V7" s="3">
        <v>2283178.49042346</v>
      </c>
      <c r="Z7" t="s">
        <v>2</v>
      </c>
      <c r="AA7" s="3">
        <v>2272186.55154983</v>
      </c>
      <c r="AF7" t="s">
        <v>2</v>
      </c>
      <c r="AG7" s="3">
        <v>2283226.6851865998</v>
      </c>
    </row>
    <row r="8" spans="1:35" x14ac:dyDescent="0.25">
      <c r="A8" t="s">
        <v>14</v>
      </c>
      <c r="B8">
        <v>91.682858403495302</v>
      </c>
      <c r="F8" t="s">
        <v>14</v>
      </c>
      <c r="G8">
        <v>92.497689531222207</v>
      </c>
      <c r="K8" t="s">
        <v>14</v>
      </c>
      <c r="L8">
        <v>91.436938373178194</v>
      </c>
      <c r="P8" t="s">
        <v>14</v>
      </c>
      <c r="Q8">
        <v>91.425412210562399</v>
      </c>
      <c r="U8" t="s">
        <v>14</v>
      </c>
      <c r="V8">
        <v>91.409155444937497</v>
      </c>
      <c r="Z8" t="s">
        <v>14</v>
      </c>
      <c r="AA8">
        <v>91.435347166919399</v>
      </c>
      <c r="AF8" t="s">
        <v>14</v>
      </c>
      <c r="AG8">
        <v>91.597861742808405</v>
      </c>
    </row>
    <row r="9" spans="1:35" x14ac:dyDescent="0.25">
      <c r="A9" t="s">
        <v>15</v>
      </c>
      <c r="B9">
        <v>92.7749013361409</v>
      </c>
      <c r="F9" t="s">
        <v>15</v>
      </c>
      <c r="G9">
        <v>92.623859669474299</v>
      </c>
      <c r="K9" t="s">
        <v>15</v>
      </c>
      <c r="L9">
        <v>92.504646706511295</v>
      </c>
      <c r="P9" t="s">
        <v>15</v>
      </c>
      <c r="Q9">
        <v>92.809044854659504</v>
      </c>
      <c r="U9" t="s">
        <v>15</v>
      </c>
      <c r="V9">
        <v>92.8165680028076</v>
      </c>
      <c r="Z9" t="s">
        <v>15</v>
      </c>
      <c r="AA9">
        <v>92.588044346687695</v>
      </c>
      <c r="AF9" t="s">
        <v>15</v>
      </c>
      <c r="AG9">
        <v>92.662632817622395</v>
      </c>
    </row>
    <row r="10" spans="1:35" x14ac:dyDescent="0.25">
      <c r="A10" t="s">
        <v>166</v>
      </c>
      <c r="B10">
        <v>86.950219514606502</v>
      </c>
      <c r="F10" t="s">
        <v>166</v>
      </c>
      <c r="G10">
        <v>93.010999716407397</v>
      </c>
      <c r="K10" t="s">
        <v>166</v>
      </c>
      <c r="L10">
        <v>89.058466150955894</v>
      </c>
      <c r="P10" t="s">
        <v>166</v>
      </c>
      <c r="Q10">
        <v>92.872750173525503</v>
      </c>
      <c r="U10" t="s">
        <v>166</v>
      </c>
      <c r="V10">
        <v>87.546866095168994</v>
      </c>
      <c r="Z10" t="s">
        <v>166</v>
      </c>
      <c r="AA10">
        <v>84.992618234824306</v>
      </c>
      <c r="AF10" t="s">
        <v>166</v>
      </c>
      <c r="AG10">
        <v>89.920155965770704</v>
      </c>
    </row>
    <row r="11" spans="1:35" x14ac:dyDescent="0.25">
      <c r="A11" t="s">
        <v>16</v>
      </c>
      <c r="B11">
        <v>88.539345035439695</v>
      </c>
      <c r="F11" t="s">
        <v>16</v>
      </c>
      <c r="G11">
        <v>89.062504346036903</v>
      </c>
      <c r="K11" t="s">
        <v>16</v>
      </c>
      <c r="L11">
        <v>88.359392076881804</v>
      </c>
      <c r="P11" t="s">
        <v>16</v>
      </c>
      <c r="Q11">
        <v>88.747123558363299</v>
      </c>
      <c r="U11" t="s">
        <v>16</v>
      </c>
      <c r="V11">
        <v>88.5520162487568</v>
      </c>
      <c r="Z11" t="s">
        <v>16</v>
      </c>
      <c r="AA11">
        <v>88.577065267483604</v>
      </c>
      <c r="AF11" t="s">
        <v>16</v>
      </c>
      <c r="AG11">
        <v>88.553257817622594</v>
      </c>
    </row>
    <row r="12" spans="1:35" x14ac:dyDescent="0.25">
      <c r="A12" t="s">
        <v>27</v>
      </c>
      <c r="B12">
        <v>92.646978773865698</v>
      </c>
      <c r="F12" t="s">
        <v>27</v>
      </c>
      <c r="G12">
        <v>93.010999716407397</v>
      </c>
      <c r="K12" t="s">
        <v>27</v>
      </c>
      <c r="L12">
        <v>92.375157776746804</v>
      </c>
      <c r="P12" t="s">
        <v>27</v>
      </c>
      <c r="Q12">
        <v>92.872750173525503</v>
      </c>
      <c r="U12" t="s">
        <v>27</v>
      </c>
      <c r="V12">
        <v>92.477533109915996</v>
      </c>
      <c r="Z12" t="s">
        <v>27</v>
      </c>
      <c r="AA12">
        <v>92.367180230985397</v>
      </c>
      <c r="AF12" t="s">
        <v>27</v>
      </c>
      <c r="AG12">
        <v>92.343767076882003</v>
      </c>
    </row>
    <row r="13" spans="1:35" x14ac:dyDescent="0.25">
      <c r="A13" t="s">
        <v>167</v>
      </c>
      <c r="B13">
        <v>88.985520440532298</v>
      </c>
      <c r="F13" t="s">
        <v>167</v>
      </c>
      <c r="G13">
        <v>92.497689531222207</v>
      </c>
      <c r="K13" t="s">
        <v>167</v>
      </c>
      <c r="L13">
        <v>89.058466150955894</v>
      </c>
      <c r="P13" t="s">
        <v>167</v>
      </c>
      <c r="Q13">
        <v>91.425412210562399</v>
      </c>
      <c r="U13" t="s">
        <v>167</v>
      </c>
      <c r="V13">
        <v>89.056146185678202</v>
      </c>
      <c r="Z13" t="s">
        <v>167</v>
      </c>
      <c r="AA13">
        <v>88.140208278030499</v>
      </c>
      <c r="AF13" t="s">
        <v>167</v>
      </c>
      <c r="AG13">
        <v>89.920155965770704</v>
      </c>
    </row>
    <row r="14" spans="1:35" x14ac:dyDescent="0.25">
      <c r="A14" t="s">
        <v>168</v>
      </c>
      <c r="B14">
        <v>89.260983403495402</v>
      </c>
      <c r="F14" t="s">
        <v>168</v>
      </c>
      <c r="G14">
        <v>92.623859669474299</v>
      </c>
      <c r="K14" t="s">
        <v>168</v>
      </c>
      <c r="L14">
        <v>89.058466150955894</v>
      </c>
      <c r="P14" t="s">
        <v>168</v>
      </c>
      <c r="Q14">
        <v>92.809044854659504</v>
      </c>
      <c r="U14" t="s">
        <v>168</v>
      </c>
      <c r="V14">
        <v>88.149896185678202</v>
      </c>
      <c r="Z14" t="s">
        <v>168</v>
      </c>
      <c r="AA14">
        <v>81.129666521298901</v>
      </c>
      <c r="AF14" t="s">
        <v>168</v>
      </c>
      <c r="AG14">
        <v>89.920155965770704</v>
      </c>
    </row>
    <row r="15" spans="1:35" x14ac:dyDescent="0.25">
      <c r="A15" t="s">
        <v>28</v>
      </c>
      <c r="B15">
        <v>92.458283827361299</v>
      </c>
      <c r="F15" t="s">
        <v>28</v>
      </c>
      <c r="G15">
        <v>92.306835470872898</v>
      </c>
      <c r="K15" t="s">
        <v>28</v>
      </c>
      <c r="L15">
        <v>92.437620237649696</v>
      </c>
      <c r="P15" t="s">
        <v>28</v>
      </c>
      <c r="Q15">
        <v>92.104928520583499</v>
      </c>
      <c r="U15" t="s">
        <v>28</v>
      </c>
      <c r="V15">
        <v>92.506925298249499</v>
      </c>
      <c r="Z15" t="s">
        <v>28</v>
      </c>
      <c r="AA15">
        <v>92.421540840036499</v>
      </c>
      <c r="AF15" t="s">
        <v>28</v>
      </c>
      <c r="AG15">
        <v>92.467626104218496</v>
      </c>
    </row>
    <row r="16" spans="1:35" x14ac:dyDescent="0.25">
      <c r="A16" t="s">
        <v>29</v>
      </c>
      <c r="B16">
        <v>106.316568002807</v>
      </c>
      <c r="F16" t="s">
        <v>29</v>
      </c>
      <c r="G16">
        <v>105.91957726206699</v>
      </c>
      <c r="K16" t="s">
        <v>29</v>
      </c>
      <c r="L16">
        <v>106.250037740736</v>
      </c>
      <c r="P16" t="s">
        <v>29</v>
      </c>
      <c r="Q16">
        <v>106.04168374354801</v>
      </c>
      <c r="U16" t="s">
        <v>29</v>
      </c>
      <c r="V16">
        <v>106.452542541928</v>
      </c>
      <c r="Z16" t="s">
        <v>29</v>
      </c>
      <c r="AA16">
        <v>106.257046492024</v>
      </c>
      <c r="AF16" t="s">
        <v>29</v>
      </c>
      <c r="AG16">
        <v>106.274901336141</v>
      </c>
    </row>
    <row r="17" spans="1:33" x14ac:dyDescent="0.25">
      <c r="A17" t="s">
        <v>169</v>
      </c>
      <c r="B17">
        <v>92.7749013361409</v>
      </c>
      <c r="F17" t="s">
        <v>169</v>
      </c>
      <c r="G17">
        <v>92.623859669474299</v>
      </c>
      <c r="K17" t="s">
        <v>169</v>
      </c>
      <c r="L17">
        <v>92.504646706511295</v>
      </c>
      <c r="P17" t="s">
        <v>169</v>
      </c>
      <c r="Q17">
        <v>92.809044854659504</v>
      </c>
      <c r="U17" t="s">
        <v>169</v>
      </c>
      <c r="V17">
        <v>92.8165680028076</v>
      </c>
      <c r="Z17" t="s">
        <v>169</v>
      </c>
      <c r="AA17">
        <v>92.588044346687695</v>
      </c>
      <c r="AF17" t="s">
        <v>169</v>
      </c>
      <c r="AG17">
        <v>92.662632817622395</v>
      </c>
    </row>
    <row r="18" spans="1:33" x14ac:dyDescent="0.25">
      <c r="A18" t="s">
        <v>170</v>
      </c>
      <c r="B18">
        <v>85.042836000492997</v>
      </c>
      <c r="F18" t="s">
        <v>170</v>
      </c>
      <c r="G18">
        <v>92.306835470872898</v>
      </c>
      <c r="K18" t="s">
        <v>170</v>
      </c>
      <c r="L18">
        <v>89.058466150955894</v>
      </c>
      <c r="P18" t="s">
        <v>170</v>
      </c>
      <c r="Q18">
        <v>92.104928520583499</v>
      </c>
      <c r="U18" t="s">
        <v>170</v>
      </c>
      <c r="V18">
        <v>84.407998037530007</v>
      </c>
      <c r="Z18" t="s">
        <v>170</v>
      </c>
      <c r="AA18">
        <v>83.837549535525696</v>
      </c>
      <c r="AF18" t="s">
        <v>170</v>
      </c>
      <c r="AG18">
        <v>89.920155965770704</v>
      </c>
    </row>
    <row r="19" spans="1:33" x14ac:dyDescent="0.25">
      <c r="A19" t="s">
        <v>171</v>
      </c>
      <c r="B19">
        <v>90.398141331735999</v>
      </c>
      <c r="F19" t="s">
        <v>171</v>
      </c>
      <c r="G19">
        <v>92.133684901592503</v>
      </c>
      <c r="K19" t="s">
        <v>171</v>
      </c>
      <c r="L19">
        <v>89.058466150955894</v>
      </c>
      <c r="P19" t="s">
        <v>171</v>
      </c>
      <c r="Q19">
        <v>91.191615914266094</v>
      </c>
      <c r="U19" t="s">
        <v>171</v>
      </c>
      <c r="V19">
        <v>90.537632817622594</v>
      </c>
      <c r="Z19" t="s">
        <v>171</v>
      </c>
      <c r="AA19">
        <v>90.564976796548905</v>
      </c>
      <c r="AF19" t="s">
        <v>171</v>
      </c>
      <c r="AG19">
        <v>89.920155965770704</v>
      </c>
    </row>
    <row r="20" spans="1:33" x14ac:dyDescent="0.25">
      <c r="A20" t="s">
        <v>13</v>
      </c>
      <c r="B20">
        <v>90.616891331735999</v>
      </c>
      <c r="F20" t="s">
        <v>13</v>
      </c>
      <c r="G20">
        <v>92.133684901592503</v>
      </c>
      <c r="K20" t="s">
        <v>13</v>
      </c>
      <c r="L20">
        <v>90.053257817622594</v>
      </c>
      <c r="P20" t="s">
        <v>13</v>
      </c>
      <c r="Q20">
        <v>91.191615914266094</v>
      </c>
      <c r="U20" t="s">
        <v>13</v>
      </c>
      <c r="V20">
        <v>90.537632817622594</v>
      </c>
      <c r="Z20" t="s">
        <v>13</v>
      </c>
      <c r="AA20">
        <v>90.564976796548905</v>
      </c>
      <c r="AF20" t="s">
        <v>13</v>
      </c>
      <c r="AG20">
        <v>90.274322632437404</v>
      </c>
    </row>
    <row r="21" spans="1:33" x14ac:dyDescent="0.25">
      <c r="A21" t="s">
        <v>73</v>
      </c>
      <c r="B21">
        <v>0</v>
      </c>
      <c r="F21" t="s">
        <v>73</v>
      </c>
      <c r="G21">
        <v>155167.803393651</v>
      </c>
      <c r="K21" t="s">
        <v>73</v>
      </c>
      <c r="L21">
        <v>128595.74070755699</v>
      </c>
      <c r="P21" t="s">
        <v>73</v>
      </c>
      <c r="Q21">
        <v>145614.695797008</v>
      </c>
      <c r="U21" t="s">
        <v>73</v>
      </c>
      <c r="V21">
        <v>0</v>
      </c>
      <c r="Z21" t="s">
        <v>73</v>
      </c>
      <c r="AA21">
        <v>0</v>
      </c>
      <c r="AF21" t="s">
        <v>73</v>
      </c>
      <c r="AG21">
        <v>127005.62524650501</v>
      </c>
    </row>
    <row r="23" spans="1:33" x14ac:dyDescent="0.25">
      <c r="A23" t="s">
        <v>65</v>
      </c>
    </row>
    <row r="24" spans="1:33" x14ac:dyDescent="0.25">
      <c r="B24" t="s">
        <v>22</v>
      </c>
      <c r="D24" t="s">
        <v>9</v>
      </c>
      <c r="F24" t="s">
        <v>60</v>
      </c>
    </row>
    <row r="25" spans="1:33" x14ac:dyDescent="0.25">
      <c r="B25" t="s">
        <v>10</v>
      </c>
      <c r="C25" t="s">
        <v>25</v>
      </c>
      <c r="D25" t="s">
        <v>10</v>
      </c>
      <c r="E25" t="s">
        <v>25</v>
      </c>
      <c r="F25" t="s">
        <v>10</v>
      </c>
      <c r="G25" t="s">
        <v>25</v>
      </c>
      <c r="H25" t="s">
        <v>66</v>
      </c>
      <c r="I25" t="s">
        <v>24</v>
      </c>
      <c r="J25" t="s">
        <v>75</v>
      </c>
      <c r="K25" t="s">
        <v>26</v>
      </c>
      <c r="N25" t="s">
        <v>23</v>
      </c>
    </row>
    <row r="26" spans="1:33" x14ac:dyDescent="0.25">
      <c r="A26" t="s">
        <v>21</v>
      </c>
      <c r="B26" s="1">
        <f>B2/1000</f>
        <v>21.753688796243299</v>
      </c>
      <c r="C26" s="1">
        <f>D2/1000</f>
        <v>63.900850869884195</v>
      </c>
      <c r="D26" s="1">
        <f>B3/1000</f>
        <v>42</v>
      </c>
      <c r="E26" s="1">
        <f>D3/1000</f>
        <v>134.13516192428199</v>
      </c>
      <c r="F26" s="1">
        <f>B4/1000</f>
        <v>5.93303030061679E-2</v>
      </c>
      <c r="G26" s="1">
        <f>D4/1000</f>
        <v>5.55937597735221E-2</v>
      </c>
      <c r="H26" s="1">
        <f t="shared" ref="H26:H32" si="0">-B26+C26-D26+E26-F26+G26</f>
        <v>134.27858745469027</v>
      </c>
      <c r="I26" s="1">
        <f>B5/1000</f>
        <v>1921.7820888277299</v>
      </c>
      <c r="J26" s="1">
        <f>B21/1000</f>
        <v>0</v>
      </c>
      <c r="K26" s="1">
        <f t="shared" ref="K26:K32" si="1">H26+I26-J26</f>
        <v>2056.06067628242</v>
      </c>
      <c r="L26" t="s">
        <v>77</v>
      </c>
      <c r="M26" t="s">
        <v>21</v>
      </c>
      <c r="N26" s="2">
        <f>B7</f>
        <v>2283226.6851865998</v>
      </c>
    </row>
    <row r="27" spans="1:33" x14ac:dyDescent="0.25">
      <c r="A27" t="s">
        <v>71</v>
      </c>
      <c r="B27" s="1">
        <f>V2/1000</f>
        <v>22.3804066686982</v>
      </c>
      <c r="C27" s="1">
        <f>X2/1000</f>
        <v>64.476039659430398</v>
      </c>
      <c r="D27" s="1">
        <f>V3/1000</f>
        <v>42</v>
      </c>
      <c r="E27" s="1">
        <f>X3/1000</f>
        <v>133.69960142140201</v>
      </c>
      <c r="F27" s="1">
        <f>V4/1000</f>
        <v>5.93303030061679E-2</v>
      </c>
      <c r="G27" s="1">
        <f>X4/1000</f>
        <v>5.5785259149866498E-2</v>
      </c>
      <c r="H27" s="1">
        <f t="shared" si="0"/>
        <v>133.79168936827793</v>
      </c>
      <c r="I27" s="1">
        <f>V5/1000</f>
        <v>1921.7509087342</v>
      </c>
      <c r="J27" s="1">
        <f>V21</f>
        <v>0</v>
      </c>
      <c r="K27" s="1">
        <f t="shared" si="1"/>
        <v>2055.5425981024778</v>
      </c>
      <c r="L27">
        <f>(K27-K$26)/K$26*100</f>
        <v>-2.5197611428421626E-2</v>
      </c>
      <c r="N27" s="2"/>
    </row>
    <row r="28" spans="1:33" x14ac:dyDescent="0.25">
      <c r="A28" t="s">
        <v>205</v>
      </c>
      <c r="B28" s="1">
        <f>AA2/1000</f>
        <v>22.9835086104924</v>
      </c>
      <c r="C28" s="1">
        <f>AC2/1000</f>
        <v>70.200829043121701</v>
      </c>
      <c r="D28" s="1">
        <v>42</v>
      </c>
      <c r="E28" s="1">
        <f>AC3/1000</f>
        <v>125.567850154231</v>
      </c>
      <c r="F28" s="1">
        <f>AA4/1000</f>
        <v>5.93303030061679E-2</v>
      </c>
      <c r="G28" s="1">
        <f>AC4/1000</f>
        <v>5.4911721086501504E-2</v>
      </c>
      <c r="H28" s="1">
        <f>-B28+C28-D28+E28-F28+G28</f>
        <v>130.78075200494064</v>
      </c>
      <c r="I28" s="1">
        <f>AA5/1000</f>
        <v>1924.1192891285898</v>
      </c>
      <c r="J28" s="1">
        <f>AA21</f>
        <v>0</v>
      </c>
      <c r="K28" s="1">
        <f>H28+I28-J28</f>
        <v>2054.9000411335305</v>
      </c>
      <c r="L28">
        <f t="shared" ref="L28:L32" si="2">(K28-K$26)/K$26*100</f>
        <v>-5.6449459992981461E-2</v>
      </c>
      <c r="N28" s="2"/>
      <c r="Q28" s="3"/>
    </row>
    <row r="29" spans="1:33" x14ac:dyDescent="0.25">
      <c r="A29" t="s">
        <v>30</v>
      </c>
      <c r="B29" s="1">
        <f>L2/1000</f>
        <v>22.9835086104924</v>
      </c>
      <c r="C29" s="1">
        <f>N2/1000</f>
        <v>57.4507740930623</v>
      </c>
      <c r="D29" s="1">
        <v>42</v>
      </c>
      <c r="E29" s="1">
        <f>N3/1000</f>
        <v>135.24075368378701</v>
      </c>
      <c r="F29" s="1">
        <f>L4/1000</f>
        <v>5.93303030061679E-2</v>
      </c>
      <c r="G29" s="1">
        <f>N4/1000</f>
        <v>5.3864011910257602E-2</v>
      </c>
      <c r="H29" s="1">
        <f>-B29+C29-D29+E29-F29+G29</f>
        <v>127.70255287526101</v>
      </c>
      <c r="I29" s="1">
        <f>(L5)/1000</f>
        <v>1928.1088540210101</v>
      </c>
      <c r="J29" s="1">
        <f>L21/1000</f>
        <v>128.59574070755698</v>
      </c>
      <c r="K29" s="1">
        <f>H29+I29-J29</f>
        <v>1927.2156661887138</v>
      </c>
      <c r="L29">
        <f t="shared" si="2"/>
        <v>-6.2665957079959274</v>
      </c>
      <c r="M29" t="s">
        <v>30</v>
      </c>
      <c r="N29" s="2">
        <f>L7</f>
        <v>2272186.55154983</v>
      </c>
    </row>
    <row r="30" spans="1:33" x14ac:dyDescent="0.25">
      <c r="A30" t="s">
        <v>204</v>
      </c>
      <c r="B30" s="1">
        <f>AG2/1000</f>
        <v>21.753688796243299</v>
      </c>
      <c r="C30" s="1">
        <f>AI2/1000</f>
        <v>53.205678983343198</v>
      </c>
      <c r="D30" s="1">
        <f>AG3/1000</f>
        <v>42</v>
      </c>
      <c r="E30" s="1">
        <f>AI3/1000</f>
        <v>139.86584724535001</v>
      </c>
      <c r="F30" s="1">
        <f>AG4/1000</f>
        <v>5.93303030061679E-2</v>
      </c>
      <c r="G30" s="1">
        <f>AI4/1000</f>
        <v>5.4125766384548302E-2</v>
      </c>
      <c r="H30" s="1">
        <f>-B30+C30-D30+E30-F30+G30</f>
        <v>129.3126328958283</v>
      </c>
      <c r="I30" s="1">
        <f>AG5/1000</f>
        <v>1923.43891704313</v>
      </c>
      <c r="J30" s="1">
        <f>AG21/1000</f>
        <v>127.00562524650501</v>
      </c>
      <c r="K30" s="1">
        <f>H30+I30-J30</f>
        <v>1925.7459246924534</v>
      </c>
      <c r="L30">
        <f t="shared" si="2"/>
        <v>-6.3380790797278292</v>
      </c>
      <c r="N30" s="2"/>
    </row>
    <row r="31" spans="1:33" x14ac:dyDescent="0.25">
      <c r="A31" t="s">
        <v>69</v>
      </c>
      <c r="B31" s="1">
        <f>Q2/1000</f>
        <v>21.753688796243299</v>
      </c>
      <c r="C31" s="1">
        <f>S2/1000</f>
        <v>48.981627581080701</v>
      </c>
      <c r="D31" s="1">
        <f>Q3/1000</f>
        <v>42</v>
      </c>
      <c r="E31" s="1">
        <f>S3/1000</f>
        <v>143.45753021067202</v>
      </c>
      <c r="F31" s="1">
        <f>Q4/1000</f>
        <v>5.93303030061679E-2</v>
      </c>
      <c r="G31" s="1">
        <f>S4/1000</f>
        <v>4.6659329397097701E-2</v>
      </c>
      <c r="H31" s="1">
        <f>-B31+C31-D31+E31-F31+G31</f>
        <v>128.67279802190035</v>
      </c>
      <c r="I31" s="1">
        <f>(Q5)/1000</f>
        <v>1924.94608548472</v>
      </c>
      <c r="J31" s="1">
        <f>Q21/1000</f>
        <v>145.61469579700798</v>
      </c>
      <c r="K31" s="1">
        <f>H31+I31-J31</f>
        <v>1908.0041877096126</v>
      </c>
      <c r="L31">
        <f t="shared" si="2"/>
        <v>-7.2009785645290192</v>
      </c>
      <c r="M31" t="s">
        <v>11</v>
      </c>
      <c r="N31" s="2">
        <f>G7</f>
        <v>2283178.49042346</v>
      </c>
    </row>
    <row r="32" spans="1:33" x14ac:dyDescent="0.25">
      <c r="A32" t="s">
        <v>11</v>
      </c>
      <c r="B32" s="1">
        <f>G2/1000</f>
        <v>22.3804066686982</v>
      </c>
      <c r="C32" s="1">
        <f>I2/1000</f>
        <v>48.493072391835199</v>
      </c>
      <c r="D32" s="1">
        <f>G3/1000</f>
        <v>42</v>
      </c>
      <c r="E32" s="1">
        <f>I3/1000</f>
        <v>144.15044644230798</v>
      </c>
      <c r="F32" s="1">
        <f>G4/1000</f>
        <v>5.93303030061679E-2</v>
      </c>
      <c r="G32" s="1">
        <f>I4/1000</f>
        <v>4.5602614173236501E-2</v>
      </c>
      <c r="H32" s="1">
        <f t="shared" si="0"/>
        <v>128.24938447661205</v>
      </c>
      <c r="I32" s="1">
        <f>(G5)/1000</f>
        <v>1916.7734820932001</v>
      </c>
      <c r="J32" s="1">
        <f>G21/1000</f>
        <v>155.16780339365101</v>
      </c>
      <c r="K32" s="1">
        <f t="shared" si="1"/>
        <v>1889.8550631761611</v>
      </c>
      <c r="L32">
        <f t="shared" si="2"/>
        <v>-8.0836920341658676</v>
      </c>
      <c r="M32" t="s">
        <v>68</v>
      </c>
      <c r="N32" s="2">
        <f>Q7</f>
        <v>2283226.6851865998</v>
      </c>
      <c r="Q32" s="3"/>
    </row>
    <row r="33" spans="1:14" x14ac:dyDescent="0.25">
      <c r="N33" s="2"/>
    </row>
    <row r="35" spans="1:14" x14ac:dyDescent="0.25">
      <c r="A35" t="s">
        <v>64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9</v>
      </c>
      <c r="J35">
        <v>10</v>
      </c>
      <c r="K35">
        <v>11</v>
      </c>
      <c r="L35">
        <v>12</v>
      </c>
      <c r="M35">
        <v>13</v>
      </c>
    </row>
    <row r="36" spans="1:14" x14ac:dyDescent="0.25">
      <c r="B36" t="s">
        <v>17</v>
      </c>
      <c r="C36" t="s">
        <v>206</v>
      </c>
      <c r="D36" t="s">
        <v>31</v>
      </c>
      <c r="E36" t="s">
        <v>207</v>
      </c>
      <c r="F36" t="s">
        <v>18</v>
      </c>
      <c r="G36" t="s">
        <v>19</v>
      </c>
      <c r="H36" t="s">
        <v>208</v>
      </c>
      <c r="I36" t="s">
        <v>32</v>
      </c>
      <c r="J36" t="s">
        <v>33</v>
      </c>
      <c r="K36" t="s">
        <v>209</v>
      </c>
      <c r="L36" t="s">
        <v>34</v>
      </c>
      <c r="M36" t="s">
        <v>210</v>
      </c>
    </row>
    <row r="37" spans="1:14" x14ac:dyDescent="0.25">
      <c r="A37" t="s">
        <v>72</v>
      </c>
      <c r="B37" s="2">
        <f>B9</f>
        <v>92.7749013361409</v>
      </c>
      <c r="C37" s="2">
        <f>B11</f>
        <v>88.539345035439695</v>
      </c>
      <c r="D37" s="2">
        <f>B20</f>
        <v>90.616891331735999</v>
      </c>
      <c r="E37" s="2">
        <f>B8</f>
        <v>91.682858403495302</v>
      </c>
      <c r="F37" s="2">
        <f>B15</f>
        <v>92.458283827361299</v>
      </c>
      <c r="G37" s="2">
        <f>B12</f>
        <v>92.646978773865698</v>
      </c>
      <c r="H37" s="2">
        <f>B16</f>
        <v>106.316568002807</v>
      </c>
      <c r="I37" s="2">
        <f>B19</f>
        <v>90.398141331735999</v>
      </c>
      <c r="J37" s="2">
        <f>B18</f>
        <v>85.042836000492997</v>
      </c>
      <c r="K37" s="2">
        <f>B13</f>
        <v>88.985520440532298</v>
      </c>
      <c r="L37" s="2">
        <f>B10</f>
        <v>86.950219514606502</v>
      </c>
      <c r="M37" s="2">
        <f>B14</f>
        <v>89.260983403495402</v>
      </c>
    </row>
    <row r="38" spans="1:14" x14ac:dyDescent="0.25">
      <c r="A38" t="s">
        <v>11</v>
      </c>
      <c r="B38" s="2">
        <f>G9</f>
        <v>92.623859669474299</v>
      </c>
      <c r="C38" s="2">
        <f>G11</f>
        <v>89.062504346036903</v>
      </c>
      <c r="D38" s="2">
        <f>G20</f>
        <v>92.133684901592503</v>
      </c>
      <c r="E38" s="2">
        <f>G8</f>
        <v>92.497689531222207</v>
      </c>
      <c r="F38" s="2">
        <f>G15</f>
        <v>92.306835470872898</v>
      </c>
      <c r="G38" s="2">
        <f>G12</f>
        <v>93.010999716407397</v>
      </c>
      <c r="H38" s="2">
        <f>G16</f>
        <v>105.91957726206699</v>
      </c>
      <c r="I38" s="2">
        <f>G19</f>
        <v>92.133684901592503</v>
      </c>
      <c r="J38" s="2">
        <f>G18</f>
        <v>92.306835470872898</v>
      </c>
      <c r="K38" s="2">
        <f>G13</f>
        <v>92.497689531222207</v>
      </c>
      <c r="L38" s="2">
        <f>G10</f>
        <v>93.010999716407397</v>
      </c>
      <c r="M38" s="2">
        <f>G14</f>
        <v>92.623859669474299</v>
      </c>
    </row>
    <row r="39" spans="1:14" x14ac:dyDescent="0.25">
      <c r="A39" t="s">
        <v>30</v>
      </c>
      <c r="B39" s="2">
        <f>L9</f>
        <v>92.504646706511295</v>
      </c>
      <c r="C39" s="2">
        <f>L11</f>
        <v>88.359392076881804</v>
      </c>
      <c r="D39" s="2">
        <f>L20</f>
        <v>90.053257817622594</v>
      </c>
      <c r="E39" s="2">
        <f>L8</f>
        <v>91.436938373178194</v>
      </c>
      <c r="F39" s="2">
        <f>L15</f>
        <v>92.437620237649696</v>
      </c>
      <c r="G39" s="2">
        <f>L12</f>
        <v>92.375157776746804</v>
      </c>
      <c r="H39" s="2">
        <f>L16</f>
        <v>106.250037740736</v>
      </c>
      <c r="I39" s="2">
        <f>L19</f>
        <v>89.058466150955894</v>
      </c>
      <c r="J39" s="2">
        <f>L18</f>
        <v>89.058466150955894</v>
      </c>
      <c r="K39" s="2">
        <f>L13</f>
        <v>89.058466150955894</v>
      </c>
      <c r="L39" s="2">
        <f>L10</f>
        <v>89.058466150955894</v>
      </c>
      <c r="M39" s="2">
        <f>L14</f>
        <v>89.058466150955894</v>
      </c>
    </row>
    <row r="41" spans="1:14" x14ac:dyDescent="0.25">
      <c r="J41">
        <f>8/1941*100</f>
        <v>0.41215868109222054</v>
      </c>
    </row>
    <row r="42" spans="1:14" x14ac:dyDescent="0.25">
      <c r="A42" t="s">
        <v>26</v>
      </c>
    </row>
    <row r="43" spans="1:14" x14ac:dyDescent="0.25">
      <c r="B43" t="s">
        <v>9</v>
      </c>
      <c r="C43" t="s">
        <v>22</v>
      </c>
      <c r="D43" t="s">
        <v>24</v>
      </c>
      <c r="E43" t="s">
        <v>60</v>
      </c>
      <c r="F43" t="s">
        <v>74</v>
      </c>
      <c r="G43" t="s">
        <v>20</v>
      </c>
    </row>
    <row r="44" spans="1:14" x14ac:dyDescent="0.25">
      <c r="A44" t="s">
        <v>71</v>
      </c>
      <c r="B44">
        <f>($X$3-$V$3)/1000</f>
        <v>91.699601421402008</v>
      </c>
      <c r="C44">
        <f>($X$2-$V$2)/1000</f>
        <v>42.095632990732192</v>
      </c>
      <c r="D44" s="2">
        <f>$V$5/1000</f>
        <v>1921.7509087342</v>
      </c>
      <c r="E44">
        <f>($X$4-$V$4)/1000</f>
        <v>-3.5450438563014047E-3</v>
      </c>
      <c r="F44">
        <f>0</f>
        <v>0</v>
      </c>
      <c r="G44">
        <f>SUM(B44:F44)</f>
        <v>2055.5425981024778</v>
      </c>
      <c r="I44" s="2"/>
    </row>
    <row r="45" spans="1:14" x14ac:dyDescent="0.25">
      <c r="A45" t="s">
        <v>21</v>
      </c>
      <c r="B45">
        <f>($D$3-$B$3)/1000</f>
        <v>92.135161924282002</v>
      </c>
      <c r="C45">
        <f>($D$2-$B$2)/1000</f>
        <v>42.147162073640892</v>
      </c>
      <c r="D45" s="2">
        <f>($B$5)/1000</f>
        <v>1921.7820888277299</v>
      </c>
      <c r="E45">
        <f>($D$4-$B$4)/1000</f>
        <v>-3.7365432326458008E-3</v>
      </c>
      <c r="F45">
        <f>0</f>
        <v>0</v>
      </c>
      <c r="G45">
        <f>SUM(B45:F45)</f>
        <v>2056.06067628242</v>
      </c>
      <c r="I45" s="2"/>
    </row>
    <row r="46" spans="1:14" x14ac:dyDescent="0.25">
      <c r="A46" t="s">
        <v>11</v>
      </c>
      <c r="B46">
        <f>($I$3-$G$3)/1000</f>
        <v>102.150446442308</v>
      </c>
      <c r="C46">
        <f>($I$2-$G$2)/1000</f>
        <v>26.112665723137003</v>
      </c>
      <c r="D46" s="2">
        <f>($G$5)/1000</f>
        <v>1916.7734820932001</v>
      </c>
      <c r="E46">
        <f>($I$4-$G$4)/1000</f>
        <v>-1.3727688832931399E-2</v>
      </c>
      <c r="F46" t="e">
        <f>-1*(#REF!)/1000</f>
        <v>#REF!</v>
      </c>
      <c r="G46" t="e">
        <f>SUM(B46:F46)</f>
        <v>#REF!</v>
      </c>
      <c r="I46" s="2"/>
    </row>
    <row r="47" spans="1:14" x14ac:dyDescent="0.25">
      <c r="A47" t="s">
        <v>69</v>
      </c>
      <c r="B47">
        <f>($S$3-$Q$3)/1000</f>
        <v>101.457530210672</v>
      </c>
      <c r="C47">
        <f>($S$2-$Q$2)/1000</f>
        <v>27.227938784837399</v>
      </c>
      <c r="D47" s="2">
        <f>$Q$5/1000</f>
        <v>1924.94608548472</v>
      </c>
      <c r="E47">
        <f>($S$4-$Q$4)/1000</f>
        <v>-1.2670973609070203E-2</v>
      </c>
      <c r="F47">
        <f>-1*Q15/1000</f>
        <v>-9.2104928520583496E-2</v>
      </c>
      <c r="G47">
        <f>SUM(B47:F47)</f>
        <v>2053.5267785780998</v>
      </c>
      <c r="I47" s="2"/>
    </row>
    <row r="48" spans="1:14" x14ac:dyDescent="0.25">
      <c r="A48" t="s">
        <v>30</v>
      </c>
      <c r="B48">
        <f>($N$3-$L$3)/1000</f>
        <v>93.356174700151414</v>
      </c>
      <c r="C48">
        <f>($N$2-$L$2)/1000</f>
        <v>34.4672654825699</v>
      </c>
      <c r="D48" s="2">
        <f>($L$5)/1000</f>
        <v>1928.1088540210101</v>
      </c>
      <c r="E48">
        <f>($N$4-$L$4)/1000</f>
        <v>-5.4662910959103004E-3</v>
      </c>
      <c r="F48">
        <f>-1*L22/1000</f>
        <v>0</v>
      </c>
      <c r="G48">
        <f>SUM(B48:F48)</f>
        <v>2055.9268279126354</v>
      </c>
    </row>
    <row r="49" spans="1:14" x14ac:dyDescent="0.25">
      <c r="D49" s="2"/>
    </row>
    <row r="50" spans="1:14" x14ac:dyDescent="0.25">
      <c r="D50" s="2"/>
    </row>
    <row r="51" spans="1:14" x14ac:dyDescent="0.25">
      <c r="A51" t="s">
        <v>63</v>
      </c>
    </row>
    <row r="52" spans="1:14" x14ac:dyDescent="0.25">
      <c r="B52" t="s">
        <v>9</v>
      </c>
      <c r="C52" t="s">
        <v>22</v>
      </c>
      <c r="D52" t="s">
        <v>60</v>
      </c>
    </row>
    <row r="53" spans="1:14" x14ac:dyDescent="0.25">
      <c r="A53" t="s">
        <v>21</v>
      </c>
      <c r="B53" s="2">
        <f>((D3/B3)^(1/30)-1)*100+4</f>
        <v>7.9464778694981995</v>
      </c>
      <c r="C53" s="2">
        <f>((D2/B2)^(1/30)-1)*100+4</f>
        <v>7.6571166707095371</v>
      </c>
      <c r="D53" s="2">
        <f>((D4/B4)^(1/30)-1)*100+4</f>
        <v>3.7834041523304238</v>
      </c>
    </row>
    <row r="54" spans="1:14" x14ac:dyDescent="0.25">
      <c r="A54" t="s">
        <v>11</v>
      </c>
      <c r="B54" s="2">
        <f>((I3/G3)^(1/30)-1)*100+4</f>
        <v>8.1962822204977037</v>
      </c>
      <c r="C54" s="2">
        <f>((I2/G2)^(1/30)-1)*100+4</f>
        <v>6.6109537304636055</v>
      </c>
      <c r="D54" s="2">
        <f>((I4/G4)^(1/30)-1)*100+4</f>
        <v>3.1266522188283261</v>
      </c>
    </row>
    <row r="55" spans="1:14" x14ac:dyDescent="0.25">
      <c r="A55" t="s">
        <v>30</v>
      </c>
      <c r="B55" s="2">
        <f>((N3/L3)^(1/30)-1)*100+4</f>
        <v>7.9844616206931693</v>
      </c>
      <c r="C55" s="2">
        <f>((N2/L2)^(1/30)-1)*100+4</f>
        <v>7.1009464126825481</v>
      </c>
      <c r="D55" s="2">
        <f>((N4/L4)^(1/30)-1)*100+4</f>
        <v>3.6783264315014739</v>
      </c>
    </row>
    <row r="60" spans="1:14" x14ac:dyDescent="0.25">
      <c r="A60" t="s">
        <v>21</v>
      </c>
      <c r="F60" t="s">
        <v>11</v>
      </c>
      <c r="K60" t="s">
        <v>30</v>
      </c>
    </row>
    <row r="61" spans="1:14" x14ac:dyDescent="0.25">
      <c r="A61">
        <v>1</v>
      </c>
      <c r="F61" t="s">
        <v>146</v>
      </c>
      <c r="K61">
        <v>1</v>
      </c>
    </row>
    <row r="62" spans="1:14" x14ac:dyDescent="0.25">
      <c r="A62" t="s">
        <v>350</v>
      </c>
      <c r="B62" t="s">
        <v>148</v>
      </c>
      <c r="C62" t="s">
        <v>149</v>
      </c>
      <c r="D62" t="s">
        <v>150</v>
      </c>
      <c r="F62" t="s">
        <v>147</v>
      </c>
      <c r="G62" t="s">
        <v>148</v>
      </c>
      <c r="H62" t="s">
        <v>149</v>
      </c>
      <c r="I62" t="s">
        <v>150</v>
      </c>
      <c r="K62" t="s">
        <v>414</v>
      </c>
      <c r="L62" t="s">
        <v>148</v>
      </c>
      <c r="M62" t="s">
        <v>149</v>
      </c>
      <c r="N62" t="s">
        <v>150</v>
      </c>
    </row>
    <row r="63" spans="1:14" x14ac:dyDescent="0.25">
      <c r="A63" t="s">
        <v>351</v>
      </c>
      <c r="B63" t="s">
        <v>158</v>
      </c>
      <c r="C63">
        <v>33.194200000000002</v>
      </c>
      <c r="D63" t="s">
        <v>159</v>
      </c>
      <c r="F63" t="s">
        <v>157</v>
      </c>
      <c r="G63" t="s">
        <v>158</v>
      </c>
      <c r="H63">
        <v>42.133299999999998</v>
      </c>
      <c r="I63" t="s">
        <v>159</v>
      </c>
      <c r="K63" t="s">
        <v>415</v>
      </c>
      <c r="L63" t="s">
        <v>158</v>
      </c>
      <c r="M63">
        <v>42.133299999999998</v>
      </c>
      <c r="N63" t="s">
        <v>159</v>
      </c>
    </row>
    <row r="64" spans="1:14" x14ac:dyDescent="0.25">
      <c r="A64" t="s">
        <v>352</v>
      </c>
      <c r="B64" t="s">
        <v>161</v>
      </c>
      <c r="C64">
        <v>24.793500000000002</v>
      </c>
      <c r="D64" t="s">
        <v>159</v>
      </c>
      <c r="F64" t="s">
        <v>160</v>
      </c>
      <c r="G64" t="s">
        <v>161</v>
      </c>
      <c r="H64">
        <v>24.793500000000002</v>
      </c>
      <c r="I64" t="s">
        <v>159</v>
      </c>
      <c r="K64" t="s">
        <v>416</v>
      </c>
      <c r="L64" t="s">
        <v>161</v>
      </c>
      <c r="M64">
        <v>24.793500000000002</v>
      </c>
      <c r="N64" t="s">
        <v>159</v>
      </c>
    </row>
    <row r="65" spans="1:14" x14ac:dyDescent="0.25">
      <c r="A65" t="s">
        <v>353</v>
      </c>
      <c r="B65" t="s">
        <v>162</v>
      </c>
      <c r="C65">
        <v>24.07</v>
      </c>
      <c r="D65" t="s">
        <v>153</v>
      </c>
      <c r="F65" t="s">
        <v>151</v>
      </c>
      <c r="G65" t="s">
        <v>152</v>
      </c>
      <c r="H65">
        <v>24.07</v>
      </c>
      <c r="I65" t="s">
        <v>153</v>
      </c>
      <c r="K65" t="s">
        <v>417</v>
      </c>
      <c r="L65" t="s">
        <v>158</v>
      </c>
      <c r="M65">
        <v>40.85</v>
      </c>
      <c r="N65" t="s">
        <v>153</v>
      </c>
    </row>
    <row r="66" spans="1:14" x14ac:dyDescent="0.25">
      <c r="A66" t="s">
        <v>354</v>
      </c>
      <c r="B66" t="s">
        <v>161</v>
      </c>
      <c r="C66">
        <v>24.07</v>
      </c>
      <c r="D66" t="s">
        <v>153</v>
      </c>
      <c r="F66" t="s">
        <v>154</v>
      </c>
      <c r="G66" t="s">
        <v>162</v>
      </c>
      <c r="H66">
        <v>24.07</v>
      </c>
      <c r="I66" t="s">
        <v>153</v>
      </c>
      <c r="K66" t="s">
        <v>418</v>
      </c>
      <c r="L66" t="s">
        <v>162</v>
      </c>
      <c r="M66">
        <v>24.07</v>
      </c>
      <c r="N66" t="s">
        <v>153</v>
      </c>
    </row>
    <row r="67" spans="1:14" x14ac:dyDescent="0.25">
      <c r="A67" t="s">
        <v>355</v>
      </c>
      <c r="B67" t="s">
        <v>161</v>
      </c>
      <c r="C67">
        <v>24.07</v>
      </c>
      <c r="D67" t="s">
        <v>153</v>
      </c>
      <c r="F67" t="s">
        <v>160</v>
      </c>
      <c r="G67" t="s">
        <v>161</v>
      </c>
      <c r="H67">
        <v>24.07</v>
      </c>
      <c r="I67" t="s">
        <v>153</v>
      </c>
      <c r="K67" t="s">
        <v>419</v>
      </c>
      <c r="L67" t="s">
        <v>161</v>
      </c>
      <c r="M67">
        <v>40.85</v>
      </c>
      <c r="N67" t="s">
        <v>153</v>
      </c>
    </row>
    <row r="68" spans="1:14" x14ac:dyDescent="0.25">
      <c r="A68">
        <v>0</v>
      </c>
      <c r="B68" t="s">
        <v>157</v>
      </c>
      <c r="C68">
        <v>24.07</v>
      </c>
      <c r="D68" t="s">
        <v>153</v>
      </c>
      <c r="F68" t="s">
        <v>151</v>
      </c>
      <c r="G68" t="s">
        <v>156</v>
      </c>
      <c r="H68">
        <v>24.07</v>
      </c>
      <c r="I68" t="s">
        <v>153</v>
      </c>
      <c r="K68" t="s">
        <v>420</v>
      </c>
      <c r="L68" t="s">
        <v>156</v>
      </c>
      <c r="M68">
        <v>24.07</v>
      </c>
      <c r="N68" t="s">
        <v>153</v>
      </c>
    </row>
    <row r="69" spans="1:14" x14ac:dyDescent="0.25">
      <c r="A69" t="s">
        <v>356</v>
      </c>
      <c r="B69" t="s">
        <v>156</v>
      </c>
      <c r="C69">
        <v>24.07</v>
      </c>
      <c r="D69" t="s">
        <v>153</v>
      </c>
      <c r="F69" t="s">
        <v>151</v>
      </c>
      <c r="G69" t="s">
        <v>161</v>
      </c>
      <c r="H69">
        <v>24.07</v>
      </c>
      <c r="I69" t="s">
        <v>153</v>
      </c>
      <c r="K69" t="s">
        <v>421</v>
      </c>
      <c r="L69" t="s">
        <v>155</v>
      </c>
      <c r="M69">
        <v>24.07</v>
      </c>
      <c r="N69" t="s">
        <v>153</v>
      </c>
    </row>
    <row r="70" spans="1:14" x14ac:dyDescent="0.25">
      <c r="A70" t="s">
        <v>357</v>
      </c>
      <c r="B70" t="s">
        <v>162</v>
      </c>
      <c r="C70">
        <v>24.07</v>
      </c>
      <c r="D70" t="s">
        <v>153</v>
      </c>
      <c r="F70" t="s">
        <v>163</v>
      </c>
      <c r="G70" t="s">
        <v>156</v>
      </c>
      <c r="H70">
        <v>32.880000000000003</v>
      </c>
      <c r="I70" t="s">
        <v>153</v>
      </c>
      <c r="K70">
        <v>0</v>
      </c>
      <c r="L70" t="s">
        <v>157</v>
      </c>
      <c r="M70">
        <v>24.07</v>
      </c>
      <c r="N70" t="s">
        <v>153</v>
      </c>
    </row>
    <row r="71" spans="1:14" x14ac:dyDescent="0.25">
      <c r="A71" t="s">
        <v>358</v>
      </c>
      <c r="B71" t="s">
        <v>155</v>
      </c>
      <c r="C71">
        <v>24.07</v>
      </c>
      <c r="D71" t="s">
        <v>153</v>
      </c>
      <c r="F71" t="s">
        <v>164</v>
      </c>
      <c r="G71" t="s">
        <v>162</v>
      </c>
      <c r="H71">
        <v>24.07</v>
      </c>
      <c r="I71" t="s">
        <v>153</v>
      </c>
      <c r="K71" t="s">
        <v>422</v>
      </c>
      <c r="L71" t="s">
        <v>156</v>
      </c>
      <c r="M71">
        <v>24.07</v>
      </c>
      <c r="N71" t="s">
        <v>153</v>
      </c>
    </row>
    <row r="72" spans="1:14" x14ac:dyDescent="0.25">
      <c r="A72" t="s">
        <v>359</v>
      </c>
      <c r="B72" t="s">
        <v>161</v>
      </c>
      <c r="C72">
        <v>24.07</v>
      </c>
      <c r="D72" t="s">
        <v>153</v>
      </c>
      <c r="F72" t="s">
        <v>165</v>
      </c>
      <c r="G72" t="s">
        <v>155</v>
      </c>
      <c r="H72">
        <v>24.07</v>
      </c>
      <c r="I72" t="s">
        <v>153</v>
      </c>
      <c r="K72" t="s">
        <v>423</v>
      </c>
      <c r="L72" t="s">
        <v>162</v>
      </c>
      <c r="M72">
        <v>24.07</v>
      </c>
      <c r="N72" t="s">
        <v>153</v>
      </c>
    </row>
    <row r="73" spans="1:14" x14ac:dyDescent="0.25">
      <c r="A73" t="s">
        <v>360</v>
      </c>
      <c r="B73" t="s">
        <v>158</v>
      </c>
      <c r="C73">
        <v>24.07</v>
      </c>
      <c r="D73" t="s">
        <v>153</v>
      </c>
      <c r="F73" t="s">
        <v>164</v>
      </c>
      <c r="G73" t="s">
        <v>155</v>
      </c>
      <c r="H73">
        <v>24.07</v>
      </c>
      <c r="I73" t="s">
        <v>153</v>
      </c>
      <c r="K73" t="s">
        <v>424</v>
      </c>
      <c r="L73" t="s">
        <v>155</v>
      </c>
      <c r="M73">
        <v>24.07</v>
      </c>
      <c r="N73" t="s">
        <v>153</v>
      </c>
    </row>
    <row r="74" spans="1:14" x14ac:dyDescent="0.25">
      <c r="A74" t="s">
        <v>361</v>
      </c>
      <c r="B74" t="s">
        <v>155</v>
      </c>
      <c r="C74">
        <v>24.07</v>
      </c>
      <c r="D74" t="s">
        <v>153</v>
      </c>
      <c r="F74" t="s">
        <v>144</v>
      </c>
      <c r="K74" t="s">
        <v>425</v>
      </c>
      <c r="L74" t="s">
        <v>158</v>
      </c>
      <c r="M74">
        <v>24.07</v>
      </c>
      <c r="N74" t="s">
        <v>153</v>
      </c>
    </row>
    <row r="75" spans="1:14" x14ac:dyDescent="0.25">
      <c r="A75" t="s">
        <v>362</v>
      </c>
      <c r="F75" t="s">
        <v>147</v>
      </c>
      <c r="G75" t="s">
        <v>148</v>
      </c>
      <c r="H75" t="s">
        <v>149</v>
      </c>
      <c r="I75" t="s">
        <v>150</v>
      </c>
      <c r="K75" t="s">
        <v>426</v>
      </c>
      <c r="L75" t="s">
        <v>155</v>
      </c>
      <c r="M75">
        <v>32.880000000000003</v>
      </c>
      <c r="N75" t="s">
        <v>153</v>
      </c>
    </row>
    <row r="76" spans="1:14" x14ac:dyDescent="0.25">
      <c r="A76" t="s">
        <v>363</v>
      </c>
      <c r="B76" t="s">
        <v>148</v>
      </c>
      <c r="C76" t="s">
        <v>149</v>
      </c>
      <c r="D76" t="s">
        <v>150</v>
      </c>
      <c r="F76" t="s">
        <v>151</v>
      </c>
      <c r="G76" t="s">
        <v>160</v>
      </c>
      <c r="H76">
        <v>24.07</v>
      </c>
      <c r="I76" t="s">
        <v>153</v>
      </c>
      <c r="K76" t="s">
        <v>427</v>
      </c>
    </row>
    <row r="77" spans="1:14" x14ac:dyDescent="0.25">
      <c r="A77" t="s">
        <v>364</v>
      </c>
      <c r="B77" t="s">
        <v>152</v>
      </c>
      <c r="C77">
        <v>24.07</v>
      </c>
      <c r="D77" t="s">
        <v>153</v>
      </c>
      <c r="F77" t="s">
        <v>151</v>
      </c>
      <c r="G77" t="s">
        <v>162</v>
      </c>
      <c r="H77">
        <v>24.07</v>
      </c>
      <c r="I77" t="s">
        <v>153</v>
      </c>
      <c r="K77" t="s">
        <v>428</v>
      </c>
    </row>
    <row r="78" spans="1:14" x14ac:dyDescent="0.25">
      <c r="A78" t="s">
        <v>365</v>
      </c>
      <c r="B78" t="s">
        <v>155</v>
      </c>
      <c r="C78">
        <v>24.07</v>
      </c>
      <c r="D78" t="s">
        <v>153</v>
      </c>
      <c r="F78" t="s">
        <v>156</v>
      </c>
      <c r="G78" t="s">
        <v>161</v>
      </c>
      <c r="H78">
        <v>24.07</v>
      </c>
      <c r="I78" t="s">
        <v>153</v>
      </c>
      <c r="K78" t="s">
        <v>429</v>
      </c>
      <c r="L78" t="s">
        <v>148</v>
      </c>
      <c r="M78" t="s">
        <v>149</v>
      </c>
      <c r="N78" t="s">
        <v>150</v>
      </c>
    </row>
    <row r="79" spans="1:14" x14ac:dyDescent="0.25">
      <c r="A79" t="s">
        <v>366</v>
      </c>
      <c r="B79" t="s">
        <v>155</v>
      </c>
      <c r="C79">
        <v>24.07</v>
      </c>
      <c r="D79" t="s">
        <v>153</v>
      </c>
      <c r="F79" t="s">
        <v>145</v>
      </c>
      <c r="K79" t="s">
        <v>430</v>
      </c>
      <c r="L79" t="s">
        <v>152</v>
      </c>
      <c r="M79">
        <v>24.07</v>
      </c>
      <c r="N79" t="s">
        <v>153</v>
      </c>
    </row>
    <row r="80" spans="1:14" x14ac:dyDescent="0.25">
      <c r="A80" t="s">
        <v>367</v>
      </c>
      <c r="F80" t="s">
        <v>147</v>
      </c>
      <c r="G80" t="s">
        <v>148</v>
      </c>
      <c r="H80" t="s">
        <v>149</v>
      </c>
      <c r="I80" t="s">
        <v>150</v>
      </c>
      <c r="K80" t="s">
        <v>431</v>
      </c>
      <c r="L80" t="s">
        <v>165</v>
      </c>
      <c r="M80">
        <v>24.07</v>
      </c>
      <c r="N80" t="s">
        <v>153</v>
      </c>
    </row>
    <row r="81" spans="1:11" x14ac:dyDescent="0.25">
      <c r="A81" t="s">
        <v>368</v>
      </c>
      <c r="B81" t="s">
        <v>148</v>
      </c>
      <c r="C81" t="s">
        <v>149</v>
      </c>
      <c r="D81" t="s">
        <v>150</v>
      </c>
      <c r="F81" t="s">
        <v>157</v>
      </c>
      <c r="G81" t="s">
        <v>160</v>
      </c>
      <c r="H81">
        <v>24.07</v>
      </c>
      <c r="I81" t="s">
        <v>153</v>
      </c>
      <c r="K81" t="s">
        <v>432</v>
      </c>
    </row>
    <row r="82" spans="1:11" x14ac:dyDescent="0.25">
      <c r="A82" t="s">
        <v>369</v>
      </c>
      <c r="B82" t="s">
        <v>160</v>
      </c>
      <c r="C82">
        <v>24.07</v>
      </c>
      <c r="D82" t="s">
        <v>153</v>
      </c>
      <c r="F82" t="s">
        <v>156</v>
      </c>
      <c r="G82" t="s">
        <v>162</v>
      </c>
      <c r="H82">
        <v>24.07</v>
      </c>
      <c r="I82" t="s">
        <v>153</v>
      </c>
      <c r="K82" t="s">
        <v>433</v>
      </c>
    </row>
    <row r="83" spans="1:11" x14ac:dyDescent="0.25">
      <c r="A83" t="s">
        <v>370</v>
      </c>
      <c r="B83" t="s">
        <v>155</v>
      </c>
      <c r="C83">
        <v>24.07</v>
      </c>
      <c r="D83" t="s">
        <v>153</v>
      </c>
      <c r="K83" t="s">
        <v>434</v>
      </c>
    </row>
    <row r="84" spans="1:11" x14ac:dyDescent="0.25">
      <c r="A84">
        <v>2</v>
      </c>
      <c r="K84" t="s">
        <v>435</v>
      </c>
    </row>
    <row r="85" spans="1:11" x14ac:dyDescent="0.25">
      <c r="A85" t="s">
        <v>371</v>
      </c>
      <c r="K85" t="s">
        <v>436</v>
      </c>
    </row>
    <row r="86" spans="1:11" x14ac:dyDescent="0.25">
      <c r="A86" t="s">
        <v>351</v>
      </c>
      <c r="K86" t="s">
        <v>437</v>
      </c>
    </row>
    <row r="87" spans="1:11" x14ac:dyDescent="0.25">
      <c r="A87" t="s">
        <v>352</v>
      </c>
      <c r="F87">
        <f>10*3600</f>
        <v>36000</v>
      </c>
      <c r="K87">
        <v>2</v>
      </c>
    </row>
    <row r="88" spans="1:11" x14ac:dyDescent="0.25">
      <c r="A88" t="s">
        <v>353</v>
      </c>
      <c r="K88" t="s">
        <v>438</v>
      </c>
    </row>
    <row r="89" spans="1:11" x14ac:dyDescent="0.25">
      <c r="A89" t="s">
        <v>372</v>
      </c>
      <c r="K89" t="s">
        <v>439</v>
      </c>
    </row>
    <row r="90" spans="1:11" x14ac:dyDescent="0.25">
      <c r="A90" t="s">
        <v>373</v>
      </c>
      <c r="K90" t="s">
        <v>440</v>
      </c>
    </row>
    <row r="91" spans="1:11" x14ac:dyDescent="0.25">
      <c r="A91" t="s">
        <v>374</v>
      </c>
      <c r="K91" t="s">
        <v>441</v>
      </c>
    </row>
    <row r="92" spans="1:11" x14ac:dyDescent="0.25">
      <c r="K92" t="s">
        <v>442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9"/>
  <sheetViews>
    <sheetView workbookViewId="0">
      <selection activeCell="N1" sqref="N1:O1048576"/>
    </sheetView>
  </sheetViews>
  <sheetFormatPr defaultRowHeight="15" x14ac:dyDescent="0.25"/>
  <cols>
    <col min="2" max="2" width="21.28515625" customWidth="1"/>
    <col min="3" max="3" width="16.85546875" customWidth="1"/>
    <col min="4" max="4" width="22.7109375" customWidth="1"/>
    <col min="6" max="6" width="29" customWidth="1"/>
    <col min="7" max="7" width="25.42578125" customWidth="1"/>
  </cols>
  <sheetData>
    <row r="1" spans="1:12" x14ac:dyDescent="0.25">
      <c r="A1" t="s">
        <v>30</v>
      </c>
      <c r="F1" t="s">
        <v>21</v>
      </c>
      <c r="L1" t="s">
        <v>11</v>
      </c>
    </row>
    <row r="2" spans="1:12" x14ac:dyDescent="0.25">
      <c r="A2" t="s">
        <v>35</v>
      </c>
      <c r="F2" t="s">
        <v>35</v>
      </c>
      <c r="L2" t="s">
        <v>35</v>
      </c>
    </row>
    <row r="3" spans="1:12" x14ac:dyDescent="0.25">
      <c r="A3" t="s">
        <v>36</v>
      </c>
      <c r="F3" t="s">
        <v>36</v>
      </c>
      <c r="L3" t="s">
        <v>36</v>
      </c>
    </row>
    <row r="4" spans="1:12" x14ac:dyDescent="0.25">
      <c r="A4" t="s">
        <v>375</v>
      </c>
      <c r="F4" t="s">
        <v>213</v>
      </c>
      <c r="L4" t="s">
        <v>375</v>
      </c>
    </row>
    <row r="5" spans="1:12" x14ac:dyDescent="0.25">
      <c r="A5" t="s">
        <v>37</v>
      </c>
      <c r="F5" t="s">
        <v>37</v>
      </c>
      <c r="L5" t="s">
        <v>37</v>
      </c>
    </row>
    <row r="6" spans="1:12" x14ac:dyDescent="0.25">
      <c r="A6" t="s">
        <v>376</v>
      </c>
      <c r="F6" t="s">
        <v>214</v>
      </c>
      <c r="L6" t="s">
        <v>376</v>
      </c>
    </row>
    <row r="7" spans="1:12" x14ac:dyDescent="0.25">
      <c r="A7" t="s">
        <v>38</v>
      </c>
      <c r="F7" t="s">
        <v>38</v>
      </c>
      <c r="L7" t="s">
        <v>38</v>
      </c>
    </row>
    <row r="8" spans="1:12" x14ac:dyDescent="0.25">
      <c r="A8" t="s">
        <v>376</v>
      </c>
      <c r="F8" t="s">
        <v>214</v>
      </c>
      <c r="L8" t="s">
        <v>376</v>
      </c>
    </row>
    <row r="9" spans="1:12" x14ac:dyDescent="0.25">
      <c r="A9" t="s">
        <v>39</v>
      </c>
      <c r="F9" t="s">
        <v>39</v>
      </c>
      <c r="L9" t="s">
        <v>39</v>
      </c>
    </row>
    <row r="10" spans="1:12" x14ac:dyDescent="0.25">
      <c r="A10" t="s">
        <v>215</v>
      </c>
      <c r="F10" t="s">
        <v>215</v>
      </c>
      <c r="L10" t="s">
        <v>443</v>
      </c>
    </row>
    <row r="11" spans="1:12" x14ac:dyDescent="0.25">
      <c r="A11" t="s">
        <v>377</v>
      </c>
      <c r="F11" t="s">
        <v>216</v>
      </c>
      <c r="L11" t="s">
        <v>444</v>
      </c>
    </row>
    <row r="12" spans="1:12" x14ac:dyDescent="0.25">
      <c r="A12" t="s">
        <v>378</v>
      </c>
      <c r="F12" t="s">
        <v>217</v>
      </c>
      <c r="L12" t="s">
        <v>216</v>
      </c>
    </row>
    <row r="13" spans="1:12" x14ac:dyDescent="0.25">
      <c r="A13" t="s">
        <v>218</v>
      </c>
      <c r="F13" t="s">
        <v>218</v>
      </c>
      <c r="L13" t="s">
        <v>218</v>
      </c>
    </row>
    <row r="14" spans="1:12" x14ac:dyDescent="0.25">
      <c r="A14" t="s">
        <v>219</v>
      </c>
      <c r="F14" t="s">
        <v>219</v>
      </c>
      <c r="L14" t="s">
        <v>445</v>
      </c>
    </row>
    <row r="15" spans="1:12" x14ac:dyDescent="0.25">
      <c r="A15" t="s">
        <v>379</v>
      </c>
      <c r="F15" t="s">
        <v>220</v>
      </c>
      <c r="L15" t="s">
        <v>220</v>
      </c>
    </row>
    <row r="16" spans="1:12" x14ac:dyDescent="0.25">
      <c r="A16" t="s">
        <v>380</v>
      </c>
      <c r="F16" t="s">
        <v>221</v>
      </c>
      <c r="L16" t="s">
        <v>221</v>
      </c>
    </row>
    <row r="17" spans="1:39" x14ac:dyDescent="0.25">
      <c r="A17" t="s">
        <v>381</v>
      </c>
      <c r="F17" t="s">
        <v>222</v>
      </c>
      <c r="L17" t="s">
        <v>222</v>
      </c>
    </row>
    <row r="18" spans="1:39" x14ac:dyDescent="0.25">
      <c r="A18" t="s">
        <v>224</v>
      </c>
      <c r="F18" t="s">
        <v>223</v>
      </c>
      <c r="L18" t="s">
        <v>223</v>
      </c>
      <c r="V18" t="s">
        <v>21</v>
      </c>
      <c r="Y18" t="s">
        <v>77</v>
      </c>
      <c r="AB18" t="s">
        <v>30</v>
      </c>
      <c r="AE18" t="s">
        <v>21</v>
      </c>
      <c r="AH18" t="s">
        <v>77</v>
      </c>
      <c r="AK18" t="s">
        <v>30</v>
      </c>
    </row>
    <row r="19" spans="1:39" x14ac:dyDescent="0.25">
      <c r="A19" t="s">
        <v>382</v>
      </c>
      <c r="F19" t="s">
        <v>224</v>
      </c>
      <c r="L19" t="s">
        <v>225</v>
      </c>
      <c r="V19">
        <v>20</v>
      </c>
      <c r="W19">
        <v>30</v>
      </c>
      <c r="X19">
        <v>40</v>
      </c>
      <c r="Y19">
        <v>20</v>
      </c>
      <c r="Z19">
        <v>30</v>
      </c>
      <c r="AA19">
        <v>40</v>
      </c>
      <c r="AB19">
        <v>20</v>
      </c>
      <c r="AC19">
        <v>30</v>
      </c>
      <c r="AD19">
        <v>40</v>
      </c>
      <c r="AE19">
        <v>20</v>
      </c>
      <c r="AF19">
        <v>30</v>
      </c>
      <c r="AG19">
        <v>40</v>
      </c>
      <c r="AH19">
        <v>20</v>
      </c>
      <c r="AI19">
        <v>30</v>
      </c>
      <c r="AJ19">
        <v>40</v>
      </c>
      <c r="AK19">
        <v>20</v>
      </c>
      <c r="AL19">
        <v>30</v>
      </c>
      <c r="AM19">
        <v>40</v>
      </c>
    </row>
    <row r="20" spans="1:39" x14ac:dyDescent="0.25">
      <c r="A20" t="s">
        <v>383</v>
      </c>
      <c r="F20" t="s">
        <v>225</v>
      </c>
      <c r="L20" t="s">
        <v>226</v>
      </c>
      <c r="Z20" t="s">
        <v>211</v>
      </c>
      <c r="AI20" t="s">
        <v>9</v>
      </c>
    </row>
    <row r="21" spans="1:39" x14ac:dyDescent="0.25">
      <c r="A21" t="s">
        <v>225</v>
      </c>
      <c r="F21" t="s">
        <v>226</v>
      </c>
      <c r="L21" t="s">
        <v>227</v>
      </c>
      <c r="T21">
        <v>1</v>
      </c>
      <c r="U21" t="s">
        <v>151</v>
      </c>
      <c r="V21">
        <v>24</v>
      </c>
      <c r="W21">
        <v>30</v>
      </c>
      <c r="X21">
        <v>30</v>
      </c>
      <c r="Y21">
        <v>30</v>
      </c>
      <c r="Z21">
        <v>30</v>
      </c>
      <c r="AA21">
        <v>30</v>
      </c>
      <c r="AB21">
        <v>30</v>
      </c>
      <c r="AC21">
        <v>30</v>
      </c>
      <c r="AD21">
        <v>30</v>
      </c>
      <c r="AE21" t="s">
        <v>212</v>
      </c>
      <c r="AF21" t="s">
        <v>212</v>
      </c>
      <c r="AG21" t="s">
        <v>212</v>
      </c>
      <c r="AH21" t="s">
        <v>212</v>
      </c>
      <c r="AI21" t="s">
        <v>212</v>
      </c>
      <c r="AJ21" t="s">
        <v>212</v>
      </c>
      <c r="AK21" t="s">
        <v>212</v>
      </c>
      <c r="AL21" t="s">
        <v>212</v>
      </c>
      <c r="AM21" t="s">
        <v>212</v>
      </c>
    </row>
    <row r="22" spans="1:39" x14ac:dyDescent="0.25">
      <c r="A22" t="s">
        <v>226</v>
      </c>
      <c r="F22" t="s">
        <v>227</v>
      </c>
      <c r="L22" t="s">
        <v>228</v>
      </c>
      <c r="T22">
        <v>2</v>
      </c>
      <c r="U22" t="s">
        <v>206</v>
      </c>
      <c r="V22">
        <v>24</v>
      </c>
      <c r="W22">
        <v>30</v>
      </c>
      <c r="X22">
        <v>30</v>
      </c>
      <c r="Y22">
        <v>24</v>
      </c>
      <c r="Z22">
        <v>24</v>
      </c>
      <c r="AA22">
        <v>24</v>
      </c>
      <c r="AB22">
        <v>24</v>
      </c>
      <c r="AC22">
        <v>24</v>
      </c>
      <c r="AD22">
        <v>30</v>
      </c>
      <c r="AE22" t="s">
        <v>212</v>
      </c>
      <c r="AF22" t="s">
        <v>212</v>
      </c>
      <c r="AG22" t="s">
        <v>212</v>
      </c>
      <c r="AH22" t="s">
        <v>212</v>
      </c>
      <c r="AI22" t="s">
        <v>212</v>
      </c>
      <c r="AJ22" t="s">
        <v>212</v>
      </c>
      <c r="AK22" t="s">
        <v>212</v>
      </c>
      <c r="AL22" t="s">
        <v>212</v>
      </c>
      <c r="AM22" t="s">
        <v>212</v>
      </c>
    </row>
    <row r="23" spans="1:39" x14ac:dyDescent="0.25">
      <c r="A23" t="s">
        <v>227</v>
      </c>
      <c r="F23" t="s">
        <v>228</v>
      </c>
      <c r="L23" t="s">
        <v>229</v>
      </c>
      <c r="T23">
        <v>3</v>
      </c>
      <c r="U23" t="s">
        <v>31</v>
      </c>
      <c r="V23">
        <v>0</v>
      </c>
      <c r="W23">
        <v>9</v>
      </c>
      <c r="X23">
        <v>13</v>
      </c>
      <c r="Y23">
        <v>0</v>
      </c>
      <c r="Z23">
        <v>0</v>
      </c>
      <c r="AA23">
        <v>24</v>
      </c>
      <c r="AB23">
        <v>0</v>
      </c>
      <c r="AC23">
        <v>0</v>
      </c>
      <c r="AD23">
        <v>14</v>
      </c>
      <c r="AE23" t="s">
        <v>212</v>
      </c>
      <c r="AF23" t="s">
        <v>212</v>
      </c>
      <c r="AG23" t="s">
        <v>212</v>
      </c>
      <c r="AH23" t="s">
        <v>212</v>
      </c>
      <c r="AI23" t="s">
        <v>212</v>
      </c>
      <c r="AJ23" t="s">
        <v>212</v>
      </c>
      <c r="AK23" t="s">
        <v>212</v>
      </c>
      <c r="AL23" t="s">
        <v>212</v>
      </c>
      <c r="AM23" t="s">
        <v>212</v>
      </c>
    </row>
    <row r="24" spans="1:39" x14ac:dyDescent="0.25">
      <c r="A24" t="s">
        <v>228</v>
      </c>
      <c r="F24" t="s">
        <v>229</v>
      </c>
      <c r="L24" t="s">
        <v>230</v>
      </c>
      <c r="T24">
        <v>4</v>
      </c>
      <c r="U24" t="s">
        <v>207</v>
      </c>
      <c r="V24">
        <v>0</v>
      </c>
      <c r="W24">
        <v>0</v>
      </c>
      <c r="X24">
        <v>24</v>
      </c>
      <c r="Y24">
        <v>8</v>
      </c>
      <c r="Z24">
        <v>24</v>
      </c>
      <c r="AA24">
        <v>30</v>
      </c>
      <c r="AB24">
        <v>0</v>
      </c>
      <c r="AC24">
        <v>18</v>
      </c>
      <c r="AD24">
        <v>24</v>
      </c>
      <c r="AE24" t="s">
        <v>212</v>
      </c>
      <c r="AF24" t="s">
        <v>212</v>
      </c>
      <c r="AG24" t="s">
        <v>212</v>
      </c>
      <c r="AH24" t="s">
        <v>212</v>
      </c>
      <c r="AI24" t="s">
        <v>212</v>
      </c>
      <c r="AJ24" t="s">
        <v>212</v>
      </c>
      <c r="AK24" t="s">
        <v>212</v>
      </c>
      <c r="AL24" t="s">
        <v>212</v>
      </c>
      <c r="AM24" t="s">
        <v>212</v>
      </c>
    </row>
    <row r="25" spans="1:39" x14ac:dyDescent="0.25">
      <c r="A25" t="s">
        <v>229</v>
      </c>
      <c r="F25" t="s">
        <v>230</v>
      </c>
      <c r="L25" t="s">
        <v>231</v>
      </c>
      <c r="T25">
        <v>5</v>
      </c>
      <c r="U25" t="s">
        <v>18</v>
      </c>
      <c r="V25">
        <v>24</v>
      </c>
      <c r="W25">
        <v>24</v>
      </c>
      <c r="X25">
        <v>30</v>
      </c>
      <c r="Y25">
        <v>30</v>
      </c>
      <c r="Z25">
        <v>30</v>
      </c>
      <c r="AA25">
        <v>30</v>
      </c>
      <c r="AB25">
        <v>24</v>
      </c>
      <c r="AC25">
        <v>24</v>
      </c>
      <c r="AD25">
        <v>30</v>
      </c>
      <c r="AE25" t="s">
        <v>212</v>
      </c>
      <c r="AF25" t="s">
        <v>212</v>
      </c>
      <c r="AG25" t="s">
        <v>212</v>
      </c>
      <c r="AH25" t="s">
        <v>212</v>
      </c>
      <c r="AI25" t="s">
        <v>212</v>
      </c>
      <c r="AJ25" t="s">
        <v>212</v>
      </c>
      <c r="AK25" t="s">
        <v>212</v>
      </c>
      <c r="AL25" t="s">
        <v>212</v>
      </c>
      <c r="AM25" t="s">
        <v>212</v>
      </c>
    </row>
    <row r="26" spans="1:39" x14ac:dyDescent="0.25">
      <c r="A26" t="s">
        <v>230</v>
      </c>
      <c r="F26" t="s">
        <v>231</v>
      </c>
      <c r="L26" t="s">
        <v>232</v>
      </c>
      <c r="T26">
        <v>6</v>
      </c>
      <c r="U26" t="s">
        <v>19</v>
      </c>
      <c r="V26">
        <v>24</v>
      </c>
      <c r="W26">
        <v>24</v>
      </c>
      <c r="X26">
        <v>24</v>
      </c>
      <c r="Y26">
        <v>24</v>
      </c>
      <c r="Z26">
        <v>24</v>
      </c>
      <c r="AA26">
        <v>24</v>
      </c>
      <c r="AB26">
        <v>24</v>
      </c>
      <c r="AC26">
        <v>24</v>
      </c>
      <c r="AD26">
        <v>24</v>
      </c>
      <c r="AE26" t="s">
        <v>212</v>
      </c>
      <c r="AF26" t="s">
        <v>212</v>
      </c>
      <c r="AG26" t="s">
        <v>212</v>
      </c>
      <c r="AH26" t="s">
        <v>212</v>
      </c>
      <c r="AI26" t="s">
        <v>212</v>
      </c>
      <c r="AJ26" t="s">
        <v>212</v>
      </c>
      <c r="AK26" t="s">
        <v>212</v>
      </c>
      <c r="AL26" t="s">
        <v>212</v>
      </c>
      <c r="AM26" t="s">
        <v>212</v>
      </c>
    </row>
    <row r="27" spans="1:39" x14ac:dyDescent="0.25">
      <c r="A27" t="s">
        <v>231</v>
      </c>
      <c r="F27" t="s">
        <v>232</v>
      </c>
      <c r="L27" t="s">
        <v>233</v>
      </c>
      <c r="T27">
        <v>7</v>
      </c>
      <c r="U27" t="s">
        <v>208</v>
      </c>
      <c r="V27">
        <v>30</v>
      </c>
      <c r="W27">
        <v>30</v>
      </c>
      <c r="X27">
        <v>30</v>
      </c>
      <c r="Y27">
        <v>30</v>
      </c>
      <c r="Z27">
        <v>30</v>
      </c>
      <c r="AA27">
        <v>30</v>
      </c>
      <c r="AB27">
        <v>30</v>
      </c>
      <c r="AC27">
        <v>30</v>
      </c>
      <c r="AD27">
        <v>30</v>
      </c>
      <c r="AE27" t="s">
        <v>212</v>
      </c>
      <c r="AF27" t="s">
        <v>212</v>
      </c>
      <c r="AG27" t="s">
        <v>212</v>
      </c>
      <c r="AH27" t="s">
        <v>212</v>
      </c>
      <c r="AI27" t="s">
        <v>212</v>
      </c>
      <c r="AJ27" t="s">
        <v>212</v>
      </c>
      <c r="AK27" t="s">
        <v>212</v>
      </c>
      <c r="AL27" t="s">
        <v>212</v>
      </c>
      <c r="AM27" t="s">
        <v>212</v>
      </c>
    </row>
    <row r="28" spans="1:39" x14ac:dyDescent="0.25">
      <c r="A28" t="s">
        <v>232</v>
      </c>
      <c r="F28" t="s">
        <v>233</v>
      </c>
      <c r="L28" t="s">
        <v>234</v>
      </c>
      <c r="T28">
        <v>8</v>
      </c>
      <c r="U28" t="s">
        <v>154</v>
      </c>
      <c r="V28">
        <v>24</v>
      </c>
      <c r="W28">
        <v>30</v>
      </c>
      <c r="X28">
        <v>30</v>
      </c>
      <c r="Y28">
        <v>24</v>
      </c>
      <c r="Z28">
        <v>24</v>
      </c>
      <c r="AA28">
        <v>24</v>
      </c>
      <c r="AB28">
        <v>24</v>
      </c>
      <c r="AC28">
        <v>24</v>
      </c>
      <c r="AD28">
        <v>24</v>
      </c>
      <c r="AE28" t="s">
        <v>212</v>
      </c>
      <c r="AF28" t="s">
        <v>212</v>
      </c>
      <c r="AG28" t="s">
        <v>212</v>
      </c>
      <c r="AH28" t="s">
        <v>212</v>
      </c>
      <c r="AI28" t="s">
        <v>212</v>
      </c>
      <c r="AJ28" t="s">
        <v>212</v>
      </c>
      <c r="AK28" t="s">
        <v>212</v>
      </c>
      <c r="AL28" t="s">
        <v>212</v>
      </c>
      <c r="AM28" t="s">
        <v>212</v>
      </c>
    </row>
    <row r="29" spans="1:39" x14ac:dyDescent="0.25">
      <c r="A29" t="s">
        <v>233</v>
      </c>
      <c r="F29" t="s">
        <v>234</v>
      </c>
      <c r="L29" t="s">
        <v>235</v>
      </c>
      <c r="T29">
        <v>9</v>
      </c>
      <c r="U29" t="s">
        <v>32</v>
      </c>
      <c r="V29">
        <v>5</v>
      </c>
      <c r="W29">
        <v>5</v>
      </c>
      <c r="X29">
        <v>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40</v>
      </c>
      <c r="AF29">
        <v>40</v>
      </c>
      <c r="AG29">
        <v>40</v>
      </c>
      <c r="AH29">
        <v>40</v>
      </c>
      <c r="AI29">
        <v>40</v>
      </c>
      <c r="AJ29">
        <v>40</v>
      </c>
      <c r="AK29">
        <v>40</v>
      </c>
      <c r="AL29">
        <v>40</v>
      </c>
      <c r="AM29">
        <v>40</v>
      </c>
    </row>
    <row r="30" spans="1:39" x14ac:dyDescent="0.25">
      <c r="A30" t="s">
        <v>234</v>
      </c>
      <c r="F30" t="s">
        <v>235</v>
      </c>
      <c r="L30" t="s">
        <v>236</v>
      </c>
      <c r="T30">
        <v>10</v>
      </c>
      <c r="U30" t="s">
        <v>33</v>
      </c>
      <c r="V30">
        <v>36</v>
      </c>
      <c r="W30">
        <v>37</v>
      </c>
      <c r="X30">
        <v>37</v>
      </c>
      <c r="Y30">
        <v>37</v>
      </c>
      <c r="Z30">
        <v>37</v>
      </c>
      <c r="AA30">
        <v>37</v>
      </c>
      <c r="AB30">
        <v>37</v>
      </c>
      <c r="AC30">
        <v>37</v>
      </c>
      <c r="AD30">
        <v>37</v>
      </c>
      <c r="AE30">
        <v>40</v>
      </c>
      <c r="AF30">
        <v>40</v>
      </c>
      <c r="AG30">
        <v>40</v>
      </c>
      <c r="AH30">
        <v>40</v>
      </c>
      <c r="AI30">
        <v>40</v>
      </c>
      <c r="AJ30">
        <v>40</v>
      </c>
      <c r="AK30">
        <v>40</v>
      </c>
      <c r="AL30">
        <v>40</v>
      </c>
      <c r="AM30">
        <v>40</v>
      </c>
    </row>
    <row r="31" spans="1:39" x14ac:dyDescent="0.25">
      <c r="A31" t="s">
        <v>235</v>
      </c>
      <c r="F31" t="s">
        <v>236</v>
      </c>
      <c r="L31" t="s">
        <v>237</v>
      </c>
      <c r="T31">
        <v>11</v>
      </c>
      <c r="U31" t="s">
        <v>209</v>
      </c>
      <c r="V31">
        <v>32</v>
      </c>
      <c r="W31">
        <v>32</v>
      </c>
      <c r="X31">
        <v>32</v>
      </c>
      <c r="Y31">
        <v>32</v>
      </c>
      <c r="Z31">
        <v>32</v>
      </c>
      <c r="AA31">
        <v>32</v>
      </c>
      <c r="AB31">
        <v>32</v>
      </c>
      <c r="AC31">
        <v>32</v>
      </c>
      <c r="AD31">
        <v>32</v>
      </c>
      <c r="AE31">
        <v>60</v>
      </c>
      <c r="AF31">
        <v>60</v>
      </c>
      <c r="AG31">
        <v>60</v>
      </c>
      <c r="AH31">
        <v>60</v>
      </c>
      <c r="AI31">
        <v>60</v>
      </c>
      <c r="AJ31">
        <v>60</v>
      </c>
      <c r="AK31">
        <v>60</v>
      </c>
      <c r="AL31">
        <v>60</v>
      </c>
      <c r="AM31">
        <v>60</v>
      </c>
    </row>
    <row r="32" spans="1:39" x14ac:dyDescent="0.25">
      <c r="A32" t="s">
        <v>236</v>
      </c>
      <c r="F32" t="s">
        <v>237</v>
      </c>
      <c r="L32" t="s">
        <v>238</v>
      </c>
      <c r="T32">
        <v>12</v>
      </c>
      <c r="U32" t="s">
        <v>34</v>
      </c>
      <c r="V32">
        <v>40</v>
      </c>
      <c r="W32">
        <v>40</v>
      </c>
      <c r="X32">
        <v>40</v>
      </c>
      <c r="Y32">
        <v>40</v>
      </c>
      <c r="Z32">
        <v>40</v>
      </c>
      <c r="AA32">
        <v>40</v>
      </c>
      <c r="AB32">
        <v>40</v>
      </c>
      <c r="AC32">
        <v>40</v>
      </c>
      <c r="AD32">
        <v>40</v>
      </c>
      <c r="AE32">
        <v>60</v>
      </c>
      <c r="AF32">
        <v>60</v>
      </c>
      <c r="AG32">
        <v>60</v>
      </c>
      <c r="AH32">
        <v>60</v>
      </c>
      <c r="AI32">
        <v>60</v>
      </c>
      <c r="AJ32">
        <v>60</v>
      </c>
      <c r="AK32">
        <v>60</v>
      </c>
      <c r="AL32">
        <v>60</v>
      </c>
      <c r="AM32">
        <v>60</v>
      </c>
    </row>
    <row r="33" spans="1:39" x14ac:dyDescent="0.25">
      <c r="A33" t="s">
        <v>237</v>
      </c>
      <c r="F33" t="s">
        <v>238</v>
      </c>
      <c r="L33" t="s">
        <v>239</v>
      </c>
      <c r="T33">
        <v>13</v>
      </c>
      <c r="U33" t="s">
        <v>210</v>
      </c>
      <c r="V33">
        <v>40</v>
      </c>
      <c r="W33">
        <v>40</v>
      </c>
      <c r="X33">
        <v>40</v>
      </c>
      <c r="Y33">
        <v>40</v>
      </c>
      <c r="Z33">
        <v>40</v>
      </c>
      <c r="AA33">
        <v>40</v>
      </c>
      <c r="AB33">
        <v>40</v>
      </c>
      <c r="AC33">
        <v>40</v>
      </c>
      <c r="AD33">
        <v>40</v>
      </c>
      <c r="AE33">
        <v>63</v>
      </c>
      <c r="AF33">
        <v>75</v>
      </c>
      <c r="AG33">
        <v>80</v>
      </c>
      <c r="AH33">
        <v>63</v>
      </c>
      <c r="AI33">
        <v>74</v>
      </c>
      <c r="AJ33">
        <v>80</v>
      </c>
      <c r="AK33">
        <v>65</v>
      </c>
      <c r="AL33">
        <v>72</v>
      </c>
      <c r="AM33">
        <v>80</v>
      </c>
    </row>
    <row r="34" spans="1:39" x14ac:dyDescent="0.25">
      <c r="A34" t="s">
        <v>238</v>
      </c>
      <c r="F34" t="s">
        <v>239</v>
      </c>
      <c r="L34" t="s">
        <v>240</v>
      </c>
    </row>
    <row r="35" spans="1:39" x14ac:dyDescent="0.25">
      <c r="A35" t="s">
        <v>239</v>
      </c>
      <c r="F35" t="s">
        <v>240</v>
      </c>
      <c r="L35" t="s">
        <v>40</v>
      </c>
    </row>
    <row r="36" spans="1:39" x14ac:dyDescent="0.25">
      <c r="A36" t="s">
        <v>240</v>
      </c>
      <c r="F36" t="s">
        <v>40</v>
      </c>
      <c r="L36" t="s">
        <v>393</v>
      </c>
    </row>
    <row r="37" spans="1:39" x14ac:dyDescent="0.25">
      <c r="A37" t="s">
        <v>40</v>
      </c>
      <c r="F37" t="s">
        <v>241</v>
      </c>
      <c r="L37" t="s">
        <v>446</v>
      </c>
    </row>
    <row r="38" spans="1:39" x14ac:dyDescent="0.25">
      <c r="A38" t="s">
        <v>384</v>
      </c>
      <c r="F38" t="s">
        <v>242</v>
      </c>
      <c r="L38" t="s">
        <v>447</v>
      </c>
      <c r="V38" t="s">
        <v>21</v>
      </c>
      <c r="Y38" t="s">
        <v>77</v>
      </c>
      <c r="AB38" t="s">
        <v>30</v>
      </c>
      <c r="AE38" t="s">
        <v>21</v>
      </c>
      <c r="AH38" t="s">
        <v>77</v>
      </c>
      <c r="AK38" t="s">
        <v>30</v>
      </c>
    </row>
    <row r="39" spans="1:39" x14ac:dyDescent="0.25">
      <c r="A39" t="s">
        <v>241</v>
      </c>
      <c r="F39" t="s">
        <v>243</v>
      </c>
      <c r="L39" t="s">
        <v>242</v>
      </c>
      <c r="V39">
        <v>20</v>
      </c>
      <c r="W39">
        <v>30</v>
      </c>
      <c r="X39">
        <v>40</v>
      </c>
      <c r="Y39">
        <v>20</v>
      </c>
      <c r="Z39">
        <v>30</v>
      </c>
      <c r="AA39">
        <v>40</v>
      </c>
      <c r="AB39">
        <v>20</v>
      </c>
      <c r="AC39">
        <v>30</v>
      </c>
      <c r="AD39">
        <v>40</v>
      </c>
      <c r="AE39">
        <v>20</v>
      </c>
      <c r="AF39">
        <v>30</v>
      </c>
      <c r="AG39">
        <v>40</v>
      </c>
      <c r="AH39">
        <v>20</v>
      </c>
      <c r="AI39">
        <v>30</v>
      </c>
      <c r="AJ39">
        <v>40</v>
      </c>
      <c r="AK39">
        <v>20</v>
      </c>
      <c r="AL39">
        <v>30</v>
      </c>
      <c r="AM39">
        <v>40</v>
      </c>
    </row>
    <row r="40" spans="1:39" x14ac:dyDescent="0.25">
      <c r="A40" t="s">
        <v>385</v>
      </c>
      <c r="F40" t="s">
        <v>244</v>
      </c>
      <c r="L40" t="s">
        <v>448</v>
      </c>
      <c r="Z40" t="s">
        <v>211</v>
      </c>
      <c r="AI40" t="s">
        <v>9</v>
      </c>
    </row>
    <row r="41" spans="1:39" x14ac:dyDescent="0.25">
      <c r="A41" t="s">
        <v>386</v>
      </c>
      <c r="F41" t="s">
        <v>245</v>
      </c>
      <c r="L41" t="s">
        <v>244</v>
      </c>
      <c r="T41">
        <v>1</v>
      </c>
      <c r="U41" t="s">
        <v>151</v>
      </c>
      <c r="V41">
        <f>V21/10</f>
        <v>2.4</v>
      </c>
      <c r="W41">
        <f t="shared" ref="W41:AC41" si="0">W21/10</f>
        <v>3</v>
      </c>
      <c r="X41">
        <f t="shared" si="0"/>
        <v>3</v>
      </c>
      <c r="Y41">
        <f t="shared" si="0"/>
        <v>3</v>
      </c>
      <c r="Z41">
        <f t="shared" si="0"/>
        <v>3</v>
      </c>
      <c r="AA41">
        <f t="shared" si="0"/>
        <v>3</v>
      </c>
      <c r="AB41">
        <f t="shared" si="0"/>
        <v>3</v>
      </c>
      <c r="AC41">
        <f t="shared" si="0"/>
        <v>3</v>
      </c>
      <c r="AD41">
        <f t="shared" ref="AD41" si="1">AD21</f>
        <v>30</v>
      </c>
      <c r="AE41" t="s">
        <v>212</v>
      </c>
      <c r="AF41" t="s">
        <v>212</v>
      </c>
      <c r="AG41" t="s">
        <v>212</v>
      </c>
      <c r="AH41" t="s">
        <v>212</v>
      </c>
      <c r="AI41" t="s">
        <v>212</v>
      </c>
      <c r="AJ41" t="s">
        <v>212</v>
      </c>
      <c r="AK41" t="s">
        <v>212</v>
      </c>
      <c r="AL41" t="s">
        <v>212</v>
      </c>
      <c r="AM41" t="s">
        <v>212</v>
      </c>
    </row>
    <row r="42" spans="1:39" x14ac:dyDescent="0.25">
      <c r="A42" t="s">
        <v>244</v>
      </c>
      <c r="F42" t="s">
        <v>246</v>
      </c>
      <c r="L42" t="s">
        <v>449</v>
      </c>
      <c r="T42">
        <v>2</v>
      </c>
      <c r="U42" t="s">
        <v>206</v>
      </c>
      <c r="V42">
        <f t="shared" ref="V42:AC53" si="2">V22/10</f>
        <v>2.4</v>
      </c>
      <c r="W42">
        <f t="shared" si="2"/>
        <v>3</v>
      </c>
      <c r="X42">
        <f t="shared" si="2"/>
        <v>3</v>
      </c>
      <c r="Y42">
        <f t="shared" si="2"/>
        <v>2.4</v>
      </c>
      <c r="Z42">
        <f t="shared" si="2"/>
        <v>2.4</v>
      </c>
      <c r="AA42">
        <f t="shared" si="2"/>
        <v>2.4</v>
      </c>
      <c r="AB42">
        <f t="shared" si="2"/>
        <v>2.4</v>
      </c>
      <c r="AC42">
        <f t="shared" si="2"/>
        <v>2.4</v>
      </c>
      <c r="AD42">
        <f t="shared" ref="AD42:AD53" si="3">AD22</f>
        <v>30</v>
      </c>
      <c r="AE42" t="s">
        <v>212</v>
      </c>
      <c r="AF42" t="s">
        <v>212</v>
      </c>
      <c r="AG42" t="s">
        <v>212</v>
      </c>
      <c r="AH42" t="s">
        <v>212</v>
      </c>
      <c r="AI42" t="s">
        <v>212</v>
      </c>
      <c r="AJ42" t="s">
        <v>212</v>
      </c>
      <c r="AK42" t="s">
        <v>212</v>
      </c>
      <c r="AL42" t="s">
        <v>212</v>
      </c>
      <c r="AM42" t="s">
        <v>212</v>
      </c>
    </row>
    <row r="43" spans="1:39" x14ac:dyDescent="0.25">
      <c r="A43" t="s">
        <v>245</v>
      </c>
      <c r="F43" t="s">
        <v>247</v>
      </c>
      <c r="L43" t="s">
        <v>246</v>
      </c>
      <c r="T43">
        <v>3</v>
      </c>
      <c r="U43" t="s">
        <v>31</v>
      </c>
      <c r="V43">
        <f t="shared" si="2"/>
        <v>0</v>
      </c>
      <c r="W43">
        <f t="shared" si="2"/>
        <v>0.9</v>
      </c>
      <c r="X43">
        <f t="shared" si="2"/>
        <v>1.3</v>
      </c>
      <c r="Y43">
        <f t="shared" si="2"/>
        <v>0</v>
      </c>
      <c r="Z43">
        <f t="shared" si="2"/>
        <v>0</v>
      </c>
      <c r="AA43">
        <f t="shared" si="2"/>
        <v>2.4</v>
      </c>
      <c r="AB43">
        <f t="shared" si="2"/>
        <v>0</v>
      </c>
      <c r="AC43">
        <f t="shared" si="2"/>
        <v>0</v>
      </c>
      <c r="AD43">
        <f t="shared" si="3"/>
        <v>14</v>
      </c>
      <c r="AE43" t="s">
        <v>212</v>
      </c>
      <c r="AF43" t="s">
        <v>212</v>
      </c>
      <c r="AG43" t="s">
        <v>212</v>
      </c>
      <c r="AH43" t="s">
        <v>212</v>
      </c>
      <c r="AI43" t="s">
        <v>212</v>
      </c>
      <c r="AJ43" t="s">
        <v>212</v>
      </c>
      <c r="AK43" t="s">
        <v>212</v>
      </c>
      <c r="AL43" t="s">
        <v>212</v>
      </c>
      <c r="AM43" t="s">
        <v>212</v>
      </c>
    </row>
    <row r="44" spans="1:39" x14ac:dyDescent="0.25">
      <c r="A44" t="s">
        <v>387</v>
      </c>
      <c r="F44" t="s">
        <v>248</v>
      </c>
      <c r="L44" t="s">
        <v>247</v>
      </c>
      <c r="T44">
        <v>4</v>
      </c>
      <c r="U44" t="s">
        <v>207</v>
      </c>
      <c r="V44">
        <f t="shared" si="2"/>
        <v>0</v>
      </c>
      <c r="W44">
        <f t="shared" si="2"/>
        <v>0</v>
      </c>
      <c r="X44">
        <f t="shared" si="2"/>
        <v>2.4</v>
      </c>
      <c r="Y44">
        <f t="shared" si="2"/>
        <v>0.8</v>
      </c>
      <c r="Z44">
        <f t="shared" si="2"/>
        <v>2.4</v>
      </c>
      <c r="AA44">
        <f t="shared" si="2"/>
        <v>3</v>
      </c>
      <c r="AB44">
        <f t="shared" si="2"/>
        <v>0</v>
      </c>
      <c r="AC44">
        <f t="shared" si="2"/>
        <v>1.8</v>
      </c>
      <c r="AD44">
        <f t="shared" si="3"/>
        <v>24</v>
      </c>
      <c r="AE44" t="s">
        <v>212</v>
      </c>
      <c r="AF44" t="s">
        <v>212</v>
      </c>
      <c r="AG44" t="s">
        <v>212</v>
      </c>
      <c r="AH44" t="s">
        <v>212</v>
      </c>
      <c r="AI44" t="s">
        <v>212</v>
      </c>
      <c r="AJ44" t="s">
        <v>212</v>
      </c>
      <c r="AK44" t="s">
        <v>212</v>
      </c>
      <c r="AL44" t="s">
        <v>212</v>
      </c>
      <c r="AM44" t="s">
        <v>212</v>
      </c>
    </row>
    <row r="45" spans="1:39" x14ac:dyDescent="0.25">
      <c r="A45" t="s">
        <v>388</v>
      </c>
      <c r="F45" t="s">
        <v>249</v>
      </c>
      <c r="L45" t="s">
        <v>248</v>
      </c>
      <c r="T45">
        <v>5</v>
      </c>
      <c r="U45" t="s">
        <v>18</v>
      </c>
      <c r="V45">
        <f t="shared" si="2"/>
        <v>2.4</v>
      </c>
      <c r="W45">
        <f t="shared" si="2"/>
        <v>2.4</v>
      </c>
      <c r="X45">
        <f t="shared" si="2"/>
        <v>3</v>
      </c>
      <c r="Y45">
        <f t="shared" si="2"/>
        <v>3</v>
      </c>
      <c r="Z45">
        <f t="shared" si="2"/>
        <v>3</v>
      </c>
      <c r="AA45">
        <f t="shared" si="2"/>
        <v>3</v>
      </c>
      <c r="AB45">
        <f t="shared" si="2"/>
        <v>2.4</v>
      </c>
      <c r="AC45">
        <f t="shared" si="2"/>
        <v>2.4</v>
      </c>
      <c r="AD45">
        <f t="shared" si="3"/>
        <v>30</v>
      </c>
      <c r="AE45" t="s">
        <v>212</v>
      </c>
      <c r="AF45" t="s">
        <v>212</v>
      </c>
      <c r="AG45" t="s">
        <v>212</v>
      </c>
      <c r="AH45" t="s">
        <v>212</v>
      </c>
      <c r="AI45" t="s">
        <v>212</v>
      </c>
      <c r="AJ45" t="s">
        <v>212</v>
      </c>
      <c r="AK45" t="s">
        <v>212</v>
      </c>
      <c r="AL45" t="s">
        <v>212</v>
      </c>
      <c r="AM45" t="s">
        <v>212</v>
      </c>
    </row>
    <row r="46" spans="1:39" x14ac:dyDescent="0.25">
      <c r="A46" t="s">
        <v>389</v>
      </c>
      <c r="F46" t="s">
        <v>250</v>
      </c>
      <c r="L46" t="s">
        <v>249</v>
      </c>
      <c r="T46">
        <v>6</v>
      </c>
      <c r="U46" t="s">
        <v>19</v>
      </c>
      <c r="V46">
        <f t="shared" si="2"/>
        <v>2.4</v>
      </c>
      <c r="W46">
        <f t="shared" si="2"/>
        <v>2.4</v>
      </c>
      <c r="X46">
        <f t="shared" si="2"/>
        <v>2.4</v>
      </c>
      <c r="Y46">
        <f t="shared" si="2"/>
        <v>2.4</v>
      </c>
      <c r="Z46">
        <f t="shared" si="2"/>
        <v>2.4</v>
      </c>
      <c r="AA46">
        <f t="shared" si="2"/>
        <v>2.4</v>
      </c>
      <c r="AB46">
        <f t="shared" si="2"/>
        <v>2.4</v>
      </c>
      <c r="AC46">
        <f t="shared" si="2"/>
        <v>2.4</v>
      </c>
      <c r="AD46">
        <f t="shared" si="3"/>
        <v>24</v>
      </c>
      <c r="AE46" t="s">
        <v>212</v>
      </c>
      <c r="AF46" t="s">
        <v>212</v>
      </c>
      <c r="AG46" t="s">
        <v>212</v>
      </c>
      <c r="AH46" t="s">
        <v>212</v>
      </c>
      <c r="AI46" t="s">
        <v>212</v>
      </c>
      <c r="AJ46" t="s">
        <v>212</v>
      </c>
      <c r="AK46" t="s">
        <v>212</v>
      </c>
      <c r="AL46" t="s">
        <v>212</v>
      </c>
      <c r="AM46" t="s">
        <v>212</v>
      </c>
    </row>
    <row r="47" spans="1:39" x14ac:dyDescent="0.25">
      <c r="A47" t="s">
        <v>390</v>
      </c>
      <c r="F47" t="s">
        <v>251</v>
      </c>
      <c r="L47" t="s">
        <v>450</v>
      </c>
      <c r="T47">
        <v>7</v>
      </c>
      <c r="U47" t="s">
        <v>208</v>
      </c>
      <c r="V47">
        <f t="shared" si="2"/>
        <v>3</v>
      </c>
      <c r="W47">
        <f t="shared" si="2"/>
        <v>3</v>
      </c>
      <c r="X47">
        <f t="shared" si="2"/>
        <v>3</v>
      </c>
      <c r="Y47">
        <f t="shared" si="2"/>
        <v>3</v>
      </c>
      <c r="Z47">
        <f t="shared" si="2"/>
        <v>3</v>
      </c>
      <c r="AA47">
        <f t="shared" si="2"/>
        <v>3</v>
      </c>
      <c r="AB47">
        <f t="shared" si="2"/>
        <v>3</v>
      </c>
      <c r="AC47">
        <f t="shared" si="2"/>
        <v>3</v>
      </c>
      <c r="AD47">
        <f t="shared" si="3"/>
        <v>30</v>
      </c>
      <c r="AE47" t="s">
        <v>212</v>
      </c>
      <c r="AF47" t="s">
        <v>212</v>
      </c>
      <c r="AG47" t="s">
        <v>212</v>
      </c>
      <c r="AH47" t="s">
        <v>212</v>
      </c>
      <c r="AI47" t="s">
        <v>212</v>
      </c>
      <c r="AJ47" t="s">
        <v>212</v>
      </c>
      <c r="AK47" t="s">
        <v>212</v>
      </c>
      <c r="AL47" t="s">
        <v>212</v>
      </c>
      <c r="AM47" t="s">
        <v>212</v>
      </c>
    </row>
    <row r="48" spans="1:39" x14ac:dyDescent="0.25">
      <c r="A48" t="s">
        <v>391</v>
      </c>
      <c r="F48" t="s">
        <v>252</v>
      </c>
      <c r="L48" t="s">
        <v>225</v>
      </c>
      <c r="T48">
        <v>8</v>
      </c>
      <c r="U48" t="s">
        <v>154</v>
      </c>
      <c r="V48">
        <f t="shared" si="2"/>
        <v>2.4</v>
      </c>
      <c r="W48">
        <f t="shared" si="2"/>
        <v>3</v>
      </c>
      <c r="X48">
        <f t="shared" si="2"/>
        <v>3</v>
      </c>
      <c r="Y48">
        <f t="shared" si="2"/>
        <v>2.4</v>
      </c>
      <c r="Z48">
        <f t="shared" si="2"/>
        <v>2.4</v>
      </c>
      <c r="AA48">
        <f t="shared" si="2"/>
        <v>2.4</v>
      </c>
      <c r="AB48">
        <f t="shared" si="2"/>
        <v>2.4</v>
      </c>
      <c r="AC48">
        <f t="shared" si="2"/>
        <v>2.4</v>
      </c>
      <c r="AD48">
        <f t="shared" si="3"/>
        <v>24</v>
      </c>
      <c r="AE48" t="s">
        <v>212</v>
      </c>
      <c r="AF48" t="s">
        <v>212</v>
      </c>
      <c r="AG48" t="s">
        <v>212</v>
      </c>
      <c r="AH48" t="s">
        <v>212</v>
      </c>
      <c r="AI48" t="s">
        <v>212</v>
      </c>
      <c r="AJ48" t="s">
        <v>212</v>
      </c>
      <c r="AK48" t="s">
        <v>212</v>
      </c>
      <c r="AL48" t="s">
        <v>212</v>
      </c>
      <c r="AM48" t="s">
        <v>212</v>
      </c>
    </row>
    <row r="49" spans="1:39" x14ac:dyDescent="0.25">
      <c r="A49" t="s">
        <v>250</v>
      </c>
      <c r="F49" t="s">
        <v>225</v>
      </c>
      <c r="L49" t="s">
        <v>226</v>
      </c>
      <c r="T49">
        <v>9</v>
      </c>
      <c r="U49" t="s">
        <v>32</v>
      </c>
      <c r="V49">
        <f t="shared" si="2"/>
        <v>0.5</v>
      </c>
      <c r="W49">
        <f t="shared" si="2"/>
        <v>0.5</v>
      </c>
      <c r="X49">
        <f t="shared" si="2"/>
        <v>0.5</v>
      </c>
      <c r="Y49">
        <f t="shared" si="2"/>
        <v>0</v>
      </c>
      <c r="Z49">
        <f t="shared" si="2"/>
        <v>0</v>
      </c>
      <c r="AA49">
        <f t="shared" si="2"/>
        <v>0</v>
      </c>
      <c r="AB49">
        <f t="shared" si="2"/>
        <v>0</v>
      </c>
      <c r="AC49">
        <f t="shared" si="2"/>
        <v>0</v>
      </c>
      <c r="AD49">
        <f t="shared" si="3"/>
        <v>0</v>
      </c>
      <c r="AE49">
        <f>AE29/10</f>
        <v>4</v>
      </c>
      <c r="AF49">
        <f t="shared" ref="AF49:AM49" si="4">AF29/10</f>
        <v>4</v>
      </c>
      <c r="AG49">
        <f t="shared" si="4"/>
        <v>4</v>
      </c>
      <c r="AH49">
        <f t="shared" si="4"/>
        <v>4</v>
      </c>
      <c r="AI49">
        <f t="shared" si="4"/>
        <v>4</v>
      </c>
      <c r="AJ49">
        <f t="shared" si="4"/>
        <v>4</v>
      </c>
      <c r="AK49">
        <f t="shared" si="4"/>
        <v>4</v>
      </c>
      <c r="AL49">
        <f t="shared" si="4"/>
        <v>4</v>
      </c>
      <c r="AM49">
        <f t="shared" si="4"/>
        <v>4</v>
      </c>
    </row>
    <row r="50" spans="1:39" x14ac:dyDescent="0.25">
      <c r="A50" t="s">
        <v>256</v>
      </c>
      <c r="F50" t="s">
        <v>226</v>
      </c>
      <c r="L50" t="s">
        <v>227</v>
      </c>
      <c r="T50">
        <v>10</v>
      </c>
      <c r="U50" t="s">
        <v>33</v>
      </c>
      <c r="V50">
        <f t="shared" si="2"/>
        <v>3.6</v>
      </c>
      <c r="W50">
        <f t="shared" si="2"/>
        <v>3.7</v>
      </c>
      <c r="X50">
        <f t="shared" si="2"/>
        <v>3.7</v>
      </c>
      <c r="Y50">
        <f t="shared" si="2"/>
        <v>3.7</v>
      </c>
      <c r="Z50">
        <f t="shared" si="2"/>
        <v>3.7</v>
      </c>
      <c r="AA50">
        <f t="shared" si="2"/>
        <v>3.7</v>
      </c>
      <c r="AB50">
        <f t="shared" si="2"/>
        <v>3.7</v>
      </c>
      <c r="AC50">
        <f t="shared" si="2"/>
        <v>3.7</v>
      </c>
      <c r="AD50">
        <f t="shared" si="3"/>
        <v>37</v>
      </c>
      <c r="AE50">
        <f t="shared" ref="AE50:AM53" si="5">AE30/10</f>
        <v>4</v>
      </c>
      <c r="AF50">
        <f t="shared" si="5"/>
        <v>4</v>
      </c>
      <c r="AG50">
        <f t="shared" si="5"/>
        <v>4</v>
      </c>
      <c r="AH50">
        <f t="shared" si="5"/>
        <v>4</v>
      </c>
      <c r="AI50">
        <f t="shared" si="5"/>
        <v>4</v>
      </c>
      <c r="AJ50">
        <f t="shared" si="5"/>
        <v>4</v>
      </c>
      <c r="AK50">
        <f t="shared" si="5"/>
        <v>4</v>
      </c>
      <c r="AL50">
        <f t="shared" si="5"/>
        <v>4</v>
      </c>
      <c r="AM50">
        <f t="shared" si="5"/>
        <v>4</v>
      </c>
    </row>
    <row r="51" spans="1:39" x14ac:dyDescent="0.25">
      <c r="A51" t="s">
        <v>392</v>
      </c>
      <c r="F51" t="s">
        <v>227</v>
      </c>
      <c r="L51" t="s">
        <v>228</v>
      </c>
      <c r="T51">
        <v>11</v>
      </c>
      <c r="U51" t="s">
        <v>209</v>
      </c>
      <c r="V51">
        <f t="shared" si="2"/>
        <v>3.2</v>
      </c>
      <c r="W51">
        <f t="shared" si="2"/>
        <v>3.2</v>
      </c>
      <c r="X51">
        <f t="shared" si="2"/>
        <v>3.2</v>
      </c>
      <c r="Y51">
        <f t="shared" si="2"/>
        <v>3.2</v>
      </c>
      <c r="Z51">
        <f t="shared" si="2"/>
        <v>3.2</v>
      </c>
      <c r="AA51">
        <f t="shared" si="2"/>
        <v>3.2</v>
      </c>
      <c r="AB51">
        <f t="shared" si="2"/>
        <v>3.2</v>
      </c>
      <c r="AC51">
        <f t="shared" si="2"/>
        <v>3.2</v>
      </c>
      <c r="AD51">
        <f t="shared" si="3"/>
        <v>32</v>
      </c>
      <c r="AE51">
        <f t="shared" si="5"/>
        <v>6</v>
      </c>
      <c r="AF51">
        <f t="shared" si="5"/>
        <v>6</v>
      </c>
      <c r="AG51">
        <f t="shared" si="5"/>
        <v>6</v>
      </c>
      <c r="AH51">
        <f t="shared" si="5"/>
        <v>6</v>
      </c>
      <c r="AI51">
        <f t="shared" si="5"/>
        <v>6</v>
      </c>
      <c r="AJ51">
        <f t="shared" si="5"/>
        <v>6</v>
      </c>
      <c r="AK51">
        <f t="shared" si="5"/>
        <v>6</v>
      </c>
      <c r="AL51">
        <f t="shared" si="5"/>
        <v>6</v>
      </c>
      <c r="AM51">
        <f t="shared" si="5"/>
        <v>6</v>
      </c>
    </row>
    <row r="52" spans="1:39" x14ac:dyDescent="0.25">
      <c r="A52" t="s">
        <v>252</v>
      </c>
      <c r="F52" t="s">
        <v>228</v>
      </c>
      <c r="L52" t="s">
        <v>229</v>
      </c>
      <c r="T52">
        <v>12</v>
      </c>
      <c r="U52" t="s">
        <v>34</v>
      </c>
      <c r="V52">
        <f t="shared" si="2"/>
        <v>4</v>
      </c>
      <c r="W52">
        <f t="shared" si="2"/>
        <v>4</v>
      </c>
      <c r="X52">
        <f t="shared" si="2"/>
        <v>4</v>
      </c>
      <c r="Y52">
        <f t="shared" si="2"/>
        <v>4</v>
      </c>
      <c r="Z52">
        <f t="shared" si="2"/>
        <v>4</v>
      </c>
      <c r="AA52">
        <f t="shared" si="2"/>
        <v>4</v>
      </c>
      <c r="AB52">
        <f t="shared" si="2"/>
        <v>4</v>
      </c>
      <c r="AC52">
        <f t="shared" si="2"/>
        <v>4</v>
      </c>
      <c r="AD52">
        <f t="shared" si="3"/>
        <v>40</v>
      </c>
      <c r="AE52">
        <f t="shared" si="5"/>
        <v>6</v>
      </c>
      <c r="AF52">
        <f t="shared" si="5"/>
        <v>6</v>
      </c>
      <c r="AG52">
        <f t="shared" si="5"/>
        <v>6</v>
      </c>
      <c r="AH52">
        <f t="shared" si="5"/>
        <v>6</v>
      </c>
      <c r="AI52">
        <f t="shared" si="5"/>
        <v>6</v>
      </c>
      <c r="AJ52">
        <f t="shared" si="5"/>
        <v>6</v>
      </c>
      <c r="AK52">
        <f t="shared" si="5"/>
        <v>6</v>
      </c>
      <c r="AL52">
        <f t="shared" si="5"/>
        <v>6</v>
      </c>
      <c r="AM52">
        <f t="shared" si="5"/>
        <v>6</v>
      </c>
    </row>
    <row r="53" spans="1:39" x14ac:dyDescent="0.25">
      <c r="A53" t="s">
        <v>225</v>
      </c>
      <c r="F53" t="s">
        <v>229</v>
      </c>
      <c r="L53" t="s">
        <v>230</v>
      </c>
      <c r="T53">
        <v>13</v>
      </c>
      <c r="U53" t="s">
        <v>210</v>
      </c>
      <c r="V53">
        <f t="shared" si="2"/>
        <v>4</v>
      </c>
      <c r="W53">
        <f t="shared" si="2"/>
        <v>4</v>
      </c>
      <c r="X53">
        <f t="shared" si="2"/>
        <v>4</v>
      </c>
      <c r="Y53">
        <f t="shared" si="2"/>
        <v>4</v>
      </c>
      <c r="Z53">
        <f t="shared" si="2"/>
        <v>4</v>
      </c>
      <c r="AA53">
        <f t="shared" si="2"/>
        <v>4</v>
      </c>
      <c r="AB53">
        <f t="shared" si="2"/>
        <v>4</v>
      </c>
      <c r="AC53">
        <f t="shared" si="2"/>
        <v>4</v>
      </c>
      <c r="AD53">
        <f t="shared" si="3"/>
        <v>40</v>
      </c>
      <c r="AE53">
        <f t="shared" si="5"/>
        <v>6.3</v>
      </c>
      <c r="AF53">
        <f t="shared" si="5"/>
        <v>7.5</v>
      </c>
      <c r="AG53">
        <f t="shared" si="5"/>
        <v>8</v>
      </c>
      <c r="AH53">
        <f t="shared" si="5"/>
        <v>6.3</v>
      </c>
      <c r="AI53">
        <f t="shared" si="5"/>
        <v>7.4</v>
      </c>
      <c r="AJ53">
        <f t="shared" si="5"/>
        <v>8</v>
      </c>
      <c r="AK53">
        <f t="shared" si="5"/>
        <v>6.5</v>
      </c>
      <c r="AL53">
        <f t="shared" si="5"/>
        <v>7.2</v>
      </c>
      <c r="AM53">
        <f t="shared" si="5"/>
        <v>8</v>
      </c>
    </row>
    <row r="54" spans="1:39" x14ac:dyDescent="0.25">
      <c r="A54" t="s">
        <v>226</v>
      </c>
      <c r="F54" t="s">
        <v>230</v>
      </c>
      <c r="L54" t="s">
        <v>231</v>
      </c>
    </row>
    <row r="55" spans="1:39" x14ac:dyDescent="0.25">
      <c r="A55" t="s">
        <v>227</v>
      </c>
      <c r="F55" t="s">
        <v>231</v>
      </c>
      <c r="L55" t="s">
        <v>232</v>
      </c>
    </row>
    <row r="56" spans="1:39" x14ac:dyDescent="0.25">
      <c r="A56" t="s">
        <v>228</v>
      </c>
      <c r="F56" t="s">
        <v>232</v>
      </c>
      <c r="L56" t="s">
        <v>233</v>
      </c>
    </row>
    <row r="57" spans="1:39" x14ac:dyDescent="0.25">
      <c r="A57" t="s">
        <v>229</v>
      </c>
      <c r="F57" t="s">
        <v>233</v>
      </c>
      <c r="L57" t="s">
        <v>234</v>
      </c>
    </row>
    <row r="58" spans="1:39" x14ac:dyDescent="0.25">
      <c r="A58" t="s">
        <v>230</v>
      </c>
      <c r="F58" t="s">
        <v>234</v>
      </c>
      <c r="L58" t="s">
        <v>235</v>
      </c>
    </row>
    <row r="59" spans="1:39" x14ac:dyDescent="0.25">
      <c r="A59" t="s">
        <v>231</v>
      </c>
      <c r="F59" t="s">
        <v>235</v>
      </c>
      <c r="L59" t="s">
        <v>236</v>
      </c>
    </row>
    <row r="60" spans="1:39" x14ac:dyDescent="0.25">
      <c r="A60" t="s">
        <v>232</v>
      </c>
      <c r="F60" t="s">
        <v>236</v>
      </c>
      <c r="L60" t="s">
        <v>237</v>
      </c>
    </row>
    <row r="61" spans="1:39" x14ac:dyDescent="0.25">
      <c r="A61" t="s">
        <v>233</v>
      </c>
      <c r="F61" t="s">
        <v>237</v>
      </c>
      <c r="L61" t="s">
        <v>238</v>
      </c>
    </row>
    <row r="62" spans="1:39" x14ac:dyDescent="0.25">
      <c r="A62" t="s">
        <v>234</v>
      </c>
      <c r="F62" t="s">
        <v>238</v>
      </c>
      <c r="L62" t="s">
        <v>239</v>
      </c>
    </row>
    <row r="63" spans="1:39" x14ac:dyDescent="0.25">
      <c r="A63" t="s">
        <v>235</v>
      </c>
      <c r="F63" t="s">
        <v>239</v>
      </c>
      <c r="L63" t="s">
        <v>240</v>
      </c>
    </row>
    <row r="64" spans="1:39" x14ac:dyDescent="0.25">
      <c r="A64" t="s">
        <v>236</v>
      </c>
      <c r="F64" t="s">
        <v>240</v>
      </c>
      <c r="L64" t="s">
        <v>41</v>
      </c>
    </row>
    <row r="65" spans="1:12" x14ac:dyDescent="0.25">
      <c r="A65" t="s">
        <v>237</v>
      </c>
      <c r="F65" t="s">
        <v>41</v>
      </c>
      <c r="L65" t="s">
        <v>393</v>
      </c>
    </row>
    <row r="66" spans="1:12" x14ac:dyDescent="0.25">
      <c r="A66" t="s">
        <v>238</v>
      </c>
      <c r="F66" t="s">
        <v>241</v>
      </c>
      <c r="L66" t="s">
        <v>451</v>
      </c>
    </row>
    <row r="67" spans="1:12" x14ac:dyDescent="0.25">
      <c r="A67" t="s">
        <v>239</v>
      </c>
      <c r="F67" t="s">
        <v>242</v>
      </c>
      <c r="L67" t="s">
        <v>447</v>
      </c>
    </row>
    <row r="68" spans="1:12" x14ac:dyDescent="0.25">
      <c r="A68" t="s">
        <v>240</v>
      </c>
      <c r="F68" t="s">
        <v>253</v>
      </c>
      <c r="L68" t="s">
        <v>242</v>
      </c>
    </row>
    <row r="69" spans="1:12" x14ac:dyDescent="0.25">
      <c r="A69" t="s">
        <v>41</v>
      </c>
      <c r="F69" t="s">
        <v>243</v>
      </c>
      <c r="L69" t="s">
        <v>452</v>
      </c>
    </row>
    <row r="70" spans="1:12" x14ac:dyDescent="0.25">
      <c r="A70" t="s">
        <v>393</v>
      </c>
      <c r="F70" t="s">
        <v>254</v>
      </c>
      <c r="L70" t="s">
        <v>254</v>
      </c>
    </row>
    <row r="71" spans="1:12" x14ac:dyDescent="0.25">
      <c r="A71" t="s">
        <v>241</v>
      </c>
      <c r="F71" t="s">
        <v>244</v>
      </c>
      <c r="L71" t="s">
        <v>244</v>
      </c>
    </row>
    <row r="72" spans="1:12" x14ac:dyDescent="0.25">
      <c r="A72" t="s">
        <v>385</v>
      </c>
      <c r="F72" t="s">
        <v>255</v>
      </c>
      <c r="L72" t="s">
        <v>449</v>
      </c>
    </row>
    <row r="73" spans="1:12" x14ac:dyDescent="0.25">
      <c r="A73" t="s">
        <v>386</v>
      </c>
      <c r="F73" t="s">
        <v>245</v>
      </c>
      <c r="L73" t="s">
        <v>246</v>
      </c>
    </row>
    <row r="74" spans="1:12" x14ac:dyDescent="0.25">
      <c r="A74" t="s">
        <v>244</v>
      </c>
      <c r="F74" t="s">
        <v>246</v>
      </c>
      <c r="L74" t="s">
        <v>247</v>
      </c>
    </row>
    <row r="75" spans="1:12" x14ac:dyDescent="0.25">
      <c r="A75" t="s">
        <v>394</v>
      </c>
      <c r="F75" t="s">
        <v>247</v>
      </c>
      <c r="L75" t="s">
        <v>248</v>
      </c>
    </row>
    <row r="76" spans="1:12" x14ac:dyDescent="0.25">
      <c r="A76" t="s">
        <v>245</v>
      </c>
      <c r="F76" t="s">
        <v>248</v>
      </c>
      <c r="L76" t="s">
        <v>249</v>
      </c>
    </row>
    <row r="77" spans="1:12" x14ac:dyDescent="0.25">
      <c r="A77" t="s">
        <v>246</v>
      </c>
      <c r="F77" t="s">
        <v>249</v>
      </c>
      <c r="L77" t="s">
        <v>250</v>
      </c>
    </row>
    <row r="78" spans="1:12" x14ac:dyDescent="0.25">
      <c r="A78" t="s">
        <v>388</v>
      </c>
      <c r="F78" t="s">
        <v>250</v>
      </c>
      <c r="L78" t="s">
        <v>453</v>
      </c>
    </row>
    <row r="79" spans="1:12" x14ac:dyDescent="0.25">
      <c r="A79" t="s">
        <v>395</v>
      </c>
      <c r="F79" t="s">
        <v>256</v>
      </c>
      <c r="L79" t="s">
        <v>225</v>
      </c>
    </row>
    <row r="80" spans="1:12" x14ac:dyDescent="0.25">
      <c r="A80" t="s">
        <v>390</v>
      </c>
      <c r="F80" t="s">
        <v>257</v>
      </c>
      <c r="L80" t="s">
        <v>226</v>
      </c>
    </row>
    <row r="81" spans="1:12" x14ac:dyDescent="0.25">
      <c r="A81" t="s">
        <v>391</v>
      </c>
      <c r="F81" t="s">
        <v>225</v>
      </c>
      <c r="L81" t="s">
        <v>227</v>
      </c>
    </row>
    <row r="82" spans="1:12" x14ac:dyDescent="0.25">
      <c r="A82" t="s">
        <v>250</v>
      </c>
      <c r="F82" t="s">
        <v>226</v>
      </c>
      <c r="L82" t="s">
        <v>228</v>
      </c>
    </row>
    <row r="83" spans="1:12" x14ac:dyDescent="0.25">
      <c r="A83" t="s">
        <v>256</v>
      </c>
      <c r="F83" t="s">
        <v>227</v>
      </c>
      <c r="L83" t="s">
        <v>229</v>
      </c>
    </row>
    <row r="84" spans="1:12" x14ac:dyDescent="0.25">
      <c r="A84" t="s">
        <v>392</v>
      </c>
      <c r="F84" t="s">
        <v>228</v>
      </c>
      <c r="L84" t="s">
        <v>230</v>
      </c>
    </row>
    <row r="85" spans="1:12" x14ac:dyDescent="0.25">
      <c r="A85" t="s">
        <v>257</v>
      </c>
      <c r="F85" t="s">
        <v>229</v>
      </c>
      <c r="L85" t="s">
        <v>231</v>
      </c>
    </row>
    <row r="86" spans="1:12" x14ac:dyDescent="0.25">
      <c r="A86" t="s">
        <v>225</v>
      </c>
      <c r="F86" t="s">
        <v>230</v>
      </c>
      <c r="L86" t="s">
        <v>232</v>
      </c>
    </row>
    <row r="87" spans="1:12" x14ac:dyDescent="0.25">
      <c r="A87" t="s">
        <v>226</v>
      </c>
      <c r="F87" t="s">
        <v>231</v>
      </c>
      <c r="L87" t="s">
        <v>233</v>
      </c>
    </row>
    <row r="88" spans="1:12" x14ac:dyDescent="0.25">
      <c r="A88" t="s">
        <v>227</v>
      </c>
      <c r="F88" t="s">
        <v>232</v>
      </c>
      <c r="L88" t="s">
        <v>234</v>
      </c>
    </row>
    <row r="89" spans="1:12" x14ac:dyDescent="0.25">
      <c r="A89" t="s">
        <v>228</v>
      </c>
      <c r="F89" t="s">
        <v>233</v>
      </c>
      <c r="L89" t="s">
        <v>235</v>
      </c>
    </row>
    <row r="90" spans="1:12" x14ac:dyDescent="0.25">
      <c r="A90" t="s">
        <v>229</v>
      </c>
      <c r="F90" t="s">
        <v>234</v>
      </c>
      <c r="L90" t="s">
        <v>236</v>
      </c>
    </row>
    <row r="91" spans="1:12" x14ac:dyDescent="0.25">
      <c r="A91" t="s">
        <v>230</v>
      </c>
      <c r="F91" t="s">
        <v>235</v>
      </c>
      <c r="L91" t="s">
        <v>237</v>
      </c>
    </row>
    <row r="92" spans="1:12" x14ac:dyDescent="0.25">
      <c r="A92" t="s">
        <v>231</v>
      </c>
      <c r="F92" t="s">
        <v>236</v>
      </c>
      <c r="L92" t="s">
        <v>238</v>
      </c>
    </row>
    <row r="93" spans="1:12" x14ac:dyDescent="0.25">
      <c r="A93" t="s">
        <v>232</v>
      </c>
      <c r="F93" t="s">
        <v>237</v>
      </c>
      <c r="L93" t="s">
        <v>239</v>
      </c>
    </row>
    <row r="94" spans="1:12" x14ac:dyDescent="0.25">
      <c r="A94" t="s">
        <v>233</v>
      </c>
      <c r="F94" t="s">
        <v>238</v>
      </c>
      <c r="L94" t="s">
        <v>240</v>
      </c>
    </row>
    <row r="95" spans="1:12" x14ac:dyDescent="0.25">
      <c r="A95" t="s">
        <v>234</v>
      </c>
      <c r="F95" t="s">
        <v>239</v>
      </c>
      <c r="L95" t="s">
        <v>42</v>
      </c>
    </row>
    <row r="96" spans="1:12" x14ac:dyDescent="0.25">
      <c r="A96" t="s">
        <v>235</v>
      </c>
      <c r="F96" t="s">
        <v>240</v>
      </c>
      <c r="L96" t="s">
        <v>258</v>
      </c>
    </row>
    <row r="97" spans="1:12" x14ac:dyDescent="0.25">
      <c r="A97" t="s">
        <v>236</v>
      </c>
      <c r="F97" t="s">
        <v>42</v>
      </c>
      <c r="L97" t="s">
        <v>259</v>
      </c>
    </row>
    <row r="98" spans="1:12" x14ac:dyDescent="0.25">
      <c r="A98" t="s">
        <v>237</v>
      </c>
      <c r="F98" t="s">
        <v>258</v>
      </c>
      <c r="L98" t="s">
        <v>260</v>
      </c>
    </row>
    <row r="99" spans="1:12" x14ac:dyDescent="0.25">
      <c r="A99" t="s">
        <v>238</v>
      </c>
      <c r="F99" t="s">
        <v>259</v>
      </c>
      <c r="L99" t="s">
        <v>261</v>
      </c>
    </row>
    <row r="100" spans="1:12" x14ac:dyDescent="0.25">
      <c r="A100" t="s">
        <v>239</v>
      </c>
      <c r="F100" t="s">
        <v>260</v>
      </c>
      <c r="L100" t="s">
        <v>262</v>
      </c>
    </row>
    <row r="101" spans="1:12" x14ac:dyDescent="0.25">
      <c r="A101" t="s">
        <v>240</v>
      </c>
      <c r="F101" t="s">
        <v>261</v>
      </c>
      <c r="L101" t="s">
        <v>44</v>
      </c>
    </row>
    <row r="102" spans="1:12" x14ac:dyDescent="0.25">
      <c r="A102" t="s">
        <v>42</v>
      </c>
      <c r="F102" t="s">
        <v>262</v>
      </c>
      <c r="L102" t="s">
        <v>263</v>
      </c>
    </row>
    <row r="103" spans="1:12" x14ac:dyDescent="0.25">
      <c r="A103" t="s">
        <v>258</v>
      </c>
      <c r="F103" t="s">
        <v>44</v>
      </c>
      <c r="L103" t="s">
        <v>264</v>
      </c>
    </row>
    <row r="104" spans="1:12" x14ac:dyDescent="0.25">
      <c r="A104" t="s">
        <v>259</v>
      </c>
      <c r="F104" t="s">
        <v>263</v>
      </c>
      <c r="L104" t="s">
        <v>265</v>
      </c>
    </row>
    <row r="105" spans="1:12" x14ac:dyDescent="0.25">
      <c r="A105" t="s">
        <v>260</v>
      </c>
      <c r="F105" t="s">
        <v>264</v>
      </c>
      <c r="L105" t="s">
        <v>266</v>
      </c>
    </row>
    <row r="106" spans="1:12" x14ac:dyDescent="0.25">
      <c r="A106" t="s">
        <v>261</v>
      </c>
      <c r="F106" t="s">
        <v>265</v>
      </c>
      <c r="L106" t="s">
        <v>267</v>
      </c>
    </row>
    <row r="107" spans="1:12" x14ac:dyDescent="0.25">
      <c r="A107" t="s">
        <v>396</v>
      </c>
      <c r="F107" t="s">
        <v>266</v>
      </c>
      <c r="L107" t="s">
        <v>45</v>
      </c>
    </row>
    <row r="108" spans="1:12" x14ac:dyDescent="0.25">
      <c r="A108" t="s">
        <v>44</v>
      </c>
      <c r="F108" t="s">
        <v>267</v>
      </c>
      <c r="L108" t="s">
        <v>263</v>
      </c>
    </row>
    <row r="109" spans="1:12" x14ac:dyDescent="0.25">
      <c r="A109" t="s">
        <v>263</v>
      </c>
      <c r="F109" t="s">
        <v>45</v>
      </c>
      <c r="L109" t="s">
        <v>264</v>
      </c>
    </row>
    <row r="110" spans="1:12" x14ac:dyDescent="0.25">
      <c r="A110" t="s">
        <v>264</v>
      </c>
      <c r="F110" t="s">
        <v>263</v>
      </c>
      <c r="L110" t="s">
        <v>265</v>
      </c>
    </row>
    <row r="111" spans="1:12" x14ac:dyDescent="0.25">
      <c r="A111" t="s">
        <v>265</v>
      </c>
      <c r="F111" t="s">
        <v>264</v>
      </c>
      <c r="L111" t="s">
        <v>266</v>
      </c>
    </row>
    <row r="112" spans="1:12" x14ac:dyDescent="0.25">
      <c r="A112" t="s">
        <v>266</v>
      </c>
      <c r="F112" t="s">
        <v>265</v>
      </c>
      <c r="L112" t="s">
        <v>267</v>
      </c>
    </row>
    <row r="113" spans="1:12" x14ac:dyDescent="0.25">
      <c r="A113" t="s">
        <v>397</v>
      </c>
      <c r="F113" t="s">
        <v>266</v>
      </c>
      <c r="L113" t="s">
        <v>46</v>
      </c>
    </row>
    <row r="114" spans="1:12" x14ac:dyDescent="0.25">
      <c r="A114" t="s">
        <v>45</v>
      </c>
      <c r="F114" t="s">
        <v>267</v>
      </c>
      <c r="L114" t="s">
        <v>454</v>
      </c>
    </row>
    <row r="115" spans="1:12" x14ac:dyDescent="0.25">
      <c r="A115" t="s">
        <v>263</v>
      </c>
      <c r="F115" t="s">
        <v>46</v>
      </c>
      <c r="L115" t="s">
        <v>269</v>
      </c>
    </row>
    <row r="116" spans="1:12" x14ac:dyDescent="0.25">
      <c r="A116" t="s">
        <v>264</v>
      </c>
      <c r="F116" t="s">
        <v>268</v>
      </c>
      <c r="L116" t="s">
        <v>270</v>
      </c>
    </row>
    <row r="117" spans="1:12" x14ac:dyDescent="0.25">
      <c r="A117" t="s">
        <v>265</v>
      </c>
      <c r="F117" t="s">
        <v>269</v>
      </c>
      <c r="L117" t="s">
        <v>271</v>
      </c>
    </row>
    <row r="118" spans="1:12" x14ac:dyDescent="0.25">
      <c r="A118" t="s">
        <v>266</v>
      </c>
      <c r="F118" t="s">
        <v>270</v>
      </c>
      <c r="L118" t="s">
        <v>455</v>
      </c>
    </row>
    <row r="119" spans="1:12" x14ac:dyDescent="0.25">
      <c r="A119" t="s">
        <v>267</v>
      </c>
      <c r="F119" t="s">
        <v>271</v>
      </c>
      <c r="L119" t="s">
        <v>456</v>
      </c>
    </row>
    <row r="120" spans="1:12" x14ac:dyDescent="0.25">
      <c r="A120" t="s">
        <v>46</v>
      </c>
      <c r="F120" t="s">
        <v>272</v>
      </c>
      <c r="L120" t="s">
        <v>274</v>
      </c>
    </row>
    <row r="121" spans="1:12" x14ac:dyDescent="0.25">
      <c r="A121" t="s">
        <v>398</v>
      </c>
      <c r="F121" t="s">
        <v>273</v>
      </c>
      <c r="L121" t="s">
        <v>457</v>
      </c>
    </row>
    <row r="122" spans="1:12" x14ac:dyDescent="0.25">
      <c r="A122" t="s">
        <v>269</v>
      </c>
      <c r="F122" t="s">
        <v>274</v>
      </c>
      <c r="L122" t="s">
        <v>401</v>
      </c>
    </row>
    <row r="123" spans="1:12" x14ac:dyDescent="0.25">
      <c r="A123" t="s">
        <v>270</v>
      </c>
      <c r="F123" t="s">
        <v>275</v>
      </c>
      <c r="L123" t="s">
        <v>277</v>
      </c>
    </row>
    <row r="124" spans="1:12" x14ac:dyDescent="0.25">
      <c r="A124" t="s">
        <v>271</v>
      </c>
      <c r="F124" t="s">
        <v>276</v>
      </c>
      <c r="L124" t="s">
        <v>278</v>
      </c>
    </row>
    <row r="125" spans="1:12" x14ac:dyDescent="0.25">
      <c r="A125" t="s">
        <v>272</v>
      </c>
      <c r="F125" t="s">
        <v>277</v>
      </c>
      <c r="L125" t="s">
        <v>279</v>
      </c>
    </row>
    <row r="126" spans="1:12" x14ac:dyDescent="0.25">
      <c r="A126" t="s">
        <v>399</v>
      </c>
      <c r="F126" t="s">
        <v>278</v>
      </c>
      <c r="L126" t="s">
        <v>280</v>
      </c>
    </row>
    <row r="127" spans="1:12" x14ac:dyDescent="0.25">
      <c r="A127" t="s">
        <v>274</v>
      </c>
      <c r="F127" t="s">
        <v>279</v>
      </c>
      <c r="L127" t="s">
        <v>281</v>
      </c>
    </row>
    <row r="128" spans="1:12" x14ac:dyDescent="0.25">
      <c r="A128" t="s">
        <v>400</v>
      </c>
      <c r="F128" t="s">
        <v>280</v>
      </c>
      <c r="L128" t="s">
        <v>282</v>
      </c>
    </row>
    <row r="129" spans="1:12" x14ac:dyDescent="0.25">
      <c r="A129" t="s">
        <v>401</v>
      </c>
      <c r="F129" t="s">
        <v>281</v>
      </c>
      <c r="L129" t="s">
        <v>283</v>
      </c>
    </row>
    <row r="130" spans="1:12" x14ac:dyDescent="0.25">
      <c r="A130" t="s">
        <v>402</v>
      </c>
      <c r="F130" t="s">
        <v>282</v>
      </c>
      <c r="L130" t="s">
        <v>284</v>
      </c>
    </row>
    <row r="131" spans="1:12" x14ac:dyDescent="0.25">
      <c r="A131" t="s">
        <v>278</v>
      </c>
      <c r="F131" t="s">
        <v>283</v>
      </c>
      <c r="L131" t="s">
        <v>285</v>
      </c>
    </row>
    <row r="132" spans="1:12" x14ac:dyDescent="0.25">
      <c r="A132" t="s">
        <v>279</v>
      </c>
      <c r="F132" t="s">
        <v>284</v>
      </c>
      <c r="L132" t="s">
        <v>286</v>
      </c>
    </row>
    <row r="133" spans="1:12" x14ac:dyDescent="0.25">
      <c r="A133" t="s">
        <v>403</v>
      </c>
      <c r="F133" t="s">
        <v>285</v>
      </c>
      <c r="L133" t="s">
        <v>287</v>
      </c>
    </row>
    <row r="134" spans="1:12" x14ac:dyDescent="0.25">
      <c r="A134" t="s">
        <v>281</v>
      </c>
      <c r="F134" t="s">
        <v>286</v>
      </c>
      <c r="L134" t="s">
        <v>288</v>
      </c>
    </row>
    <row r="135" spans="1:12" x14ac:dyDescent="0.25">
      <c r="A135" t="s">
        <v>282</v>
      </c>
      <c r="F135" t="s">
        <v>287</v>
      </c>
      <c r="L135" t="s">
        <v>289</v>
      </c>
    </row>
    <row r="136" spans="1:12" x14ac:dyDescent="0.25">
      <c r="A136" t="s">
        <v>283</v>
      </c>
      <c r="F136" t="s">
        <v>288</v>
      </c>
      <c r="L136" t="s">
        <v>290</v>
      </c>
    </row>
    <row r="137" spans="1:12" x14ac:dyDescent="0.25">
      <c r="A137" t="s">
        <v>284</v>
      </c>
      <c r="F137" t="s">
        <v>289</v>
      </c>
      <c r="L137" t="s">
        <v>291</v>
      </c>
    </row>
    <row r="138" spans="1:12" x14ac:dyDescent="0.25">
      <c r="A138" t="s">
        <v>285</v>
      </c>
      <c r="F138" t="s">
        <v>290</v>
      </c>
      <c r="L138" t="s">
        <v>292</v>
      </c>
    </row>
    <row r="139" spans="1:12" x14ac:dyDescent="0.25">
      <c r="A139" t="s">
        <v>286</v>
      </c>
      <c r="F139" t="s">
        <v>291</v>
      </c>
      <c r="L139" t="s">
        <v>293</v>
      </c>
    </row>
    <row r="140" spans="1:12" x14ac:dyDescent="0.25">
      <c r="A140" t="s">
        <v>287</v>
      </c>
      <c r="F140" t="s">
        <v>292</v>
      </c>
      <c r="L140" t="s">
        <v>294</v>
      </c>
    </row>
    <row r="141" spans="1:12" x14ac:dyDescent="0.25">
      <c r="A141" t="s">
        <v>288</v>
      </c>
      <c r="F141" t="s">
        <v>293</v>
      </c>
      <c r="L141" t="s">
        <v>295</v>
      </c>
    </row>
    <row r="142" spans="1:12" x14ac:dyDescent="0.25">
      <c r="A142" t="s">
        <v>289</v>
      </c>
      <c r="F142" t="s">
        <v>294</v>
      </c>
      <c r="L142" t="s">
        <v>296</v>
      </c>
    </row>
    <row r="143" spans="1:12" x14ac:dyDescent="0.25">
      <c r="A143" t="s">
        <v>290</v>
      </c>
      <c r="F143" t="s">
        <v>295</v>
      </c>
      <c r="L143" t="s">
        <v>297</v>
      </c>
    </row>
    <row r="144" spans="1:12" x14ac:dyDescent="0.25">
      <c r="A144" t="s">
        <v>291</v>
      </c>
      <c r="F144" t="s">
        <v>296</v>
      </c>
      <c r="L144" t="s">
        <v>298</v>
      </c>
    </row>
    <row r="145" spans="1:12" x14ac:dyDescent="0.25">
      <c r="A145" t="s">
        <v>292</v>
      </c>
      <c r="F145" t="s">
        <v>297</v>
      </c>
      <c r="L145" t="s">
        <v>299</v>
      </c>
    </row>
    <row r="146" spans="1:12" x14ac:dyDescent="0.25">
      <c r="A146" t="s">
        <v>293</v>
      </c>
      <c r="F146" t="s">
        <v>298</v>
      </c>
      <c r="L146" t="s">
        <v>300</v>
      </c>
    </row>
    <row r="147" spans="1:12" x14ac:dyDescent="0.25">
      <c r="A147" t="s">
        <v>294</v>
      </c>
      <c r="F147" t="s">
        <v>299</v>
      </c>
      <c r="L147" t="s">
        <v>301</v>
      </c>
    </row>
    <row r="148" spans="1:12" x14ac:dyDescent="0.25">
      <c r="A148" t="s">
        <v>295</v>
      </c>
      <c r="F148" t="s">
        <v>300</v>
      </c>
      <c r="L148" t="s">
        <v>302</v>
      </c>
    </row>
    <row r="149" spans="1:12" x14ac:dyDescent="0.25">
      <c r="A149" t="s">
        <v>296</v>
      </c>
      <c r="F149" t="s">
        <v>301</v>
      </c>
      <c r="L149" t="s">
        <v>303</v>
      </c>
    </row>
    <row r="150" spans="1:12" x14ac:dyDescent="0.25">
      <c r="A150" t="s">
        <v>297</v>
      </c>
      <c r="F150" t="s">
        <v>302</v>
      </c>
      <c r="L150" t="s">
        <v>304</v>
      </c>
    </row>
    <row r="151" spans="1:12" x14ac:dyDescent="0.25">
      <c r="A151" t="s">
        <v>298</v>
      </c>
      <c r="F151" t="s">
        <v>303</v>
      </c>
      <c r="L151" t="s">
        <v>305</v>
      </c>
    </row>
    <row r="152" spans="1:12" x14ac:dyDescent="0.25">
      <c r="A152" t="s">
        <v>299</v>
      </c>
      <c r="F152" t="s">
        <v>304</v>
      </c>
      <c r="L152" t="s">
        <v>306</v>
      </c>
    </row>
    <row r="153" spans="1:12" x14ac:dyDescent="0.25">
      <c r="A153" t="s">
        <v>300</v>
      </c>
      <c r="F153" t="s">
        <v>305</v>
      </c>
      <c r="L153" t="s">
        <v>307</v>
      </c>
    </row>
    <row r="154" spans="1:12" x14ac:dyDescent="0.25">
      <c r="A154" t="s">
        <v>301</v>
      </c>
      <c r="F154" t="s">
        <v>306</v>
      </c>
      <c r="L154" t="s">
        <v>308</v>
      </c>
    </row>
    <row r="155" spans="1:12" x14ac:dyDescent="0.25">
      <c r="A155" t="s">
        <v>302</v>
      </c>
      <c r="F155" t="s">
        <v>307</v>
      </c>
      <c r="L155" t="s">
        <v>309</v>
      </c>
    </row>
    <row r="156" spans="1:12" x14ac:dyDescent="0.25">
      <c r="A156" t="s">
        <v>303</v>
      </c>
      <c r="F156" t="s">
        <v>308</v>
      </c>
      <c r="L156" t="s">
        <v>310</v>
      </c>
    </row>
    <row r="157" spans="1:12" x14ac:dyDescent="0.25">
      <c r="A157" t="s">
        <v>304</v>
      </c>
      <c r="F157" t="s">
        <v>309</v>
      </c>
      <c r="L157" t="s">
        <v>311</v>
      </c>
    </row>
    <row r="158" spans="1:12" x14ac:dyDescent="0.25">
      <c r="A158" t="s">
        <v>305</v>
      </c>
      <c r="F158" t="s">
        <v>310</v>
      </c>
      <c r="L158" t="s">
        <v>312</v>
      </c>
    </row>
    <row r="159" spans="1:12" x14ac:dyDescent="0.25">
      <c r="A159" t="s">
        <v>306</v>
      </c>
      <c r="F159" t="s">
        <v>311</v>
      </c>
      <c r="L159" t="s">
        <v>49</v>
      </c>
    </row>
    <row r="160" spans="1:12" x14ac:dyDescent="0.25">
      <c r="A160" t="s">
        <v>307</v>
      </c>
      <c r="F160" t="s">
        <v>312</v>
      </c>
      <c r="L160" t="s">
        <v>325</v>
      </c>
    </row>
    <row r="161" spans="1:12" x14ac:dyDescent="0.25">
      <c r="A161" t="s">
        <v>308</v>
      </c>
      <c r="F161" t="s">
        <v>49</v>
      </c>
      <c r="L161" t="s">
        <v>314</v>
      </c>
    </row>
    <row r="162" spans="1:12" x14ac:dyDescent="0.25">
      <c r="A162" t="s">
        <v>309</v>
      </c>
      <c r="F162" t="s">
        <v>313</v>
      </c>
      <c r="L162" t="s">
        <v>270</v>
      </c>
    </row>
    <row r="163" spans="1:12" x14ac:dyDescent="0.25">
      <c r="A163" t="s">
        <v>310</v>
      </c>
      <c r="F163" t="s">
        <v>314</v>
      </c>
      <c r="L163" t="s">
        <v>458</v>
      </c>
    </row>
    <row r="164" spans="1:12" x14ac:dyDescent="0.25">
      <c r="A164" t="s">
        <v>311</v>
      </c>
      <c r="F164" t="s">
        <v>270</v>
      </c>
      <c r="L164" t="s">
        <v>459</v>
      </c>
    </row>
    <row r="165" spans="1:12" x14ac:dyDescent="0.25">
      <c r="A165" t="s">
        <v>312</v>
      </c>
      <c r="F165" t="s">
        <v>315</v>
      </c>
      <c r="L165" t="s">
        <v>460</v>
      </c>
    </row>
    <row r="166" spans="1:12" x14ac:dyDescent="0.25">
      <c r="A166" t="s">
        <v>49</v>
      </c>
      <c r="F166" t="s">
        <v>316</v>
      </c>
      <c r="L166" t="s">
        <v>318</v>
      </c>
    </row>
    <row r="167" spans="1:12" x14ac:dyDescent="0.25">
      <c r="A167" t="s">
        <v>404</v>
      </c>
      <c r="F167" t="s">
        <v>317</v>
      </c>
      <c r="L167" t="s">
        <v>461</v>
      </c>
    </row>
    <row r="168" spans="1:12" x14ac:dyDescent="0.25">
      <c r="A168" t="s">
        <v>405</v>
      </c>
      <c r="F168" t="s">
        <v>318</v>
      </c>
      <c r="L168" t="s">
        <v>401</v>
      </c>
    </row>
    <row r="169" spans="1:12" x14ac:dyDescent="0.25">
      <c r="A169" t="s">
        <v>406</v>
      </c>
      <c r="F169" t="s">
        <v>319</v>
      </c>
      <c r="L169" t="s">
        <v>321</v>
      </c>
    </row>
    <row r="170" spans="1:12" x14ac:dyDescent="0.25">
      <c r="A170" t="s">
        <v>315</v>
      </c>
      <c r="F170" t="s">
        <v>320</v>
      </c>
      <c r="L170" t="s">
        <v>322</v>
      </c>
    </row>
    <row r="171" spans="1:12" x14ac:dyDescent="0.25">
      <c r="A171" t="s">
        <v>316</v>
      </c>
      <c r="F171" t="s">
        <v>321</v>
      </c>
      <c r="L171" t="s">
        <v>323</v>
      </c>
    </row>
    <row r="172" spans="1:12" x14ac:dyDescent="0.25">
      <c r="A172" t="s">
        <v>407</v>
      </c>
      <c r="F172" t="s">
        <v>322</v>
      </c>
      <c r="L172" t="s">
        <v>324</v>
      </c>
    </row>
    <row r="173" spans="1:12" x14ac:dyDescent="0.25">
      <c r="A173" t="s">
        <v>318</v>
      </c>
      <c r="F173" t="s">
        <v>323</v>
      </c>
      <c r="L173" t="s">
        <v>281</v>
      </c>
    </row>
    <row r="174" spans="1:12" x14ac:dyDescent="0.25">
      <c r="A174" t="s">
        <v>408</v>
      </c>
      <c r="F174" t="s">
        <v>324</v>
      </c>
      <c r="L174" t="s">
        <v>282</v>
      </c>
    </row>
    <row r="175" spans="1:12" x14ac:dyDescent="0.25">
      <c r="A175" t="s">
        <v>401</v>
      </c>
      <c r="F175" t="s">
        <v>281</v>
      </c>
      <c r="L175" t="s">
        <v>283</v>
      </c>
    </row>
    <row r="176" spans="1:12" x14ac:dyDescent="0.25">
      <c r="A176" t="s">
        <v>409</v>
      </c>
      <c r="F176" t="s">
        <v>282</v>
      </c>
      <c r="L176" t="s">
        <v>284</v>
      </c>
    </row>
    <row r="177" spans="1:12" x14ac:dyDescent="0.25">
      <c r="A177" t="s">
        <v>322</v>
      </c>
      <c r="F177" t="s">
        <v>283</v>
      </c>
      <c r="L177" t="s">
        <v>285</v>
      </c>
    </row>
    <row r="178" spans="1:12" x14ac:dyDescent="0.25">
      <c r="A178" t="s">
        <v>323</v>
      </c>
      <c r="F178" t="s">
        <v>284</v>
      </c>
      <c r="L178" t="s">
        <v>286</v>
      </c>
    </row>
    <row r="179" spans="1:12" x14ac:dyDescent="0.25">
      <c r="A179" t="s">
        <v>410</v>
      </c>
      <c r="F179" t="s">
        <v>285</v>
      </c>
      <c r="L179" t="s">
        <v>287</v>
      </c>
    </row>
    <row r="180" spans="1:12" x14ac:dyDescent="0.25">
      <c r="A180" t="s">
        <v>281</v>
      </c>
      <c r="F180" t="s">
        <v>286</v>
      </c>
      <c r="L180" t="s">
        <v>288</v>
      </c>
    </row>
    <row r="181" spans="1:12" x14ac:dyDescent="0.25">
      <c r="A181" t="s">
        <v>282</v>
      </c>
      <c r="F181" t="s">
        <v>287</v>
      </c>
      <c r="L181" t="s">
        <v>289</v>
      </c>
    </row>
    <row r="182" spans="1:12" x14ac:dyDescent="0.25">
      <c r="A182" t="s">
        <v>283</v>
      </c>
      <c r="F182" t="s">
        <v>288</v>
      </c>
      <c r="L182" t="s">
        <v>290</v>
      </c>
    </row>
    <row r="183" spans="1:12" x14ac:dyDescent="0.25">
      <c r="A183" t="s">
        <v>284</v>
      </c>
      <c r="F183" t="s">
        <v>289</v>
      </c>
      <c r="L183" t="s">
        <v>291</v>
      </c>
    </row>
    <row r="184" spans="1:12" x14ac:dyDescent="0.25">
      <c r="A184" t="s">
        <v>285</v>
      </c>
      <c r="F184" t="s">
        <v>290</v>
      </c>
      <c r="L184" t="s">
        <v>292</v>
      </c>
    </row>
    <row r="185" spans="1:12" x14ac:dyDescent="0.25">
      <c r="A185" t="s">
        <v>286</v>
      </c>
      <c r="F185" t="s">
        <v>291</v>
      </c>
      <c r="L185" t="s">
        <v>293</v>
      </c>
    </row>
    <row r="186" spans="1:12" x14ac:dyDescent="0.25">
      <c r="A186" t="s">
        <v>287</v>
      </c>
      <c r="F186" t="s">
        <v>292</v>
      </c>
      <c r="L186" t="s">
        <v>294</v>
      </c>
    </row>
    <row r="187" spans="1:12" x14ac:dyDescent="0.25">
      <c r="A187" t="s">
        <v>288</v>
      </c>
      <c r="F187" t="s">
        <v>293</v>
      </c>
      <c r="L187" t="s">
        <v>295</v>
      </c>
    </row>
    <row r="188" spans="1:12" x14ac:dyDescent="0.25">
      <c r="A188" t="s">
        <v>289</v>
      </c>
      <c r="F188" t="s">
        <v>294</v>
      </c>
      <c r="L188" t="s">
        <v>296</v>
      </c>
    </row>
    <row r="189" spans="1:12" x14ac:dyDescent="0.25">
      <c r="A189" t="s">
        <v>290</v>
      </c>
      <c r="F189" t="s">
        <v>295</v>
      </c>
      <c r="L189" t="s">
        <v>297</v>
      </c>
    </row>
    <row r="190" spans="1:12" x14ac:dyDescent="0.25">
      <c r="A190" t="s">
        <v>291</v>
      </c>
      <c r="F190" t="s">
        <v>296</v>
      </c>
      <c r="L190" t="s">
        <v>298</v>
      </c>
    </row>
    <row r="191" spans="1:12" x14ac:dyDescent="0.25">
      <c r="A191" t="s">
        <v>292</v>
      </c>
      <c r="F191" t="s">
        <v>297</v>
      </c>
      <c r="L191" t="s">
        <v>299</v>
      </c>
    </row>
    <row r="192" spans="1:12" x14ac:dyDescent="0.25">
      <c r="A192" t="s">
        <v>293</v>
      </c>
      <c r="F192" t="s">
        <v>298</v>
      </c>
      <c r="L192" t="s">
        <v>300</v>
      </c>
    </row>
    <row r="193" spans="1:12" x14ac:dyDescent="0.25">
      <c r="A193" t="s">
        <v>294</v>
      </c>
      <c r="F193" t="s">
        <v>299</v>
      </c>
      <c r="L193" t="s">
        <v>301</v>
      </c>
    </row>
    <row r="194" spans="1:12" x14ac:dyDescent="0.25">
      <c r="A194" t="s">
        <v>295</v>
      </c>
      <c r="F194" t="s">
        <v>300</v>
      </c>
      <c r="L194" t="s">
        <v>302</v>
      </c>
    </row>
    <row r="195" spans="1:12" x14ac:dyDescent="0.25">
      <c r="A195" t="s">
        <v>296</v>
      </c>
      <c r="F195" t="s">
        <v>301</v>
      </c>
      <c r="L195" t="s">
        <v>303</v>
      </c>
    </row>
    <row r="196" spans="1:12" x14ac:dyDescent="0.25">
      <c r="A196" t="s">
        <v>297</v>
      </c>
      <c r="F196" t="s">
        <v>302</v>
      </c>
      <c r="L196" t="s">
        <v>304</v>
      </c>
    </row>
    <row r="197" spans="1:12" x14ac:dyDescent="0.25">
      <c r="A197" t="s">
        <v>298</v>
      </c>
      <c r="F197" t="s">
        <v>303</v>
      </c>
      <c r="L197" t="s">
        <v>305</v>
      </c>
    </row>
    <row r="198" spans="1:12" x14ac:dyDescent="0.25">
      <c r="A198" t="s">
        <v>299</v>
      </c>
      <c r="F198" t="s">
        <v>304</v>
      </c>
      <c r="L198" t="s">
        <v>306</v>
      </c>
    </row>
    <row r="199" spans="1:12" x14ac:dyDescent="0.25">
      <c r="A199" t="s">
        <v>300</v>
      </c>
      <c r="F199" t="s">
        <v>305</v>
      </c>
      <c r="L199" t="s">
        <v>307</v>
      </c>
    </row>
    <row r="200" spans="1:12" x14ac:dyDescent="0.25">
      <c r="A200" t="s">
        <v>301</v>
      </c>
      <c r="F200" t="s">
        <v>306</v>
      </c>
      <c r="L200" t="s">
        <v>308</v>
      </c>
    </row>
    <row r="201" spans="1:12" x14ac:dyDescent="0.25">
      <c r="A201" t="s">
        <v>302</v>
      </c>
      <c r="F201" t="s">
        <v>307</v>
      </c>
      <c r="L201" t="s">
        <v>309</v>
      </c>
    </row>
    <row r="202" spans="1:12" x14ac:dyDescent="0.25">
      <c r="A202" t="s">
        <v>303</v>
      </c>
      <c r="F202" t="s">
        <v>308</v>
      </c>
      <c r="L202" t="s">
        <v>310</v>
      </c>
    </row>
    <row r="203" spans="1:12" x14ac:dyDescent="0.25">
      <c r="A203" t="s">
        <v>304</v>
      </c>
      <c r="F203" t="s">
        <v>309</v>
      </c>
      <c r="L203" t="s">
        <v>311</v>
      </c>
    </row>
    <row r="204" spans="1:12" x14ac:dyDescent="0.25">
      <c r="A204" t="s">
        <v>305</v>
      </c>
      <c r="F204" t="s">
        <v>310</v>
      </c>
      <c r="L204" t="s">
        <v>312</v>
      </c>
    </row>
    <row r="205" spans="1:12" x14ac:dyDescent="0.25">
      <c r="A205" t="s">
        <v>306</v>
      </c>
      <c r="F205" t="s">
        <v>311</v>
      </c>
      <c r="L205" t="s">
        <v>51</v>
      </c>
    </row>
    <row r="206" spans="1:12" x14ac:dyDescent="0.25">
      <c r="A206" t="s">
        <v>307</v>
      </c>
      <c r="F206" t="s">
        <v>312</v>
      </c>
      <c r="L206" t="s">
        <v>325</v>
      </c>
    </row>
    <row r="207" spans="1:12" x14ac:dyDescent="0.25">
      <c r="A207" t="s">
        <v>308</v>
      </c>
      <c r="F207" t="s">
        <v>51</v>
      </c>
      <c r="L207" t="s">
        <v>314</v>
      </c>
    </row>
    <row r="208" spans="1:12" x14ac:dyDescent="0.25">
      <c r="A208" t="s">
        <v>309</v>
      </c>
      <c r="F208" t="s">
        <v>325</v>
      </c>
      <c r="L208" t="s">
        <v>462</v>
      </c>
    </row>
    <row r="209" spans="1:12" x14ac:dyDescent="0.25">
      <c r="A209" t="s">
        <v>310</v>
      </c>
      <c r="F209" t="s">
        <v>326</v>
      </c>
      <c r="L209" t="s">
        <v>463</v>
      </c>
    </row>
    <row r="210" spans="1:12" x14ac:dyDescent="0.25">
      <c r="A210" t="s">
        <v>311</v>
      </c>
      <c r="F210" t="s">
        <v>327</v>
      </c>
      <c r="L210" t="s">
        <v>459</v>
      </c>
    </row>
    <row r="211" spans="1:12" x14ac:dyDescent="0.25">
      <c r="A211" t="s">
        <v>312</v>
      </c>
      <c r="F211" t="s">
        <v>328</v>
      </c>
      <c r="L211" t="s">
        <v>464</v>
      </c>
    </row>
    <row r="212" spans="1:12" x14ac:dyDescent="0.25">
      <c r="A212" t="s">
        <v>51</v>
      </c>
      <c r="F212" t="s">
        <v>329</v>
      </c>
      <c r="L212" t="s">
        <v>318</v>
      </c>
    </row>
    <row r="213" spans="1:12" x14ac:dyDescent="0.25">
      <c r="A213" t="s">
        <v>325</v>
      </c>
      <c r="F213" t="s">
        <v>330</v>
      </c>
      <c r="L213" t="s">
        <v>465</v>
      </c>
    </row>
    <row r="214" spans="1:12" x14ac:dyDescent="0.25">
      <c r="A214" t="s">
        <v>411</v>
      </c>
      <c r="F214" t="s">
        <v>318</v>
      </c>
      <c r="L214" t="s">
        <v>401</v>
      </c>
    </row>
    <row r="215" spans="1:12" x14ac:dyDescent="0.25">
      <c r="A215" t="s">
        <v>412</v>
      </c>
      <c r="F215" t="s">
        <v>331</v>
      </c>
      <c r="L215" t="s">
        <v>321</v>
      </c>
    </row>
    <row r="216" spans="1:12" x14ac:dyDescent="0.25">
      <c r="A216" t="s">
        <v>315</v>
      </c>
      <c r="F216" t="s">
        <v>332</v>
      </c>
      <c r="L216" t="s">
        <v>322</v>
      </c>
    </row>
    <row r="217" spans="1:12" x14ac:dyDescent="0.25">
      <c r="A217" t="s">
        <v>329</v>
      </c>
      <c r="F217" t="s">
        <v>321</v>
      </c>
      <c r="L217" t="s">
        <v>333</v>
      </c>
    </row>
    <row r="218" spans="1:12" x14ac:dyDescent="0.25">
      <c r="A218" t="s">
        <v>330</v>
      </c>
      <c r="F218" t="s">
        <v>322</v>
      </c>
      <c r="L218" t="s">
        <v>334</v>
      </c>
    </row>
    <row r="219" spans="1:12" x14ac:dyDescent="0.25">
      <c r="A219" t="s">
        <v>318</v>
      </c>
      <c r="F219" t="s">
        <v>333</v>
      </c>
      <c r="L219" t="s">
        <v>281</v>
      </c>
    </row>
    <row r="220" spans="1:12" x14ac:dyDescent="0.25">
      <c r="A220" t="s">
        <v>413</v>
      </c>
      <c r="F220" t="s">
        <v>334</v>
      </c>
      <c r="L220" t="s">
        <v>282</v>
      </c>
    </row>
    <row r="221" spans="1:12" x14ac:dyDescent="0.25">
      <c r="A221" t="s">
        <v>401</v>
      </c>
      <c r="F221" t="s">
        <v>281</v>
      </c>
      <c r="L221" t="s">
        <v>283</v>
      </c>
    </row>
    <row r="222" spans="1:12" x14ac:dyDescent="0.25">
      <c r="A222" t="s">
        <v>321</v>
      </c>
      <c r="F222" t="s">
        <v>282</v>
      </c>
      <c r="L222" t="s">
        <v>284</v>
      </c>
    </row>
    <row r="223" spans="1:12" x14ac:dyDescent="0.25">
      <c r="A223" t="s">
        <v>322</v>
      </c>
      <c r="F223" t="s">
        <v>283</v>
      </c>
      <c r="L223" t="s">
        <v>285</v>
      </c>
    </row>
    <row r="224" spans="1:12" x14ac:dyDescent="0.25">
      <c r="A224" t="s">
        <v>333</v>
      </c>
      <c r="F224" t="s">
        <v>284</v>
      </c>
      <c r="L224" t="s">
        <v>286</v>
      </c>
    </row>
    <row r="225" spans="1:12" x14ac:dyDescent="0.25">
      <c r="A225" t="s">
        <v>334</v>
      </c>
      <c r="F225" t="s">
        <v>285</v>
      </c>
      <c r="L225" t="s">
        <v>287</v>
      </c>
    </row>
    <row r="226" spans="1:12" x14ac:dyDescent="0.25">
      <c r="A226" t="s">
        <v>281</v>
      </c>
      <c r="F226" t="s">
        <v>286</v>
      </c>
      <c r="L226" t="s">
        <v>288</v>
      </c>
    </row>
    <row r="227" spans="1:12" x14ac:dyDescent="0.25">
      <c r="A227" t="s">
        <v>282</v>
      </c>
      <c r="F227" t="s">
        <v>287</v>
      </c>
      <c r="L227" t="s">
        <v>289</v>
      </c>
    </row>
    <row r="228" spans="1:12" x14ac:dyDescent="0.25">
      <c r="A228" t="s">
        <v>283</v>
      </c>
      <c r="F228" t="s">
        <v>288</v>
      </c>
      <c r="L228" t="s">
        <v>290</v>
      </c>
    </row>
    <row r="229" spans="1:12" x14ac:dyDescent="0.25">
      <c r="A229" t="s">
        <v>284</v>
      </c>
      <c r="F229" t="s">
        <v>289</v>
      </c>
      <c r="L229" t="s">
        <v>291</v>
      </c>
    </row>
    <row r="230" spans="1:12" x14ac:dyDescent="0.25">
      <c r="A230" t="s">
        <v>285</v>
      </c>
      <c r="F230" t="s">
        <v>290</v>
      </c>
      <c r="L230" t="s">
        <v>292</v>
      </c>
    </row>
    <row r="231" spans="1:12" x14ac:dyDescent="0.25">
      <c r="A231" t="s">
        <v>286</v>
      </c>
      <c r="F231" t="s">
        <v>291</v>
      </c>
      <c r="L231" t="s">
        <v>293</v>
      </c>
    </row>
    <row r="232" spans="1:12" x14ac:dyDescent="0.25">
      <c r="A232" t="s">
        <v>287</v>
      </c>
      <c r="F232" t="s">
        <v>292</v>
      </c>
      <c r="L232" t="s">
        <v>294</v>
      </c>
    </row>
    <row r="233" spans="1:12" x14ac:dyDescent="0.25">
      <c r="A233" t="s">
        <v>288</v>
      </c>
      <c r="F233" t="s">
        <v>293</v>
      </c>
      <c r="L233" t="s">
        <v>295</v>
      </c>
    </row>
    <row r="234" spans="1:12" x14ac:dyDescent="0.25">
      <c r="A234" t="s">
        <v>289</v>
      </c>
      <c r="F234" t="s">
        <v>294</v>
      </c>
      <c r="L234" t="s">
        <v>296</v>
      </c>
    </row>
    <row r="235" spans="1:12" x14ac:dyDescent="0.25">
      <c r="A235" t="s">
        <v>290</v>
      </c>
      <c r="F235" t="s">
        <v>295</v>
      </c>
      <c r="L235" t="s">
        <v>297</v>
      </c>
    </row>
    <row r="236" spans="1:12" x14ac:dyDescent="0.25">
      <c r="A236" t="s">
        <v>291</v>
      </c>
      <c r="F236" t="s">
        <v>296</v>
      </c>
      <c r="L236" t="s">
        <v>298</v>
      </c>
    </row>
    <row r="237" spans="1:12" x14ac:dyDescent="0.25">
      <c r="A237" t="s">
        <v>292</v>
      </c>
      <c r="F237" t="s">
        <v>297</v>
      </c>
      <c r="L237" t="s">
        <v>299</v>
      </c>
    </row>
    <row r="238" spans="1:12" x14ac:dyDescent="0.25">
      <c r="A238" t="s">
        <v>293</v>
      </c>
      <c r="F238" t="s">
        <v>298</v>
      </c>
      <c r="L238" t="s">
        <v>300</v>
      </c>
    </row>
    <row r="239" spans="1:12" x14ac:dyDescent="0.25">
      <c r="A239" t="s">
        <v>294</v>
      </c>
      <c r="F239" t="s">
        <v>299</v>
      </c>
      <c r="L239" t="s">
        <v>301</v>
      </c>
    </row>
    <row r="240" spans="1:12" x14ac:dyDescent="0.25">
      <c r="A240" t="s">
        <v>295</v>
      </c>
      <c r="F240" t="s">
        <v>300</v>
      </c>
      <c r="L240" t="s">
        <v>302</v>
      </c>
    </row>
    <row r="241" spans="1:12" x14ac:dyDescent="0.25">
      <c r="A241" t="s">
        <v>296</v>
      </c>
      <c r="F241" t="s">
        <v>301</v>
      </c>
      <c r="L241" t="s">
        <v>303</v>
      </c>
    </row>
    <row r="242" spans="1:12" x14ac:dyDescent="0.25">
      <c r="A242" t="s">
        <v>297</v>
      </c>
      <c r="F242" t="s">
        <v>302</v>
      </c>
      <c r="L242" t="s">
        <v>304</v>
      </c>
    </row>
    <row r="243" spans="1:12" x14ac:dyDescent="0.25">
      <c r="A243" t="s">
        <v>298</v>
      </c>
      <c r="F243" t="s">
        <v>303</v>
      </c>
      <c r="L243" t="s">
        <v>305</v>
      </c>
    </row>
    <row r="244" spans="1:12" x14ac:dyDescent="0.25">
      <c r="A244" t="s">
        <v>299</v>
      </c>
      <c r="F244" t="s">
        <v>304</v>
      </c>
      <c r="L244" t="s">
        <v>306</v>
      </c>
    </row>
    <row r="245" spans="1:12" x14ac:dyDescent="0.25">
      <c r="A245" t="s">
        <v>300</v>
      </c>
      <c r="F245" t="s">
        <v>305</v>
      </c>
      <c r="L245" t="s">
        <v>307</v>
      </c>
    </row>
    <row r="246" spans="1:12" x14ac:dyDescent="0.25">
      <c r="A246" t="s">
        <v>301</v>
      </c>
      <c r="F246" t="s">
        <v>306</v>
      </c>
      <c r="L246" t="s">
        <v>308</v>
      </c>
    </row>
    <row r="247" spans="1:12" x14ac:dyDescent="0.25">
      <c r="A247" t="s">
        <v>302</v>
      </c>
      <c r="F247" t="s">
        <v>307</v>
      </c>
      <c r="L247" t="s">
        <v>309</v>
      </c>
    </row>
    <row r="248" spans="1:12" x14ac:dyDescent="0.25">
      <c r="A248" t="s">
        <v>303</v>
      </c>
      <c r="F248" t="s">
        <v>308</v>
      </c>
      <c r="L248" t="s">
        <v>310</v>
      </c>
    </row>
    <row r="249" spans="1:12" x14ac:dyDescent="0.25">
      <c r="A249" t="s">
        <v>304</v>
      </c>
      <c r="F249" t="s">
        <v>309</v>
      </c>
      <c r="L249" t="s">
        <v>311</v>
      </c>
    </row>
    <row r="250" spans="1:12" x14ac:dyDescent="0.25">
      <c r="A250" t="s">
        <v>305</v>
      </c>
      <c r="F250" t="s">
        <v>310</v>
      </c>
      <c r="L250" t="s">
        <v>312</v>
      </c>
    </row>
    <row r="251" spans="1:12" x14ac:dyDescent="0.25">
      <c r="A251" t="s">
        <v>306</v>
      </c>
      <c r="F251" t="s">
        <v>311</v>
      </c>
      <c r="L251" t="s">
        <v>52</v>
      </c>
    </row>
    <row r="252" spans="1:12" x14ac:dyDescent="0.25">
      <c r="A252" t="s">
        <v>307</v>
      </c>
      <c r="F252" t="s">
        <v>312</v>
      </c>
      <c r="L252" t="s">
        <v>335</v>
      </c>
    </row>
    <row r="253" spans="1:12" x14ac:dyDescent="0.25">
      <c r="A253" t="s">
        <v>308</v>
      </c>
      <c r="F253" t="s">
        <v>52</v>
      </c>
      <c r="L253" t="s">
        <v>336</v>
      </c>
    </row>
    <row r="254" spans="1:12" x14ac:dyDescent="0.25">
      <c r="A254" t="s">
        <v>309</v>
      </c>
      <c r="F254" t="s">
        <v>335</v>
      </c>
      <c r="L254" t="s">
        <v>337</v>
      </c>
    </row>
    <row r="255" spans="1:12" x14ac:dyDescent="0.25">
      <c r="A255" t="s">
        <v>310</v>
      </c>
      <c r="F255" t="s">
        <v>336</v>
      </c>
      <c r="L255" t="s">
        <v>338</v>
      </c>
    </row>
    <row r="256" spans="1:12" x14ac:dyDescent="0.25">
      <c r="A256" t="s">
        <v>311</v>
      </c>
      <c r="F256" t="s">
        <v>337</v>
      </c>
      <c r="L256" t="s">
        <v>339</v>
      </c>
    </row>
    <row r="257" spans="1:12" x14ac:dyDescent="0.25">
      <c r="A257" t="s">
        <v>312</v>
      </c>
      <c r="F257" t="s">
        <v>338</v>
      </c>
      <c r="L257" t="s">
        <v>340</v>
      </c>
    </row>
    <row r="258" spans="1:12" x14ac:dyDescent="0.25">
      <c r="A258" t="s">
        <v>52</v>
      </c>
      <c r="F258" t="s">
        <v>339</v>
      </c>
      <c r="L258" t="s">
        <v>341</v>
      </c>
    </row>
    <row r="259" spans="1:12" x14ac:dyDescent="0.25">
      <c r="A259" t="s">
        <v>335</v>
      </c>
      <c r="F259" t="s">
        <v>340</v>
      </c>
      <c r="L259" t="s">
        <v>342</v>
      </c>
    </row>
    <row r="260" spans="1:12" x14ac:dyDescent="0.25">
      <c r="A260" t="s">
        <v>336</v>
      </c>
      <c r="F260" t="s">
        <v>341</v>
      </c>
      <c r="L260" t="s">
        <v>343</v>
      </c>
    </row>
    <row r="261" spans="1:12" x14ac:dyDescent="0.25">
      <c r="A261" t="s">
        <v>337</v>
      </c>
      <c r="F261" t="s">
        <v>342</v>
      </c>
      <c r="L261" t="s">
        <v>344</v>
      </c>
    </row>
    <row r="262" spans="1:12" x14ac:dyDescent="0.25">
      <c r="A262" t="s">
        <v>338</v>
      </c>
      <c r="F262" t="s">
        <v>343</v>
      </c>
      <c r="L262" t="s">
        <v>345</v>
      </c>
    </row>
    <row r="263" spans="1:12" x14ac:dyDescent="0.25">
      <c r="A263" t="s">
        <v>339</v>
      </c>
      <c r="F263" t="s">
        <v>344</v>
      </c>
      <c r="L263" t="s">
        <v>346</v>
      </c>
    </row>
    <row r="264" spans="1:12" x14ac:dyDescent="0.25">
      <c r="A264" t="s">
        <v>340</v>
      </c>
      <c r="F264" t="s">
        <v>345</v>
      </c>
      <c r="L264" t="s">
        <v>347</v>
      </c>
    </row>
    <row r="265" spans="1:12" x14ac:dyDescent="0.25">
      <c r="A265" t="s">
        <v>341</v>
      </c>
      <c r="F265" t="s">
        <v>346</v>
      </c>
      <c r="L265" t="s">
        <v>55</v>
      </c>
    </row>
    <row r="266" spans="1:12" x14ac:dyDescent="0.25">
      <c r="A266" t="s">
        <v>342</v>
      </c>
      <c r="F266" t="s">
        <v>347</v>
      </c>
      <c r="L266" t="s">
        <v>335</v>
      </c>
    </row>
    <row r="267" spans="1:12" x14ac:dyDescent="0.25">
      <c r="A267" t="s">
        <v>343</v>
      </c>
      <c r="F267" t="s">
        <v>55</v>
      </c>
      <c r="L267" t="s">
        <v>336</v>
      </c>
    </row>
    <row r="268" spans="1:12" x14ac:dyDescent="0.25">
      <c r="A268" t="s">
        <v>344</v>
      </c>
      <c r="F268" t="s">
        <v>335</v>
      </c>
      <c r="L268" t="s">
        <v>337</v>
      </c>
    </row>
    <row r="269" spans="1:12" x14ac:dyDescent="0.25">
      <c r="A269" t="s">
        <v>345</v>
      </c>
      <c r="F269" t="s">
        <v>336</v>
      </c>
      <c r="L269" t="s">
        <v>338</v>
      </c>
    </row>
    <row r="270" spans="1:12" x14ac:dyDescent="0.25">
      <c r="A270" t="s">
        <v>346</v>
      </c>
      <c r="F270" t="s">
        <v>337</v>
      </c>
      <c r="L270" t="s">
        <v>339</v>
      </c>
    </row>
    <row r="271" spans="1:12" x14ac:dyDescent="0.25">
      <c r="A271" t="s">
        <v>347</v>
      </c>
      <c r="F271" t="s">
        <v>338</v>
      </c>
      <c r="L271" t="s">
        <v>340</v>
      </c>
    </row>
    <row r="272" spans="1:12" x14ac:dyDescent="0.25">
      <c r="A272" t="s">
        <v>55</v>
      </c>
      <c r="F272" t="s">
        <v>339</v>
      </c>
      <c r="L272" t="s">
        <v>341</v>
      </c>
    </row>
    <row r="273" spans="1:12" x14ac:dyDescent="0.25">
      <c r="A273" t="s">
        <v>335</v>
      </c>
      <c r="F273" t="s">
        <v>340</v>
      </c>
      <c r="L273" t="s">
        <v>342</v>
      </c>
    </row>
    <row r="274" spans="1:12" x14ac:dyDescent="0.25">
      <c r="A274" t="s">
        <v>336</v>
      </c>
      <c r="F274" t="s">
        <v>341</v>
      </c>
      <c r="L274" t="s">
        <v>343</v>
      </c>
    </row>
    <row r="275" spans="1:12" x14ac:dyDescent="0.25">
      <c r="A275" t="s">
        <v>337</v>
      </c>
      <c r="F275" t="s">
        <v>342</v>
      </c>
      <c r="L275" t="s">
        <v>344</v>
      </c>
    </row>
    <row r="276" spans="1:12" x14ac:dyDescent="0.25">
      <c r="A276" t="s">
        <v>338</v>
      </c>
      <c r="F276" t="s">
        <v>343</v>
      </c>
      <c r="L276" t="s">
        <v>345</v>
      </c>
    </row>
    <row r="277" spans="1:12" x14ac:dyDescent="0.25">
      <c r="A277" t="s">
        <v>339</v>
      </c>
      <c r="F277" t="s">
        <v>344</v>
      </c>
      <c r="L277" t="s">
        <v>346</v>
      </c>
    </row>
    <row r="278" spans="1:12" x14ac:dyDescent="0.25">
      <c r="A278" t="s">
        <v>340</v>
      </c>
      <c r="F278" t="s">
        <v>345</v>
      </c>
      <c r="L278" t="s">
        <v>347</v>
      </c>
    </row>
    <row r="279" spans="1:12" x14ac:dyDescent="0.25">
      <c r="A279" t="s">
        <v>341</v>
      </c>
      <c r="F279" t="s">
        <v>346</v>
      </c>
      <c r="L279" t="s">
        <v>56</v>
      </c>
    </row>
    <row r="280" spans="1:12" x14ac:dyDescent="0.25">
      <c r="A280" t="s">
        <v>342</v>
      </c>
      <c r="F280" t="s">
        <v>347</v>
      </c>
      <c r="L280" t="s">
        <v>335</v>
      </c>
    </row>
    <row r="281" spans="1:12" x14ac:dyDescent="0.25">
      <c r="A281" t="s">
        <v>343</v>
      </c>
      <c r="F281" t="s">
        <v>56</v>
      </c>
      <c r="L281" t="s">
        <v>336</v>
      </c>
    </row>
    <row r="282" spans="1:12" x14ac:dyDescent="0.25">
      <c r="A282" t="s">
        <v>344</v>
      </c>
      <c r="F282" t="s">
        <v>335</v>
      </c>
      <c r="L282" t="s">
        <v>337</v>
      </c>
    </row>
    <row r="283" spans="1:12" x14ac:dyDescent="0.25">
      <c r="A283" t="s">
        <v>345</v>
      </c>
      <c r="F283" t="s">
        <v>336</v>
      </c>
      <c r="L283" t="s">
        <v>338</v>
      </c>
    </row>
    <row r="284" spans="1:12" x14ac:dyDescent="0.25">
      <c r="A284" t="s">
        <v>346</v>
      </c>
      <c r="F284" t="s">
        <v>337</v>
      </c>
      <c r="L284" t="s">
        <v>348</v>
      </c>
    </row>
    <row r="285" spans="1:12" x14ac:dyDescent="0.25">
      <c r="A285" t="s">
        <v>347</v>
      </c>
      <c r="F285" t="s">
        <v>338</v>
      </c>
      <c r="L285" t="s">
        <v>340</v>
      </c>
    </row>
    <row r="286" spans="1:12" x14ac:dyDescent="0.25">
      <c r="A286" t="s">
        <v>56</v>
      </c>
      <c r="F286" t="s">
        <v>348</v>
      </c>
      <c r="L286" t="s">
        <v>341</v>
      </c>
    </row>
    <row r="287" spans="1:12" x14ac:dyDescent="0.25">
      <c r="A287" t="s">
        <v>335</v>
      </c>
      <c r="F287" t="s">
        <v>340</v>
      </c>
      <c r="L287" t="s">
        <v>342</v>
      </c>
    </row>
    <row r="288" spans="1:12" x14ac:dyDescent="0.25">
      <c r="A288" t="s">
        <v>336</v>
      </c>
      <c r="F288" t="s">
        <v>341</v>
      </c>
      <c r="L288" t="s">
        <v>343</v>
      </c>
    </row>
    <row r="289" spans="1:12" x14ac:dyDescent="0.25">
      <c r="A289" t="s">
        <v>337</v>
      </c>
      <c r="F289" t="s">
        <v>342</v>
      </c>
      <c r="L289" t="s">
        <v>344</v>
      </c>
    </row>
    <row r="290" spans="1:12" x14ac:dyDescent="0.25">
      <c r="A290" t="s">
        <v>338</v>
      </c>
      <c r="F290" t="s">
        <v>343</v>
      </c>
      <c r="L290" t="s">
        <v>345</v>
      </c>
    </row>
    <row r="291" spans="1:12" x14ac:dyDescent="0.25">
      <c r="A291" t="s">
        <v>348</v>
      </c>
      <c r="F291" t="s">
        <v>344</v>
      </c>
      <c r="L291" t="s">
        <v>346</v>
      </c>
    </row>
    <row r="292" spans="1:12" x14ac:dyDescent="0.25">
      <c r="A292" t="s">
        <v>340</v>
      </c>
      <c r="F292" t="s">
        <v>345</v>
      </c>
      <c r="L292" t="s">
        <v>347</v>
      </c>
    </row>
    <row r="293" spans="1:12" x14ac:dyDescent="0.25">
      <c r="A293" t="s">
        <v>341</v>
      </c>
      <c r="F293" t="s">
        <v>346</v>
      </c>
    </row>
    <row r="294" spans="1:12" x14ac:dyDescent="0.25">
      <c r="A294" t="s">
        <v>342</v>
      </c>
      <c r="F294" t="s">
        <v>347</v>
      </c>
    </row>
    <row r="295" spans="1:12" x14ac:dyDescent="0.25">
      <c r="A295" t="s">
        <v>343</v>
      </c>
      <c r="F295" t="s">
        <v>349</v>
      </c>
    </row>
    <row r="296" spans="1:12" x14ac:dyDescent="0.25">
      <c r="A296" t="s">
        <v>344</v>
      </c>
    </row>
    <row r="297" spans="1:12" x14ac:dyDescent="0.25">
      <c r="A297" t="s">
        <v>345</v>
      </c>
    </row>
    <row r="298" spans="1:12" x14ac:dyDescent="0.25">
      <c r="A298" t="s">
        <v>346</v>
      </c>
    </row>
    <row r="299" spans="1:12" x14ac:dyDescent="0.25">
      <c r="A299" t="s">
        <v>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topLeftCell="A49" workbookViewId="0">
      <selection activeCell="A67" sqref="A67:XFD67"/>
    </sheetView>
  </sheetViews>
  <sheetFormatPr defaultRowHeight="15" x14ac:dyDescent="0.25"/>
  <sheetData>
    <row r="1" spans="1:4" x14ac:dyDescent="0.25">
      <c r="A1" t="s">
        <v>201</v>
      </c>
    </row>
    <row r="2" spans="1:4" x14ac:dyDescent="0.25">
      <c r="A2" t="s">
        <v>35</v>
      </c>
    </row>
    <row r="3" spans="1:4" x14ac:dyDescent="0.25">
      <c r="A3" t="s">
        <v>36</v>
      </c>
    </row>
    <row r="4" spans="1:4" x14ac:dyDescent="0.25">
      <c r="A4">
        <v>1</v>
      </c>
      <c r="B4" t="s">
        <v>172</v>
      </c>
      <c r="C4" t="s">
        <v>61</v>
      </c>
      <c r="D4">
        <v>1413.88009709278</v>
      </c>
    </row>
    <row r="5" spans="1:4" x14ac:dyDescent="0.25">
      <c r="A5">
        <v>2</v>
      </c>
      <c r="B5" t="s">
        <v>173</v>
      </c>
      <c r="C5" t="s">
        <v>174</v>
      </c>
      <c r="D5">
        <v>3198.9552975911602</v>
      </c>
    </row>
    <row r="6" spans="1:4" x14ac:dyDescent="0.25">
      <c r="A6" t="s">
        <v>37</v>
      </c>
    </row>
    <row r="7" spans="1:4" x14ac:dyDescent="0.25">
      <c r="A7">
        <v>1</v>
      </c>
      <c r="B7" t="s">
        <v>172</v>
      </c>
      <c r="C7" t="s">
        <v>61</v>
      </c>
      <c r="D7">
        <v>0</v>
      </c>
    </row>
    <row r="8" spans="1:4" x14ac:dyDescent="0.25">
      <c r="A8">
        <v>2</v>
      </c>
      <c r="B8" t="s">
        <v>173</v>
      </c>
      <c r="C8" t="s">
        <v>174</v>
      </c>
      <c r="D8">
        <v>0</v>
      </c>
    </row>
    <row r="9" spans="1:4" x14ac:dyDescent="0.25">
      <c r="A9" t="s">
        <v>38</v>
      </c>
    </row>
    <row r="10" spans="1:4" x14ac:dyDescent="0.25">
      <c r="A10">
        <v>1</v>
      </c>
      <c r="B10" t="s">
        <v>172</v>
      </c>
      <c r="C10" t="s">
        <v>61</v>
      </c>
      <c r="D10">
        <v>0</v>
      </c>
    </row>
    <row r="11" spans="1:4" x14ac:dyDescent="0.25">
      <c r="A11">
        <v>2</v>
      </c>
      <c r="B11" t="s">
        <v>173</v>
      </c>
      <c r="C11" t="s">
        <v>174</v>
      </c>
      <c r="D11">
        <v>0</v>
      </c>
    </row>
    <row r="12" spans="1:4" x14ac:dyDescent="0.25">
      <c r="A12" t="s">
        <v>39</v>
      </c>
    </row>
    <row r="13" spans="1:4" x14ac:dyDescent="0.25">
      <c r="A13">
        <v>62</v>
      </c>
      <c r="B13" t="s">
        <v>175</v>
      </c>
      <c r="C13" t="s">
        <v>43</v>
      </c>
      <c r="D13">
        <v>0</v>
      </c>
    </row>
    <row r="14" spans="1:4" x14ac:dyDescent="0.25">
      <c r="A14">
        <v>63</v>
      </c>
      <c r="B14" t="s">
        <v>176</v>
      </c>
      <c r="C14" t="s">
        <v>57</v>
      </c>
      <c r="D14">
        <v>0</v>
      </c>
    </row>
    <row r="15" spans="1:4" x14ac:dyDescent="0.25">
      <c r="A15">
        <v>64</v>
      </c>
      <c r="B15" t="s">
        <v>177</v>
      </c>
      <c r="C15" t="s">
        <v>57</v>
      </c>
      <c r="D15">
        <v>0</v>
      </c>
    </row>
    <row r="16" spans="1:4" x14ac:dyDescent="0.25">
      <c r="A16">
        <v>65</v>
      </c>
      <c r="B16" t="s">
        <v>178</v>
      </c>
      <c r="C16" t="s">
        <v>78</v>
      </c>
      <c r="D16">
        <v>0</v>
      </c>
    </row>
    <row r="17" spans="1:4" x14ac:dyDescent="0.25">
      <c r="A17">
        <v>66</v>
      </c>
      <c r="B17" t="s">
        <v>179</v>
      </c>
      <c r="C17" t="s">
        <v>78</v>
      </c>
      <c r="D17">
        <v>0</v>
      </c>
    </row>
    <row r="18" spans="1:4" x14ac:dyDescent="0.25">
      <c r="A18">
        <v>67</v>
      </c>
      <c r="B18" t="s">
        <v>180</v>
      </c>
      <c r="C18" t="s">
        <v>50</v>
      </c>
      <c r="D18">
        <v>0</v>
      </c>
    </row>
    <row r="19" spans="1:4" x14ac:dyDescent="0.25">
      <c r="A19">
        <v>68</v>
      </c>
      <c r="B19" t="s">
        <v>181</v>
      </c>
      <c r="C19" t="s">
        <v>182</v>
      </c>
      <c r="D19">
        <v>0</v>
      </c>
    </row>
    <row r="20" spans="1:4" x14ac:dyDescent="0.25">
      <c r="A20">
        <v>69</v>
      </c>
      <c r="B20" t="s">
        <v>183</v>
      </c>
      <c r="C20" t="s">
        <v>47</v>
      </c>
      <c r="D20">
        <v>0</v>
      </c>
    </row>
    <row r="21" spans="1:4" x14ac:dyDescent="0.25">
      <c r="A21">
        <v>70</v>
      </c>
      <c r="B21" t="s">
        <v>184</v>
      </c>
      <c r="C21" t="s">
        <v>59</v>
      </c>
      <c r="D21">
        <v>0</v>
      </c>
    </row>
    <row r="22" spans="1:4" x14ac:dyDescent="0.25">
      <c r="A22">
        <v>71</v>
      </c>
      <c r="B22" t="s">
        <v>185</v>
      </c>
      <c r="C22" t="s">
        <v>57</v>
      </c>
      <c r="D22">
        <v>0</v>
      </c>
    </row>
    <row r="23" spans="1:4" x14ac:dyDescent="0.25">
      <c r="A23">
        <v>72</v>
      </c>
      <c r="B23" t="s">
        <v>186</v>
      </c>
      <c r="C23" t="s">
        <v>187</v>
      </c>
      <c r="D23">
        <v>0</v>
      </c>
    </row>
    <row r="24" spans="1:4" x14ac:dyDescent="0.25">
      <c r="A24">
        <v>73</v>
      </c>
      <c r="B24" t="s">
        <v>188</v>
      </c>
      <c r="C24" t="s">
        <v>76</v>
      </c>
      <c r="D24">
        <v>0</v>
      </c>
    </row>
    <row r="25" spans="1:4" x14ac:dyDescent="0.25">
      <c r="A25">
        <v>74</v>
      </c>
      <c r="B25" t="s">
        <v>189</v>
      </c>
      <c r="C25" t="s">
        <v>76</v>
      </c>
      <c r="D25">
        <v>0</v>
      </c>
    </row>
    <row r="26" spans="1:4" x14ac:dyDescent="0.25">
      <c r="A26">
        <v>75</v>
      </c>
      <c r="B26" t="s">
        <v>190</v>
      </c>
      <c r="C26" t="s">
        <v>79</v>
      </c>
      <c r="D26">
        <v>0</v>
      </c>
    </row>
    <row r="27" spans="1:4" x14ac:dyDescent="0.25">
      <c r="A27">
        <v>76</v>
      </c>
      <c r="B27" t="s">
        <v>191</v>
      </c>
      <c r="C27" t="s">
        <v>192</v>
      </c>
      <c r="D27">
        <v>0</v>
      </c>
    </row>
    <row r="28" spans="1:4" x14ac:dyDescent="0.25">
      <c r="A28">
        <v>77</v>
      </c>
      <c r="B28" t="s">
        <v>193</v>
      </c>
      <c r="C28" t="s">
        <v>43</v>
      </c>
      <c r="D28">
        <v>0</v>
      </c>
    </row>
    <row r="29" spans="1:4" x14ac:dyDescent="0.25">
      <c r="A29" t="s">
        <v>40</v>
      </c>
    </row>
    <row r="30" spans="1:4" x14ac:dyDescent="0.25">
      <c r="A30">
        <v>62</v>
      </c>
      <c r="B30" t="s">
        <v>175</v>
      </c>
      <c r="C30" t="s">
        <v>43</v>
      </c>
      <c r="D30">
        <v>0</v>
      </c>
    </row>
    <row r="31" spans="1:4" x14ac:dyDescent="0.25">
      <c r="A31">
        <v>63</v>
      </c>
      <c r="B31" t="s">
        <v>176</v>
      </c>
      <c r="C31" t="s">
        <v>57</v>
      </c>
      <c r="D31">
        <v>0</v>
      </c>
    </row>
    <row r="32" spans="1:4" x14ac:dyDescent="0.25">
      <c r="A32">
        <v>64</v>
      </c>
      <c r="B32" t="s">
        <v>177</v>
      </c>
      <c r="C32" t="s">
        <v>57</v>
      </c>
      <c r="D32">
        <v>0</v>
      </c>
    </row>
    <row r="33" spans="1:4" x14ac:dyDescent="0.25">
      <c r="A33">
        <v>65</v>
      </c>
      <c r="B33" t="s">
        <v>178</v>
      </c>
      <c r="C33" t="s">
        <v>78</v>
      </c>
      <c r="D33">
        <v>0</v>
      </c>
    </row>
    <row r="34" spans="1:4" x14ac:dyDescent="0.25">
      <c r="A34">
        <v>66</v>
      </c>
      <c r="B34" t="s">
        <v>179</v>
      </c>
      <c r="C34" t="s">
        <v>78</v>
      </c>
      <c r="D34">
        <v>0</v>
      </c>
    </row>
    <row r="35" spans="1:4" x14ac:dyDescent="0.25">
      <c r="A35">
        <v>67</v>
      </c>
      <c r="B35" t="s">
        <v>180</v>
      </c>
      <c r="C35" t="s">
        <v>50</v>
      </c>
      <c r="D35">
        <v>0</v>
      </c>
    </row>
    <row r="36" spans="1:4" x14ac:dyDescent="0.25">
      <c r="A36">
        <v>68</v>
      </c>
      <c r="B36" t="s">
        <v>181</v>
      </c>
      <c r="C36" t="s">
        <v>182</v>
      </c>
      <c r="D36">
        <v>0</v>
      </c>
    </row>
    <row r="37" spans="1:4" x14ac:dyDescent="0.25">
      <c r="A37">
        <v>69</v>
      </c>
      <c r="B37" t="s">
        <v>183</v>
      </c>
      <c r="C37" t="s">
        <v>47</v>
      </c>
      <c r="D37">
        <v>0</v>
      </c>
    </row>
    <row r="38" spans="1:4" x14ac:dyDescent="0.25">
      <c r="A38">
        <v>70</v>
      </c>
      <c r="B38" t="s">
        <v>184</v>
      </c>
      <c r="C38" t="s">
        <v>59</v>
      </c>
      <c r="D38">
        <v>0</v>
      </c>
    </row>
    <row r="39" spans="1:4" x14ac:dyDescent="0.25">
      <c r="A39">
        <v>71</v>
      </c>
      <c r="B39" t="s">
        <v>185</v>
      </c>
      <c r="C39" t="s">
        <v>57</v>
      </c>
      <c r="D39">
        <v>0</v>
      </c>
    </row>
    <row r="40" spans="1:4" x14ac:dyDescent="0.25">
      <c r="A40">
        <v>72</v>
      </c>
      <c r="B40" t="s">
        <v>186</v>
      </c>
      <c r="C40" t="s">
        <v>187</v>
      </c>
      <c r="D40">
        <v>0</v>
      </c>
    </row>
    <row r="41" spans="1:4" x14ac:dyDescent="0.25">
      <c r="A41">
        <v>73</v>
      </c>
      <c r="B41" t="s">
        <v>188</v>
      </c>
      <c r="C41" t="s">
        <v>76</v>
      </c>
      <c r="D41">
        <v>0</v>
      </c>
    </row>
    <row r="42" spans="1:4" x14ac:dyDescent="0.25">
      <c r="A42">
        <v>74</v>
      </c>
      <c r="B42" t="s">
        <v>189</v>
      </c>
      <c r="C42" t="s">
        <v>76</v>
      </c>
      <c r="D42">
        <v>0</v>
      </c>
    </row>
    <row r="43" spans="1:4" x14ac:dyDescent="0.25">
      <c r="A43">
        <v>75</v>
      </c>
      <c r="B43" t="s">
        <v>190</v>
      </c>
      <c r="C43" t="s">
        <v>79</v>
      </c>
      <c r="D43">
        <v>0</v>
      </c>
    </row>
    <row r="44" spans="1:4" x14ac:dyDescent="0.25">
      <c r="A44">
        <v>76</v>
      </c>
      <c r="B44" t="s">
        <v>191</v>
      </c>
      <c r="C44" t="s">
        <v>192</v>
      </c>
      <c r="D44">
        <v>0</v>
      </c>
    </row>
    <row r="45" spans="1:4" x14ac:dyDescent="0.25">
      <c r="A45">
        <v>77</v>
      </c>
      <c r="B45" t="s">
        <v>193</v>
      </c>
      <c r="C45" t="s">
        <v>43</v>
      </c>
      <c r="D45">
        <v>0</v>
      </c>
    </row>
    <row r="46" spans="1:4" x14ac:dyDescent="0.25">
      <c r="A46" t="s">
        <v>41</v>
      </c>
    </row>
    <row r="47" spans="1:4" x14ac:dyDescent="0.25">
      <c r="A47">
        <v>62</v>
      </c>
      <c r="B47" t="s">
        <v>175</v>
      </c>
      <c r="C47" t="s">
        <v>43</v>
      </c>
      <c r="D47">
        <v>0</v>
      </c>
    </row>
    <row r="48" spans="1:4" x14ac:dyDescent="0.25">
      <c r="A48">
        <v>63</v>
      </c>
      <c r="B48" t="s">
        <v>176</v>
      </c>
      <c r="C48" t="s">
        <v>57</v>
      </c>
      <c r="D48">
        <v>0</v>
      </c>
    </row>
    <row r="49" spans="1:4" x14ac:dyDescent="0.25">
      <c r="A49">
        <v>64</v>
      </c>
      <c r="B49" t="s">
        <v>177</v>
      </c>
      <c r="C49" t="s">
        <v>57</v>
      </c>
      <c r="D49">
        <v>0</v>
      </c>
    </row>
    <row r="50" spans="1:4" x14ac:dyDescent="0.25">
      <c r="A50">
        <v>65</v>
      </c>
      <c r="B50" t="s">
        <v>178</v>
      </c>
      <c r="C50" t="s">
        <v>78</v>
      </c>
      <c r="D50">
        <v>0</v>
      </c>
    </row>
    <row r="51" spans="1:4" x14ac:dyDescent="0.25">
      <c r="A51">
        <v>66</v>
      </c>
      <c r="B51" t="s">
        <v>179</v>
      </c>
      <c r="C51" t="s">
        <v>78</v>
      </c>
      <c r="D51">
        <v>0</v>
      </c>
    </row>
    <row r="52" spans="1:4" x14ac:dyDescent="0.25">
      <c r="A52">
        <v>67</v>
      </c>
      <c r="B52" t="s">
        <v>180</v>
      </c>
      <c r="C52" t="s">
        <v>50</v>
      </c>
      <c r="D52">
        <v>0</v>
      </c>
    </row>
    <row r="53" spans="1:4" x14ac:dyDescent="0.25">
      <c r="A53">
        <v>68</v>
      </c>
      <c r="B53" t="s">
        <v>181</v>
      </c>
      <c r="C53" t="s">
        <v>182</v>
      </c>
      <c r="D53">
        <v>0</v>
      </c>
    </row>
    <row r="54" spans="1:4" x14ac:dyDescent="0.25">
      <c r="A54">
        <v>69</v>
      </c>
      <c r="B54" t="s">
        <v>183</v>
      </c>
      <c r="C54" t="s">
        <v>47</v>
      </c>
      <c r="D54">
        <v>0</v>
      </c>
    </row>
    <row r="55" spans="1:4" x14ac:dyDescent="0.25">
      <c r="A55">
        <v>70</v>
      </c>
      <c r="B55" t="s">
        <v>184</v>
      </c>
      <c r="C55" t="s">
        <v>59</v>
      </c>
      <c r="D55">
        <v>0</v>
      </c>
    </row>
    <row r="56" spans="1:4" x14ac:dyDescent="0.25">
      <c r="A56">
        <v>71</v>
      </c>
      <c r="B56" t="s">
        <v>185</v>
      </c>
      <c r="C56" t="s">
        <v>57</v>
      </c>
      <c r="D56">
        <v>0</v>
      </c>
    </row>
    <row r="57" spans="1:4" x14ac:dyDescent="0.25">
      <c r="A57">
        <v>72</v>
      </c>
      <c r="B57" t="s">
        <v>186</v>
      </c>
      <c r="C57" t="s">
        <v>187</v>
      </c>
      <c r="D57">
        <v>0</v>
      </c>
    </row>
    <row r="58" spans="1:4" x14ac:dyDescent="0.25">
      <c r="A58">
        <v>73</v>
      </c>
      <c r="B58" t="s">
        <v>188</v>
      </c>
      <c r="C58" t="s">
        <v>76</v>
      </c>
      <c r="D58">
        <v>0</v>
      </c>
    </row>
    <row r="59" spans="1:4" x14ac:dyDescent="0.25">
      <c r="A59">
        <v>74</v>
      </c>
      <c r="B59" t="s">
        <v>189</v>
      </c>
      <c r="C59" t="s">
        <v>76</v>
      </c>
      <c r="D59">
        <v>0</v>
      </c>
    </row>
    <row r="60" spans="1:4" x14ac:dyDescent="0.25">
      <c r="A60">
        <v>75</v>
      </c>
      <c r="B60" t="s">
        <v>190</v>
      </c>
      <c r="C60" t="s">
        <v>79</v>
      </c>
      <c r="D60">
        <v>0</v>
      </c>
    </row>
    <row r="61" spans="1:4" x14ac:dyDescent="0.25">
      <c r="A61">
        <v>76</v>
      </c>
      <c r="B61" t="s">
        <v>191</v>
      </c>
      <c r="C61" t="s">
        <v>192</v>
      </c>
      <c r="D61">
        <v>0</v>
      </c>
    </row>
    <row r="62" spans="1:4" x14ac:dyDescent="0.25">
      <c r="A62">
        <v>77</v>
      </c>
      <c r="B62" t="s">
        <v>193</v>
      </c>
      <c r="C62" t="s">
        <v>43</v>
      </c>
      <c r="D62">
        <v>0</v>
      </c>
    </row>
    <row r="63" spans="1:4" x14ac:dyDescent="0.25">
      <c r="A63" t="s">
        <v>42</v>
      </c>
    </row>
    <row r="64" spans="1:4" x14ac:dyDescent="0.25">
      <c r="A64">
        <v>386</v>
      </c>
      <c r="B64" t="s">
        <v>43</v>
      </c>
      <c r="C64">
        <v>8400</v>
      </c>
    </row>
    <row r="65" spans="1:3" x14ac:dyDescent="0.25">
      <c r="A65">
        <v>387</v>
      </c>
      <c r="B65" t="s">
        <v>43</v>
      </c>
      <c r="C65">
        <v>8400</v>
      </c>
    </row>
    <row r="66" spans="1:3" x14ac:dyDescent="0.25">
      <c r="A66">
        <v>388</v>
      </c>
      <c r="B66" t="s">
        <v>194</v>
      </c>
      <c r="C66">
        <v>12600</v>
      </c>
    </row>
    <row r="67" spans="1:3" x14ac:dyDescent="0.25">
      <c r="A67">
        <v>389</v>
      </c>
      <c r="B67" t="s">
        <v>194</v>
      </c>
      <c r="C67">
        <v>12600</v>
      </c>
    </row>
    <row r="68" spans="1:3" x14ac:dyDescent="0.25">
      <c r="A68">
        <v>390</v>
      </c>
      <c r="B68" t="s">
        <v>195</v>
      </c>
      <c r="C68">
        <v>13230</v>
      </c>
    </row>
    <row r="69" spans="1:3" x14ac:dyDescent="0.25">
      <c r="A69" t="s">
        <v>44</v>
      </c>
    </row>
    <row r="70" spans="1:3" x14ac:dyDescent="0.25">
      <c r="A70">
        <v>386</v>
      </c>
      <c r="B70" t="s">
        <v>43</v>
      </c>
      <c r="C70">
        <v>0</v>
      </c>
    </row>
    <row r="71" spans="1:3" x14ac:dyDescent="0.25">
      <c r="A71">
        <v>387</v>
      </c>
      <c r="B71" t="s">
        <v>43</v>
      </c>
      <c r="C71">
        <v>0</v>
      </c>
    </row>
    <row r="72" spans="1:3" x14ac:dyDescent="0.25">
      <c r="A72">
        <v>388</v>
      </c>
      <c r="B72" t="s">
        <v>194</v>
      </c>
      <c r="C72">
        <v>0</v>
      </c>
    </row>
    <row r="73" spans="1:3" x14ac:dyDescent="0.25">
      <c r="A73">
        <v>389</v>
      </c>
      <c r="B73" t="s">
        <v>194</v>
      </c>
      <c r="C73">
        <v>0</v>
      </c>
    </row>
    <row r="74" spans="1:3" x14ac:dyDescent="0.25">
      <c r="A74">
        <v>390</v>
      </c>
      <c r="B74" t="s">
        <v>196</v>
      </c>
      <c r="C74">
        <v>1134.9478036273399</v>
      </c>
    </row>
    <row r="75" spans="1:3" x14ac:dyDescent="0.25">
      <c r="A75" t="s">
        <v>45</v>
      </c>
    </row>
    <row r="76" spans="1:3" x14ac:dyDescent="0.25">
      <c r="A76">
        <v>386</v>
      </c>
      <c r="B76" t="s">
        <v>43</v>
      </c>
      <c r="C76">
        <v>0</v>
      </c>
    </row>
    <row r="77" spans="1:3" x14ac:dyDescent="0.25">
      <c r="A77">
        <v>387</v>
      </c>
      <c r="B77" t="s">
        <v>43</v>
      </c>
      <c r="C77">
        <v>0</v>
      </c>
    </row>
    <row r="78" spans="1:3" x14ac:dyDescent="0.25">
      <c r="A78">
        <v>388</v>
      </c>
      <c r="B78" t="s">
        <v>194</v>
      </c>
      <c r="C78">
        <v>0</v>
      </c>
    </row>
    <row r="79" spans="1:3" x14ac:dyDescent="0.25">
      <c r="A79">
        <v>389</v>
      </c>
      <c r="B79" t="s">
        <v>194</v>
      </c>
      <c r="C79">
        <v>0</v>
      </c>
    </row>
    <row r="80" spans="1:3" x14ac:dyDescent="0.25">
      <c r="A80">
        <v>390</v>
      </c>
      <c r="B80" t="s">
        <v>197</v>
      </c>
      <c r="C80">
        <v>159.73543117045199</v>
      </c>
    </row>
    <row r="81" spans="1:3" x14ac:dyDescent="0.25">
      <c r="A81" t="s">
        <v>46</v>
      </c>
    </row>
    <row r="82" spans="1:3" x14ac:dyDescent="0.25">
      <c r="A82">
        <v>1</v>
      </c>
      <c r="B82" t="s">
        <v>59</v>
      </c>
      <c r="C82">
        <v>462</v>
      </c>
    </row>
    <row r="83" spans="1:3" x14ac:dyDescent="0.25">
      <c r="A83">
        <v>2</v>
      </c>
      <c r="B83" t="s">
        <v>59</v>
      </c>
      <c r="C83">
        <v>462</v>
      </c>
    </row>
    <row r="84" spans="1:3" x14ac:dyDescent="0.25">
      <c r="A84">
        <v>3</v>
      </c>
      <c r="B84" t="s">
        <v>54</v>
      </c>
      <c r="C84">
        <v>0</v>
      </c>
    </row>
    <row r="85" spans="1:3" x14ac:dyDescent="0.25">
      <c r="A85">
        <v>4</v>
      </c>
      <c r="B85" t="s">
        <v>54</v>
      </c>
      <c r="C85">
        <v>0</v>
      </c>
    </row>
    <row r="86" spans="1:3" x14ac:dyDescent="0.25">
      <c r="A86">
        <v>5</v>
      </c>
      <c r="B86" t="s">
        <v>59</v>
      </c>
      <c r="C86">
        <v>462</v>
      </c>
    </row>
    <row r="87" spans="1:3" x14ac:dyDescent="0.25">
      <c r="A87">
        <v>6</v>
      </c>
      <c r="B87" t="s">
        <v>59</v>
      </c>
      <c r="C87">
        <v>462</v>
      </c>
    </row>
    <row r="88" spans="1:3" x14ac:dyDescent="0.25">
      <c r="A88">
        <v>7</v>
      </c>
      <c r="B88" t="s">
        <v>47</v>
      </c>
      <c r="C88">
        <v>577.5</v>
      </c>
    </row>
    <row r="89" spans="1:3" x14ac:dyDescent="0.25">
      <c r="A89">
        <v>8</v>
      </c>
      <c r="B89" t="s">
        <v>59</v>
      </c>
      <c r="C89">
        <v>462</v>
      </c>
    </row>
    <row r="90" spans="1:3" x14ac:dyDescent="0.25">
      <c r="A90">
        <v>9</v>
      </c>
      <c r="B90" t="s">
        <v>198</v>
      </c>
      <c r="C90">
        <v>257.5</v>
      </c>
    </row>
    <row r="91" spans="1:3" x14ac:dyDescent="0.25">
      <c r="A91">
        <v>10</v>
      </c>
      <c r="B91" t="s">
        <v>58</v>
      </c>
      <c r="C91">
        <v>1854</v>
      </c>
    </row>
    <row r="92" spans="1:3" x14ac:dyDescent="0.25">
      <c r="A92">
        <v>11</v>
      </c>
      <c r="B92" t="s">
        <v>199</v>
      </c>
      <c r="C92">
        <v>1648</v>
      </c>
    </row>
    <row r="93" spans="1:3" x14ac:dyDescent="0.25">
      <c r="A93">
        <v>12</v>
      </c>
      <c r="B93" t="s">
        <v>43</v>
      </c>
      <c r="C93">
        <v>2060</v>
      </c>
    </row>
    <row r="94" spans="1:3" x14ac:dyDescent="0.25">
      <c r="A94">
        <v>13</v>
      </c>
      <c r="B94" t="s">
        <v>43</v>
      </c>
      <c r="C94">
        <v>2060</v>
      </c>
    </row>
    <row r="95" spans="1:3" x14ac:dyDescent="0.25">
      <c r="A95">
        <v>14</v>
      </c>
      <c r="B95" t="s">
        <v>43</v>
      </c>
      <c r="C95">
        <v>0</v>
      </c>
    </row>
    <row r="96" spans="1:3" x14ac:dyDescent="0.25">
      <c r="A96">
        <v>15</v>
      </c>
      <c r="B96" t="s">
        <v>43</v>
      </c>
      <c r="C96">
        <v>0</v>
      </c>
    </row>
    <row r="97" spans="1:3" x14ac:dyDescent="0.25">
      <c r="A97">
        <v>16</v>
      </c>
      <c r="B97" t="s">
        <v>57</v>
      </c>
      <c r="C97">
        <v>0</v>
      </c>
    </row>
    <row r="98" spans="1:3" x14ac:dyDescent="0.25">
      <c r="A98">
        <v>17</v>
      </c>
      <c r="B98" t="s">
        <v>57</v>
      </c>
      <c r="C98">
        <v>0</v>
      </c>
    </row>
    <row r="99" spans="1:3" x14ac:dyDescent="0.25">
      <c r="A99">
        <v>18</v>
      </c>
      <c r="B99" t="s">
        <v>57</v>
      </c>
      <c r="C99">
        <v>0</v>
      </c>
    </row>
    <row r="100" spans="1:3" x14ac:dyDescent="0.25">
      <c r="A100">
        <v>19</v>
      </c>
      <c r="B100" t="s">
        <v>57</v>
      </c>
      <c r="C100">
        <v>0</v>
      </c>
    </row>
    <row r="101" spans="1:3" x14ac:dyDescent="0.25">
      <c r="A101">
        <v>20</v>
      </c>
      <c r="B101" t="s">
        <v>78</v>
      </c>
      <c r="C101">
        <v>0</v>
      </c>
    </row>
    <row r="102" spans="1:3" x14ac:dyDescent="0.25">
      <c r="A102">
        <v>21</v>
      </c>
      <c r="B102" t="s">
        <v>78</v>
      </c>
      <c r="C102">
        <v>0</v>
      </c>
    </row>
    <row r="103" spans="1:3" x14ac:dyDescent="0.25">
      <c r="A103">
        <v>22</v>
      </c>
      <c r="B103" t="s">
        <v>78</v>
      </c>
      <c r="C103">
        <v>0</v>
      </c>
    </row>
    <row r="104" spans="1:3" x14ac:dyDescent="0.25">
      <c r="A104">
        <v>23</v>
      </c>
      <c r="B104" t="s">
        <v>78</v>
      </c>
      <c r="C104">
        <v>0</v>
      </c>
    </row>
    <row r="105" spans="1:3" x14ac:dyDescent="0.25">
      <c r="A105">
        <v>24</v>
      </c>
      <c r="B105" t="s">
        <v>50</v>
      </c>
      <c r="C105">
        <v>0</v>
      </c>
    </row>
    <row r="106" spans="1:3" x14ac:dyDescent="0.25">
      <c r="A106">
        <v>25</v>
      </c>
      <c r="B106" t="s">
        <v>50</v>
      </c>
      <c r="C106">
        <v>0</v>
      </c>
    </row>
    <row r="107" spans="1:3" x14ac:dyDescent="0.25">
      <c r="A107">
        <v>26</v>
      </c>
      <c r="B107" t="s">
        <v>182</v>
      </c>
      <c r="C107">
        <v>0</v>
      </c>
    </row>
    <row r="108" spans="1:3" x14ac:dyDescent="0.25">
      <c r="A108">
        <v>27</v>
      </c>
      <c r="B108" t="s">
        <v>182</v>
      </c>
      <c r="C108">
        <v>0</v>
      </c>
    </row>
    <row r="109" spans="1:3" x14ac:dyDescent="0.25">
      <c r="A109">
        <v>28</v>
      </c>
      <c r="B109" t="s">
        <v>47</v>
      </c>
      <c r="C109">
        <v>0</v>
      </c>
    </row>
    <row r="110" spans="1:3" x14ac:dyDescent="0.25">
      <c r="A110">
        <v>29</v>
      </c>
      <c r="B110" t="s">
        <v>47</v>
      </c>
      <c r="C110">
        <v>0</v>
      </c>
    </row>
    <row r="111" spans="1:3" x14ac:dyDescent="0.25">
      <c r="A111">
        <v>30</v>
      </c>
      <c r="B111" t="s">
        <v>59</v>
      </c>
      <c r="C111">
        <v>0</v>
      </c>
    </row>
    <row r="112" spans="1:3" x14ac:dyDescent="0.25">
      <c r="A112">
        <v>31</v>
      </c>
      <c r="B112" t="s">
        <v>59</v>
      </c>
      <c r="C112">
        <v>0</v>
      </c>
    </row>
    <row r="113" spans="1:3" x14ac:dyDescent="0.25">
      <c r="A113">
        <v>32</v>
      </c>
      <c r="B113" t="s">
        <v>57</v>
      </c>
      <c r="C113">
        <v>0</v>
      </c>
    </row>
    <row r="114" spans="1:3" x14ac:dyDescent="0.25">
      <c r="A114">
        <v>33</v>
      </c>
      <c r="B114" t="s">
        <v>57</v>
      </c>
      <c r="C114">
        <v>0</v>
      </c>
    </row>
    <row r="115" spans="1:3" x14ac:dyDescent="0.25">
      <c r="A115">
        <v>34</v>
      </c>
      <c r="B115" t="s">
        <v>187</v>
      </c>
      <c r="C115">
        <v>0</v>
      </c>
    </row>
    <row r="116" spans="1:3" x14ac:dyDescent="0.25">
      <c r="A116">
        <v>35</v>
      </c>
      <c r="B116" t="s">
        <v>187</v>
      </c>
      <c r="C116">
        <v>0</v>
      </c>
    </row>
    <row r="117" spans="1:3" x14ac:dyDescent="0.25">
      <c r="A117">
        <v>36</v>
      </c>
      <c r="B117" t="s">
        <v>76</v>
      </c>
      <c r="C117">
        <v>0</v>
      </c>
    </row>
    <row r="118" spans="1:3" x14ac:dyDescent="0.25">
      <c r="A118">
        <v>37</v>
      </c>
      <c r="B118" t="s">
        <v>76</v>
      </c>
      <c r="C118">
        <v>0</v>
      </c>
    </row>
    <row r="119" spans="1:3" x14ac:dyDescent="0.25">
      <c r="A119">
        <v>38</v>
      </c>
      <c r="B119" t="s">
        <v>76</v>
      </c>
      <c r="C119">
        <v>0</v>
      </c>
    </row>
    <row r="120" spans="1:3" x14ac:dyDescent="0.25">
      <c r="A120">
        <v>39</v>
      </c>
      <c r="B120" t="s">
        <v>76</v>
      </c>
      <c r="C120">
        <v>0</v>
      </c>
    </row>
    <row r="121" spans="1:3" x14ac:dyDescent="0.25">
      <c r="A121">
        <v>40</v>
      </c>
      <c r="B121" t="s">
        <v>79</v>
      </c>
      <c r="C121">
        <v>0</v>
      </c>
    </row>
    <row r="122" spans="1:3" x14ac:dyDescent="0.25">
      <c r="A122">
        <v>41</v>
      </c>
      <c r="B122" t="s">
        <v>79</v>
      </c>
      <c r="C122">
        <v>0</v>
      </c>
    </row>
    <row r="123" spans="1:3" x14ac:dyDescent="0.25">
      <c r="A123">
        <v>42</v>
      </c>
      <c r="B123" t="s">
        <v>143</v>
      </c>
      <c r="C123">
        <v>0</v>
      </c>
    </row>
    <row r="124" spans="1:3" x14ac:dyDescent="0.25">
      <c r="A124">
        <v>43</v>
      </c>
      <c r="B124" t="s">
        <v>143</v>
      </c>
      <c r="C124">
        <v>0</v>
      </c>
    </row>
    <row r="125" spans="1:3" x14ac:dyDescent="0.25">
      <c r="A125">
        <v>44</v>
      </c>
      <c r="B125" t="s">
        <v>43</v>
      </c>
      <c r="C125">
        <v>0</v>
      </c>
    </row>
    <row r="126" spans="1:3" x14ac:dyDescent="0.25">
      <c r="A126">
        <v>45</v>
      </c>
      <c r="B126" t="s">
        <v>43</v>
      </c>
      <c r="C126">
        <v>0</v>
      </c>
    </row>
    <row r="127" spans="1:3" x14ac:dyDescent="0.25">
      <c r="A127" t="s">
        <v>49</v>
      </c>
    </row>
    <row r="128" spans="1:3" x14ac:dyDescent="0.25">
      <c r="A128">
        <v>1</v>
      </c>
      <c r="B128" t="s">
        <v>47</v>
      </c>
      <c r="C128">
        <v>52.018440999586403</v>
      </c>
    </row>
    <row r="129" spans="1:3" x14ac:dyDescent="0.25">
      <c r="A129">
        <v>2</v>
      </c>
      <c r="B129" t="s">
        <v>47</v>
      </c>
      <c r="C129">
        <v>52.018440999586403</v>
      </c>
    </row>
    <row r="130" spans="1:3" x14ac:dyDescent="0.25">
      <c r="A130">
        <v>3</v>
      </c>
      <c r="B130" t="s">
        <v>62</v>
      </c>
      <c r="C130">
        <v>78.027661499379704</v>
      </c>
    </row>
    <row r="131" spans="1:3" x14ac:dyDescent="0.25">
      <c r="A131">
        <v>4</v>
      </c>
      <c r="B131" t="s">
        <v>54</v>
      </c>
      <c r="C131">
        <v>0</v>
      </c>
    </row>
    <row r="132" spans="1:3" x14ac:dyDescent="0.25">
      <c r="A132">
        <v>5</v>
      </c>
      <c r="B132" t="s">
        <v>59</v>
      </c>
      <c r="C132">
        <v>0</v>
      </c>
    </row>
    <row r="133" spans="1:3" x14ac:dyDescent="0.25">
      <c r="A133">
        <v>6</v>
      </c>
      <c r="B133" t="s">
        <v>59</v>
      </c>
      <c r="C133">
        <v>0</v>
      </c>
    </row>
    <row r="134" spans="1:3" x14ac:dyDescent="0.25">
      <c r="A134">
        <v>7</v>
      </c>
      <c r="B134" t="s">
        <v>47</v>
      </c>
      <c r="C134">
        <v>0</v>
      </c>
    </row>
    <row r="135" spans="1:3" x14ac:dyDescent="0.25">
      <c r="A135">
        <v>8</v>
      </c>
      <c r="B135" t="s">
        <v>47</v>
      </c>
      <c r="C135">
        <v>52.018440999586403</v>
      </c>
    </row>
    <row r="136" spans="1:3" x14ac:dyDescent="0.25">
      <c r="A136">
        <v>9</v>
      </c>
      <c r="B136" t="s">
        <v>198</v>
      </c>
      <c r="C136">
        <v>0</v>
      </c>
    </row>
    <row r="137" spans="1:3" x14ac:dyDescent="0.25">
      <c r="A137">
        <v>10</v>
      </c>
      <c r="B137" t="s">
        <v>48</v>
      </c>
      <c r="C137">
        <v>23.194369796352401</v>
      </c>
    </row>
    <row r="138" spans="1:3" x14ac:dyDescent="0.25">
      <c r="A138">
        <v>11</v>
      </c>
      <c r="B138" t="s">
        <v>199</v>
      </c>
      <c r="C138">
        <v>0</v>
      </c>
    </row>
    <row r="139" spans="1:3" x14ac:dyDescent="0.25">
      <c r="A139">
        <v>12</v>
      </c>
      <c r="B139" t="s">
        <v>43</v>
      </c>
      <c r="C139">
        <v>0</v>
      </c>
    </row>
    <row r="140" spans="1:3" x14ac:dyDescent="0.25">
      <c r="A140">
        <v>13</v>
      </c>
      <c r="B140" t="s">
        <v>43</v>
      </c>
      <c r="C140">
        <v>0</v>
      </c>
    </row>
    <row r="141" spans="1:3" x14ac:dyDescent="0.25">
      <c r="A141">
        <v>14</v>
      </c>
      <c r="B141" t="s">
        <v>43</v>
      </c>
      <c r="C141">
        <v>0</v>
      </c>
    </row>
    <row r="142" spans="1:3" x14ac:dyDescent="0.25">
      <c r="A142">
        <v>15</v>
      </c>
      <c r="B142" t="s">
        <v>43</v>
      </c>
      <c r="C142">
        <v>0</v>
      </c>
    </row>
    <row r="143" spans="1:3" x14ac:dyDescent="0.25">
      <c r="A143">
        <v>16</v>
      </c>
      <c r="B143" t="s">
        <v>57</v>
      </c>
      <c r="C143">
        <v>0</v>
      </c>
    </row>
    <row r="144" spans="1:3" x14ac:dyDescent="0.25">
      <c r="A144">
        <v>17</v>
      </c>
      <c r="B144" t="s">
        <v>57</v>
      </c>
      <c r="C144">
        <v>0</v>
      </c>
    </row>
    <row r="145" spans="1:3" x14ac:dyDescent="0.25">
      <c r="A145">
        <v>18</v>
      </c>
      <c r="B145" t="s">
        <v>57</v>
      </c>
      <c r="C145">
        <v>0</v>
      </c>
    </row>
    <row r="146" spans="1:3" x14ac:dyDescent="0.25">
      <c r="A146">
        <v>19</v>
      </c>
      <c r="B146" t="s">
        <v>57</v>
      </c>
      <c r="C146">
        <v>0</v>
      </c>
    </row>
    <row r="147" spans="1:3" x14ac:dyDescent="0.25">
      <c r="A147">
        <v>20</v>
      </c>
      <c r="B147" t="s">
        <v>78</v>
      </c>
      <c r="C147">
        <v>0</v>
      </c>
    </row>
    <row r="148" spans="1:3" x14ac:dyDescent="0.25">
      <c r="A148">
        <v>21</v>
      </c>
      <c r="B148" t="s">
        <v>78</v>
      </c>
      <c r="C148">
        <v>0</v>
      </c>
    </row>
    <row r="149" spans="1:3" x14ac:dyDescent="0.25">
      <c r="A149">
        <v>22</v>
      </c>
      <c r="B149" t="s">
        <v>78</v>
      </c>
      <c r="C149">
        <v>0</v>
      </c>
    </row>
    <row r="150" spans="1:3" x14ac:dyDescent="0.25">
      <c r="A150">
        <v>23</v>
      </c>
      <c r="B150" t="s">
        <v>78</v>
      </c>
      <c r="C150">
        <v>0</v>
      </c>
    </row>
    <row r="151" spans="1:3" x14ac:dyDescent="0.25">
      <c r="A151">
        <v>24</v>
      </c>
      <c r="B151" t="s">
        <v>50</v>
      </c>
      <c r="C151">
        <v>0</v>
      </c>
    </row>
    <row r="152" spans="1:3" x14ac:dyDescent="0.25">
      <c r="A152">
        <v>25</v>
      </c>
      <c r="B152" t="s">
        <v>50</v>
      </c>
      <c r="C152">
        <v>0</v>
      </c>
    </row>
    <row r="153" spans="1:3" x14ac:dyDescent="0.25">
      <c r="A153">
        <v>26</v>
      </c>
      <c r="B153" t="s">
        <v>182</v>
      </c>
      <c r="C153">
        <v>0</v>
      </c>
    </row>
    <row r="154" spans="1:3" x14ac:dyDescent="0.25">
      <c r="A154">
        <v>27</v>
      </c>
      <c r="B154" t="s">
        <v>182</v>
      </c>
      <c r="C154">
        <v>0</v>
      </c>
    </row>
    <row r="155" spans="1:3" x14ac:dyDescent="0.25">
      <c r="A155">
        <v>28</v>
      </c>
      <c r="B155" t="s">
        <v>47</v>
      </c>
      <c r="C155">
        <v>0</v>
      </c>
    </row>
    <row r="156" spans="1:3" x14ac:dyDescent="0.25">
      <c r="A156">
        <v>29</v>
      </c>
      <c r="B156" t="s">
        <v>47</v>
      </c>
      <c r="C156">
        <v>0</v>
      </c>
    </row>
    <row r="157" spans="1:3" x14ac:dyDescent="0.25">
      <c r="A157">
        <v>30</v>
      </c>
      <c r="B157" t="s">
        <v>59</v>
      </c>
      <c r="C157">
        <v>0</v>
      </c>
    </row>
    <row r="158" spans="1:3" x14ac:dyDescent="0.25">
      <c r="A158">
        <v>31</v>
      </c>
      <c r="B158" t="s">
        <v>59</v>
      </c>
      <c r="C158">
        <v>0</v>
      </c>
    </row>
    <row r="159" spans="1:3" x14ac:dyDescent="0.25">
      <c r="A159">
        <v>32</v>
      </c>
      <c r="B159" t="s">
        <v>57</v>
      </c>
      <c r="C159">
        <v>0</v>
      </c>
    </row>
    <row r="160" spans="1:3" x14ac:dyDescent="0.25">
      <c r="A160">
        <v>33</v>
      </c>
      <c r="B160" t="s">
        <v>57</v>
      </c>
      <c r="C160">
        <v>0</v>
      </c>
    </row>
    <row r="161" spans="1:3" x14ac:dyDescent="0.25">
      <c r="A161">
        <v>34</v>
      </c>
      <c r="B161" t="s">
        <v>187</v>
      </c>
      <c r="C161">
        <v>0</v>
      </c>
    </row>
    <row r="162" spans="1:3" x14ac:dyDescent="0.25">
      <c r="A162">
        <v>35</v>
      </c>
      <c r="B162" t="s">
        <v>187</v>
      </c>
      <c r="C162">
        <v>0</v>
      </c>
    </row>
    <row r="163" spans="1:3" x14ac:dyDescent="0.25">
      <c r="A163">
        <v>36</v>
      </c>
      <c r="B163" t="s">
        <v>76</v>
      </c>
      <c r="C163">
        <v>0</v>
      </c>
    </row>
    <row r="164" spans="1:3" x14ac:dyDescent="0.25">
      <c r="A164">
        <v>37</v>
      </c>
      <c r="B164" t="s">
        <v>76</v>
      </c>
      <c r="C164">
        <v>0</v>
      </c>
    </row>
    <row r="165" spans="1:3" x14ac:dyDescent="0.25">
      <c r="A165">
        <v>38</v>
      </c>
      <c r="B165" t="s">
        <v>76</v>
      </c>
      <c r="C165">
        <v>0</v>
      </c>
    </row>
    <row r="166" spans="1:3" x14ac:dyDescent="0.25">
      <c r="A166">
        <v>39</v>
      </c>
      <c r="B166" t="s">
        <v>76</v>
      </c>
      <c r="C166">
        <v>0</v>
      </c>
    </row>
    <row r="167" spans="1:3" x14ac:dyDescent="0.25">
      <c r="A167">
        <v>40</v>
      </c>
      <c r="B167" t="s">
        <v>79</v>
      </c>
      <c r="C167">
        <v>0</v>
      </c>
    </row>
    <row r="168" spans="1:3" x14ac:dyDescent="0.25">
      <c r="A168">
        <v>41</v>
      </c>
      <c r="B168" t="s">
        <v>79</v>
      </c>
      <c r="C168">
        <v>0</v>
      </c>
    </row>
    <row r="169" spans="1:3" x14ac:dyDescent="0.25">
      <c r="A169">
        <v>42</v>
      </c>
      <c r="B169" t="s">
        <v>143</v>
      </c>
      <c r="C169">
        <v>0</v>
      </c>
    </row>
    <row r="170" spans="1:3" x14ac:dyDescent="0.25">
      <c r="A170">
        <v>43</v>
      </c>
      <c r="B170" t="s">
        <v>143</v>
      </c>
      <c r="C170">
        <v>0</v>
      </c>
    </row>
    <row r="171" spans="1:3" x14ac:dyDescent="0.25">
      <c r="A171">
        <v>44</v>
      </c>
      <c r="B171" t="s">
        <v>43</v>
      </c>
      <c r="C171">
        <v>0</v>
      </c>
    </row>
    <row r="172" spans="1:3" x14ac:dyDescent="0.25">
      <c r="A172">
        <v>45</v>
      </c>
      <c r="B172" t="s">
        <v>43</v>
      </c>
      <c r="C172">
        <v>0</v>
      </c>
    </row>
    <row r="173" spans="1:3" x14ac:dyDescent="0.25">
      <c r="A173" t="s">
        <v>51</v>
      </c>
    </row>
    <row r="174" spans="1:3" x14ac:dyDescent="0.25">
      <c r="A174">
        <v>1</v>
      </c>
      <c r="B174" t="s">
        <v>47</v>
      </c>
      <c r="C174">
        <v>0</v>
      </c>
    </row>
    <row r="175" spans="1:3" x14ac:dyDescent="0.25">
      <c r="A175">
        <v>2</v>
      </c>
      <c r="B175" t="s">
        <v>47</v>
      </c>
      <c r="C175">
        <v>0</v>
      </c>
    </row>
    <row r="176" spans="1:3" x14ac:dyDescent="0.25">
      <c r="A176">
        <v>3</v>
      </c>
      <c r="B176" t="s">
        <v>200</v>
      </c>
      <c r="C176">
        <v>11.7139316191665</v>
      </c>
    </row>
    <row r="177" spans="1:3" x14ac:dyDescent="0.25">
      <c r="A177">
        <v>4</v>
      </c>
      <c r="B177" t="s">
        <v>59</v>
      </c>
      <c r="C177">
        <v>70.283589714998996</v>
      </c>
    </row>
    <row r="178" spans="1:3" x14ac:dyDescent="0.25">
      <c r="A178">
        <v>5</v>
      </c>
      <c r="B178" t="s">
        <v>47</v>
      </c>
      <c r="C178">
        <v>17.570897428749699</v>
      </c>
    </row>
    <row r="179" spans="1:3" x14ac:dyDescent="0.25">
      <c r="A179">
        <v>6</v>
      </c>
      <c r="B179" t="s">
        <v>59</v>
      </c>
      <c r="C179">
        <v>0</v>
      </c>
    </row>
    <row r="180" spans="1:3" x14ac:dyDescent="0.25">
      <c r="A180">
        <v>7</v>
      </c>
      <c r="B180" t="s">
        <v>47</v>
      </c>
      <c r="C180">
        <v>0</v>
      </c>
    </row>
    <row r="181" spans="1:3" x14ac:dyDescent="0.25">
      <c r="A181">
        <v>8</v>
      </c>
      <c r="B181" t="s">
        <v>47</v>
      </c>
      <c r="C181">
        <v>0</v>
      </c>
    </row>
    <row r="182" spans="1:3" x14ac:dyDescent="0.25">
      <c r="A182">
        <v>9</v>
      </c>
      <c r="B182" t="s">
        <v>198</v>
      </c>
      <c r="C182">
        <v>0</v>
      </c>
    </row>
    <row r="183" spans="1:3" x14ac:dyDescent="0.25">
      <c r="A183">
        <v>10</v>
      </c>
      <c r="B183" t="s">
        <v>48</v>
      </c>
      <c r="C183">
        <v>0</v>
      </c>
    </row>
    <row r="184" spans="1:3" x14ac:dyDescent="0.25">
      <c r="A184">
        <v>11</v>
      </c>
      <c r="B184" t="s">
        <v>199</v>
      </c>
      <c r="C184">
        <v>0</v>
      </c>
    </row>
    <row r="185" spans="1:3" x14ac:dyDescent="0.25">
      <c r="A185">
        <v>12</v>
      </c>
      <c r="B185" t="s">
        <v>43</v>
      </c>
      <c r="C185">
        <v>0</v>
      </c>
    </row>
    <row r="186" spans="1:3" x14ac:dyDescent="0.25">
      <c r="A186">
        <v>13</v>
      </c>
      <c r="B186" t="s">
        <v>43</v>
      </c>
      <c r="C186">
        <v>0</v>
      </c>
    </row>
    <row r="187" spans="1:3" x14ac:dyDescent="0.25">
      <c r="A187">
        <v>14</v>
      </c>
      <c r="B187" t="s">
        <v>43</v>
      </c>
      <c r="C187">
        <v>0</v>
      </c>
    </row>
    <row r="188" spans="1:3" x14ac:dyDescent="0.25">
      <c r="A188">
        <v>15</v>
      </c>
      <c r="B188" t="s">
        <v>43</v>
      </c>
      <c r="C188">
        <v>0</v>
      </c>
    </row>
    <row r="189" spans="1:3" x14ac:dyDescent="0.25">
      <c r="A189">
        <v>16</v>
      </c>
      <c r="B189" t="s">
        <v>57</v>
      </c>
      <c r="C189">
        <v>0</v>
      </c>
    </row>
    <row r="190" spans="1:3" x14ac:dyDescent="0.25">
      <c r="A190">
        <v>17</v>
      </c>
      <c r="B190" t="s">
        <v>57</v>
      </c>
      <c r="C190">
        <v>0</v>
      </c>
    </row>
    <row r="191" spans="1:3" x14ac:dyDescent="0.25">
      <c r="A191">
        <v>18</v>
      </c>
      <c r="B191" t="s">
        <v>57</v>
      </c>
      <c r="C191">
        <v>0</v>
      </c>
    </row>
    <row r="192" spans="1:3" x14ac:dyDescent="0.25">
      <c r="A192">
        <v>19</v>
      </c>
      <c r="B192" t="s">
        <v>57</v>
      </c>
      <c r="C192">
        <v>0</v>
      </c>
    </row>
    <row r="193" spans="1:3" x14ac:dyDescent="0.25">
      <c r="A193">
        <v>20</v>
      </c>
      <c r="B193" t="s">
        <v>78</v>
      </c>
      <c r="C193">
        <v>0</v>
      </c>
    </row>
    <row r="194" spans="1:3" x14ac:dyDescent="0.25">
      <c r="A194">
        <v>21</v>
      </c>
      <c r="B194" t="s">
        <v>78</v>
      </c>
      <c r="C194">
        <v>0</v>
      </c>
    </row>
    <row r="195" spans="1:3" x14ac:dyDescent="0.25">
      <c r="A195">
        <v>22</v>
      </c>
      <c r="B195" t="s">
        <v>78</v>
      </c>
      <c r="C195">
        <v>0</v>
      </c>
    </row>
    <row r="196" spans="1:3" x14ac:dyDescent="0.25">
      <c r="A196">
        <v>23</v>
      </c>
      <c r="B196" t="s">
        <v>78</v>
      </c>
      <c r="C196">
        <v>0</v>
      </c>
    </row>
    <row r="197" spans="1:3" x14ac:dyDescent="0.25">
      <c r="A197">
        <v>24</v>
      </c>
      <c r="B197" t="s">
        <v>50</v>
      </c>
      <c r="C197">
        <v>0</v>
      </c>
    </row>
    <row r="198" spans="1:3" x14ac:dyDescent="0.25">
      <c r="A198">
        <v>25</v>
      </c>
      <c r="B198" t="s">
        <v>50</v>
      </c>
      <c r="C198">
        <v>0</v>
      </c>
    </row>
    <row r="199" spans="1:3" x14ac:dyDescent="0.25">
      <c r="A199">
        <v>26</v>
      </c>
      <c r="B199" t="s">
        <v>182</v>
      </c>
      <c r="C199">
        <v>0</v>
      </c>
    </row>
    <row r="200" spans="1:3" x14ac:dyDescent="0.25">
      <c r="A200">
        <v>27</v>
      </c>
      <c r="B200" t="s">
        <v>182</v>
      </c>
      <c r="C200">
        <v>0</v>
      </c>
    </row>
    <row r="201" spans="1:3" x14ac:dyDescent="0.25">
      <c r="A201">
        <v>28</v>
      </c>
      <c r="B201" t="s">
        <v>47</v>
      </c>
      <c r="C201">
        <v>0</v>
      </c>
    </row>
    <row r="202" spans="1:3" x14ac:dyDescent="0.25">
      <c r="A202">
        <v>29</v>
      </c>
      <c r="B202" t="s">
        <v>47</v>
      </c>
      <c r="C202">
        <v>0</v>
      </c>
    </row>
    <row r="203" spans="1:3" x14ac:dyDescent="0.25">
      <c r="A203">
        <v>30</v>
      </c>
      <c r="B203" t="s">
        <v>59</v>
      </c>
      <c r="C203">
        <v>0</v>
      </c>
    </row>
    <row r="204" spans="1:3" x14ac:dyDescent="0.25">
      <c r="A204">
        <v>31</v>
      </c>
      <c r="B204" t="s">
        <v>59</v>
      </c>
      <c r="C204">
        <v>0</v>
      </c>
    </row>
    <row r="205" spans="1:3" x14ac:dyDescent="0.25">
      <c r="A205">
        <v>32</v>
      </c>
      <c r="B205" t="s">
        <v>57</v>
      </c>
      <c r="C205">
        <v>0</v>
      </c>
    </row>
    <row r="206" spans="1:3" x14ac:dyDescent="0.25">
      <c r="A206">
        <v>33</v>
      </c>
      <c r="B206" t="s">
        <v>57</v>
      </c>
      <c r="C206">
        <v>0</v>
      </c>
    </row>
    <row r="207" spans="1:3" x14ac:dyDescent="0.25">
      <c r="A207">
        <v>34</v>
      </c>
      <c r="B207" t="s">
        <v>187</v>
      </c>
      <c r="C207">
        <v>0</v>
      </c>
    </row>
    <row r="208" spans="1:3" x14ac:dyDescent="0.25">
      <c r="A208">
        <v>35</v>
      </c>
      <c r="B208" t="s">
        <v>187</v>
      </c>
      <c r="C208">
        <v>0</v>
      </c>
    </row>
    <row r="209" spans="1:4" x14ac:dyDescent="0.25">
      <c r="A209">
        <v>36</v>
      </c>
      <c r="B209" t="s">
        <v>76</v>
      </c>
      <c r="C209">
        <v>0</v>
      </c>
    </row>
    <row r="210" spans="1:4" x14ac:dyDescent="0.25">
      <c r="A210">
        <v>37</v>
      </c>
      <c r="B210" t="s">
        <v>76</v>
      </c>
      <c r="C210">
        <v>0</v>
      </c>
    </row>
    <row r="211" spans="1:4" x14ac:dyDescent="0.25">
      <c r="A211">
        <v>38</v>
      </c>
      <c r="B211" t="s">
        <v>76</v>
      </c>
      <c r="C211">
        <v>0</v>
      </c>
    </row>
    <row r="212" spans="1:4" x14ac:dyDescent="0.25">
      <c r="A212">
        <v>39</v>
      </c>
      <c r="B212" t="s">
        <v>76</v>
      </c>
      <c r="C212">
        <v>0</v>
      </c>
    </row>
    <row r="213" spans="1:4" x14ac:dyDescent="0.25">
      <c r="A213">
        <v>40</v>
      </c>
      <c r="B213" t="s">
        <v>79</v>
      </c>
      <c r="C213">
        <v>0</v>
      </c>
    </row>
    <row r="214" spans="1:4" x14ac:dyDescent="0.25">
      <c r="A214">
        <v>41</v>
      </c>
      <c r="B214" t="s">
        <v>79</v>
      </c>
      <c r="C214">
        <v>0</v>
      </c>
    </row>
    <row r="215" spans="1:4" x14ac:dyDescent="0.25">
      <c r="A215">
        <v>42</v>
      </c>
      <c r="B215" t="s">
        <v>143</v>
      </c>
      <c r="C215">
        <v>0</v>
      </c>
    </row>
    <row r="216" spans="1:4" x14ac:dyDescent="0.25">
      <c r="A216">
        <v>43</v>
      </c>
      <c r="B216" t="s">
        <v>143</v>
      </c>
      <c r="C216">
        <v>0</v>
      </c>
    </row>
    <row r="217" spans="1:4" x14ac:dyDescent="0.25">
      <c r="A217">
        <v>44</v>
      </c>
      <c r="B217" t="s">
        <v>43</v>
      </c>
      <c r="C217">
        <v>0</v>
      </c>
    </row>
    <row r="218" spans="1:4" x14ac:dyDescent="0.25">
      <c r="A218">
        <v>45</v>
      </c>
      <c r="B218" t="s">
        <v>43</v>
      </c>
      <c r="C218">
        <v>0</v>
      </c>
    </row>
    <row r="219" spans="1:4" x14ac:dyDescent="0.25">
      <c r="A219" t="s">
        <v>52</v>
      </c>
    </row>
    <row r="220" spans="1:4" x14ac:dyDescent="0.25">
      <c r="A220">
        <v>1</v>
      </c>
      <c r="B220" t="s">
        <v>53</v>
      </c>
      <c r="C220" t="s">
        <v>54</v>
      </c>
      <c r="D220">
        <v>0</v>
      </c>
    </row>
    <row r="221" spans="1:4" x14ac:dyDescent="0.25">
      <c r="A221">
        <v>2</v>
      </c>
      <c r="B221" t="s">
        <v>53</v>
      </c>
      <c r="C221" t="s">
        <v>54</v>
      </c>
      <c r="D221">
        <v>0</v>
      </c>
    </row>
    <row r="222" spans="1:4" x14ac:dyDescent="0.25">
      <c r="A222">
        <v>3</v>
      </c>
      <c r="B222" t="s">
        <v>53</v>
      </c>
      <c r="C222" t="s">
        <v>54</v>
      </c>
      <c r="D222">
        <v>0</v>
      </c>
    </row>
    <row r="223" spans="1:4" x14ac:dyDescent="0.25">
      <c r="A223">
        <v>4</v>
      </c>
      <c r="B223" t="s">
        <v>53</v>
      </c>
      <c r="C223" t="s">
        <v>54</v>
      </c>
      <c r="D223">
        <v>0</v>
      </c>
    </row>
    <row r="224" spans="1:4" x14ac:dyDescent="0.25">
      <c r="A224">
        <v>5</v>
      </c>
      <c r="B224" t="s">
        <v>53</v>
      </c>
      <c r="C224" t="s">
        <v>54</v>
      </c>
      <c r="D224">
        <v>0</v>
      </c>
    </row>
    <row r="225" spans="1:4" x14ac:dyDescent="0.25">
      <c r="A225">
        <v>6</v>
      </c>
      <c r="B225" t="s">
        <v>53</v>
      </c>
      <c r="C225" t="s">
        <v>54</v>
      </c>
      <c r="D225">
        <v>0</v>
      </c>
    </row>
    <row r="226" spans="1:4" x14ac:dyDescent="0.25">
      <c r="A226">
        <v>7</v>
      </c>
      <c r="B226" t="s">
        <v>53</v>
      </c>
      <c r="C226" t="s">
        <v>54</v>
      </c>
      <c r="D226">
        <v>0</v>
      </c>
    </row>
    <row r="227" spans="1:4" x14ac:dyDescent="0.25">
      <c r="A227">
        <v>8</v>
      </c>
      <c r="B227" t="s">
        <v>53</v>
      </c>
      <c r="C227" t="s">
        <v>54</v>
      </c>
      <c r="D227">
        <v>0</v>
      </c>
    </row>
    <row r="228" spans="1:4" x14ac:dyDescent="0.25">
      <c r="A228">
        <v>9</v>
      </c>
      <c r="B228" t="s">
        <v>53</v>
      </c>
      <c r="C228" t="s">
        <v>54</v>
      </c>
      <c r="D228">
        <v>0</v>
      </c>
    </row>
    <row r="229" spans="1:4" x14ac:dyDescent="0.25">
      <c r="A229">
        <v>10</v>
      </c>
      <c r="B229" t="s">
        <v>53</v>
      </c>
      <c r="C229" t="s">
        <v>54</v>
      </c>
      <c r="D229">
        <v>0</v>
      </c>
    </row>
    <row r="230" spans="1:4" x14ac:dyDescent="0.25">
      <c r="A230">
        <v>11</v>
      </c>
      <c r="B230" t="s">
        <v>53</v>
      </c>
      <c r="C230" t="s">
        <v>54</v>
      </c>
      <c r="D230">
        <v>0</v>
      </c>
    </row>
    <row r="231" spans="1:4" x14ac:dyDescent="0.25">
      <c r="A231">
        <v>12</v>
      </c>
      <c r="B231" t="s">
        <v>53</v>
      </c>
      <c r="C231" t="s">
        <v>54</v>
      </c>
      <c r="D231">
        <v>0</v>
      </c>
    </row>
    <row r="232" spans="1:4" x14ac:dyDescent="0.25">
      <c r="A232">
        <v>13</v>
      </c>
      <c r="B232" t="s">
        <v>53</v>
      </c>
      <c r="C232" t="s">
        <v>54</v>
      </c>
      <c r="D232">
        <v>0</v>
      </c>
    </row>
    <row r="233" spans="1:4" x14ac:dyDescent="0.25">
      <c r="A233" t="s">
        <v>55</v>
      </c>
    </row>
    <row r="234" spans="1:4" x14ac:dyDescent="0.25">
      <c r="A234">
        <v>1</v>
      </c>
      <c r="B234" t="s">
        <v>53</v>
      </c>
      <c r="C234" t="s">
        <v>54</v>
      </c>
      <c r="D234">
        <v>0</v>
      </c>
    </row>
    <row r="235" spans="1:4" x14ac:dyDescent="0.25">
      <c r="A235">
        <v>2</v>
      </c>
      <c r="B235" t="s">
        <v>53</v>
      </c>
      <c r="C235" t="s">
        <v>54</v>
      </c>
      <c r="D235">
        <v>0</v>
      </c>
    </row>
    <row r="236" spans="1:4" x14ac:dyDescent="0.25">
      <c r="A236">
        <v>3</v>
      </c>
      <c r="B236" t="s">
        <v>53</v>
      </c>
      <c r="C236" t="s">
        <v>54</v>
      </c>
      <c r="D236">
        <v>0</v>
      </c>
    </row>
    <row r="237" spans="1:4" x14ac:dyDescent="0.25">
      <c r="A237">
        <v>4</v>
      </c>
      <c r="B237" t="s">
        <v>53</v>
      </c>
      <c r="C237" t="s">
        <v>54</v>
      </c>
      <c r="D237">
        <v>0</v>
      </c>
    </row>
    <row r="238" spans="1:4" x14ac:dyDescent="0.25">
      <c r="A238">
        <v>5</v>
      </c>
      <c r="B238" t="s">
        <v>53</v>
      </c>
      <c r="C238" t="s">
        <v>54</v>
      </c>
      <c r="D238">
        <v>0</v>
      </c>
    </row>
    <row r="239" spans="1:4" x14ac:dyDescent="0.25">
      <c r="A239">
        <v>6</v>
      </c>
      <c r="B239" t="s">
        <v>53</v>
      </c>
      <c r="C239" t="s">
        <v>54</v>
      </c>
      <c r="D239">
        <v>0</v>
      </c>
    </row>
    <row r="240" spans="1:4" x14ac:dyDescent="0.25">
      <c r="A240">
        <v>7</v>
      </c>
      <c r="B240" t="s">
        <v>53</v>
      </c>
      <c r="C240" t="s">
        <v>54</v>
      </c>
      <c r="D240">
        <v>0</v>
      </c>
    </row>
    <row r="241" spans="1:4" x14ac:dyDescent="0.25">
      <c r="A241">
        <v>8</v>
      </c>
      <c r="B241" t="s">
        <v>53</v>
      </c>
      <c r="C241" t="s">
        <v>54</v>
      </c>
      <c r="D241">
        <v>0</v>
      </c>
    </row>
    <row r="242" spans="1:4" x14ac:dyDescent="0.25">
      <c r="A242">
        <v>9</v>
      </c>
      <c r="B242" t="s">
        <v>53</v>
      </c>
      <c r="C242" t="s">
        <v>54</v>
      </c>
      <c r="D242">
        <v>0</v>
      </c>
    </row>
    <row r="243" spans="1:4" x14ac:dyDescent="0.25">
      <c r="A243">
        <v>10</v>
      </c>
      <c r="B243" t="s">
        <v>53</v>
      </c>
      <c r="C243" t="s">
        <v>54</v>
      </c>
      <c r="D243">
        <v>0</v>
      </c>
    </row>
    <row r="244" spans="1:4" x14ac:dyDescent="0.25">
      <c r="A244">
        <v>11</v>
      </c>
      <c r="B244" t="s">
        <v>53</v>
      </c>
      <c r="C244" t="s">
        <v>54</v>
      </c>
      <c r="D244">
        <v>0</v>
      </c>
    </row>
    <row r="245" spans="1:4" x14ac:dyDescent="0.25">
      <c r="A245">
        <v>12</v>
      </c>
      <c r="B245" t="s">
        <v>53</v>
      </c>
      <c r="C245" t="s">
        <v>54</v>
      </c>
      <c r="D245">
        <v>0</v>
      </c>
    </row>
    <row r="246" spans="1:4" x14ac:dyDescent="0.25">
      <c r="A246">
        <v>13</v>
      </c>
      <c r="B246" t="s">
        <v>53</v>
      </c>
      <c r="C246" t="s">
        <v>54</v>
      </c>
      <c r="D246">
        <v>0</v>
      </c>
    </row>
    <row r="247" spans="1:4" x14ac:dyDescent="0.25">
      <c r="A247" t="s">
        <v>56</v>
      </c>
    </row>
    <row r="248" spans="1:4" x14ac:dyDescent="0.25">
      <c r="A248">
        <v>1</v>
      </c>
      <c r="B248" t="s">
        <v>53</v>
      </c>
      <c r="C248" t="s">
        <v>54</v>
      </c>
      <c r="D248">
        <v>0</v>
      </c>
    </row>
    <row r="249" spans="1:4" x14ac:dyDescent="0.25">
      <c r="A249">
        <v>2</v>
      </c>
      <c r="B249" t="s">
        <v>53</v>
      </c>
      <c r="C249" t="s">
        <v>54</v>
      </c>
      <c r="D249">
        <v>0</v>
      </c>
    </row>
    <row r="250" spans="1:4" x14ac:dyDescent="0.25">
      <c r="A250">
        <v>3</v>
      </c>
      <c r="B250" t="s">
        <v>53</v>
      </c>
      <c r="C250" t="s">
        <v>54</v>
      </c>
      <c r="D250">
        <v>0</v>
      </c>
    </row>
    <row r="251" spans="1:4" x14ac:dyDescent="0.25">
      <c r="A251">
        <v>4</v>
      </c>
      <c r="B251" t="s">
        <v>53</v>
      </c>
      <c r="C251" t="s">
        <v>54</v>
      </c>
      <c r="D251">
        <v>0</v>
      </c>
    </row>
    <row r="252" spans="1:4" x14ac:dyDescent="0.25">
      <c r="A252">
        <v>5</v>
      </c>
      <c r="B252" t="s">
        <v>53</v>
      </c>
      <c r="C252" t="s">
        <v>57</v>
      </c>
      <c r="D252">
        <v>59.330303006167902</v>
      </c>
    </row>
    <row r="253" spans="1:4" x14ac:dyDescent="0.25">
      <c r="A253">
        <v>6</v>
      </c>
      <c r="B253" t="s">
        <v>53</v>
      </c>
      <c r="C253" t="s">
        <v>54</v>
      </c>
      <c r="D253">
        <v>0</v>
      </c>
    </row>
    <row r="254" spans="1:4" x14ac:dyDescent="0.25">
      <c r="A254">
        <v>7</v>
      </c>
      <c r="B254" t="s">
        <v>53</v>
      </c>
      <c r="C254" t="s">
        <v>54</v>
      </c>
      <c r="D254">
        <v>0</v>
      </c>
    </row>
    <row r="255" spans="1:4" x14ac:dyDescent="0.25">
      <c r="A255">
        <v>8</v>
      </c>
      <c r="B255" t="s">
        <v>53</v>
      </c>
      <c r="C255" t="s">
        <v>54</v>
      </c>
      <c r="D255">
        <v>0</v>
      </c>
    </row>
    <row r="256" spans="1:4" x14ac:dyDescent="0.25">
      <c r="A256">
        <v>9</v>
      </c>
      <c r="B256" t="s">
        <v>53</v>
      </c>
      <c r="C256" t="s">
        <v>54</v>
      </c>
      <c r="D256">
        <v>0</v>
      </c>
    </row>
    <row r="257" spans="1:4" x14ac:dyDescent="0.25">
      <c r="A257">
        <v>10</v>
      </c>
      <c r="B257" t="s">
        <v>53</v>
      </c>
      <c r="C257" t="s">
        <v>54</v>
      </c>
      <c r="D257">
        <v>0</v>
      </c>
    </row>
    <row r="258" spans="1:4" x14ac:dyDescent="0.25">
      <c r="A258">
        <v>11</v>
      </c>
      <c r="B258" t="s">
        <v>53</v>
      </c>
      <c r="C258" t="s">
        <v>54</v>
      </c>
      <c r="D258">
        <v>0</v>
      </c>
    </row>
    <row r="259" spans="1:4" x14ac:dyDescent="0.25">
      <c r="A259">
        <v>12</v>
      </c>
      <c r="B259" t="s">
        <v>53</v>
      </c>
      <c r="C259" t="s">
        <v>54</v>
      </c>
      <c r="D259">
        <v>0</v>
      </c>
    </row>
    <row r="260" spans="1:4" x14ac:dyDescent="0.25">
      <c r="A260">
        <v>13</v>
      </c>
      <c r="B260" t="s">
        <v>53</v>
      </c>
      <c r="C260" t="s">
        <v>54</v>
      </c>
      <c r="D2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/>
  </sheetViews>
  <sheetFormatPr defaultRowHeight="15" x14ac:dyDescent="0.25"/>
  <cols>
    <col min="1" max="2" width="25.28515625" customWidth="1"/>
    <col min="7" max="11" width="22.140625" customWidth="1"/>
    <col min="13" max="13" width="28.42578125" customWidth="1"/>
    <col min="14" max="14" width="21.140625" customWidth="1"/>
  </cols>
  <sheetData>
    <row r="1" spans="1:20" x14ac:dyDescent="0.25">
      <c r="A1" t="s">
        <v>6</v>
      </c>
      <c r="E1" t="s">
        <v>7</v>
      </c>
      <c r="I1" t="s">
        <v>8</v>
      </c>
    </row>
    <row r="2" spans="1:20" x14ac:dyDescent="0.25">
      <c r="A2" t="s">
        <v>92</v>
      </c>
      <c r="B2" t="str">
        <f t="shared" ref="B2:B50" si="0">VLOOKUP(A2,$M$2:$N$51,2,FALSE)</f>
        <v>CCGT</v>
      </c>
      <c r="C2">
        <v>33.4711224835903</v>
      </c>
      <c r="E2" t="s">
        <v>92</v>
      </c>
      <c r="F2" t="str">
        <f t="shared" ref="F2:F47" si="1">VLOOKUP(E2,$M$2:$N$51,2,FALSE)</f>
        <v>CCGT</v>
      </c>
      <c r="G2">
        <v>4.0117092764092099</v>
      </c>
      <c r="I2" t="s">
        <v>92</v>
      </c>
      <c r="J2" t="str">
        <f t="shared" ref="J2:J46" si="2">VLOOKUP(I2,$M$2:$N$51,2,FALSE)</f>
        <v>CCGT</v>
      </c>
      <c r="K2">
        <v>10.0650226117566</v>
      </c>
      <c r="M2" t="s">
        <v>80</v>
      </c>
      <c r="N2" t="s">
        <v>140</v>
      </c>
      <c r="R2" t="s">
        <v>133</v>
      </c>
      <c r="T2">
        <v>18</v>
      </c>
    </row>
    <row r="3" spans="1:20" x14ac:dyDescent="0.25">
      <c r="A3" t="s">
        <v>84</v>
      </c>
      <c r="B3" t="str">
        <f t="shared" si="0"/>
        <v>CCGT</v>
      </c>
      <c r="C3">
        <v>139.54355032313501</v>
      </c>
      <c r="E3" t="s">
        <v>84</v>
      </c>
      <c r="F3" t="str">
        <f t="shared" si="1"/>
        <v>CCGT</v>
      </c>
      <c r="G3">
        <v>126.03636503630101</v>
      </c>
      <c r="I3" t="s">
        <v>84</v>
      </c>
      <c r="J3" t="str">
        <f t="shared" si="2"/>
        <v>CCGT</v>
      </c>
      <c r="K3">
        <v>124.98301628383101</v>
      </c>
      <c r="M3" t="s">
        <v>81</v>
      </c>
      <c r="N3" t="s">
        <v>140</v>
      </c>
      <c r="R3" t="s">
        <v>134</v>
      </c>
      <c r="T3">
        <v>25</v>
      </c>
    </row>
    <row r="4" spans="1:20" x14ac:dyDescent="0.25">
      <c r="A4" t="s">
        <v>86</v>
      </c>
      <c r="B4" t="str">
        <f t="shared" si="0"/>
        <v>CCGT</v>
      </c>
      <c r="C4">
        <v>369.95496995248698</v>
      </c>
      <c r="E4" t="s">
        <v>86</v>
      </c>
      <c r="F4" t="str">
        <f t="shared" si="1"/>
        <v>CCGT</v>
      </c>
      <c r="G4">
        <v>341.70779582409801</v>
      </c>
      <c r="I4" t="s">
        <v>86</v>
      </c>
      <c r="J4" t="str">
        <f t="shared" si="2"/>
        <v>CCGT</v>
      </c>
      <c r="K4">
        <v>333.911350584145</v>
      </c>
      <c r="M4" t="s">
        <v>82</v>
      </c>
      <c r="N4" t="s">
        <v>140</v>
      </c>
      <c r="R4" t="s">
        <v>135</v>
      </c>
      <c r="T4">
        <v>59</v>
      </c>
    </row>
    <row r="5" spans="1:20" x14ac:dyDescent="0.25">
      <c r="A5" t="s">
        <v>125</v>
      </c>
      <c r="B5" t="str">
        <f t="shared" si="0"/>
        <v>CCGT</v>
      </c>
      <c r="C5">
        <v>897.18865971966</v>
      </c>
      <c r="E5" t="s">
        <v>125</v>
      </c>
      <c r="F5" t="str">
        <f t="shared" si="1"/>
        <v>CCGT</v>
      </c>
      <c r="G5">
        <v>443.51207805275101</v>
      </c>
      <c r="I5" t="s">
        <v>125</v>
      </c>
      <c r="J5" t="str">
        <f t="shared" si="2"/>
        <v>CCGT</v>
      </c>
      <c r="K5">
        <v>600.78128647153005</v>
      </c>
      <c r="M5" t="s">
        <v>83</v>
      </c>
      <c r="N5" t="s">
        <v>141</v>
      </c>
      <c r="R5" t="s">
        <v>96</v>
      </c>
      <c r="T5">
        <v>60</v>
      </c>
    </row>
    <row r="6" spans="1:20" x14ac:dyDescent="0.25">
      <c r="A6" t="s">
        <v>102</v>
      </c>
      <c r="B6" t="str">
        <f t="shared" si="0"/>
        <v>CCGT</v>
      </c>
      <c r="C6">
        <v>2183.15232728609</v>
      </c>
      <c r="E6" t="s">
        <v>102</v>
      </c>
      <c r="F6" t="str">
        <f t="shared" si="1"/>
        <v>CCGT</v>
      </c>
      <c r="G6">
        <v>5615.7103030098096</v>
      </c>
      <c r="I6" t="s">
        <v>102</v>
      </c>
      <c r="J6" t="str">
        <f t="shared" si="2"/>
        <v>CCGT</v>
      </c>
      <c r="K6">
        <v>4050.7896303821999</v>
      </c>
      <c r="M6" t="s">
        <v>84</v>
      </c>
      <c r="N6" t="s">
        <v>141</v>
      </c>
      <c r="R6" t="s">
        <v>136</v>
      </c>
      <c r="T6">
        <v>89</v>
      </c>
    </row>
    <row r="7" spans="1:20" x14ac:dyDescent="0.25">
      <c r="A7" t="s">
        <v>103</v>
      </c>
      <c r="B7" t="str">
        <f t="shared" si="0"/>
        <v>CCGT</v>
      </c>
      <c r="C7">
        <v>2700.4400599429</v>
      </c>
      <c r="E7" t="s">
        <v>103</v>
      </c>
      <c r="F7" t="str">
        <f t="shared" si="1"/>
        <v>CCGT</v>
      </c>
      <c r="G7">
        <v>7964.5246607846802</v>
      </c>
      <c r="I7" t="s">
        <v>103</v>
      </c>
      <c r="J7" t="str">
        <f t="shared" si="2"/>
        <v>CCGT</v>
      </c>
      <c r="K7">
        <v>5653.6987175077202</v>
      </c>
      <c r="M7" t="s">
        <v>85</v>
      </c>
      <c r="N7" t="s">
        <v>141</v>
      </c>
      <c r="R7" t="s">
        <v>93</v>
      </c>
      <c r="T7">
        <v>110</v>
      </c>
    </row>
    <row r="8" spans="1:20" x14ac:dyDescent="0.25">
      <c r="A8" t="s">
        <v>101</v>
      </c>
      <c r="B8" t="str">
        <f t="shared" si="0"/>
        <v>CCGT</v>
      </c>
      <c r="C8">
        <v>2797.3056929177501</v>
      </c>
      <c r="E8" t="s">
        <v>101</v>
      </c>
      <c r="F8" t="str">
        <f t="shared" si="1"/>
        <v>CCGT</v>
      </c>
      <c r="G8">
        <v>9610.9762792197998</v>
      </c>
      <c r="I8" t="s">
        <v>101</v>
      </c>
      <c r="J8" t="str">
        <f t="shared" si="2"/>
        <v>CCGT</v>
      </c>
      <c r="K8">
        <v>6656.9204371488404</v>
      </c>
      <c r="M8" t="s">
        <v>86</v>
      </c>
      <c r="N8" t="s">
        <v>141</v>
      </c>
      <c r="R8" t="s">
        <v>80</v>
      </c>
      <c r="T8">
        <v>119</v>
      </c>
    </row>
    <row r="9" spans="1:20" x14ac:dyDescent="0.25">
      <c r="A9" t="s">
        <v>83</v>
      </c>
      <c r="B9" t="str">
        <f t="shared" si="0"/>
        <v>CCGT</v>
      </c>
      <c r="C9">
        <v>28503.477598402798</v>
      </c>
      <c r="E9" t="s">
        <v>83</v>
      </c>
      <c r="F9" t="str">
        <f t="shared" si="1"/>
        <v>CCGT</v>
      </c>
      <c r="G9">
        <v>20328.462543980299</v>
      </c>
      <c r="I9" t="s">
        <v>85</v>
      </c>
      <c r="J9" t="str">
        <f t="shared" si="2"/>
        <v>CCGT</v>
      </c>
      <c r="K9">
        <v>22257.1234156557</v>
      </c>
      <c r="M9" t="s">
        <v>87</v>
      </c>
      <c r="N9" t="s">
        <v>142</v>
      </c>
      <c r="R9" t="s">
        <v>131</v>
      </c>
    </row>
    <row r="10" spans="1:20" x14ac:dyDescent="0.25">
      <c r="A10" t="s">
        <v>85</v>
      </c>
      <c r="B10" t="str">
        <f t="shared" si="0"/>
        <v>CCGT</v>
      </c>
      <c r="C10">
        <v>28675.457422118801</v>
      </c>
      <c r="D10">
        <f>SUM(C2:C10)</f>
        <v>66299.9914031472</v>
      </c>
      <c r="E10" t="s">
        <v>85</v>
      </c>
      <c r="F10" t="str">
        <f t="shared" si="1"/>
        <v>CCGT</v>
      </c>
      <c r="G10">
        <v>20672.262462172799</v>
      </c>
      <c r="H10">
        <f>SUM(G2:G10)</f>
        <v>65107.204197356943</v>
      </c>
      <c r="I10" t="s">
        <v>83</v>
      </c>
      <c r="J10" t="str">
        <f t="shared" si="2"/>
        <v>CCGT</v>
      </c>
      <c r="K10">
        <v>25063.763613228399</v>
      </c>
      <c r="L10">
        <f>SUM(K2:K10)</f>
        <v>64752.036489874125</v>
      </c>
      <c r="M10" t="s">
        <v>88</v>
      </c>
      <c r="N10" t="s">
        <v>142</v>
      </c>
      <c r="R10" t="s">
        <v>132</v>
      </c>
      <c r="T10">
        <v>120</v>
      </c>
    </row>
    <row r="11" spans="1:20" x14ac:dyDescent="0.25">
      <c r="A11" t="s">
        <v>90</v>
      </c>
      <c r="B11" t="str">
        <f t="shared" si="0"/>
        <v>OCGT</v>
      </c>
      <c r="C11">
        <v>9.8632368648566601E-2</v>
      </c>
      <c r="E11" t="s">
        <v>89</v>
      </c>
      <c r="F11" t="str">
        <f t="shared" si="1"/>
        <v>OCGT</v>
      </c>
      <c r="G11">
        <v>2.7247710922770101</v>
      </c>
      <c r="I11" t="s">
        <v>111</v>
      </c>
      <c r="J11" t="str">
        <f t="shared" si="2"/>
        <v>OCGT</v>
      </c>
      <c r="K11">
        <v>8.1793493884797197</v>
      </c>
      <c r="M11" t="s">
        <v>89</v>
      </c>
      <c r="N11" t="s">
        <v>142</v>
      </c>
      <c r="R11" t="s">
        <v>98</v>
      </c>
    </row>
    <row r="12" spans="1:20" x14ac:dyDescent="0.25">
      <c r="A12" t="s">
        <v>87</v>
      </c>
      <c r="B12" t="str">
        <f t="shared" si="0"/>
        <v>OCGT</v>
      </c>
      <c r="C12">
        <v>0.42513608336470099</v>
      </c>
      <c r="E12" t="s">
        <v>111</v>
      </c>
      <c r="F12" t="str">
        <f t="shared" si="1"/>
        <v>OCGT</v>
      </c>
      <c r="G12">
        <v>7.77122890423108</v>
      </c>
      <c r="I12" t="s">
        <v>91</v>
      </c>
      <c r="J12" t="str">
        <f t="shared" si="2"/>
        <v>OCGT</v>
      </c>
      <c r="K12">
        <v>53.161767192043101</v>
      </c>
      <c r="M12" t="s">
        <v>90</v>
      </c>
      <c r="N12" t="s">
        <v>142</v>
      </c>
      <c r="R12" t="s">
        <v>94</v>
      </c>
      <c r="T12">
        <v>140</v>
      </c>
    </row>
    <row r="13" spans="1:20" x14ac:dyDescent="0.25">
      <c r="A13" t="s">
        <v>89</v>
      </c>
      <c r="B13" t="str">
        <f t="shared" si="0"/>
        <v>OCGT</v>
      </c>
      <c r="C13">
        <v>2.3425187554034501</v>
      </c>
      <c r="E13" t="s">
        <v>114</v>
      </c>
      <c r="F13" t="str">
        <f t="shared" si="1"/>
        <v>OCGT</v>
      </c>
      <c r="G13">
        <v>47.5863564456047</v>
      </c>
      <c r="I13" t="s">
        <v>114</v>
      </c>
      <c r="J13" t="str">
        <f t="shared" si="2"/>
        <v>OCGT</v>
      </c>
      <c r="K13">
        <v>64.399738541732901</v>
      </c>
      <c r="M13" t="s">
        <v>91</v>
      </c>
      <c r="N13" t="s">
        <v>142</v>
      </c>
      <c r="R13" t="s">
        <v>137</v>
      </c>
      <c r="T13">
        <v>150</v>
      </c>
    </row>
    <row r="14" spans="1:20" x14ac:dyDescent="0.25">
      <c r="A14" t="s">
        <v>111</v>
      </c>
      <c r="B14" t="str">
        <f t="shared" si="0"/>
        <v>OCGT</v>
      </c>
      <c r="C14">
        <v>12.8182289661264</v>
      </c>
      <c r="E14" t="s">
        <v>88</v>
      </c>
      <c r="F14" t="str">
        <f t="shared" si="1"/>
        <v>OCGT</v>
      </c>
      <c r="G14">
        <v>94.946895557052699</v>
      </c>
      <c r="I14" t="s">
        <v>88</v>
      </c>
      <c r="J14" t="str">
        <f t="shared" si="2"/>
        <v>OCGT</v>
      </c>
      <c r="K14">
        <v>64.540915883621693</v>
      </c>
      <c r="M14" t="s">
        <v>92</v>
      </c>
      <c r="N14" t="s">
        <v>141</v>
      </c>
    </row>
    <row r="15" spans="1:20" x14ac:dyDescent="0.25">
      <c r="A15" t="s">
        <v>114</v>
      </c>
      <c r="B15" t="str">
        <f t="shared" si="0"/>
        <v>OCGT</v>
      </c>
      <c r="C15">
        <v>35.048346272334598</v>
      </c>
      <c r="E15" t="s">
        <v>91</v>
      </c>
      <c r="F15" t="str">
        <f t="shared" si="1"/>
        <v>OCGT</v>
      </c>
      <c r="G15">
        <v>112.87500740246401</v>
      </c>
      <c r="I15" t="s">
        <v>95</v>
      </c>
      <c r="J15" t="str">
        <f t="shared" si="2"/>
        <v>OCGT</v>
      </c>
      <c r="K15">
        <v>98.816904586510304</v>
      </c>
      <c r="M15" t="s">
        <v>93</v>
      </c>
      <c r="N15" t="s">
        <v>140</v>
      </c>
    </row>
    <row r="16" spans="1:20" x14ac:dyDescent="0.25">
      <c r="A16" t="s">
        <v>91</v>
      </c>
      <c r="B16" t="str">
        <f t="shared" si="0"/>
        <v>OCGT</v>
      </c>
      <c r="C16">
        <v>91.612487378225396</v>
      </c>
      <c r="E16" t="s">
        <v>124</v>
      </c>
      <c r="F16" t="str">
        <f t="shared" si="1"/>
        <v>OCGT</v>
      </c>
      <c r="G16">
        <v>129.133540586404</v>
      </c>
      <c r="I16" t="s">
        <v>124</v>
      </c>
      <c r="J16" t="str">
        <f t="shared" si="2"/>
        <v>OCGT</v>
      </c>
      <c r="K16">
        <v>187.707922634722</v>
      </c>
      <c r="M16" t="s">
        <v>95</v>
      </c>
      <c r="N16" t="s">
        <v>142</v>
      </c>
    </row>
    <row r="17" spans="1:14" x14ac:dyDescent="0.25">
      <c r="A17" t="s">
        <v>88</v>
      </c>
      <c r="B17" t="str">
        <f t="shared" si="0"/>
        <v>OCGT</v>
      </c>
      <c r="C17">
        <v>118.22762968750099</v>
      </c>
      <c r="E17" t="s">
        <v>95</v>
      </c>
      <c r="F17" t="str">
        <f t="shared" si="1"/>
        <v>OCGT</v>
      </c>
      <c r="G17">
        <v>164.824981140543</v>
      </c>
      <c r="I17" t="s">
        <v>120</v>
      </c>
      <c r="J17" t="str">
        <f t="shared" si="2"/>
        <v>OCGT</v>
      </c>
      <c r="K17">
        <v>228.47826414688501</v>
      </c>
      <c r="M17" t="s">
        <v>96</v>
      </c>
      <c r="N17" t="s">
        <v>140</v>
      </c>
    </row>
    <row r="18" spans="1:14" x14ac:dyDescent="0.25">
      <c r="A18" t="s">
        <v>95</v>
      </c>
      <c r="B18" t="str">
        <f t="shared" si="0"/>
        <v>OCGT</v>
      </c>
      <c r="C18">
        <v>125.39341610744999</v>
      </c>
      <c r="E18" t="s">
        <v>120</v>
      </c>
      <c r="F18" t="str">
        <f t="shared" si="1"/>
        <v>OCGT</v>
      </c>
      <c r="G18">
        <v>168.80633094721099</v>
      </c>
      <c r="I18" t="s">
        <v>123</v>
      </c>
      <c r="J18" t="str">
        <f t="shared" si="2"/>
        <v>OCGT</v>
      </c>
      <c r="K18">
        <v>268.275922019154</v>
      </c>
      <c r="M18" t="s">
        <v>97</v>
      </c>
      <c r="N18" t="s">
        <v>140</v>
      </c>
    </row>
    <row r="19" spans="1:14" x14ac:dyDescent="0.25">
      <c r="A19" t="s">
        <v>124</v>
      </c>
      <c r="B19" t="str">
        <f t="shared" si="0"/>
        <v>OCGT</v>
      </c>
      <c r="C19">
        <v>132.35998615720399</v>
      </c>
      <c r="E19" t="s">
        <v>123</v>
      </c>
      <c r="F19" t="str">
        <f t="shared" si="1"/>
        <v>OCGT</v>
      </c>
      <c r="G19">
        <v>224.406258078956</v>
      </c>
      <c r="I19" t="s">
        <v>128</v>
      </c>
      <c r="J19" t="str">
        <f t="shared" si="2"/>
        <v>OCGT</v>
      </c>
      <c r="K19">
        <v>425.36725217542102</v>
      </c>
      <c r="M19" t="s">
        <v>98</v>
      </c>
      <c r="N19" t="s">
        <v>142</v>
      </c>
    </row>
    <row r="20" spans="1:14" x14ac:dyDescent="0.25">
      <c r="A20" t="s">
        <v>123</v>
      </c>
      <c r="B20" t="str">
        <f t="shared" si="0"/>
        <v>OCGT</v>
      </c>
      <c r="C20">
        <v>210.788683382839</v>
      </c>
      <c r="E20" t="s">
        <v>128</v>
      </c>
      <c r="F20" t="str">
        <f t="shared" si="1"/>
        <v>OCGT</v>
      </c>
      <c r="G20">
        <v>252.8177637835</v>
      </c>
      <c r="I20" t="s">
        <v>126</v>
      </c>
      <c r="J20" t="str">
        <f t="shared" si="2"/>
        <v>OCGT</v>
      </c>
      <c r="K20">
        <v>672.83422779589205</v>
      </c>
      <c r="M20" t="s">
        <v>99</v>
      </c>
      <c r="N20" t="s">
        <v>140</v>
      </c>
    </row>
    <row r="21" spans="1:14" x14ac:dyDescent="0.25">
      <c r="A21" t="s">
        <v>120</v>
      </c>
      <c r="B21" t="str">
        <f t="shared" si="0"/>
        <v>OCGT</v>
      </c>
      <c r="C21">
        <v>330.30822705125502</v>
      </c>
      <c r="E21" t="s">
        <v>126</v>
      </c>
      <c r="F21" t="str">
        <f t="shared" si="1"/>
        <v>OCGT</v>
      </c>
      <c r="G21">
        <v>311.51580192824002</v>
      </c>
      <c r="I21" t="s">
        <v>105</v>
      </c>
      <c r="J21" t="str">
        <f t="shared" si="2"/>
        <v>OCGT</v>
      </c>
      <c r="K21">
        <v>798.30542590322898</v>
      </c>
      <c r="M21" t="s">
        <v>100</v>
      </c>
      <c r="N21" t="s">
        <v>140</v>
      </c>
    </row>
    <row r="22" spans="1:14" x14ac:dyDescent="0.25">
      <c r="A22" t="s">
        <v>128</v>
      </c>
      <c r="B22" t="str">
        <f t="shared" si="0"/>
        <v>OCGT</v>
      </c>
      <c r="C22">
        <v>414.51366365681298</v>
      </c>
      <c r="E22" t="s">
        <v>105</v>
      </c>
      <c r="F22" t="str">
        <f t="shared" si="1"/>
        <v>OCGT</v>
      </c>
      <c r="G22">
        <v>802.68884912865497</v>
      </c>
      <c r="I22" t="s">
        <v>107</v>
      </c>
      <c r="J22" t="str">
        <f t="shared" si="2"/>
        <v>OCGT</v>
      </c>
      <c r="K22">
        <v>1428.44866695724</v>
      </c>
      <c r="M22" t="s">
        <v>101</v>
      </c>
      <c r="N22" t="s">
        <v>141</v>
      </c>
    </row>
    <row r="23" spans="1:14" x14ac:dyDescent="0.25">
      <c r="A23" t="s">
        <v>126</v>
      </c>
      <c r="B23" t="str">
        <f t="shared" si="0"/>
        <v>OCGT</v>
      </c>
      <c r="C23">
        <v>866.59274203073198</v>
      </c>
      <c r="E23" t="s">
        <v>107</v>
      </c>
      <c r="F23" t="str">
        <f t="shared" si="1"/>
        <v>OCGT</v>
      </c>
      <c r="G23">
        <v>1566.2695077641699</v>
      </c>
      <c r="I23" t="s">
        <v>104</v>
      </c>
      <c r="J23" t="str">
        <f t="shared" si="2"/>
        <v>OCGT</v>
      </c>
      <c r="K23">
        <v>2160.3472747832202</v>
      </c>
      <c r="M23" t="s">
        <v>102</v>
      </c>
      <c r="N23" t="s">
        <v>141</v>
      </c>
    </row>
    <row r="24" spans="1:14" x14ac:dyDescent="0.25">
      <c r="A24" t="s">
        <v>105</v>
      </c>
      <c r="B24" t="str">
        <f t="shared" si="0"/>
        <v>OCGT</v>
      </c>
      <c r="C24">
        <v>930.48711757517106</v>
      </c>
      <c r="E24" t="s">
        <v>104</v>
      </c>
      <c r="F24" t="str">
        <f t="shared" si="1"/>
        <v>OCGT</v>
      </c>
      <c r="G24">
        <v>2114.2108183556502</v>
      </c>
      <c r="I24" t="s">
        <v>113</v>
      </c>
      <c r="J24" t="str">
        <f t="shared" si="2"/>
        <v>OCGT</v>
      </c>
      <c r="K24">
        <v>3755.0891924115999</v>
      </c>
      <c r="M24" t="s">
        <v>103</v>
      </c>
      <c r="N24" t="s">
        <v>141</v>
      </c>
    </row>
    <row r="25" spans="1:14" x14ac:dyDescent="0.25">
      <c r="A25" t="s">
        <v>113</v>
      </c>
      <c r="B25" t="str">
        <f t="shared" si="0"/>
        <v>OCGT</v>
      </c>
      <c r="C25">
        <v>1512.64932412347</v>
      </c>
      <c r="E25" t="s">
        <v>113</v>
      </c>
      <c r="F25" t="str">
        <f t="shared" si="1"/>
        <v>OCGT</v>
      </c>
      <c r="G25">
        <v>5108.7425287707902</v>
      </c>
      <c r="I25" t="s">
        <v>112</v>
      </c>
      <c r="J25" t="str">
        <f t="shared" si="2"/>
        <v>OCGT</v>
      </c>
      <c r="K25">
        <v>5056.6340364652697</v>
      </c>
      <c r="M25" t="s">
        <v>104</v>
      </c>
      <c r="N25" t="s">
        <v>142</v>
      </c>
    </row>
    <row r="26" spans="1:14" x14ac:dyDescent="0.25">
      <c r="A26" t="s">
        <v>107</v>
      </c>
      <c r="B26" t="str">
        <f t="shared" si="0"/>
        <v>OCGT</v>
      </c>
      <c r="C26">
        <v>1601.4236217032801</v>
      </c>
      <c r="E26" t="s">
        <v>112</v>
      </c>
      <c r="F26" t="str">
        <f t="shared" si="1"/>
        <v>OCGT</v>
      </c>
      <c r="G26">
        <v>5124.5186298834396</v>
      </c>
      <c r="I26" t="s">
        <v>117</v>
      </c>
      <c r="J26" t="str">
        <f t="shared" si="2"/>
        <v>OCGT</v>
      </c>
      <c r="K26">
        <v>6437.6573855311099</v>
      </c>
      <c r="M26" t="s">
        <v>105</v>
      </c>
      <c r="N26" t="s">
        <v>142</v>
      </c>
    </row>
    <row r="27" spans="1:14" x14ac:dyDescent="0.25">
      <c r="A27" t="s">
        <v>104</v>
      </c>
      <c r="B27" t="str">
        <f t="shared" si="0"/>
        <v>OCGT</v>
      </c>
      <c r="C27">
        <v>2101.4523335633698</v>
      </c>
      <c r="E27" t="s">
        <v>117</v>
      </c>
      <c r="F27" t="str">
        <f t="shared" si="1"/>
        <v>OCGT</v>
      </c>
      <c r="G27">
        <v>7100.02528744147</v>
      </c>
      <c r="I27" t="s">
        <v>110</v>
      </c>
      <c r="J27" t="str">
        <f t="shared" si="2"/>
        <v>OCGT</v>
      </c>
      <c r="K27">
        <v>10042.132568056801</v>
      </c>
      <c r="M27" t="s">
        <v>106</v>
      </c>
      <c r="N27" t="s">
        <v>142</v>
      </c>
    </row>
    <row r="28" spans="1:14" x14ac:dyDescent="0.25">
      <c r="A28" t="s">
        <v>112</v>
      </c>
      <c r="B28" t="str">
        <f t="shared" si="0"/>
        <v>OCGT</v>
      </c>
      <c r="C28">
        <v>5015.9024979947299</v>
      </c>
      <c r="E28" t="s">
        <v>110</v>
      </c>
      <c r="F28" t="str">
        <f t="shared" si="1"/>
        <v>OCGT</v>
      </c>
      <c r="G28">
        <v>9322.3395540384299</v>
      </c>
      <c r="I28" t="s">
        <v>106</v>
      </c>
      <c r="J28" t="str">
        <f t="shared" si="2"/>
        <v>OCGT</v>
      </c>
      <c r="K28">
        <v>11995.4822444453</v>
      </c>
      <c r="M28" t="s">
        <v>107</v>
      </c>
      <c r="N28" t="s">
        <v>142</v>
      </c>
    </row>
    <row r="29" spans="1:14" x14ac:dyDescent="0.25">
      <c r="A29" t="s">
        <v>110</v>
      </c>
      <c r="B29" t="str">
        <f t="shared" si="0"/>
        <v>OCGT</v>
      </c>
      <c r="C29">
        <v>7387.1240766396304</v>
      </c>
      <c r="E29" t="s">
        <v>98</v>
      </c>
      <c r="F29" t="str">
        <f t="shared" si="1"/>
        <v>OCGT</v>
      </c>
      <c r="G29">
        <v>12415.139207653699</v>
      </c>
      <c r="I29" t="s">
        <v>98</v>
      </c>
      <c r="J29" t="str">
        <f t="shared" si="2"/>
        <v>OCGT</v>
      </c>
      <c r="K29">
        <v>14765.1887423796</v>
      </c>
      <c r="L29">
        <f>SUM(K11:K29)</f>
        <v>58511.047801297827</v>
      </c>
      <c r="M29" t="s">
        <v>108</v>
      </c>
      <c r="N29" t="s">
        <v>140</v>
      </c>
    </row>
    <row r="30" spans="1:14" x14ac:dyDescent="0.25">
      <c r="A30" t="s">
        <v>117</v>
      </c>
      <c r="B30" t="str">
        <f t="shared" si="0"/>
        <v>OCGT</v>
      </c>
      <c r="C30">
        <v>7595.8033101834199</v>
      </c>
      <c r="E30" t="s">
        <v>106</v>
      </c>
      <c r="F30" t="str">
        <f t="shared" si="1"/>
        <v>OCGT</v>
      </c>
      <c r="G30">
        <v>12814.910932744</v>
      </c>
      <c r="H30">
        <f>SUM(G11:G30)</f>
        <v>57886.254251646787</v>
      </c>
      <c r="I30" t="s">
        <v>80</v>
      </c>
      <c r="J30" t="str">
        <f t="shared" si="2"/>
        <v>rest</v>
      </c>
      <c r="K30">
        <v>0.235488871662965</v>
      </c>
      <c r="M30" t="s">
        <v>109</v>
      </c>
      <c r="N30" t="s">
        <v>140</v>
      </c>
    </row>
    <row r="31" spans="1:14" x14ac:dyDescent="0.25">
      <c r="A31" t="s">
        <v>106</v>
      </c>
      <c r="B31" t="str">
        <f t="shared" si="0"/>
        <v>OCGT</v>
      </c>
      <c r="C31">
        <v>13000.6281596887</v>
      </c>
      <c r="E31" t="s">
        <v>80</v>
      </c>
      <c r="F31" t="str">
        <f t="shared" si="1"/>
        <v>rest</v>
      </c>
      <c r="G31">
        <v>7.9916990473959601E-2</v>
      </c>
      <c r="I31" t="s">
        <v>93</v>
      </c>
      <c r="J31" t="str">
        <f t="shared" si="2"/>
        <v>rest</v>
      </c>
      <c r="K31">
        <v>2.2450268623947101</v>
      </c>
      <c r="M31" t="s">
        <v>110</v>
      </c>
      <c r="N31" t="s">
        <v>142</v>
      </c>
    </row>
    <row r="32" spans="1:14" x14ac:dyDescent="0.25">
      <c r="A32" t="s">
        <v>98</v>
      </c>
      <c r="B32" t="str">
        <f t="shared" si="0"/>
        <v>OCGT</v>
      </c>
      <c r="C32">
        <v>15043.4780520982</v>
      </c>
      <c r="D32">
        <f>SUM(C11:C32)</f>
        <v>56529.478191467868</v>
      </c>
      <c r="E32" t="s">
        <v>100</v>
      </c>
      <c r="F32" t="str">
        <f t="shared" si="1"/>
        <v>rest</v>
      </c>
      <c r="G32">
        <v>0.51099059423169602</v>
      </c>
      <c r="I32" t="s">
        <v>100</v>
      </c>
      <c r="J32" t="str">
        <f t="shared" si="2"/>
        <v>rest</v>
      </c>
      <c r="K32">
        <v>9.9363314610860307</v>
      </c>
      <c r="M32" t="s">
        <v>111</v>
      </c>
      <c r="N32" t="s">
        <v>142</v>
      </c>
    </row>
    <row r="33" spans="1:14" x14ac:dyDescent="0.25">
      <c r="A33" t="s">
        <v>80</v>
      </c>
      <c r="B33" t="str">
        <f t="shared" si="0"/>
        <v>rest</v>
      </c>
      <c r="C33">
        <v>0.93015088296412396</v>
      </c>
      <c r="E33" t="s">
        <v>129</v>
      </c>
      <c r="F33" t="str">
        <f t="shared" si="1"/>
        <v>rest</v>
      </c>
      <c r="G33">
        <v>2.46553942714222</v>
      </c>
      <c r="I33" t="s">
        <v>129</v>
      </c>
      <c r="J33" t="str">
        <f t="shared" si="2"/>
        <v>rest</v>
      </c>
      <c r="K33">
        <v>31.835254800618198</v>
      </c>
      <c r="M33" t="s">
        <v>112</v>
      </c>
      <c r="N33" t="s">
        <v>142</v>
      </c>
    </row>
    <row r="34" spans="1:14" x14ac:dyDescent="0.25">
      <c r="A34" t="s">
        <v>82</v>
      </c>
      <c r="B34" t="str">
        <f t="shared" si="0"/>
        <v>rest</v>
      </c>
      <c r="C34">
        <v>1.1259850291859901</v>
      </c>
      <c r="E34" t="s">
        <v>115</v>
      </c>
      <c r="F34" t="str">
        <f t="shared" si="1"/>
        <v>rest</v>
      </c>
      <c r="G34">
        <v>4.3338884733729799</v>
      </c>
      <c r="I34" s="3" t="s">
        <v>122</v>
      </c>
      <c r="J34" t="str">
        <f t="shared" si="2"/>
        <v>rest</v>
      </c>
      <c r="K34" s="3">
        <v>45.027109225419501</v>
      </c>
      <c r="M34" t="s">
        <v>113</v>
      </c>
      <c r="N34" t="s">
        <v>142</v>
      </c>
    </row>
    <row r="35" spans="1:14" x14ac:dyDescent="0.25">
      <c r="A35" t="s">
        <v>115</v>
      </c>
      <c r="B35" t="str">
        <f t="shared" si="0"/>
        <v>rest</v>
      </c>
      <c r="C35">
        <v>13.1528152468403</v>
      </c>
      <c r="E35" t="s">
        <v>93</v>
      </c>
      <c r="F35" t="str">
        <f t="shared" si="1"/>
        <v>rest</v>
      </c>
      <c r="G35">
        <v>8.43226329031544</v>
      </c>
      <c r="I35" t="s">
        <v>96</v>
      </c>
      <c r="J35" t="str">
        <f t="shared" si="2"/>
        <v>rest</v>
      </c>
      <c r="K35">
        <v>115.903283282358</v>
      </c>
      <c r="M35" t="s">
        <v>114</v>
      </c>
      <c r="N35" t="s">
        <v>142</v>
      </c>
    </row>
    <row r="36" spans="1:14" x14ac:dyDescent="0.25">
      <c r="A36" t="s">
        <v>93</v>
      </c>
      <c r="B36" t="str">
        <f t="shared" si="0"/>
        <v>rest</v>
      </c>
      <c r="C36">
        <v>16.382348479330702</v>
      </c>
      <c r="E36" t="s">
        <v>96</v>
      </c>
      <c r="F36" t="str">
        <f t="shared" si="1"/>
        <v>rest</v>
      </c>
      <c r="G36">
        <v>23.7693833852646</v>
      </c>
      <c r="I36" t="s">
        <v>118</v>
      </c>
      <c r="J36" t="str">
        <f t="shared" si="2"/>
        <v>rest</v>
      </c>
      <c r="K36">
        <v>169.77028318846999</v>
      </c>
      <c r="M36" t="s">
        <v>115</v>
      </c>
      <c r="N36" t="s">
        <v>140</v>
      </c>
    </row>
    <row r="37" spans="1:14" x14ac:dyDescent="0.25">
      <c r="A37" t="s">
        <v>129</v>
      </c>
      <c r="B37" t="str">
        <f t="shared" si="0"/>
        <v>rest</v>
      </c>
      <c r="C37">
        <v>27.3816007784229</v>
      </c>
      <c r="E37" t="s">
        <v>81</v>
      </c>
      <c r="F37" t="str">
        <f t="shared" si="1"/>
        <v>rest</v>
      </c>
      <c r="G37">
        <v>49.983442476737302</v>
      </c>
      <c r="I37" t="s">
        <v>127</v>
      </c>
      <c r="J37" t="str">
        <f t="shared" si="2"/>
        <v>rest</v>
      </c>
      <c r="K37">
        <v>204.33291417440299</v>
      </c>
      <c r="M37" t="s">
        <v>116</v>
      </c>
      <c r="N37" t="s">
        <v>140</v>
      </c>
    </row>
    <row r="38" spans="1:14" x14ac:dyDescent="0.25">
      <c r="A38" t="s">
        <v>99</v>
      </c>
      <c r="B38" t="str">
        <f t="shared" si="0"/>
        <v>rest</v>
      </c>
      <c r="C38">
        <v>68.680302021935802</v>
      </c>
      <c r="E38" t="s">
        <v>127</v>
      </c>
      <c r="F38" t="str">
        <f t="shared" si="1"/>
        <v>rest</v>
      </c>
      <c r="G38">
        <v>134.09339395704501</v>
      </c>
      <c r="I38" t="s">
        <v>81</v>
      </c>
      <c r="J38" t="str">
        <f t="shared" si="2"/>
        <v>rest</v>
      </c>
      <c r="K38">
        <v>255.55487040361399</v>
      </c>
      <c r="M38" t="s">
        <v>117</v>
      </c>
      <c r="N38" t="s">
        <v>142</v>
      </c>
    </row>
    <row r="39" spans="1:14" x14ac:dyDescent="0.25">
      <c r="A39" t="s">
        <v>121</v>
      </c>
      <c r="B39" t="str">
        <f t="shared" si="0"/>
        <v>rest</v>
      </c>
      <c r="C39">
        <v>72.709589592470294</v>
      </c>
      <c r="E39" t="s">
        <v>118</v>
      </c>
      <c r="F39" t="str">
        <f t="shared" si="1"/>
        <v>rest</v>
      </c>
      <c r="G39">
        <v>182.12773030351499</v>
      </c>
      <c r="I39" t="s">
        <v>99</v>
      </c>
      <c r="J39" t="str">
        <f t="shared" si="2"/>
        <v>rest</v>
      </c>
      <c r="K39">
        <v>276.79620779237399</v>
      </c>
      <c r="M39" t="s">
        <v>118</v>
      </c>
      <c r="N39" t="s">
        <v>140</v>
      </c>
    </row>
    <row r="40" spans="1:14" x14ac:dyDescent="0.25">
      <c r="A40" t="s">
        <v>100</v>
      </c>
      <c r="B40" t="str">
        <f t="shared" si="0"/>
        <v>rest</v>
      </c>
      <c r="C40">
        <v>167.07843542191699</v>
      </c>
      <c r="E40" t="s">
        <v>99</v>
      </c>
      <c r="F40" t="str">
        <f t="shared" si="1"/>
        <v>rest</v>
      </c>
      <c r="G40">
        <v>396.30907376858698</v>
      </c>
      <c r="H40" s="3"/>
      <c r="I40" t="s">
        <v>97</v>
      </c>
      <c r="J40" t="str">
        <f t="shared" si="2"/>
        <v>rest</v>
      </c>
      <c r="K40">
        <v>346.100045129036</v>
      </c>
      <c r="M40" t="s">
        <v>119</v>
      </c>
      <c r="N40" t="s">
        <v>139</v>
      </c>
    </row>
    <row r="41" spans="1:14" x14ac:dyDescent="0.25">
      <c r="A41" t="s">
        <v>127</v>
      </c>
      <c r="B41" t="str">
        <f t="shared" si="0"/>
        <v>rest</v>
      </c>
      <c r="C41">
        <v>328.38279419443899</v>
      </c>
      <c r="E41" t="s">
        <v>121</v>
      </c>
      <c r="F41" t="str">
        <f t="shared" si="1"/>
        <v>rest</v>
      </c>
      <c r="G41">
        <v>405.99347160449901</v>
      </c>
      <c r="I41" t="s">
        <v>121</v>
      </c>
      <c r="J41" t="str">
        <f t="shared" si="2"/>
        <v>rest</v>
      </c>
      <c r="K41">
        <v>541.06423995593195</v>
      </c>
      <c r="M41" t="s">
        <v>120</v>
      </c>
      <c r="N41" t="s">
        <v>142</v>
      </c>
    </row>
    <row r="42" spans="1:14" x14ac:dyDescent="0.25">
      <c r="A42" t="s">
        <v>118</v>
      </c>
      <c r="B42" t="str">
        <f t="shared" si="0"/>
        <v>rest</v>
      </c>
      <c r="C42">
        <v>375.46897357607702</v>
      </c>
      <c r="E42" t="s">
        <v>97</v>
      </c>
      <c r="F42" t="str">
        <f t="shared" si="1"/>
        <v>rest</v>
      </c>
      <c r="G42">
        <v>1027.0954798498601</v>
      </c>
      <c r="I42" t="s">
        <v>116</v>
      </c>
      <c r="J42" t="str">
        <f t="shared" si="2"/>
        <v>rest</v>
      </c>
      <c r="K42">
        <v>1677.84119827989</v>
      </c>
      <c r="M42" t="s">
        <v>121</v>
      </c>
      <c r="N42" t="s">
        <v>140</v>
      </c>
    </row>
    <row r="43" spans="1:14" x14ac:dyDescent="0.25">
      <c r="A43" t="s">
        <v>97</v>
      </c>
      <c r="B43" t="str">
        <f t="shared" si="0"/>
        <v>rest</v>
      </c>
      <c r="C43">
        <v>411.88393330460701</v>
      </c>
      <c r="E43" t="s">
        <v>116</v>
      </c>
      <c r="F43" t="str">
        <f t="shared" si="1"/>
        <v>rest</v>
      </c>
      <c r="G43">
        <v>2084.2842803188901</v>
      </c>
      <c r="I43" t="s">
        <v>109</v>
      </c>
      <c r="J43" t="str">
        <f t="shared" si="2"/>
        <v>rest</v>
      </c>
      <c r="K43">
        <v>3909.7545731465798</v>
      </c>
      <c r="M43" t="s">
        <v>123</v>
      </c>
      <c r="N43" t="s">
        <v>142</v>
      </c>
    </row>
    <row r="44" spans="1:14" x14ac:dyDescent="0.25">
      <c r="A44" t="s">
        <v>96</v>
      </c>
      <c r="B44" t="str">
        <f t="shared" si="0"/>
        <v>rest</v>
      </c>
      <c r="C44">
        <v>975.72547271653502</v>
      </c>
      <c r="E44" t="s">
        <v>109</v>
      </c>
      <c r="F44" t="str">
        <f t="shared" si="1"/>
        <v>rest</v>
      </c>
      <c r="G44">
        <v>4299.0513116223401</v>
      </c>
      <c r="I44" t="s">
        <v>108</v>
      </c>
      <c r="J44" t="str">
        <f t="shared" si="2"/>
        <v>rest</v>
      </c>
      <c r="K44">
        <v>6474.1092768786702</v>
      </c>
      <c r="L44">
        <f>SUM(K30:K44)</f>
        <v>14060.50610345251</v>
      </c>
      <c r="M44" t="s">
        <v>124</v>
      </c>
      <c r="N44" t="s">
        <v>142</v>
      </c>
    </row>
    <row r="45" spans="1:14" x14ac:dyDescent="0.25">
      <c r="A45" t="s">
        <v>116</v>
      </c>
      <c r="B45" t="str">
        <f t="shared" si="0"/>
        <v>rest</v>
      </c>
      <c r="C45">
        <v>1827.01333816026</v>
      </c>
      <c r="E45" t="s">
        <v>108</v>
      </c>
      <c r="F45" t="str">
        <f t="shared" si="1"/>
        <v>rest</v>
      </c>
      <c r="G45">
        <v>5554.1881845072103</v>
      </c>
      <c r="H45">
        <f>SUM(G31:G45)</f>
        <v>14172.718350569485</v>
      </c>
      <c r="I45" t="s">
        <v>119</v>
      </c>
      <c r="J45" t="str">
        <f t="shared" si="2"/>
        <v>VOLL</v>
      </c>
      <c r="K45">
        <v>2576.21128980086</v>
      </c>
      <c r="M45" t="s">
        <v>125</v>
      </c>
      <c r="N45" t="s">
        <v>141</v>
      </c>
    </row>
    <row r="46" spans="1:14" x14ac:dyDescent="0.25">
      <c r="A46" t="s">
        <v>81</v>
      </c>
      <c r="B46" t="str">
        <f t="shared" si="0"/>
        <v>rest</v>
      </c>
      <c r="C46">
        <v>1910.36050204363</v>
      </c>
      <c r="E46" t="s">
        <v>130</v>
      </c>
      <c r="F46" t="str">
        <f t="shared" si="1"/>
        <v>VOLL</v>
      </c>
      <c r="G46">
        <v>1229.06350946614</v>
      </c>
      <c r="I46" t="s">
        <v>130</v>
      </c>
      <c r="J46" t="str">
        <f t="shared" si="2"/>
        <v>VOLL</v>
      </c>
      <c r="K46">
        <v>4882.7653693257898</v>
      </c>
      <c r="L46">
        <f>SUM(K45:K46)</f>
        <v>7458.9766591266498</v>
      </c>
      <c r="M46" t="s">
        <v>126</v>
      </c>
      <c r="N46" t="s">
        <v>142</v>
      </c>
    </row>
    <row r="47" spans="1:14" x14ac:dyDescent="0.25">
      <c r="A47" t="s">
        <v>109</v>
      </c>
      <c r="B47" t="str">
        <f t="shared" si="0"/>
        <v>rest</v>
      </c>
      <c r="C47">
        <v>4035.3418830512101</v>
      </c>
      <c r="E47" t="s">
        <v>119</v>
      </c>
      <c r="F47" t="str">
        <f t="shared" si="1"/>
        <v>VOLL</v>
      </c>
      <c r="G47">
        <v>20853.305987568299</v>
      </c>
      <c r="H47">
        <f>SUM(G46:G47)</f>
        <v>22082.36949703444</v>
      </c>
      <c r="K47">
        <f>SUM(K2:K46)</f>
        <v>144782.56705375109</v>
      </c>
      <c r="M47" t="s">
        <v>127</v>
      </c>
      <c r="N47" t="s">
        <v>140</v>
      </c>
    </row>
    <row r="48" spans="1:14" x14ac:dyDescent="0.25">
      <c r="A48" t="s">
        <v>108</v>
      </c>
      <c r="B48" t="str">
        <f t="shared" si="0"/>
        <v>rest</v>
      </c>
      <c r="C48">
        <v>4799.6314594864698</v>
      </c>
      <c r="D48">
        <f>SUM(C33:C48)</f>
        <v>15031.249583986297</v>
      </c>
      <c r="G48">
        <f>SUM(G2:G47)</f>
        <v>159248.54629660764</v>
      </c>
      <c r="M48" t="s">
        <v>128</v>
      </c>
      <c r="N48" t="s">
        <v>142</v>
      </c>
    </row>
    <row r="49" spans="1:14" x14ac:dyDescent="0.25">
      <c r="A49" t="s">
        <v>130</v>
      </c>
      <c r="B49" t="str">
        <f t="shared" si="0"/>
        <v>VOLL</v>
      </c>
      <c r="C49">
        <v>10923.9744383535</v>
      </c>
      <c r="M49" t="s">
        <v>129</v>
      </c>
      <c r="N49" t="s">
        <v>140</v>
      </c>
    </row>
    <row r="50" spans="1:14" x14ac:dyDescent="0.25">
      <c r="A50" t="s">
        <v>119</v>
      </c>
      <c r="B50" t="str">
        <f t="shared" si="0"/>
        <v>VOLL</v>
      </c>
      <c r="C50">
        <v>12014.9867194655</v>
      </c>
      <c r="D50">
        <f>SUM(C49:C50)</f>
        <v>22938.961157819002</v>
      </c>
      <c r="M50" t="s">
        <v>130</v>
      </c>
      <c r="N50" t="s">
        <v>139</v>
      </c>
    </row>
    <row r="51" spans="1:14" x14ac:dyDescent="0.25">
      <c r="C51">
        <f>SUM(C2:C50)</f>
        <v>160799.68033642034</v>
      </c>
      <c r="M51" s="3" t="s">
        <v>122</v>
      </c>
      <c r="N51" t="s">
        <v>140</v>
      </c>
    </row>
    <row r="52" spans="1:14" x14ac:dyDescent="0.25">
      <c r="C52" t="s">
        <v>141</v>
      </c>
      <c r="D52" s="2">
        <f>D10/C51*100</f>
        <v>41.231419903594535</v>
      </c>
      <c r="G52" t="s">
        <v>141</v>
      </c>
      <c r="H52" s="2">
        <f>H10/G48*100</f>
        <v>40.884017915046975</v>
      </c>
      <c r="K52" t="s">
        <v>141</v>
      </c>
      <c r="L52" s="2">
        <f>L10/K47*100</f>
        <v>44.72364167008773</v>
      </c>
    </row>
    <row r="53" spans="1:14" x14ac:dyDescent="0.25">
      <c r="C53" t="s">
        <v>142</v>
      </c>
      <c r="D53" s="2">
        <f>D32/C51*100</f>
        <v>35.155218016104612</v>
      </c>
      <c r="G53" t="s">
        <v>142</v>
      </c>
      <c r="H53" s="2">
        <f>H30/G48*100</f>
        <v>36.349628048617163</v>
      </c>
      <c r="K53" t="s">
        <v>142</v>
      </c>
      <c r="L53" s="2">
        <f>L29/K47*100</f>
        <v>40.413047642383198</v>
      </c>
    </row>
    <row r="54" spans="1:14" x14ac:dyDescent="0.25">
      <c r="C54" t="s">
        <v>138</v>
      </c>
      <c r="D54" s="2">
        <f>D48/C51*100</f>
        <v>9.3478106128932357</v>
      </c>
      <c r="G54" t="s">
        <v>138</v>
      </c>
      <c r="H54" s="2">
        <f>H45/G48*100</f>
        <v>8.8997473949759964</v>
      </c>
      <c r="K54" t="s">
        <v>138</v>
      </c>
      <c r="L54" s="2">
        <f>L44/K47*100</f>
        <v>9.7114634652336917</v>
      </c>
    </row>
    <row r="55" spans="1:14" x14ac:dyDescent="0.25">
      <c r="C55" t="s">
        <v>139</v>
      </c>
      <c r="D55" s="2">
        <f>D50/C51*100</f>
        <v>14.265551467407636</v>
      </c>
      <c r="G55" t="s">
        <v>139</v>
      </c>
      <c r="H55" s="2">
        <f>H47/G48*100</f>
        <v>13.866606641359869</v>
      </c>
      <c r="K55" t="s">
        <v>139</v>
      </c>
      <c r="L55" s="2">
        <f>L46/K47*100</f>
        <v>5.1518472222953999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A117" workbookViewId="0">
      <selection activeCell="C129" sqref="C129"/>
    </sheetView>
  </sheetViews>
  <sheetFormatPr defaultRowHeight="15" x14ac:dyDescent="0.25"/>
  <cols>
    <col min="1" max="2" width="27.42578125" customWidth="1"/>
    <col min="5" max="6" width="23.7109375" customWidth="1"/>
    <col min="17" max="17" width="34.140625" customWidth="1"/>
  </cols>
  <sheetData>
    <row r="1" spans="1:18" x14ac:dyDescent="0.25">
      <c r="A1" t="s">
        <v>11</v>
      </c>
      <c r="E1" t="s">
        <v>30</v>
      </c>
      <c r="I1" t="s">
        <v>553</v>
      </c>
      <c r="M1" t="s">
        <v>554</v>
      </c>
      <c r="Q1" t="s">
        <v>80</v>
      </c>
      <c r="R1" t="s">
        <v>140</v>
      </c>
    </row>
    <row r="2" spans="1:18" x14ac:dyDescent="0.25">
      <c r="A2" t="s">
        <v>84</v>
      </c>
      <c r="B2" t="str">
        <f>VLOOKUP(A2,$Q$1:$R$128,2,FALSE)</f>
        <v>ccgt</v>
      </c>
      <c r="C2">
        <v>206.87184006381099</v>
      </c>
      <c r="E2" t="s">
        <v>84</v>
      </c>
      <c r="F2" t="str">
        <f>VLOOKUP(E2,$Q$1:$R$128,2,FALSE)</f>
        <v>ccgt</v>
      </c>
      <c r="G2">
        <v>141.901712829188</v>
      </c>
      <c r="I2" t="s">
        <v>84</v>
      </c>
      <c r="J2" t="str">
        <f>VLOOKUP(I2,$Q$1:$R$128,2,FALSE)</f>
        <v>ccgt</v>
      </c>
      <c r="K2">
        <v>108.69209591244901</v>
      </c>
      <c r="M2" t="s">
        <v>84</v>
      </c>
      <c r="N2" t="str">
        <f>VLOOKUP(M2,$Q$1:$R$128,2,FALSE)</f>
        <v>ccgt</v>
      </c>
      <c r="O2">
        <v>124.150642999295</v>
      </c>
      <c r="Q2" t="s">
        <v>81</v>
      </c>
      <c r="R2" t="s">
        <v>558</v>
      </c>
    </row>
    <row r="3" spans="1:18" x14ac:dyDescent="0.25">
      <c r="A3" t="s">
        <v>101</v>
      </c>
      <c r="B3" t="str">
        <f>VLOOKUP(A3,$Q$1:$R$128,2,FALSE)</f>
        <v>ccgt</v>
      </c>
      <c r="C3">
        <v>419.22768071160198</v>
      </c>
      <c r="E3" t="s">
        <v>125</v>
      </c>
      <c r="F3" t="str">
        <f>VLOOKUP(E3,$Q$1:$R$128,2,FALSE)</f>
        <v>ccgt</v>
      </c>
      <c r="G3">
        <v>249.264349431933</v>
      </c>
      <c r="I3" t="s">
        <v>86</v>
      </c>
      <c r="J3" t="str">
        <f>VLOOKUP(I3,$Q$1:$R$128,2,FALSE)</f>
        <v>ccgt</v>
      </c>
      <c r="K3">
        <v>333.86346698786099</v>
      </c>
      <c r="M3" t="s">
        <v>101</v>
      </c>
      <c r="N3" t="str">
        <f>VLOOKUP(M3,$Q$1:$R$128,2,FALSE)</f>
        <v>ccgt</v>
      </c>
      <c r="O3">
        <v>247.59861918796901</v>
      </c>
      <c r="Q3" t="s">
        <v>82</v>
      </c>
      <c r="R3" t="s">
        <v>558</v>
      </c>
    </row>
    <row r="4" spans="1:18" x14ac:dyDescent="0.25">
      <c r="A4" t="s">
        <v>86</v>
      </c>
      <c r="B4" t="str">
        <f>VLOOKUP(A4,$Q$1:$R$128,2,FALSE)</f>
        <v>ccgt</v>
      </c>
      <c r="C4">
        <v>499.755546254026</v>
      </c>
      <c r="E4" t="s">
        <v>86</v>
      </c>
      <c r="F4" t="str">
        <f>VLOOKUP(E4,$Q$1:$R$128,2,FALSE)</f>
        <v>ccgt</v>
      </c>
      <c r="G4">
        <v>371.93926553964701</v>
      </c>
      <c r="I4" t="s">
        <v>101</v>
      </c>
      <c r="J4" t="str">
        <f>VLOOKUP(I4,$Q$1:$R$128,2,FALSE)</f>
        <v>ccgt</v>
      </c>
      <c r="K4">
        <v>520.53656820414096</v>
      </c>
      <c r="M4" t="s">
        <v>125</v>
      </c>
      <c r="N4" t="str">
        <f>VLOOKUP(M4,$Q$1:$R$128,2,FALSE)</f>
        <v>ccgt</v>
      </c>
      <c r="O4">
        <v>327.89559474149797</v>
      </c>
      <c r="Q4" t="s">
        <v>476</v>
      </c>
      <c r="R4" t="s">
        <v>558</v>
      </c>
    </row>
    <row r="5" spans="1:18" x14ac:dyDescent="0.25">
      <c r="A5" t="s">
        <v>125</v>
      </c>
      <c r="B5" t="str">
        <f>VLOOKUP(A5,$Q$1:$R$128,2,FALSE)</f>
        <v>ccgt</v>
      </c>
      <c r="C5">
        <v>530.82651089304704</v>
      </c>
      <c r="E5" t="s">
        <v>101</v>
      </c>
      <c r="F5" t="str">
        <f>VLOOKUP(E5,$Q$1:$R$128,2,FALSE)</f>
        <v>ccgt</v>
      </c>
      <c r="G5">
        <v>396.45772087587801</v>
      </c>
      <c r="I5" t="s">
        <v>125</v>
      </c>
      <c r="J5" t="str">
        <f>VLOOKUP(I5,$Q$1:$R$128,2,FALSE)</f>
        <v>ccgt</v>
      </c>
      <c r="K5">
        <v>700.04099590156204</v>
      </c>
      <c r="M5" t="s">
        <v>86</v>
      </c>
      <c r="N5" t="str">
        <f>VLOOKUP(M5,$Q$1:$R$128,2,FALSE)</f>
        <v>ccgt</v>
      </c>
      <c r="O5">
        <v>369.61996333914198</v>
      </c>
      <c r="Q5" t="s">
        <v>83</v>
      </c>
      <c r="R5" t="s">
        <v>555</v>
      </c>
    </row>
    <row r="6" spans="1:18" x14ac:dyDescent="0.25">
      <c r="A6" t="s">
        <v>103</v>
      </c>
      <c r="B6" t="str">
        <f>VLOOKUP(A6,$Q$1:$R$128,2,FALSE)</f>
        <v>ccgt</v>
      </c>
      <c r="C6">
        <v>758.56586256604805</v>
      </c>
      <c r="E6" t="s">
        <v>484</v>
      </c>
      <c r="F6" t="str">
        <f>VLOOKUP(E6,$Q$1:$R$128,2,FALSE)</f>
        <v>ccgt</v>
      </c>
      <c r="G6">
        <v>684.102916633836</v>
      </c>
      <c r="I6" t="s">
        <v>484</v>
      </c>
      <c r="J6" t="str">
        <f>VLOOKUP(I6,$Q$1:$R$128,2,FALSE)</f>
        <v>ccgt</v>
      </c>
      <c r="K6">
        <v>1004.40559856581</v>
      </c>
      <c r="M6" t="s">
        <v>484</v>
      </c>
      <c r="N6" t="str">
        <f>VLOOKUP(M6,$Q$1:$R$128,2,FALSE)</f>
        <v>ccgt</v>
      </c>
      <c r="O6">
        <v>490.92922037556502</v>
      </c>
      <c r="Q6" t="s">
        <v>84</v>
      </c>
      <c r="R6" t="s">
        <v>555</v>
      </c>
    </row>
    <row r="7" spans="1:18" x14ac:dyDescent="0.25">
      <c r="A7" t="s">
        <v>484</v>
      </c>
      <c r="B7" t="str">
        <f>VLOOKUP(A7,$Q$1:$R$128,2,FALSE)</f>
        <v>ccgt</v>
      </c>
      <c r="C7">
        <v>857.57449864645798</v>
      </c>
      <c r="E7" t="s">
        <v>103</v>
      </c>
      <c r="F7" t="str">
        <f>VLOOKUP(E7,$Q$1:$R$128,2,FALSE)</f>
        <v>ccgt</v>
      </c>
      <c r="G7">
        <v>971.12226672611405</v>
      </c>
      <c r="I7" t="s">
        <v>103</v>
      </c>
      <c r="J7" t="str">
        <f>VLOOKUP(I7,$Q$1:$R$128,2,FALSE)</f>
        <v>ccgt</v>
      </c>
      <c r="K7">
        <v>1082.0425649158699</v>
      </c>
      <c r="M7" t="s">
        <v>103</v>
      </c>
      <c r="N7" t="str">
        <f>VLOOKUP(M7,$Q$1:$R$128,2,FALSE)</f>
        <v>ccgt</v>
      </c>
      <c r="O7">
        <v>862.95943746286002</v>
      </c>
      <c r="Q7" t="s">
        <v>85</v>
      </c>
      <c r="R7" t="s">
        <v>555</v>
      </c>
    </row>
    <row r="8" spans="1:18" x14ac:dyDescent="0.25">
      <c r="A8" t="s">
        <v>492</v>
      </c>
      <c r="B8" t="str">
        <f>VLOOKUP(A8,$Q$1:$R$128,2,FALSE)</f>
        <v>ccgt</v>
      </c>
      <c r="C8">
        <v>2133.2561803251701</v>
      </c>
      <c r="E8" t="s">
        <v>102</v>
      </c>
      <c r="F8" t="str">
        <f>VLOOKUP(E8,$Q$1:$R$128,2,FALSE)</f>
        <v>ccgt</v>
      </c>
      <c r="G8">
        <v>1879.1401816887801</v>
      </c>
      <c r="I8" t="s">
        <v>102</v>
      </c>
      <c r="J8" t="str">
        <f>VLOOKUP(I8,$Q$1:$R$128,2,FALSE)</f>
        <v>ccgt</v>
      </c>
      <c r="K8">
        <v>2294.2666943395998</v>
      </c>
      <c r="M8" t="s">
        <v>102</v>
      </c>
      <c r="N8" t="str">
        <f>VLOOKUP(M8,$Q$1:$R$128,2,FALSE)</f>
        <v>ccgt</v>
      </c>
      <c r="O8">
        <v>1843.38144612066</v>
      </c>
      <c r="Q8" t="s">
        <v>86</v>
      </c>
      <c r="R8" t="s">
        <v>555</v>
      </c>
    </row>
    <row r="9" spans="1:18" x14ac:dyDescent="0.25">
      <c r="A9" t="s">
        <v>102</v>
      </c>
      <c r="B9" t="str">
        <f>VLOOKUP(A9,$Q$1:$R$128,2,FALSE)</f>
        <v>ccgt</v>
      </c>
      <c r="C9">
        <v>2572.4799762283001</v>
      </c>
      <c r="E9" t="s">
        <v>504</v>
      </c>
      <c r="F9" t="str">
        <f>VLOOKUP(E9,$Q$1:$R$128,2,FALSE)</f>
        <v>ccgt</v>
      </c>
      <c r="G9">
        <v>2882.0449259123998</v>
      </c>
      <c r="I9" t="s">
        <v>493</v>
      </c>
      <c r="J9" t="str">
        <f>VLOOKUP(I9,$Q$1:$R$128,2,FALSE)</f>
        <v>ccgt</v>
      </c>
      <c r="K9">
        <v>2848.4962970873798</v>
      </c>
      <c r="M9" t="s">
        <v>504</v>
      </c>
      <c r="N9" t="str">
        <f>VLOOKUP(M9,$Q$1:$R$128,2,FALSE)</f>
        <v>ccgt</v>
      </c>
      <c r="O9">
        <v>1974.5783996110099</v>
      </c>
      <c r="Q9" t="s">
        <v>477</v>
      </c>
      <c r="R9" t="s">
        <v>558</v>
      </c>
    </row>
    <row r="10" spans="1:18" x14ac:dyDescent="0.25">
      <c r="A10" t="s">
        <v>493</v>
      </c>
      <c r="B10" t="str">
        <f>VLOOKUP(A10,$Q$1:$R$128,2,FALSE)</f>
        <v>ccgt</v>
      </c>
      <c r="C10">
        <v>2604.1960591726602</v>
      </c>
      <c r="E10" t="s">
        <v>492</v>
      </c>
      <c r="F10" t="str">
        <f>VLOOKUP(E10,$Q$1:$R$128,2,FALSE)</f>
        <v>ccgt</v>
      </c>
      <c r="G10">
        <v>3262.9227748923499</v>
      </c>
      <c r="I10" t="s">
        <v>492</v>
      </c>
      <c r="J10" t="str">
        <f>VLOOKUP(I10,$Q$1:$R$128,2,FALSE)</f>
        <v>ccgt</v>
      </c>
      <c r="K10">
        <v>3179.5454056060398</v>
      </c>
      <c r="M10" t="s">
        <v>485</v>
      </c>
      <c r="N10" t="str">
        <f>VLOOKUP(M10,$Q$1:$R$128,2,FALSE)</f>
        <v>ccgt</v>
      </c>
      <c r="O10">
        <v>2123.6381750038299</v>
      </c>
      <c r="Q10" t="s">
        <v>87</v>
      </c>
      <c r="R10" t="s">
        <v>556</v>
      </c>
    </row>
    <row r="11" spans="1:18" x14ac:dyDescent="0.25">
      <c r="A11" t="s">
        <v>504</v>
      </c>
      <c r="B11" t="str">
        <f>VLOOKUP(A11,$Q$1:$R$128,2,FALSE)</f>
        <v>ccgt</v>
      </c>
      <c r="C11">
        <v>3340.1029014525998</v>
      </c>
      <c r="E11" t="s">
        <v>485</v>
      </c>
      <c r="F11" t="str">
        <f>VLOOKUP(E11,$Q$1:$R$128,2,FALSE)</f>
        <v>ccgt</v>
      </c>
      <c r="G11">
        <v>3281.9782980165801</v>
      </c>
      <c r="I11" t="s">
        <v>504</v>
      </c>
      <c r="J11" t="str">
        <f>VLOOKUP(I11,$Q$1:$R$128,2,FALSE)</f>
        <v>ccgt</v>
      </c>
      <c r="K11">
        <v>3204.47557100718</v>
      </c>
      <c r="M11" t="s">
        <v>492</v>
      </c>
      <c r="N11" t="str">
        <f>VLOOKUP(M11,$Q$1:$R$128,2,FALSE)</f>
        <v>ccgt</v>
      </c>
      <c r="O11">
        <v>2448.7279754747501</v>
      </c>
      <c r="Q11" t="s">
        <v>88</v>
      </c>
      <c r="R11" t="s">
        <v>558</v>
      </c>
    </row>
    <row r="12" spans="1:18" x14ac:dyDescent="0.25">
      <c r="A12" t="s">
        <v>520</v>
      </c>
      <c r="B12" t="str">
        <f>VLOOKUP(A12,$Q$1:$R$128,2,FALSE)</f>
        <v>ccgt</v>
      </c>
      <c r="C12">
        <v>3465.2852477608699</v>
      </c>
      <c r="E12" t="s">
        <v>520</v>
      </c>
      <c r="F12" t="str">
        <f>VLOOKUP(E12,$Q$1:$R$128,2,FALSE)</f>
        <v>ccgt</v>
      </c>
      <c r="G12">
        <v>3555.3536832321001</v>
      </c>
      <c r="I12" t="s">
        <v>520</v>
      </c>
      <c r="J12" t="str">
        <f>VLOOKUP(I12,$Q$1:$R$128,2,FALSE)</f>
        <v>ccgt</v>
      </c>
      <c r="K12">
        <v>3464.5400760411999</v>
      </c>
      <c r="M12" t="s">
        <v>493</v>
      </c>
      <c r="N12" t="str">
        <f>VLOOKUP(M12,$Q$1:$R$128,2,FALSE)</f>
        <v>ccgt</v>
      </c>
      <c r="O12">
        <v>2651.17492708077</v>
      </c>
      <c r="Q12" t="s">
        <v>478</v>
      </c>
      <c r="R12" t="s">
        <v>140</v>
      </c>
    </row>
    <row r="13" spans="1:18" x14ac:dyDescent="0.25">
      <c r="A13" t="s">
        <v>485</v>
      </c>
      <c r="B13" t="str">
        <f>VLOOKUP(A13,$Q$1:$R$128,2,FALSE)</f>
        <v>ccgt</v>
      </c>
      <c r="C13">
        <v>4061.32561600691</v>
      </c>
      <c r="E13" t="s">
        <v>493</v>
      </c>
      <c r="F13" t="str">
        <f>VLOOKUP(E13,$Q$1:$R$128,2,FALSE)</f>
        <v>ccgt</v>
      </c>
      <c r="G13">
        <v>3994.9421443313299</v>
      </c>
      <c r="I13" t="s">
        <v>521</v>
      </c>
      <c r="J13" t="str">
        <f>VLOOKUP(I13,$Q$1:$R$128,2,FALSE)</f>
        <v>ccgt</v>
      </c>
      <c r="K13">
        <v>4270.2408520626605</v>
      </c>
      <c r="M13" t="s">
        <v>520</v>
      </c>
      <c r="N13" t="str">
        <f>VLOOKUP(M13,$Q$1:$R$128,2,FALSE)</f>
        <v>ccgt</v>
      </c>
      <c r="O13">
        <v>3382.24525952468</v>
      </c>
      <c r="Q13" t="s">
        <v>479</v>
      </c>
      <c r="R13" t="s">
        <v>140</v>
      </c>
    </row>
    <row r="14" spans="1:18" x14ac:dyDescent="0.25">
      <c r="A14" t="s">
        <v>519</v>
      </c>
      <c r="B14" t="str">
        <f>VLOOKUP(A14,$Q$1:$R$128,2,FALSE)</f>
        <v>ccgt</v>
      </c>
      <c r="C14">
        <v>5684.6513994199704</v>
      </c>
      <c r="E14" t="s">
        <v>521</v>
      </c>
      <c r="F14" t="str">
        <f>VLOOKUP(E14,$Q$1:$R$128,2,FALSE)</f>
        <v>ccgt</v>
      </c>
      <c r="G14">
        <v>5278.65264288255</v>
      </c>
      <c r="I14" t="s">
        <v>485</v>
      </c>
      <c r="J14" t="str">
        <f>VLOOKUP(I14,$Q$1:$R$128,2,FALSE)</f>
        <v>ccgt</v>
      </c>
      <c r="K14">
        <v>4919.2712272205799</v>
      </c>
      <c r="M14" t="s">
        <v>521</v>
      </c>
      <c r="N14" t="str">
        <f>VLOOKUP(M14,$Q$1:$R$128,2,FALSE)</f>
        <v>ccgt</v>
      </c>
      <c r="O14">
        <v>4308.0982324338502</v>
      </c>
      <c r="Q14" t="s">
        <v>480</v>
      </c>
      <c r="R14" t="s">
        <v>140</v>
      </c>
    </row>
    <row r="15" spans="1:18" x14ac:dyDescent="0.25">
      <c r="A15" t="s">
        <v>521</v>
      </c>
      <c r="B15" t="str">
        <f>VLOOKUP(A15,$Q$1:$R$128,2,FALSE)</f>
        <v>ccgt</v>
      </c>
      <c r="C15">
        <v>5973.3599612608896</v>
      </c>
      <c r="E15" t="s">
        <v>519</v>
      </c>
      <c r="F15" t="str">
        <f>VLOOKUP(E15,$Q$1:$R$128,2,FALSE)</f>
        <v>ccgt</v>
      </c>
      <c r="G15">
        <v>5305.48398459485</v>
      </c>
      <c r="I15" t="s">
        <v>519</v>
      </c>
      <c r="J15" t="str">
        <f>VLOOKUP(I15,$Q$1:$R$128,2,FALSE)</f>
        <v>ccgt</v>
      </c>
      <c r="K15">
        <v>5490.44981724852</v>
      </c>
      <c r="M15" t="s">
        <v>505</v>
      </c>
      <c r="N15" t="str">
        <f>VLOOKUP(M15,$Q$1:$R$128,2,FALSE)</f>
        <v>ccgt</v>
      </c>
      <c r="O15">
        <v>5064.1469010829796</v>
      </c>
      <c r="Q15" t="s">
        <v>89</v>
      </c>
      <c r="R15" t="s">
        <v>140</v>
      </c>
    </row>
    <row r="16" spans="1:18" x14ac:dyDescent="0.25">
      <c r="A16" t="s">
        <v>505</v>
      </c>
      <c r="B16" t="str">
        <f>VLOOKUP(A16,$Q$1:$R$128,2,FALSE)</f>
        <v>ccgt</v>
      </c>
      <c r="C16">
        <v>7534.3835135849904</v>
      </c>
      <c r="E16" t="s">
        <v>505</v>
      </c>
      <c r="F16" t="str">
        <f>VLOOKUP(E16,$Q$1:$R$128,2,FALSE)</f>
        <v>ccgt</v>
      </c>
      <c r="G16">
        <v>7226.9831808174904</v>
      </c>
      <c r="I16" t="s">
        <v>505</v>
      </c>
      <c r="J16" t="str">
        <f>VLOOKUP(I16,$Q$1:$R$128,2,FALSE)</f>
        <v>ccgt</v>
      </c>
      <c r="K16">
        <v>10011.9099814418</v>
      </c>
      <c r="M16" t="s">
        <v>519</v>
      </c>
      <c r="N16" t="str">
        <f>VLOOKUP(M16,$Q$1:$R$128,2,FALSE)</f>
        <v>ccgt</v>
      </c>
      <c r="O16">
        <v>5313.7680018432702</v>
      </c>
      <c r="Q16" t="s">
        <v>90</v>
      </c>
      <c r="R16" t="s">
        <v>140</v>
      </c>
    </row>
    <row r="17" spans="1:18" x14ac:dyDescent="0.25">
      <c r="A17" t="s">
        <v>85</v>
      </c>
      <c r="B17" t="str">
        <f>VLOOKUP(A17,$Q$1:$R$128,2,FALSE)</f>
        <v>ccgt</v>
      </c>
      <c r="C17">
        <v>20947.021091013699</v>
      </c>
      <c r="E17" t="s">
        <v>83</v>
      </c>
      <c r="F17" t="str">
        <f>VLOOKUP(E17,$Q$1:$R$128,2,FALSE)</f>
        <v>ccgt</v>
      </c>
      <c r="G17">
        <v>15322.2278612232</v>
      </c>
      <c r="I17" t="s">
        <v>85</v>
      </c>
      <c r="J17" t="str">
        <f>VLOOKUP(I17,$Q$1:$R$128,2,FALSE)</f>
        <v>ccgt</v>
      </c>
      <c r="K17">
        <v>17745.043453023602</v>
      </c>
      <c r="M17" t="s">
        <v>85</v>
      </c>
      <c r="N17" t="str">
        <f>VLOOKUP(M17,$Q$1:$R$128,2,FALSE)</f>
        <v>ccgt</v>
      </c>
      <c r="O17">
        <v>21476.2984822484</v>
      </c>
      <c r="Q17" t="s">
        <v>91</v>
      </c>
      <c r="R17" t="s">
        <v>140</v>
      </c>
    </row>
    <row r="18" spans="1:18" x14ac:dyDescent="0.25">
      <c r="A18" t="s">
        <v>83</v>
      </c>
      <c r="B18" t="str">
        <f>VLOOKUP(A18,$Q$1:$R$128,2,FALSE)</f>
        <v>ccgt</v>
      </c>
      <c r="C18">
        <v>25460.228055791202</v>
      </c>
      <c r="D18">
        <f>SUM(C2:C18)</f>
        <v>87049.111941152252</v>
      </c>
      <c r="E18" t="s">
        <v>85</v>
      </c>
      <c r="F18" t="str">
        <f>VLOOKUP(E18,$Q$1:$R$128,2,FALSE)</f>
        <v>ccgt</v>
      </c>
      <c r="G18">
        <v>17937.612359779199</v>
      </c>
      <c r="H18">
        <f>SUM(G2:G18)</f>
        <v>72742.130269407426</v>
      </c>
      <c r="I18" t="s">
        <v>83</v>
      </c>
      <c r="J18" t="str">
        <f>VLOOKUP(I18,$Q$1:$R$128,2,FALSE)</f>
        <v>ccgt</v>
      </c>
      <c r="K18">
        <v>18010.678891222698</v>
      </c>
      <c r="L18">
        <f>SUM(K2:K18)</f>
        <v>79188.499556788956</v>
      </c>
      <c r="M18" t="s">
        <v>83</v>
      </c>
      <c r="N18" t="str">
        <f>VLOOKUP(M18,$Q$1:$R$128,2,FALSE)</f>
        <v>ccgt</v>
      </c>
      <c r="O18">
        <v>22003.565295498502</v>
      </c>
      <c r="P18">
        <f>SUM(O2:O18)</f>
        <v>75012.776574029034</v>
      </c>
      <c r="Q18" t="s">
        <v>92</v>
      </c>
      <c r="R18" t="s">
        <v>556</v>
      </c>
    </row>
    <row r="19" spans="1:18" x14ac:dyDescent="0.25">
      <c r="A19" t="s">
        <v>497</v>
      </c>
      <c r="B19" t="str">
        <f>VLOOKUP(A19,$Q$1:$R$128,2,FALSE)</f>
        <v>ocgt</v>
      </c>
      <c r="C19" s="3">
        <v>-5.2416117609492499E-18</v>
      </c>
      <c r="E19" t="s">
        <v>87</v>
      </c>
      <c r="F19" t="str">
        <f>VLOOKUP(E19,$Q$1:$R$128,2,FALSE)</f>
        <v>ocgt</v>
      </c>
      <c r="G19">
        <v>0</v>
      </c>
      <c r="I19" t="s">
        <v>92</v>
      </c>
      <c r="J19" t="str">
        <f>VLOOKUP(I19,$Q$1:$R$128,2,FALSE)</f>
        <v>ocgt</v>
      </c>
      <c r="K19" s="3">
        <v>-1.05776971569755E-14</v>
      </c>
      <c r="M19" t="s">
        <v>92</v>
      </c>
      <c r="N19" t="str">
        <f>VLOOKUP(M19,$Q$1:$R$128,2,FALSE)</f>
        <v>ocgt</v>
      </c>
      <c r="O19" s="3">
        <v>-1.2526895564006599E-15</v>
      </c>
      <c r="Q19" t="s">
        <v>481</v>
      </c>
      <c r="R19" t="s">
        <v>140</v>
      </c>
    </row>
    <row r="20" spans="1:18" x14ac:dyDescent="0.25">
      <c r="A20" t="s">
        <v>87</v>
      </c>
      <c r="B20" t="str">
        <f>VLOOKUP(A20,$Q$1:$R$128,2,FALSE)</f>
        <v>ocgt</v>
      </c>
      <c r="C20">
        <v>0</v>
      </c>
      <c r="E20" t="s">
        <v>114</v>
      </c>
      <c r="F20" t="str">
        <f>VLOOKUP(E20,$Q$1:$R$128,2,FALSE)</f>
        <v>ocgt</v>
      </c>
      <c r="G20">
        <v>0</v>
      </c>
      <c r="I20" t="s">
        <v>87</v>
      </c>
      <c r="J20" t="str">
        <f>VLOOKUP(I20,$Q$1:$R$128,2,FALSE)</f>
        <v>ocgt</v>
      </c>
      <c r="K20">
        <v>0</v>
      </c>
      <c r="M20" t="s">
        <v>497</v>
      </c>
      <c r="N20" t="str">
        <f>VLOOKUP(M20,$Q$1:$R$128,2,FALSE)</f>
        <v>ocgt</v>
      </c>
      <c r="O20" s="3">
        <v>-1.8332017402586701E-16</v>
      </c>
      <c r="Q20" t="s">
        <v>93</v>
      </c>
      <c r="R20" t="s">
        <v>140</v>
      </c>
    </row>
    <row r="21" spans="1:18" x14ac:dyDescent="0.25">
      <c r="A21" t="s">
        <v>114</v>
      </c>
      <c r="B21" t="str">
        <f>VLOOKUP(A21,$Q$1:$R$128,2,FALSE)</f>
        <v>ocgt</v>
      </c>
      <c r="C21">
        <v>0</v>
      </c>
      <c r="E21" t="s">
        <v>497</v>
      </c>
      <c r="F21" t="str">
        <f>VLOOKUP(E21,$Q$1:$R$128,2,FALSE)</f>
        <v>ocgt</v>
      </c>
      <c r="G21">
        <v>0.91144184858300403</v>
      </c>
      <c r="I21" t="s">
        <v>114</v>
      </c>
      <c r="J21" t="str">
        <f>VLOOKUP(I21,$Q$1:$R$128,2,FALSE)</f>
        <v>ocgt</v>
      </c>
      <c r="K21">
        <v>0</v>
      </c>
      <c r="M21" t="s">
        <v>87</v>
      </c>
      <c r="N21" t="str">
        <f>VLOOKUP(M21,$Q$1:$R$128,2,FALSE)</f>
        <v>ocgt</v>
      </c>
      <c r="O21">
        <v>0</v>
      </c>
      <c r="Q21" t="s">
        <v>94</v>
      </c>
      <c r="R21" t="s">
        <v>140</v>
      </c>
    </row>
    <row r="22" spans="1:18" x14ac:dyDescent="0.25">
      <c r="A22" t="s">
        <v>510</v>
      </c>
      <c r="B22" t="str">
        <f>VLOOKUP(A22,$Q$1:$R$128,2,FALSE)</f>
        <v>ocgt</v>
      </c>
      <c r="C22">
        <v>1.9337930500240801</v>
      </c>
      <c r="E22" t="s">
        <v>510</v>
      </c>
      <c r="F22" t="str">
        <f>VLOOKUP(E22,$Q$1:$R$128,2,FALSE)</f>
        <v>ocgt</v>
      </c>
      <c r="G22">
        <v>3.20436569596743</v>
      </c>
      <c r="I22" t="s">
        <v>497</v>
      </c>
      <c r="J22" t="str">
        <f>VLOOKUP(I22,$Q$1:$R$128,2,FALSE)</f>
        <v>ocgt</v>
      </c>
      <c r="K22">
        <v>0</v>
      </c>
      <c r="M22" t="s">
        <v>114</v>
      </c>
      <c r="N22" t="str">
        <f>VLOOKUP(M22,$Q$1:$R$128,2,FALSE)</f>
        <v>ocgt</v>
      </c>
      <c r="O22">
        <v>0</v>
      </c>
      <c r="Q22" t="s">
        <v>95</v>
      </c>
      <c r="R22" t="s">
        <v>140</v>
      </c>
    </row>
    <row r="23" spans="1:18" x14ac:dyDescent="0.25">
      <c r="A23" t="s">
        <v>528</v>
      </c>
      <c r="B23" t="str">
        <f>VLOOKUP(A23,$Q$1:$R$128,2,FALSE)</f>
        <v>ocgt</v>
      </c>
      <c r="C23">
        <v>17.183538335760598</v>
      </c>
      <c r="E23" t="s">
        <v>528</v>
      </c>
      <c r="F23" t="str">
        <f>VLOOKUP(E23,$Q$1:$R$128,2,FALSE)</f>
        <v>ocgt</v>
      </c>
      <c r="G23">
        <v>13.523590279720199</v>
      </c>
      <c r="I23" t="s">
        <v>510</v>
      </c>
      <c r="J23" t="str">
        <f>VLOOKUP(I23,$Q$1:$R$128,2,FALSE)</f>
        <v>ocgt</v>
      </c>
      <c r="K23">
        <v>3.11371508999177</v>
      </c>
      <c r="M23" t="s">
        <v>510</v>
      </c>
      <c r="N23" t="str">
        <f>VLOOKUP(M23,$Q$1:$R$128,2,FALSE)</f>
        <v>ocgt</v>
      </c>
      <c r="O23">
        <v>1.06267376379288</v>
      </c>
      <c r="Q23" t="s">
        <v>96</v>
      </c>
      <c r="R23" t="s">
        <v>558</v>
      </c>
    </row>
    <row r="24" spans="1:18" x14ac:dyDescent="0.25">
      <c r="A24" t="s">
        <v>105</v>
      </c>
      <c r="B24" t="str">
        <f>VLOOKUP(A24,$Q$1:$R$128,2,FALSE)</f>
        <v>ocgt</v>
      </c>
      <c r="C24">
        <v>28.999255897454201</v>
      </c>
      <c r="E24" t="s">
        <v>92</v>
      </c>
      <c r="F24" t="str">
        <f>VLOOKUP(E24,$Q$1:$R$128,2,FALSE)</f>
        <v>ocgt</v>
      </c>
      <c r="G24">
        <v>44.821220040370797</v>
      </c>
      <c r="I24" t="s">
        <v>528</v>
      </c>
      <c r="J24" t="str">
        <f>VLOOKUP(I24,$Q$1:$R$128,2,FALSE)</f>
        <v>ocgt</v>
      </c>
      <c r="K24">
        <v>17.0618137069408</v>
      </c>
      <c r="M24" t="s">
        <v>528</v>
      </c>
      <c r="N24" t="str">
        <f>VLOOKUP(M24,$Q$1:$R$128,2,FALSE)</f>
        <v>ocgt</v>
      </c>
      <c r="O24">
        <v>15.912403182932801</v>
      </c>
      <c r="Q24" t="s">
        <v>482</v>
      </c>
      <c r="R24" t="s">
        <v>557</v>
      </c>
    </row>
    <row r="25" spans="1:18" x14ac:dyDescent="0.25">
      <c r="A25" t="s">
        <v>92</v>
      </c>
      <c r="B25" t="str">
        <f>VLOOKUP(A25,$Q$1:$R$128,2,FALSE)</f>
        <v>ocgt</v>
      </c>
      <c r="C25">
        <v>47.2124128950216</v>
      </c>
      <c r="E25" t="s">
        <v>105</v>
      </c>
      <c r="F25" t="str">
        <f>VLOOKUP(E25,$Q$1:$R$128,2,FALSE)</f>
        <v>ocgt</v>
      </c>
      <c r="G25">
        <v>49.290547774470497</v>
      </c>
      <c r="I25" t="s">
        <v>105</v>
      </c>
      <c r="J25" t="str">
        <f>VLOOKUP(I25,$Q$1:$R$128,2,FALSE)</f>
        <v>ocgt</v>
      </c>
      <c r="K25">
        <v>50.010066450877098</v>
      </c>
      <c r="M25" t="s">
        <v>105</v>
      </c>
      <c r="N25" t="str">
        <f>VLOOKUP(M25,$Q$1:$R$128,2,FALSE)</f>
        <v>ocgt</v>
      </c>
      <c r="O25">
        <v>42.990861349292999</v>
      </c>
      <c r="Q25" t="s">
        <v>97</v>
      </c>
      <c r="R25" t="s">
        <v>140</v>
      </c>
    </row>
    <row r="26" spans="1:18" x14ac:dyDescent="0.25">
      <c r="A26" t="s">
        <v>496</v>
      </c>
      <c r="B26" t="str">
        <f>VLOOKUP(A26,$Q$1:$R$128,2,FALSE)</f>
        <v>ocgt</v>
      </c>
      <c r="C26">
        <v>138.537229185651</v>
      </c>
      <c r="E26" t="s">
        <v>496</v>
      </c>
      <c r="F26" t="str">
        <f>VLOOKUP(E26,$Q$1:$R$128,2,FALSE)</f>
        <v>ocgt</v>
      </c>
      <c r="G26">
        <v>175.780846280384</v>
      </c>
      <c r="I26" t="s">
        <v>496</v>
      </c>
      <c r="J26" t="str">
        <f>VLOOKUP(I26,$Q$1:$R$128,2,FALSE)</f>
        <v>ocgt</v>
      </c>
      <c r="K26">
        <v>269.77745360015803</v>
      </c>
      <c r="M26" t="s">
        <v>496</v>
      </c>
      <c r="N26" t="str">
        <f>VLOOKUP(M26,$Q$1:$R$128,2,FALSE)</f>
        <v>ocgt</v>
      </c>
      <c r="O26">
        <v>169.77045830126599</v>
      </c>
      <c r="Q26" t="s">
        <v>98</v>
      </c>
      <c r="R26" t="s">
        <v>140</v>
      </c>
    </row>
    <row r="27" spans="1:18" x14ac:dyDescent="0.25">
      <c r="A27" t="s">
        <v>113</v>
      </c>
      <c r="B27" t="str">
        <f>VLOOKUP(A27,$Q$1:$R$128,2,FALSE)</f>
        <v>ocgt</v>
      </c>
      <c r="C27">
        <v>449.05027812605101</v>
      </c>
      <c r="E27" t="s">
        <v>113</v>
      </c>
      <c r="F27" t="str">
        <f>VLOOKUP(E27,$Q$1:$R$128,2,FALSE)</f>
        <v>ocgt</v>
      </c>
      <c r="G27">
        <v>437.07979855593499</v>
      </c>
      <c r="I27" t="s">
        <v>524</v>
      </c>
      <c r="J27" t="str">
        <f>VLOOKUP(I27,$Q$1:$R$128,2,FALSE)</f>
        <v>ocgt</v>
      </c>
      <c r="K27">
        <v>414.55636314730299</v>
      </c>
      <c r="M27" t="s">
        <v>113</v>
      </c>
      <c r="N27" t="str">
        <f>VLOOKUP(M27,$Q$1:$R$128,2,FALSE)</f>
        <v>ocgt</v>
      </c>
      <c r="O27">
        <v>270.948316574415</v>
      </c>
      <c r="Q27" t="s">
        <v>99</v>
      </c>
      <c r="R27" t="s">
        <v>558</v>
      </c>
    </row>
    <row r="28" spans="1:18" x14ac:dyDescent="0.25">
      <c r="A28" t="s">
        <v>524</v>
      </c>
      <c r="B28" t="str">
        <f>VLOOKUP(A28,$Q$1:$R$128,2,FALSE)</f>
        <v>ocgt</v>
      </c>
      <c r="C28">
        <v>452.34173904295898</v>
      </c>
      <c r="E28" t="s">
        <v>524</v>
      </c>
      <c r="F28" t="str">
        <f>VLOOKUP(E28,$Q$1:$R$128,2,FALSE)</f>
        <v>ocgt</v>
      </c>
      <c r="G28">
        <v>448.82845465522399</v>
      </c>
      <c r="I28" t="s">
        <v>113</v>
      </c>
      <c r="J28" t="str">
        <f>VLOOKUP(I28,$Q$1:$R$128,2,FALSE)</f>
        <v>ocgt</v>
      </c>
      <c r="K28">
        <v>533.54761691485396</v>
      </c>
      <c r="M28" t="s">
        <v>524</v>
      </c>
      <c r="N28" t="str">
        <f>VLOOKUP(M28,$Q$1:$R$128,2,FALSE)</f>
        <v>ocgt</v>
      </c>
      <c r="O28">
        <v>448.84120711541698</v>
      </c>
      <c r="Q28" t="s">
        <v>100</v>
      </c>
      <c r="R28" t="s">
        <v>558</v>
      </c>
    </row>
    <row r="29" spans="1:18" x14ac:dyDescent="0.25">
      <c r="A29" t="s">
        <v>509</v>
      </c>
      <c r="B29" t="str">
        <f>VLOOKUP(A29,$Q$1:$R$128,2,FALSE)</f>
        <v>ocgt</v>
      </c>
      <c r="C29">
        <v>713.13247160842002</v>
      </c>
      <c r="E29" t="s">
        <v>509</v>
      </c>
      <c r="F29" t="str">
        <f>VLOOKUP(E29,$Q$1:$R$128,2,FALSE)</f>
        <v>ocgt</v>
      </c>
      <c r="G29">
        <v>760.54097436859797</v>
      </c>
      <c r="I29" t="s">
        <v>509</v>
      </c>
      <c r="J29" t="str">
        <f>VLOOKUP(I29,$Q$1:$R$128,2,FALSE)</f>
        <v>ocgt</v>
      </c>
      <c r="K29">
        <v>875.55469329955895</v>
      </c>
      <c r="M29" t="s">
        <v>509</v>
      </c>
      <c r="N29" t="str">
        <f>VLOOKUP(M29,$Q$1:$R$128,2,FALSE)</f>
        <v>ocgt</v>
      </c>
      <c r="O29">
        <v>636.31272603318496</v>
      </c>
      <c r="Q29" t="s">
        <v>483</v>
      </c>
      <c r="R29" t="s">
        <v>558</v>
      </c>
    </row>
    <row r="30" spans="1:18" x14ac:dyDescent="0.25">
      <c r="A30" t="s">
        <v>104</v>
      </c>
      <c r="B30" t="str">
        <f>VLOOKUP(A30,$Q$1:$R$128,2,FALSE)</f>
        <v>ocgt</v>
      </c>
      <c r="C30">
        <v>1027.6533920617901</v>
      </c>
      <c r="E30" t="s">
        <v>104</v>
      </c>
      <c r="F30" t="str">
        <f>VLOOKUP(E30,$Q$1:$R$128,2,FALSE)</f>
        <v>ocgt</v>
      </c>
      <c r="G30">
        <v>1224.33267171343</v>
      </c>
      <c r="I30" t="s">
        <v>104</v>
      </c>
      <c r="J30" t="str">
        <f>VLOOKUP(I30,$Q$1:$R$128,2,FALSE)</f>
        <v>ocgt</v>
      </c>
      <c r="K30">
        <v>936.79094084853398</v>
      </c>
      <c r="M30" t="s">
        <v>104</v>
      </c>
      <c r="N30" t="str">
        <f>VLOOKUP(M30,$Q$1:$R$128,2,FALSE)</f>
        <v>ocgt</v>
      </c>
      <c r="O30">
        <v>908.78825503632402</v>
      </c>
      <c r="Q30" t="s">
        <v>101</v>
      </c>
      <c r="R30" t="s">
        <v>555</v>
      </c>
    </row>
    <row r="31" spans="1:18" x14ac:dyDescent="0.25">
      <c r="A31" t="s">
        <v>527</v>
      </c>
      <c r="B31" t="str">
        <f>VLOOKUP(A31,$Q$1:$R$128,2,FALSE)</f>
        <v>ocgt</v>
      </c>
      <c r="C31">
        <v>3007.8823425291398</v>
      </c>
      <c r="D31" s="3">
        <f>SUM(C19:C31)</f>
        <v>5883.9264527322721</v>
      </c>
      <c r="E31" t="s">
        <v>527</v>
      </c>
      <c r="F31" t="str">
        <f>VLOOKUP(E31,$Q$1:$R$128,2,FALSE)</f>
        <v>ocgt</v>
      </c>
      <c r="G31">
        <v>3429.6300796815799</v>
      </c>
      <c r="H31" s="3">
        <f>SUM(G19:G31)</f>
        <v>6587.9439908942622</v>
      </c>
      <c r="I31" t="s">
        <v>527</v>
      </c>
      <c r="J31" t="str">
        <f>VLOOKUP(I31,$Q$1:$R$128,2,FALSE)</f>
        <v>ocgt</v>
      </c>
      <c r="K31">
        <v>3077.58270959331</v>
      </c>
      <c r="L31" s="3">
        <f>SUM(K19:K31)</f>
        <v>6177.9953726515278</v>
      </c>
      <c r="M31" t="s">
        <v>527</v>
      </c>
      <c r="N31" t="str">
        <f>VLOOKUP(M31,$Q$1:$R$128,2,FALSE)</f>
        <v>ocgt</v>
      </c>
      <c r="O31">
        <v>3937.1714548192599</v>
      </c>
      <c r="P31" s="3">
        <f>SUM(O19:O31)</f>
        <v>6431.7983561758847</v>
      </c>
      <c r="Q31" t="s">
        <v>484</v>
      </c>
      <c r="R31" t="s">
        <v>555</v>
      </c>
    </row>
    <row r="32" spans="1:18" x14ac:dyDescent="0.25">
      <c r="A32" t="s">
        <v>107</v>
      </c>
      <c r="B32" t="str">
        <f>VLOOKUP(A32,$Q$1:$R$128,2,FALSE)</f>
        <v>res</v>
      </c>
      <c r="C32" s="3">
        <v>-4.3002320801957303E-15</v>
      </c>
      <c r="E32" t="s">
        <v>544</v>
      </c>
      <c r="F32" t="str">
        <f>VLOOKUP(E32,$Q$1:$R$128,2,FALSE)</f>
        <v>res</v>
      </c>
      <c r="G32" s="3">
        <v>-6.9197543347284604E-17</v>
      </c>
      <c r="I32" t="s">
        <v>112</v>
      </c>
      <c r="J32" t="str">
        <f>VLOOKUP(I32,$Q$1:$R$128,2,FALSE)</f>
        <v>rest</v>
      </c>
      <c r="K32" s="3">
        <v>-1.44448021141009E-15</v>
      </c>
      <c r="M32" t="s">
        <v>116</v>
      </c>
      <c r="N32" t="str">
        <f>VLOOKUP(M32,$Q$1:$R$128,2,FALSE)</f>
        <v>rest</v>
      </c>
      <c r="O32" s="3">
        <v>-3.7007434154171803E-17</v>
      </c>
      <c r="Q32" t="s">
        <v>485</v>
      </c>
      <c r="R32" t="s">
        <v>555</v>
      </c>
    </row>
    <row r="33" spans="1:18" x14ac:dyDescent="0.25">
      <c r="A33" t="s">
        <v>476</v>
      </c>
      <c r="B33" t="str">
        <f>VLOOKUP(A33,$Q$1:$R$128,2,FALSE)</f>
        <v>res</v>
      </c>
      <c r="C33">
        <v>0</v>
      </c>
      <c r="E33" t="s">
        <v>476</v>
      </c>
      <c r="F33" t="str">
        <f>VLOOKUP(E33,$Q$1:$R$128,2,FALSE)</f>
        <v>res</v>
      </c>
      <c r="G33">
        <v>0</v>
      </c>
      <c r="I33" t="s">
        <v>476</v>
      </c>
      <c r="J33" t="str">
        <f>VLOOKUP(I33,$Q$1:$R$128,2,FALSE)</f>
        <v>res</v>
      </c>
      <c r="K33">
        <v>0</v>
      </c>
      <c r="M33" t="s">
        <v>476</v>
      </c>
      <c r="N33" t="str">
        <f>VLOOKUP(M33,$Q$1:$R$128,2,FALSE)</f>
        <v>res</v>
      </c>
      <c r="O33">
        <v>0</v>
      </c>
      <c r="Q33" t="s">
        <v>486</v>
      </c>
      <c r="R33" t="s">
        <v>558</v>
      </c>
    </row>
    <row r="34" spans="1:18" x14ac:dyDescent="0.25">
      <c r="A34" t="s">
        <v>477</v>
      </c>
      <c r="B34" t="str">
        <f>VLOOKUP(A34,$Q$1:$R$128,2,FALSE)</f>
        <v>res</v>
      </c>
      <c r="C34">
        <v>0</v>
      </c>
      <c r="E34" t="s">
        <v>477</v>
      </c>
      <c r="F34" t="str">
        <f>VLOOKUP(E34,$Q$1:$R$128,2,FALSE)</f>
        <v>res</v>
      </c>
      <c r="G34">
        <v>0</v>
      </c>
      <c r="I34" t="s">
        <v>477</v>
      </c>
      <c r="J34" t="str">
        <f>VLOOKUP(I34,$Q$1:$R$128,2,FALSE)</f>
        <v>res</v>
      </c>
      <c r="K34">
        <v>0</v>
      </c>
      <c r="M34" t="s">
        <v>477</v>
      </c>
      <c r="N34" t="str">
        <f>VLOOKUP(M34,$Q$1:$R$128,2,FALSE)</f>
        <v>res</v>
      </c>
      <c r="O34">
        <v>0</v>
      </c>
      <c r="Q34" t="s">
        <v>487</v>
      </c>
      <c r="R34" t="s">
        <v>558</v>
      </c>
    </row>
    <row r="35" spans="1:18" x14ac:dyDescent="0.25">
      <c r="A35" t="s">
        <v>483</v>
      </c>
      <c r="B35" t="str">
        <f>VLOOKUP(A35,$Q$1:$R$128,2,FALSE)</f>
        <v>res</v>
      </c>
      <c r="C35">
        <v>0</v>
      </c>
      <c r="E35" t="s">
        <v>478</v>
      </c>
      <c r="F35" t="str">
        <f>VLOOKUP(E35,$Q$1:$R$128,2,FALSE)</f>
        <v>rest</v>
      </c>
      <c r="G35">
        <v>0</v>
      </c>
      <c r="I35" t="s">
        <v>478</v>
      </c>
      <c r="J35" t="str">
        <f>VLOOKUP(I35,$Q$1:$R$128,2,FALSE)</f>
        <v>rest</v>
      </c>
      <c r="K35">
        <v>0</v>
      </c>
      <c r="M35" t="s">
        <v>478</v>
      </c>
      <c r="N35" t="str">
        <f>VLOOKUP(M35,$Q$1:$R$128,2,FALSE)</f>
        <v>rest</v>
      </c>
      <c r="O35">
        <v>0</v>
      </c>
      <c r="Q35" t="s">
        <v>106</v>
      </c>
      <c r="R35" t="s">
        <v>558</v>
      </c>
    </row>
    <row r="36" spans="1:18" x14ac:dyDescent="0.25">
      <c r="A36" t="s">
        <v>486</v>
      </c>
      <c r="B36" t="str">
        <f>VLOOKUP(A36,$Q$1:$R$128,2,FALSE)</f>
        <v>res</v>
      </c>
      <c r="C36">
        <v>0</v>
      </c>
      <c r="E36" t="s">
        <v>479</v>
      </c>
      <c r="F36" t="str">
        <f>VLOOKUP(E36,$Q$1:$R$128,2,FALSE)</f>
        <v>rest</v>
      </c>
      <c r="G36">
        <v>0</v>
      </c>
      <c r="I36" t="s">
        <v>479</v>
      </c>
      <c r="J36" t="str">
        <f>VLOOKUP(I36,$Q$1:$R$128,2,FALSE)</f>
        <v>rest</v>
      </c>
      <c r="K36">
        <v>0</v>
      </c>
      <c r="M36" t="s">
        <v>479</v>
      </c>
      <c r="N36" t="str">
        <f>VLOOKUP(M36,$Q$1:$R$128,2,FALSE)</f>
        <v>rest</v>
      </c>
      <c r="O36">
        <v>0</v>
      </c>
      <c r="Q36" t="s">
        <v>107</v>
      </c>
      <c r="R36" t="s">
        <v>558</v>
      </c>
    </row>
    <row r="37" spans="1:18" x14ac:dyDescent="0.25">
      <c r="A37" t="s">
        <v>487</v>
      </c>
      <c r="B37" t="str">
        <f>VLOOKUP(A37,$Q$1:$R$128,2,FALSE)</f>
        <v>res</v>
      </c>
      <c r="C37">
        <v>0</v>
      </c>
      <c r="E37" t="s">
        <v>480</v>
      </c>
      <c r="F37" t="str">
        <f>VLOOKUP(E37,$Q$1:$R$128,2,FALSE)</f>
        <v>rest</v>
      </c>
      <c r="G37">
        <v>0</v>
      </c>
      <c r="I37" t="s">
        <v>480</v>
      </c>
      <c r="J37" t="str">
        <f>VLOOKUP(I37,$Q$1:$R$128,2,FALSE)</f>
        <v>rest</v>
      </c>
      <c r="K37">
        <v>0</v>
      </c>
      <c r="M37" t="s">
        <v>480</v>
      </c>
      <c r="N37" t="str">
        <f>VLOOKUP(M37,$Q$1:$R$128,2,FALSE)</f>
        <v>rest</v>
      </c>
      <c r="O37">
        <v>0</v>
      </c>
      <c r="Q37" t="s">
        <v>113</v>
      </c>
      <c r="R37" t="s">
        <v>556</v>
      </c>
    </row>
    <row r="38" spans="1:18" x14ac:dyDescent="0.25">
      <c r="A38" t="s">
        <v>106</v>
      </c>
      <c r="B38" t="str">
        <f>VLOOKUP(A38,$Q$1:$R$128,2,FALSE)</f>
        <v>res</v>
      </c>
      <c r="C38">
        <v>0</v>
      </c>
      <c r="E38" t="s">
        <v>90</v>
      </c>
      <c r="F38" t="str">
        <f>VLOOKUP(E38,$Q$1:$R$128,2,FALSE)</f>
        <v>rest</v>
      </c>
      <c r="G38">
        <v>0</v>
      </c>
      <c r="I38" t="s">
        <v>481</v>
      </c>
      <c r="J38" t="str">
        <f>VLOOKUP(I38,$Q$1:$R$128,2,FALSE)</f>
        <v>rest</v>
      </c>
      <c r="K38">
        <v>0</v>
      </c>
      <c r="M38" t="s">
        <v>481</v>
      </c>
      <c r="N38" t="str">
        <f>VLOOKUP(M38,$Q$1:$R$128,2,FALSE)</f>
        <v>rest</v>
      </c>
      <c r="O38">
        <v>0</v>
      </c>
      <c r="Q38" t="s">
        <v>114</v>
      </c>
      <c r="R38" t="s">
        <v>556</v>
      </c>
    </row>
    <row r="39" spans="1:18" x14ac:dyDescent="0.25">
      <c r="A39" t="s">
        <v>491</v>
      </c>
      <c r="B39" t="str">
        <f>VLOOKUP(A39,$Q$1:$R$128,2,FALSE)</f>
        <v>res</v>
      </c>
      <c r="C39">
        <v>0</v>
      </c>
      <c r="E39" t="s">
        <v>481</v>
      </c>
      <c r="F39" t="str">
        <f>VLOOKUP(E39,$Q$1:$R$128,2,FALSE)</f>
        <v>rest</v>
      </c>
      <c r="G39">
        <v>0</v>
      </c>
      <c r="I39" t="s">
        <v>94</v>
      </c>
      <c r="J39" t="str">
        <f>VLOOKUP(I39,$Q$1:$R$128,2,FALSE)</f>
        <v>rest</v>
      </c>
      <c r="K39">
        <v>0</v>
      </c>
      <c r="M39" t="s">
        <v>94</v>
      </c>
      <c r="N39" t="str">
        <f>VLOOKUP(M39,$Q$1:$R$128,2,FALSE)</f>
        <v>rest</v>
      </c>
      <c r="O39">
        <v>0</v>
      </c>
      <c r="Q39" t="s">
        <v>488</v>
      </c>
      <c r="R39" t="s">
        <v>140</v>
      </c>
    </row>
    <row r="40" spans="1:18" x14ac:dyDescent="0.25">
      <c r="A40" t="s">
        <v>494</v>
      </c>
      <c r="B40" t="str">
        <f>VLOOKUP(A40,$Q$1:$R$128,2,FALSE)</f>
        <v>res</v>
      </c>
      <c r="C40">
        <v>0</v>
      </c>
      <c r="E40" t="s">
        <v>94</v>
      </c>
      <c r="F40" t="str">
        <f>VLOOKUP(E40,$Q$1:$R$128,2,FALSE)</f>
        <v>rest</v>
      </c>
      <c r="G40">
        <v>0</v>
      </c>
      <c r="I40" t="s">
        <v>97</v>
      </c>
      <c r="J40" t="str">
        <f>VLOOKUP(I40,$Q$1:$R$128,2,FALSE)</f>
        <v>rest</v>
      </c>
      <c r="K40">
        <v>0</v>
      </c>
      <c r="M40" t="s">
        <v>483</v>
      </c>
      <c r="N40" t="str">
        <f>VLOOKUP(M40,$Q$1:$R$128,2,FALSE)</f>
        <v>res</v>
      </c>
      <c r="O40">
        <v>0</v>
      </c>
      <c r="Q40" t="s">
        <v>489</v>
      </c>
      <c r="R40" t="s">
        <v>140</v>
      </c>
    </row>
    <row r="41" spans="1:18" x14ac:dyDescent="0.25">
      <c r="A41" t="s">
        <v>503</v>
      </c>
      <c r="B41" t="str">
        <f>VLOOKUP(A41,$Q$1:$R$128,2,FALSE)</f>
        <v>res</v>
      </c>
      <c r="C41">
        <v>0</v>
      </c>
      <c r="E41" t="s">
        <v>97</v>
      </c>
      <c r="F41" t="str">
        <f>VLOOKUP(E41,$Q$1:$R$128,2,FALSE)</f>
        <v>rest</v>
      </c>
      <c r="G41">
        <v>0</v>
      </c>
      <c r="I41" t="s">
        <v>483</v>
      </c>
      <c r="J41" t="str">
        <f>VLOOKUP(I41,$Q$1:$R$128,2,FALSE)</f>
        <v>res</v>
      </c>
      <c r="K41">
        <v>0</v>
      </c>
      <c r="M41" t="s">
        <v>486</v>
      </c>
      <c r="N41" t="str">
        <f>VLOOKUP(M41,$Q$1:$R$128,2,FALSE)</f>
        <v>res</v>
      </c>
      <c r="O41">
        <v>0</v>
      </c>
      <c r="Q41" t="s">
        <v>118</v>
      </c>
      <c r="R41" t="s">
        <v>558</v>
      </c>
    </row>
    <row r="42" spans="1:18" x14ac:dyDescent="0.25">
      <c r="A42" t="s">
        <v>506</v>
      </c>
      <c r="B42" t="str">
        <f>VLOOKUP(A42,$Q$1:$R$128,2,FALSE)</f>
        <v>res</v>
      </c>
      <c r="C42">
        <v>0</v>
      </c>
      <c r="E42" t="s">
        <v>483</v>
      </c>
      <c r="F42" t="str">
        <f>VLOOKUP(E42,$Q$1:$R$128,2,FALSE)</f>
        <v>res</v>
      </c>
      <c r="G42">
        <v>0</v>
      </c>
      <c r="I42" t="s">
        <v>486</v>
      </c>
      <c r="J42" t="str">
        <f>VLOOKUP(I42,$Q$1:$R$128,2,FALSE)</f>
        <v>res</v>
      </c>
      <c r="K42">
        <v>0</v>
      </c>
      <c r="M42" t="s">
        <v>487</v>
      </c>
      <c r="N42" t="str">
        <f>VLOOKUP(M42,$Q$1:$R$128,2,FALSE)</f>
        <v>res</v>
      </c>
      <c r="O42">
        <v>0</v>
      </c>
      <c r="Q42" t="s">
        <v>119</v>
      </c>
      <c r="R42" t="s">
        <v>557</v>
      </c>
    </row>
    <row r="43" spans="1:18" x14ac:dyDescent="0.25">
      <c r="A43" t="s">
        <v>518</v>
      </c>
      <c r="B43" t="str">
        <f>VLOOKUP(A43,$Q$1:$R$128,2,FALSE)</f>
        <v>res</v>
      </c>
      <c r="C43">
        <v>0</v>
      </c>
      <c r="E43" t="s">
        <v>486</v>
      </c>
      <c r="F43" t="str">
        <f>VLOOKUP(E43,$Q$1:$R$128,2,FALSE)</f>
        <v>res</v>
      </c>
      <c r="G43">
        <v>0</v>
      </c>
      <c r="I43" t="s">
        <v>487</v>
      </c>
      <c r="J43" t="str">
        <f>VLOOKUP(I43,$Q$1:$R$128,2,FALSE)</f>
        <v>res</v>
      </c>
      <c r="K43">
        <v>0</v>
      </c>
      <c r="M43" t="s">
        <v>489</v>
      </c>
      <c r="N43" t="str">
        <f>VLOOKUP(M43,$Q$1:$R$128,2,FALSE)</f>
        <v>rest</v>
      </c>
      <c r="O43">
        <v>0</v>
      </c>
      <c r="Q43" t="s">
        <v>490</v>
      </c>
      <c r="R43" t="s">
        <v>140</v>
      </c>
    </row>
    <row r="44" spans="1:18" x14ac:dyDescent="0.25">
      <c r="A44" t="s">
        <v>522</v>
      </c>
      <c r="B44" t="str">
        <f>VLOOKUP(A44,$Q$1:$R$128,2,FALSE)</f>
        <v>res</v>
      </c>
      <c r="C44">
        <v>0</v>
      </c>
      <c r="E44" t="s">
        <v>487</v>
      </c>
      <c r="F44" t="str">
        <f>VLOOKUP(E44,$Q$1:$R$128,2,FALSE)</f>
        <v>res</v>
      </c>
      <c r="G44">
        <v>0</v>
      </c>
      <c r="I44" t="s">
        <v>489</v>
      </c>
      <c r="J44" t="str">
        <f>VLOOKUP(I44,$Q$1:$R$128,2,FALSE)</f>
        <v>rest</v>
      </c>
      <c r="K44">
        <v>0</v>
      </c>
      <c r="M44" t="s">
        <v>491</v>
      </c>
      <c r="N44" t="str">
        <f>VLOOKUP(M44,$Q$1:$R$128,2,FALSE)</f>
        <v>res</v>
      </c>
      <c r="O44">
        <v>0</v>
      </c>
      <c r="Q44" t="s">
        <v>120</v>
      </c>
      <c r="R44" t="s">
        <v>140</v>
      </c>
    </row>
    <row r="45" spans="1:18" x14ac:dyDescent="0.25">
      <c r="A45" t="s">
        <v>523</v>
      </c>
      <c r="B45" t="str">
        <f>VLOOKUP(A45,$Q$1:$R$128,2,FALSE)</f>
        <v>res</v>
      </c>
      <c r="C45">
        <v>0</v>
      </c>
      <c r="E45" t="s">
        <v>106</v>
      </c>
      <c r="F45" t="str">
        <f>VLOOKUP(E45,$Q$1:$R$128,2,FALSE)</f>
        <v>res</v>
      </c>
      <c r="G45">
        <v>0</v>
      </c>
      <c r="I45" t="s">
        <v>491</v>
      </c>
      <c r="J45" t="str">
        <f>VLOOKUP(I45,$Q$1:$R$128,2,FALSE)</f>
        <v>res</v>
      </c>
      <c r="K45">
        <v>0</v>
      </c>
      <c r="M45" t="s">
        <v>494</v>
      </c>
      <c r="N45" t="str">
        <f>VLOOKUP(M45,$Q$1:$R$128,2,FALSE)</f>
        <v>res</v>
      </c>
      <c r="O45">
        <v>0</v>
      </c>
      <c r="Q45" t="s">
        <v>121</v>
      </c>
      <c r="R45" t="s">
        <v>558</v>
      </c>
    </row>
    <row r="46" spans="1:18" x14ac:dyDescent="0.25">
      <c r="A46" t="s">
        <v>535</v>
      </c>
      <c r="B46" t="str">
        <f>VLOOKUP(A46,$Q$1:$R$128,2,FALSE)</f>
        <v>res</v>
      </c>
      <c r="C46">
        <v>0</v>
      </c>
      <c r="E46" t="s">
        <v>491</v>
      </c>
      <c r="F46" t="str">
        <f>VLOOKUP(E46,$Q$1:$R$128,2,FALSE)</f>
        <v>res</v>
      </c>
      <c r="G46">
        <v>0</v>
      </c>
      <c r="I46" t="s">
        <v>494</v>
      </c>
      <c r="J46" t="str">
        <f>VLOOKUP(I46,$Q$1:$R$128,2,FALSE)</f>
        <v>res</v>
      </c>
      <c r="K46">
        <v>0</v>
      </c>
      <c r="M46" t="s">
        <v>112</v>
      </c>
      <c r="N46" t="str">
        <f>VLOOKUP(M46,$Q$1:$R$128,2,FALSE)</f>
        <v>rest</v>
      </c>
      <c r="O46">
        <v>0</v>
      </c>
      <c r="Q46" t="s">
        <v>122</v>
      </c>
      <c r="R46" t="s">
        <v>558</v>
      </c>
    </row>
    <row r="47" spans="1:18" x14ac:dyDescent="0.25">
      <c r="A47" t="s">
        <v>543</v>
      </c>
      <c r="B47" t="str">
        <f>VLOOKUP(A47,$Q$1:$R$128,2,FALSE)</f>
        <v>res</v>
      </c>
      <c r="C47">
        <v>0</v>
      </c>
      <c r="E47" t="s">
        <v>494</v>
      </c>
      <c r="F47" t="str">
        <f>VLOOKUP(E47,$Q$1:$R$128,2,FALSE)</f>
        <v>res</v>
      </c>
      <c r="G47">
        <v>0</v>
      </c>
      <c r="I47" t="s">
        <v>498</v>
      </c>
      <c r="J47" t="str">
        <f>VLOOKUP(I47,$Q$1:$R$128,2,FALSE)</f>
        <v>rest</v>
      </c>
      <c r="K47">
        <v>0</v>
      </c>
      <c r="M47" t="s">
        <v>498</v>
      </c>
      <c r="N47" t="str">
        <f>VLOOKUP(M47,$Q$1:$R$128,2,FALSE)</f>
        <v>rest</v>
      </c>
      <c r="O47">
        <v>0</v>
      </c>
      <c r="Q47" t="s">
        <v>491</v>
      </c>
      <c r="R47" t="s">
        <v>558</v>
      </c>
    </row>
    <row r="48" spans="1:18" x14ac:dyDescent="0.25">
      <c r="A48" t="s">
        <v>548</v>
      </c>
      <c r="B48" t="str">
        <f>VLOOKUP(A48,$Q$1:$R$128,2,FALSE)</f>
        <v>res</v>
      </c>
      <c r="C48">
        <v>0</v>
      </c>
      <c r="E48" t="s">
        <v>112</v>
      </c>
      <c r="F48" t="str">
        <f>VLOOKUP(E48,$Q$1:$R$128,2,FALSE)</f>
        <v>rest</v>
      </c>
      <c r="G48">
        <v>0</v>
      </c>
      <c r="I48" t="s">
        <v>116</v>
      </c>
      <c r="J48" t="str">
        <f>VLOOKUP(I48,$Q$1:$R$128,2,FALSE)</f>
        <v>rest</v>
      </c>
      <c r="K48">
        <v>0</v>
      </c>
      <c r="M48" t="s">
        <v>503</v>
      </c>
      <c r="N48" t="str">
        <f>VLOOKUP(M48,$Q$1:$R$128,2,FALSE)</f>
        <v>res</v>
      </c>
      <c r="O48">
        <v>0</v>
      </c>
      <c r="Q48" t="s">
        <v>492</v>
      </c>
      <c r="R48" t="s">
        <v>555</v>
      </c>
    </row>
    <row r="49" spans="1:18" x14ac:dyDescent="0.25">
      <c r="A49" t="s">
        <v>550</v>
      </c>
      <c r="B49" t="str">
        <f>VLOOKUP(A49,$Q$1:$R$128,2,FALSE)</f>
        <v>res</v>
      </c>
      <c r="C49">
        <v>0</v>
      </c>
      <c r="E49" t="s">
        <v>498</v>
      </c>
      <c r="F49" t="str">
        <f>VLOOKUP(E49,$Q$1:$R$128,2,FALSE)</f>
        <v>rest</v>
      </c>
      <c r="G49">
        <v>0</v>
      </c>
      <c r="I49" t="s">
        <v>503</v>
      </c>
      <c r="J49" t="str">
        <f>VLOOKUP(I49,$Q$1:$R$128,2,FALSE)</f>
        <v>res</v>
      </c>
      <c r="K49">
        <v>0</v>
      </c>
      <c r="M49" t="s">
        <v>506</v>
      </c>
      <c r="N49" t="str">
        <f>VLOOKUP(M49,$Q$1:$R$128,2,FALSE)</f>
        <v>res</v>
      </c>
      <c r="O49">
        <v>0</v>
      </c>
      <c r="Q49" t="s">
        <v>103</v>
      </c>
      <c r="R49" t="s">
        <v>555</v>
      </c>
    </row>
    <row r="50" spans="1:18" x14ac:dyDescent="0.25">
      <c r="A50" t="s">
        <v>82</v>
      </c>
      <c r="B50" t="str">
        <f>VLOOKUP(A50,$Q$1:$R$128,2,FALSE)</f>
        <v>res</v>
      </c>
      <c r="C50">
        <v>1.1610866672709199</v>
      </c>
      <c r="E50" t="s">
        <v>503</v>
      </c>
      <c r="F50" t="str">
        <f>VLOOKUP(E50,$Q$1:$R$128,2,FALSE)</f>
        <v>res</v>
      </c>
      <c r="G50">
        <v>0</v>
      </c>
      <c r="I50" t="s">
        <v>506</v>
      </c>
      <c r="J50" t="str">
        <f>VLOOKUP(I50,$Q$1:$R$128,2,FALSE)</f>
        <v>res</v>
      </c>
      <c r="K50">
        <v>0</v>
      </c>
      <c r="M50" t="s">
        <v>518</v>
      </c>
      <c r="N50" t="str">
        <f>VLOOKUP(M50,$Q$1:$R$128,2,FALSE)</f>
        <v>res</v>
      </c>
      <c r="O50">
        <v>0</v>
      </c>
      <c r="Q50" t="s">
        <v>493</v>
      </c>
      <c r="R50" t="s">
        <v>555</v>
      </c>
    </row>
    <row r="51" spans="1:18" x14ac:dyDescent="0.25">
      <c r="A51" t="s">
        <v>544</v>
      </c>
      <c r="B51" t="str">
        <f>VLOOKUP(A51,$Q$1:$R$128,2,FALSE)</f>
        <v>res</v>
      </c>
      <c r="C51">
        <v>2.7348019914685602</v>
      </c>
      <c r="E51" t="s">
        <v>506</v>
      </c>
      <c r="F51" t="str">
        <f>VLOOKUP(E51,$Q$1:$R$128,2,FALSE)</f>
        <v>res</v>
      </c>
      <c r="G51">
        <v>0</v>
      </c>
      <c r="I51" t="s">
        <v>518</v>
      </c>
      <c r="J51" t="str">
        <f>VLOOKUP(I51,$Q$1:$R$128,2,FALSE)</f>
        <v>res</v>
      </c>
      <c r="K51">
        <v>0</v>
      </c>
      <c r="M51" t="s">
        <v>522</v>
      </c>
      <c r="N51" t="str">
        <f>VLOOKUP(M51,$Q$1:$R$128,2,FALSE)</f>
        <v>res</v>
      </c>
      <c r="O51">
        <v>0</v>
      </c>
      <c r="Q51" t="s">
        <v>494</v>
      </c>
      <c r="R51" t="s">
        <v>558</v>
      </c>
    </row>
    <row r="52" spans="1:18" x14ac:dyDescent="0.25">
      <c r="A52" t="s">
        <v>546</v>
      </c>
      <c r="B52" t="str">
        <f>VLOOKUP(A52,$Q$1:$R$128,2,FALSE)</f>
        <v>res</v>
      </c>
      <c r="C52">
        <v>3.3721575300560098</v>
      </c>
      <c r="E52" t="s">
        <v>518</v>
      </c>
      <c r="F52" t="str">
        <f>VLOOKUP(E52,$Q$1:$R$128,2,FALSE)</f>
        <v>res</v>
      </c>
      <c r="G52">
        <v>0</v>
      </c>
      <c r="I52" t="s">
        <v>522</v>
      </c>
      <c r="J52" t="str">
        <f>VLOOKUP(I52,$Q$1:$R$128,2,FALSE)</f>
        <v>res</v>
      </c>
      <c r="K52">
        <v>0</v>
      </c>
      <c r="M52" t="s">
        <v>523</v>
      </c>
      <c r="N52" t="str">
        <f>VLOOKUP(M52,$Q$1:$R$128,2,FALSE)</f>
        <v>res</v>
      </c>
      <c r="O52">
        <v>0</v>
      </c>
      <c r="Q52" t="s">
        <v>105</v>
      </c>
      <c r="R52" t="s">
        <v>556</v>
      </c>
    </row>
    <row r="53" spans="1:18" x14ac:dyDescent="0.25">
      <c r="A53" t="s">
        <v>122</v>
      </c>
      <c r="B53" t="str">
        <f>VLOOKUP(A53,$Q$1:$R$128,2,FALSE)</f>
        <v>res</v>
      </c>
      <c r="C53">
        <v>13.0664949507727</v>
      </c>
      <c r="E53" t="s">
        <v>522</v>
      </c>
      <c r="F53" t="str">
        <f>VLOOKUP(E53,$Q$1:$R$128,2,FALSE)</f>
        <v>res</v>
      </c>
      <c r="G53">
        <v>0</v>
      </c>
      <c r="I53" t="s">
        <v>523</v>
      </c>
      <c r="J53" t="str">
        <f>VLOOKUP(I53,$Q$1:$R$128,2,FALSE)</f>
        <v>res</v>
      </c>
      <c r="K53">
        <v>0</v>
      </c>
      <c r="M53" t="s">
        <v>115</v>
      </c>
      <c r="N53" t="str">
        <f>VLOOKUP(M53,$Q$1:$R$128,2,FALSE)</f>
        <v>rest</v>
      </c>
      <c r="O53">
        <v>0</v>
      </c>
      <c r="Q53" t="s">
        <v>495</v>
      </c>
      <c r="R53" t="s">
        <v>558</v>
      </c>
    </row>
    <row r="54" spans="1:18" x14ac:dyDescent="0.25">
      <c r="A54" t="s">
        <v>534</v>
      </c>
      <c r="B54" t="str">
        <f>VLOOKUP(A54,$Q$1:$R$128,2,FALSE)</f>
        <v>res</v>
      </c>
      <c r="C54">
        <v>14.1761629583157</v>
      </c>
      <c r="E54" t="s">
        <v>523</v>
      </c>
      <c r="F54" t="str">
        <f>VLOOKUP(E54,$Q$1:$R$128,2,FALSE)</f>
        <v>res</v>
      </c>
      <c r="G54">
        <v>0</v>
      </c>
      <c r="I54" t="s">
        <v>535</v>
      </c>
      <c r="J54" t="str">
        <f>VLOOKUP(I54,$Q$1:$R$128,2,FALSE)</f>
        <v>res</v>
      </c>
      <c r="K54">
        <v>0</v>
      </c>
      <c r="M54" t="s">
        <v>535</v>
      </c>
      <c r="N54" t="str">
        <f>VLOOKUP(M54,$Q$1:$R$128,2,FALSE)</f>
        <v>res</v>
      </c>
      <c r="O54">
        <v>0</v>
      </c>
      <c r="Q54" t="s">
        <v>112</v>
      </c>
      <c r="R54" t="s">
        <v>140</v>
      </c>
    </row>
    <row r="55" spans="1:18" x14ac:dyDescent="0.25">
      <c r="A55" t="s">
        <v>539</v>
      </c>
      <c r="B55" t="str">
        <f>VLOOKUP(A55,$Q$1:$R$128,2,FALSE)</f>
        <v>res</v>
      </c>
      <c r="C55">
        <v>20.283946002726299</v>
      </c>
      <c r="E55" t="s">
        <v>115</v>
      </c>
      <c r="F55" t="str">
        <f>VLOOKUP(E55,$Q$1:$R$128,2,FALSE)</f>
        <v>rest</v>
      </c>
      <c r="G55">
        <v>0</v>
      </c>
      <c r="I55" t="s">
        <v>543</v>
      </c>
      <c r="J55" t="str">
        <f>VLOOKUP(I55,$Q$1:$R$128,2,FALSE)</f>
        <v>res</v>
      </c>
      <c r="K55">
        <v>0</v>
      </c>
      <c r="M55" t="s">
        <v>543</v>
      </c>
      <c r="N55" t="str">
        <f>VLOOKUP(M55,$Q$1:$R$128,2,FALSE)</f>
        <v>res</v>
      </c>
      <c r="O55">
        <v>0</v>
      </c>
      <c r="Q55" t="s">
        <v>126</v>
      </c>
      <c r="R55" t="s">
        <v>140</v>
      </c>
    </row>
    <row r="56" spans="1:18" x14ac:dyDescent="0.25">
      <c r="A56" t="s">
        <v>502</v>
      </c>
      <c r="B56" t="str">
        <f>VLOOKUP(A56,$Q$1:$R$128,2,FALSE)</f>
        <v>res</v>
      </c>
      <c r="C56">
        <v>22.986129025189499</v>
      </c>
      <c r="E56" t="s">
        <v>535</v>
      </c>
      <c r="F56" t="str">
        <f>VLOOKUP(E56,$Q$1:$R$128,2,FALSE)</f>
        <v>res</v>
      </c>
      <c r="G56">
        <v>0</v>
      </c>
      <c r="I56" t="s">
        <v>544</v>
      </c>
      <c r="J56" t="str">
        <f>VLOOKUP(I56,$Q$1:$R$128,2,FALSE)</f>
        <v>res</v>
      </c>
      <c r="K56">
        <v>0</v>
      </c>
      <c r="M56" t="s">
        <v>548</v>
      </c>
      <c r="N56" t="str">
        <f>VLOOKUP(M56,$Q$1:$R$128,2,FALSE)</f>
        <v>res</v>
      </c>
      <c r="O56">
        <v>0</v>
      </c>
      <c r="Q56" t="s">
        <v>496</v>
      </c>
      <c r="R56" t="s">
        <v>556</v>
      </c>
    </row>
    <row r="57" spans="1:18" x14ac:dyDescent="0.25">
      <c r="A57" t="s">
        <v>129</v>
      </c>
      <c r="B57" t="str">
        <f>VLOOKUP(A57,$Q$1:$R$128,2,FALSE)</f>
        <v>res</v>
      </c>
      <c r="C57">
        <v>25.253298265663801</v>
      </c>
      <c r="E57" t="s">
        <v>543</v>
      </c>
      <c r="F57" t="str">
        <f>VLOOKUP(E57,$Q$1:$R$128,2,FALSE)</f>
        <v>res</v>
      </c>
      <c r="G57">
        <v>0</v>
      </c>
      <c r="I57" t="s">
        <v>548</v>
      </c>
      <c r="J57" t="str">
        <f>VLOOKUP(I57,$Q$1:$R$128,2,FALSE)</f>
        <v>res</v>
      </c>
      <c r="K57">
        <v>0</v>
      </c>
      <c r="M57" t="s">
        <v>550</v>
      </c>
      <c r="N57" t="str">
        <f>VLOOKUP(M57,$Q$1:$R$128,2,FALSE)</f>
        <v>res</v>
      </c>
      <c r="O57">
        <v>0</v>
      </c>
      <c r="Q57" t="s">
        <v>497</v>
      </c>
      <c r="R57" t="s">
        <v>556</v>
      </c>
    </row>
    <row r="58" spans="1:18" x14ac:dyDescent="0.25">
      <c r="A58" t="s">
        <v>551</v>
      </c>
      <c r="B58" t="str">
        <f>VLOOKUP(A58,$Q$1:$R$128,2,FALSE)</f>
        <v>res</v>
      </c>
      <c r="C58">
        <v>40.431402664201997</v>
      </c>
      <c r="E58" t="s">
        <v>548</v>
      </c>
      <c r="F58" t="str">
        <f>VLOOKUP(E58,$Q$1:$R$128,2,FALSE)</f>
        <v>res</v>
      </c>
      <c r="G58">
        <v>0</v>
      </c>
      <c r="I58" t="s">
        <v>550</v>
      </c>
      <c r="J58" t="str">
        <f>VLOOKUP(I58,$Q$1:$R$128,2,FALSE)</f>
        <v>res</v>
      </c>
      <c r="K58">
        <v>0</v>
      </c>
      <c r="M58" t="s">
        <v>90</v>
      </c>
      <c r="N58" t="str">
        <f>VLOOKUP(M58,$Q$1:$R$128,2,FALSE)</f>
        <v>rest</v>
      </c>
      <c r="O58">
        <v>1.0247492878121999E-2</v>
      </c>
      <c r="Q58" t="s">
        <v>498</v>
      </c>
      <c r="R58" t="s">
        <v>140</v>
      </c>
    </row>
    <row r="59" spans="1:18" x14ac:dyDescent="0.25">
      <c r="A59" t="s">
        <v>495</v>
      </c>
      <c r="B59" t="str">
        <f>VLOOKUP(A59,$Q$1:$R$128,2,FALSE)</f>
        <v>res</v>
      </c>
      <c r="C59">
        <v>47.734534942754003</v>
      </c>
      <c r="E59" t="s">
        <v>116</v>
      </c>
      <c r="F59" t="str">
        <f>VLOOKUP(E59,$Q$1:$R$128,2,FALSE)</f>
        <v>rest</v>
      </c>
      <c r="G59">
        <v>0.112411171624389</v>
      </c>
      <c r="I59" t="s">
        <v>90</v>
      </c>
      <c r="J59" t="str">
        <f>VLOOKUP(I59,$Q$1:$R$128,2,FALSE)</f>
        <v>rest</v>
      </c>
      <c r="K59">
        <v>1.0247492878121999E-2</v>
      </c>
      <c r="M59" t="s">
        <v>546</v>
      </c>
      <c r="N59" t="str">
        <f>VLOOKUP(M59,$Q$1:$R$128,2,FALSE)</f>
        <v>res</v>
      </c>
      <c r="O59">
        <v>0.29984622365424801</v>
      </c>
      <c r="Q59" t="s">
        <v>116</v>
      </c>
      <c r="R59" t="s">
        <v>140</v>
      </c>
    </row>
    <row r="60" spans="1:18" x14ac:dyDescent="0.25">
      <c r="A60" t="s">
        <v>549</v>
      </c>
      <c r="B60" t="str">
        <f>VLOOKUP(A60,$Q$1:$R$128,2,FALSE)</f>
        <v>res</v>
      </c>
      <c r="C60">
        <v>51.168409038656499</v>
      </c>
      <c r="E60" t="s">
        <v>542</v>
      </c>
      <c r="F60" t="str">
        <f>VLOOKUP(E60,$Q$1:$R$128,2,FALSE)</f>
        <v>rest</v>
      </c>
      <c r="G60">
        <v>0.26838991178535898</v>
      </c>
      <c r="I60" t="s">
        <v>82</v>
      </c>
      <c r="J60" t="str">
        <f>VLOOKUP(I60,$Q$1:$R$128,2,FALSE)</f>
        <v>res</v>
      </c>
      <c r="K60">
        <v>0.288991608138784</v>
      </c>
      <c r="M60" t="s">
        <v>544</v>
      </c>
      <c r="N60" t="str">
        <f>VLOOKUP(M60,$Q$1:$R$128,2,FALSE)</f>
        <v>res</v>
      </c>
      <c r="O60">
        <v>0.818206897998489</v>
      </c>
      <c r="Q60" t="s">
        <v>129</v>
      </c>
      <c r="R60" t="s">
        <v>558</v>
      </c>
    </row>
    <row r="61" spans="1:18" x14ac:dyDescent="0.25">
      <c r="A61" t="s">
        <v>517</v>
      </c>
      <c r="B61" t="str">
        <f>VLOOKUP(A61,$Q$1:$R$128,2,FALSE)</f>
        <v>res</v>
      </c>
      <c r="C61">
        <v>60.739361355869399</v>
      </c>
      <c r="E61" t="s">
        <v>82</v>
      </c>
      <c r="F61" t="str">
        <f>VLOOKUP(E61,$Q$1:$R$128,2,FALSE)</f>
        <v>res</v>
      </c>
      <c r="G61">
        <v>0.288991608138784</v>
      </c>
      <c r="I61" t="s">
        <v>542</v>
      </c>
      <c r="J61" t="str">
        <f>VLOOKUP(I61,$Q$1:$R$128,2,FALSE)</f>
        <v>rest</v>
      </c>
      <c r="K61">
        <v>0.73611665429134998</v>
      </c>
      <c r="M61" t="s">
        <v>542</v>
      </c>
      <c r="N61" t="str">
        <f>VLOOKUP(M61,$Q$1:$R$128,2,FALSE)</f>
        <v>rest</v>
      </c>
      <c r="O61">
        <v>1.0045065660767101</v>
      </c>
      <c r="Q61" t="s">
        <v>130</v>
      </c>
      <c r="R61" t="s">
        <v>557</v>
      </c>
    </row>
    <row r="62" spans="1:18" x14ac:dyDescent="0.25">
      <c r="A62" t="s">
        <v>512</v>
      </c>
      <c r="B62" t="str">
        <f>VLOOKUP(A62,$Q$1:$R$128,2,FALSE)</f>
        <v>res</v>
      </c>
      <c r="C62">
        <v>73.6089794518264</v>
      </c>
      <c r="E62" t="s">
        <v>546</v>
      </c>
      <c r="F62" t="str">
        <f>VLOOKUP(E62,$Q$1:$R$128,2,FALSE)</f>
        <v>res</v>
      </c>
      <c r="G62">
        <v>0.57994979818403003</v>
      </c>
      <c r="I62" t="s">
        <v>111</v>
      </c>
      <c r="J62" t="str">
        <f>VLOOKUP(I62,$Q$1:$R$128,2,FALSE)</f>
        <v>rest</v>
      </c>
      <c r="K62">
        <v>1.1315656783577099</v>
      </c>
      <c r="M62" t="s">
        <v>111</v>
      </c>
      <c r="N62" t="str">
        <f>VLOOKUP(M62,$Q$1:$R$128,2,FALSE)</f>
        <v>rest</v>
      </c>
      <c r="O62">
        <v>1.1315656783577099</v>
      </c>
      <c r="Q62" t="s">
        <v>499</v>
      </c>
      <c r="R62" t="s">
        <v>140</v>
      </c>
    </row>
    <row r="63" spans="1:18" x14ac:dyDescent="0.25">
      <c r="A63" t="s">
        <v>88</v>
      </c>
      <c r="B63" t="str">
        <f>VLOOKUP(A63,$Q$1:$R$128,2,FALSE)</f>
        <v>res</v>
      </c>
      <c r="C63">
        <v>74.783667128834395</v>
      </c>
      <c r="E63" t="s">
        <v>89</v>
      </c>
      <c r="F63" t="str">
        <f>VLOOKUP(E63,$Q$1:$R$128,2,FALSE)</f>
        <v>rest</v>
      </c>
      <c r="G63">
        <v>2.13919035824647</v>
      </c>
      <c r="I63" t="s">
        <v>80</v>
      </c>
      <c r="J63" t="str">
        <f>VLOOKUP(I63,$Q$1:$R$128,2,FALSE)</f>
        <v>rest</v>
      </c>
      <c r="K63">
        <v>1.6968817989457401</v>
      </c>
      <c r="M63" t="s">
        <v>126</v>
      </c>
      <c r="N63" t="str">
        <f>VLOOKUP(M63,$Q$1:$R$128,2,FALSE)</f>
        <v>rest</v>
      </c>
      <c r="O63">
        <v>1.5639831241079301</v>
      </c>
      <c r="Q63" t="s">
        <v>500</v>
      </c>
      <c r="R63" t="s">
        <v>140</v>
      </c>
    </row>
    <row r="64" spans="1:18" x14ac:dyDescent="0.25">
      <c r="A64" t="s">
        <v>118</v>
      </c>
      <c r="B64" t="str">
        <f>VLOOKUP(A64,$Q$1:$R$128,2,FALSE)</f>
        <v>res</v>
      </c>
      <c r="C64">
        <v>95.521395748825</v>
      </c>
      <c r="E64" t="s">
        <v>489</v>
      </c>
      <c r="F64" t="str">
        <f>VLOOKUP(E64,$Q$1:$R$128,2,FALSE)</f>
        <v>rest</v>
      </c>
      <c r="G64">
        <v>2.7101861727444398</v>
      </c>
      <c r="I64" t="s">
        <v>89</v>
      </c>
      <c r="J64" t="str">
        <f>VLOOKUP(I64,$Q$1:$R$128,2,FALSE)</f>
        <v>rest</v>
      </c>
      <c r="K64">
        <v>2.7774795921271598</v>
      </c>
      <c r="M64" t="s">
        <v>82</v>
      </c>
      <c r="N64" t="str">
        <f>VLOOKUP(M64,$Q$1:$R$128,2,FALSE)</f>
        <v>res</v>
      </c>
      <c r="O64">
        <v>1.7888733111916399</v>
      </c>
      <c r="Q64" t="s">
        <v>501</v>
      </c>
      <c r="R64" t="s">
        <v>558</v>
      </c>
    </row>
    <row r="65" spans="1:18" x14ac:dyDescent="0.25">
      <c r="A65" t="s">
        <v>552</v>
      </c>
      <c r="B65" t="str">
        <f>VLOOKUP(A65,$Q$1:$R$128,2,FALSE)</f>
        <v>res</v>
      </c>
      <c r="C65">
        <v>150.774203124868</v>
      </c>
      <c r="E65" t="s">
        <v>111</v>
      </c>
      <c r="F65" t="str">
        <f>VLOOKUP(E65,$Q$1:$R$128,2,FALSE)</f>
        <v>rest</v>
      </c>
      <c r="G65">
        <v>4.0149999999999997</v>
      </c>
      <c r="I65" t="s">
        <v>546</v>
      </c>
      <c r="J65" t="str">
        <f>VLOOKUP(I65,$Q$1:$R$128,2,FALSE)</f>
        <v>res</v>
      </c>
      <c r="K65">
        <v>2.9223881945746299</v>
      </c>
      <c r="M65" t="s">
        <v>97</v>
      </c>
      <c r="N65" t="str">
        <f>VLOOKUP(M65,$Q$1:$R$128,2,FALSE)</f>
        <v>rest</v>
      </c>
      <c r="O65">
        <v>1.9532263048138401</v>
      </c>
      <c r="Q65" t="s">
        <v>502</v>
      </c>
      <c r="R65" t="s">
        <v>558</v>
      </c>
    </row>
    <row r="66" spans="1:18" x14ac:dyDescent="0.25">
      <c r="A66" t="s">
        <v>121</v>
      </c>
      <c r="B66" t="str">
        <f>VLOOKUP(A66,$Q$1:$R$128,2,FALSE)</f>
        <v>res</v>
      </c>
      <c r="C66">
        <v>200.95764563699001</v>
      </c>
      <c r="E66" t="s">
        <v>107</v>
      </c>
      <c r="F66" t="str">
        <f>VLOOKUP(E66,$Q$1:$R$128,2,FALSE)</f>
        <v>res</v>
      </c>
      <c r="G66">
        <v>4.3684310308917702</v>
      </c>
      <c r="I66" t="s">
        <v>107</v>
      </c>
      <c r="J66" t="str">
        <f>VLOOKUP(I66,$Q$1:$R$128,2,FALSE)</f>
        <v>res</v>
      </c>
      <c r="K66">
        <v>4.50872203487602</v>
      </c>
      <c r="M66" t="s">
        <v>89</v>
      </c>
      <c r="N66" t="str">
        <f>VLOOKUP(M66,$Q$1:$R$128,2,FALSE)</f>
        <v>rest</v>
      </c>
      <c r="O66">
        <v>2.7774795921271598</v>
      </c>
      <c r="Q66" t="s">
        <v>503</v>
      </c>
      <c r="R66" t="s">
        <v>558</v>
      </c>
    </row>
    <row r="67" spans="1:18" x14ac:dyDescent="0.25">
      <c r="A67" t="s">
        <v>100</v>
      </c>
      <c r="B67" t="str">
        <f>VLOOKUP(A67,$Q$1:$R$128,2,FALSE)</f>
        <v>res</v>
      </c>
      <c r="C67">
        <v>208.11108690963499</v>
      </c>
      <c r="E67" t="s">
        <v>122</v>
      </c>
      <c r="F67" t="str">
        <f>VLOOKUP(E67,$Q$1:$R$128,2,FALSE)</f>
        <v>res</v>
      </c>
      <c r="G67">
        <v>10.772301616877</v>
      </c>
      <c r="I67" t="s">
        <v>539</v>
      </c>
      <c r="J67" t="str">
        <f>VLOOKUP(I67,$Q$1:$R$128,2,FALSE)</f>
        <v>res</v>
      </c>
      <c r="K67">
        <v>9.7873034126367102</v>
      </c>
      <c r="M67" t="s">
        <v>107</v>
      </c>
      <c r="N67" t="str">
        <f>VLOOKUP(M67,$Q$1:$R$128,2,FALSE)</f>
        <v>res</v>
      </c>
      <c r="O67">
        <v>4.50872203487602</v>
      </c>
      <c r="Q67" t="s">
        <v>102</v>
      </c>
      <c r="R67" t="s">
        <v>555</v>
      </c>
    </row>
    <row r="68" spans="1:18" x14ac:dyDescent="0.25">
      <c r="A68" t="s">
        <v>533</v>
      </c>
      <c r="B68" t="str">
        <f>VLOOKUP(A68,$Q$1:$R$128,2,FALSE)</f>
        <v>res</v>
      </c>
      <c r="C68">
        <v>221.43561277712101</v>
      </c>
      <c r="E68" t="s">
        <v>502</v>
      </c>
      <c r="F68" t="str">
        <f>VLOOKUP(E68,$Q$1:$R$128,2,FALSE)</f>
        <v>res</v>
      </c>
      <c r="G68">
        <v>13.0386058571374</v>
      </c>
      <c r="I68" t="s">
        <v>126</v>
      </c>
      <c r="J68" t="str">
        <f>VLOOKUP(I68,$Q$1:$R$128,2,FALSE)</f>
        <v>rest</v>
      </c>
      <c r="K68">
        <v>9.92933537661375</v>
      </c>
      <c r="M68" t="s">
        <v>122</v>
      </c>
      <c r="N68" t="str">
        <f>VLOOKUP(M68,$Q$1:$R$128,2,FALSE)</f>
        <v>res</v>
      </c>
      <c r="O68">
        <v>5.5693576710208097</v>
      </c>
      <c r="Q68" t="s">
        <v>504</v>
      </c>
      <c r="R68" t="s">
        <v>555</v>
      </c>
    </row>
    <row r="69" spans="1:18" x14ac:dyDescent="0.25">
      <c r="A69" t="s">
        <v>99</v>
      </c>
      <c r="B69" t="str">
        <f>VLOOKUP(A69,$Q$1:$R$128,2,FALSE)</f>
        <v>res</v>
      </c>
      <c r="C69">
        <v>223.20315535421301</v>
      </c>
      <c r="E69" t="s">
        <v>508</v>
      </c>
      <c r="F69" t="str">
        <f>VLOOKUP(E69,$Q$1:$R$128,2,FALSE)</f>
        <v>rest</v>
      </c>
      <c r="G69">
        <v>13.770760599632</v>
      </c>
      <c r="I69" t="s">
        <v>122</v>
      </c>
      <c r="J69" t="str">
        <f>VLOOKUP(I69,$Q$1:$R$128,2,FALSE)</f>
        <v>res</v>
      </c>
      <c r="K69">
        <v>10.6746744902562</v>
      </c>
      <c r="M69" t="s">
        <v>502</v>
      </c>
      <c r="N69" t="str">
        <f>VLOOKUP(M69,$Q$1:$R$128,2,FALSE)</f>
        <v>res</v>
      </c>
      <c r="O69">
        <v>7.2601629926387403</v>
      </c>
      <c r="Q69" t="s">
        <v>505</v>
      </c>
      <c r="R69" t="s">
        <v>555</v>
      </c>
    </row>
    <row r="70" spans="1:18" x14ac:dyDescent="0.25">
      <c r="A70" t="s">
        <v>530</v>
      </c>
      <c r="B70" t="str">
        <f>VLOOKUP(A70,$Q$1:$R$128,2,FALSE)</f>
        <v>res</v>
      </c>
      <c r="C70">
        <v>240.651182328353</v>
      </c>
      <c r="E70" t="s">
        <v>98</v>
      </c>
      <c r="F70" t="str">
        <f>VLOOKUP(E70,$Q$1:$R$128,2,FALSE)</f>
        <v>rest</v>
      </c>
      <c r="G70">
        <v>15.600332691789101</v>
      </c>
      <c r="I70" t="s">
        <v>534</v>
      </c>
      <c r="J70" t="str">
        <f>VLOOKUP(I70,$Q$1:$R$128,2,FALSE)</f>
        <v>res</v>
      </c>
      <c r="K70">
        <v>11.1474808200225</v>
      </c>
      <c r="M70" t="s">
        <v>98</v>
      </c>
      <c r="N70" t="str">
        <f>VLOOKUP(M70,$Q$1:$R$128,2,FALSE)</f>
        <v>rest</v>
      </c>
      <c r="O70">
        <v>11.004346838019799</v>
      </c>
      <c r="Q70" t="s">
        <v>506</v>
      </c>
      <c r="R70" t="s">
        <v>558</v>
      </c>
    </row>
    <row r="71" spans="1:18" x14ac:dyDescent="0.25">
      <c r="A71" t="s">
        <v>516</v>
      </c>
      <c r="B71" t="str">
        <f>VLOOKUP(A71,$Q$1:$R$128,2,FALSE)</f>
        <v>res</v>
      </c>
      <c r="C71">
        <v>445.47766873917197</v>
      </c>
      <c r="E71" t="s">
        <v>550</v>
      </c>
      <c r="F71" t="str">
        <f>VLOOKUP(E71,$Q$1:$R$128,2,FALSE)</f>
        <v>res</v>
      </c>
      <c r="G71">
        <v>22.303659616364602</v>
      </c>
      <c r="I71" t="s">
        <v>115</v>
      </c>
      <c r="J71" t="str">
        <f>VLOOKUP(I71,$Q$1:$R$128,2,FALSE)</f>
        <v>rest</v>
      </c>
      <c r="K71">
        <v>14.603623422079901</v>
      </c>
      <c r="M71" t="s">
        <v>106</v>
      </c>
      <c r="N71" t="str">
        <f>VLOOKUP(M71,$Q$1:$R$128,2,FALSE)</f>
        <v>res</v>
      </c>
      <c r="O71">
        <v>14.992311182712401</v>
      </c>
      <c r="Q71" t="s">
        <v>110</v>
      </c>
      <c r="R71" t="s">
        <v>140</v>
      </c>
    </row>
    <row r="72" spans="1:18" x14ac:dyDescent="0.25">
      <c r="A72" t="s">
        <v>81</v>
      </c>
      <c r="B72" t="str">
        <f>VLOOKUP(A72,$Q$1:$R$128,2,FALSE)</f>
        <v>res</v>
      </c>
      <c r="C72">
        <v>516.37700381449599</v>
      </c>
      <c r="E72" t="s">
        <v>91</v>
      </c>
      <c r="F72" t="str">
        <f>VLOOKUP(E72,$Q$1:$R$128,2,FALSE)</f>
        <v>rest</v>
      </c>
      <c r="G72">
        <v>23.192674389949701</v>
      </c>
      <c r="I72" t="s">
        <v>502</v>
      </c>
      <c r="J72" t="str">
        <f>VLOOKUP(I72,$Q$1:$R$128,2,FALSE)</f>
        <v>res</v>
      </c>
      <c r="K72">
        <v>16.049837455849101</v>
      </c>
      <c r="M72" t="s">
        <v>534</v>
      </c>
      <c r="N72" t="str">
        <f>VLOOKUP(M72,$Q$1:$R$128,2,FALSE)</f>
        <v>res</v>
      </c>
      <c r="O72">
        <v>15.298672751593401</v>
      </c>
      <c r="Q72" t="s">
        <v>507</v>
      </c>
      <c r="R72" t="s">
        <v>140</v>
      </c>
    </row>
    <row r="73" spans="1:18" x14ac:dyDescent="0.25">
      <c r="A73" t="s">
        <v>526</v>
      </c>
      <c r="B73" t="str">
        <f>VLOOKUP(A73,$Q$1:$R$128,2,FALSE)</f>
        <v>res</v>
      </c>
      <c r="C73">
        <v>618.25238419970003</v>
      </c>
      <c r="E73" t="s">
        <v>534</v>
      </c>
      <c r="F73" t="str">
        <f>VLOOKUP(E73,$Q$1:$R$128,2,FALSE)</f>
        <v>res</v>
      </c>
      <c r="G73">
        <v>25.308574784648702</v>
      </c>
      <c r="I73" t="s">
        <v>106</v>
      </c>
      <c r="J73" t="str">
        <f>VLOOKUP(I73,$Q$1:$R$128,2,FALSE)</f>
        <v>res</v>
      </c>
      <c r="K73">
        <v>17.353438835839899</v>
      </c>
      <c r="M73" t="s">
        <v>129</v>
      </c>
      <c r="N73" t="str">
        <f>VLOOKUP(M73,$Q$1:$R$128,2,FALSE)</f>
        <v>res</v>
      </c>
      <c r="O73">
        <v>23.739381539656399</v>
      </c>
      <c r="Q73" t="s">
        <v>508</v>
      </c>
      <c r="R73" t="s">
        <v>140</v>
      </c>
    </row>
    <row r="74" spans="1:18" x14ac:dyDescent="0.25">
      <c r="A74" t="s">
        <v>501</v>
      </c>
      <c r="B74" t="str">
        <f>VLOOKUP(A74,$Q$1:$R$128,2,FALSE)</f>
        <v>res</v>
      </c>
      <c r="C74">
        <v>770.33020335729498</v>
      </c>
      <c r="E74" t="s">
        <v>129</v>
      </c>
      <c r="F74" t="str">
        <f>VLOOKUP(E74,$Q$1:$R$128,2,FALSE)</f>
        <v>res</v>
      </c>
      <c r="G74">
        <v>25.994240939085799</v>
      </c>
      <c r="I74" t="s">
        <v>129</v>
      </c>
      <c r="J74" t="str">
        <f>VLOOKUP(I74,$Q$1:$R$128,2,FALSE)</f>
        <v>res</v>
      </c>
      <c r="K74">
        <v>20.707088245041401</v>
      </c>
      <c r="M74" t="s">
        <v>512</v>
      </c>
      <c r="N74" t="str">
        <f>VLOOKUP(M74,$Q$1:$R$128,2,FALSE)</f>
        <v>res</v>
      </c>
      <c r="O74">
        <v>37.009628405628199</v>
      </c>
      <c r="Q74" t="s">
        <v>509</v>
      </c>
      <c r="R74" t="s">
        <v>556</v>
      </c>
    </row>
    <row r="75" spans="1:18" x14ac:dyDescent="0.25">
      <c r="A75" t="s">
        <v>96</v>
      </c>
      <c r="B75" t="str">
        <f>VLOOKUP(A75,$Q$1:$R$128,2,FALSE)</f>
        <v>res</v>
      </c>
      <c r="C75">
        <v>890.05223559251203</v>
      </c>
      <c r="E75" t="s">
        <v>80</v>
      </c>
      <c r="F75" t="str">
        <f>VLOOKUP(E75,$Q$1:$R$128,2,FALSE)</f>
        <v>rest</v>
      </c>
      <c r="G75">
        <v>32.0817745965429</v>
      </c>
      <c r="I75" t="s">
        <v>98</v>
      </c>
      <c r="J75" t="str">
        <f>VLOOKUP(I75,$Q$1:$R$128,2,FALSE)</f>
        <v>rest</v>
      </c>
      <c r="K75">
        <v>25.1949566211382</v>
      </c>
      <c r="M75" t="s">
        <v>80</v>
      </c>
      <c r="N75" t="str">
        <f>VLOOKUP(M75,$Q$1:$R$128,2,FALSE)</f>
        <v>rest</v>
      </c>
      <c r="O75">
        <v>38.058041863535102</v>
      </c>
      <c r="Q75" t="s">
        <v>510</v>
      </c>
      <c r="R75" t="s">
        <v>556</v>
      </c>
    </row>
    <row r="76" spans="1:18" x14ac:dyDescent="0.25">
      <c r="A76" t="s">
        <v>545</v>
      </c>
      <c r="B76" t="str">
        <f>VLOOKUP(A76,$Q$1:$R$128,2,FALSE)</f>
        <v>res</v>
      </c>
      <c r="C76">
        <v>2833.5482032966302</v>
      </c>
      <c r="E76" t="s">
        <v>551</v>
      </c>
      <c r="F76" t="str">
        <f>VLOOKUP(E76,$Q$1:$R$128,2,FALSE)</f>
        <v>res</v>
      </c>
      <c r="G76">
        <v>38.753016411701999</v>
      </c>
      <c r="I76" t="s">
        <v>551</v>
      </c>
      <c r="J76" t="str">
        <f>VLOOKUP(I76,$Q$1:$R$128,2,FALSE)</f>
        <v>res</v>
      </c>
      <c r="K76">
        <v>40.431402664201997</v>
      </c>
      <c r="M76" t="s">
        <v>96</v>
      </c>
      <c r="N76" t="str">
        <f>VLOOKUP(M76,$Q$1:$R$128,2,FALSE)</f>
        <v>res</v>
      </c>
      <c r="O76">
        <v>39.024054635012497</v>
      </c>
      <c r="Q76" t="s">
        <v>511</v>
      </c>
      <c r="R76" t="s">
        <v>140</v>
      </c>
    </row>
    <row r="77" spans="1:18" x14ac:dyDescent="0.25">
      <c r="A77" t="s">
        <v>525</v>
      </c>
      <c r="B77" t="str">
        <f>VLOOKUP(A77,$Q$1:$R$128,2,FALSE)</f>
        <v>res</v>
      </c>
      <c r="C77">
        <v>7082.1372132073302</v>
      </c>
      <c r="D77" s="3">
        <f>SUM(C32:C77)</f>
        <v>14948.329626060746</v>
      </c>
      <c r="E77" t="s">
        <v>126</v>
      </c>
      <c r="F77" t="str">
        <f>VLOOKUP(E77,$Q$1:$R$128,2,FALSE)</f>
        <v>rest</v>
      </c>
      <c r="G77">
        <v>43.304115990852701</v>
      </c>
      <c r="H77" s="3">
        <f>SUM(G32:G77)</f>
        <v>278.60260754619719</v>
      </c>
      <c r="I77" t="s">
        <v>495</v>
      </c>
      <c r="J77" t="str">
        <f>VLOOKUP(I77,$Q$1:$R$128,2,FALSE)</f>
        <v>res</v>
      </c>
      <c r="K77">
        <v>50.130157932162497</v>
      </c>
      <c r="L77" s="3">
        <f>SUM(K32:K77)</f>
        <v>240.08169233003167</v>
      </c>
      <c r="M77" t="s">
        <v>551</v>
      </c>
      <c r="N77" t="str">
        <f>VLOOKUP(M77,$Q$1:$R$128,2,FALSE)</f>
        <v>res</v>
      </c>
      <c r="O77">
        <v>40.431402664201997</v>
      </c>
      <c r="P77" s="3">
        <f>SUM(O32:O77)</f>
        <v>248.24401777010121</v>
      </c>
      <c r="Q77" t="s">
        <v>512</v>
      </c>
      <c r="R77" t="s">
        <v>558</v>
      </c>
    </row>
    <row r="78" spans="1:18" x14ac:dyDescent="0.25">
      <c r="A78" t="s">
        <v>478</v>
      </c>
      <c r="B78" t="str">
        <f>VLOOKUP(A78,$Q$1:$R$128,2,FALSE)</f>
        <v>rest</v>
      </c>
      <c r="C78">
        <v>0</v>
      </c>
      <c r="E78" t="s">
        <v>88</v>
      </c>
      <c r="F78" t="str">
        <f>VLOOKUP(E78,$Q$1:$R$128,2,FALSE)</f>
        <v>res</v>
      </c>
      <c r="G78">
        <v>44.233902003543498</v>
      </c>
      <c r="I78" t="s">
        <v>549</v>
      </c>
      <c r="J78" t="str">
        <f>VLOOKUP(I78,$Q$1:$R$128,2,FALSE)</f>
        <v>res</v>
      </c>
      <c r="K78">
        <v>51.159960993891097</v>
      </c>
      <c r="M78" t="s">
        <v>495</v>
      </c>
      <c r="N78" t="str">
        <f>VLOOKUP(M78,$Q$1:$R$128,2,FALSE)</f>
        <v>res</v>
      </c>
      <c r="O78">
        <v>48.836774631431602</v>
      </c>
      <c r="Q78" t="s">
        <v>513</v>
      </c>
      <c r="R78" t="s">
        <v>557</v>
      </c>
    </row>
    <row r="79" spans="1:18" x14ac:dyDescent="0.25">
      <c r="A79" t="s">
        <v>479</v>
      </c>
      <c r="B79" t="str">
        <f>VLOOKUP(A79,$Q$1:$R$128,2,FALSE)</f>
        <v>rest</v>
      </c>
      <c r="C79">
        <v>0</v>
      </c>
      <c r="E79" t="s">
        <v>512</v>
      </c>
      <c r="F79" t="str">
        <f>VLOOKUP(E79,$Q$1:$R$128,2,FALSE)</f>
        <v>res</v>
      </c>
      <c r="G79">
        <v>50.668513621872101</v>
      </c>
      <c r="I79" t="s">
        <v>512</v>
      </c>
      <c r="J79" t="str">
        <f>VLOOKUP(I79,$Q$1:$R$128,2,FALSE)</f>
        <v>res</v>
      </c>
      <c r="K79">
        <v>64.845495660294802</v>
      </c>
      <c r="M79" t="s">
        <v>508</v>
      </c>
      <c r="N79" t="str">
        <f>VLOOKUP(M79,$Q$1:$R$128,2,FALSE)</f>
        <v>rest</v>
      </c>
      <c r="O79">
        <v>50.934215541741999</v>
      </c>
      <c r="Q79" t="s">
        <v>514</v>
      </c>
      <c r="R79" t="s">
        <v>140</v>
      </c>
    </row>
    <row r="80" spans="1:18" x14ac:dyDescent="0.25">
      <c r="A80" t="s">
        <v>480</v>
      </c>
      <c r="B80" t="str">
        <f>VLOOKUP(A80,$Q$1:$R$128,2,FALSE)</f>
        <v>rest</v>
      </c>
      <c r="C80">
        <v>0</v>
      </c>
      <c r="E80" t="s">
        <v>539</v>
      </c>
      <c r="F80" t="str">
        <f>VLOOKUP(E80,$Q$1:$R$128,2,FALSE)</f>
        <v>res</v>
      </c>
      <c r="G80">
        <v>52.622755224034897</v>
      </c>
      <c r="I80" t="s">
        <v>95</v>
      </c>
      <c r="J80" t="str">
        <f>VLOOKUP(I80,$Q$1:$R$128,2,FALSE)</f>
        <v>rest</v>
      </c>
      <c r="K80">
        <v>69.496391609420101</v>
      </c>
      <c r="M80" t="s">
        <v>549</v>
      </c>
      <c r="N80" t="str">
        <f>VLOOKUP(M80,$Q$1:$R$128,2,FALSE)</f>
        <v>res</v>
      </c>
      <c r="O80">
        <v>52.337260374143803</v>
      </c>
      <c r="Q80" t="s">
        <v>515</v>
      </c>
      <c r="R80" t="s">
        <v>140</v>
      </c>
    </row>
    <row r="81" spans="1:18" x14ac:dyDescent="0.25">
      <c r="A81" t="s">
        <v>481</v>
      </c>
      <c r="B81" t="str">
        <f>VLOOKUP(A81,$Q$1:$R$128,2,FALSE)</f>
        <v>rest</v>
      </c>
      <c r="C81">
        <v>0</v>
      </c>
      <c r="E81" t="s">
        <v>81</v>
      </c>
      <c r="F81" t="str">
        <f>VLOOKUP(E81,$Q$1:$R$128,2,FALSE)</f>
        <v>res</v>
      </c>
      <c r="G81">
        <v>61.397019752251801</v>
      </c>
      <c r="I81" t="s">
        <v>99</v>
      </c>
      <c r="J81" t="str">
        <f>VLOOKUP(I81,$Q$1:$R$128,2,FALSE)</f>
        <v>res</v>
      </c>
      <c r="K81">
        <v>81.767655863829205</v>
      </c>
      <c r="M81" t="s">
        <v>99</v>
      </c>
      <c r="N81" t="str">
        <f>VLOOKUP(M81,$Q$1:$R$128,2,FALSE)</f>
        <v>res</v>
      </c>
      <c r="O81">
        <v>64.918986246305593</v>
      </c>
      <c r="Q81" t="s">
        <v>516</v>
      </c>
      <c r="R81" t="s">
        <v>558</v>
      </c>
    </row>
    <row r="82" spans="1:18" x14ac:dyDescent="0.25">
      <c r="A82" t="s">
        <v>94</v>
      </c>
      <c r="B82" t="str">
        <f>VLOOKUP(A82,$Q$1:$R$128,2,FALSE)</f>
        <v>rest</v>
      </c>
      <c r="C82">
        <v>0</v>
      </c>
      <c r="E82" t="s">
        <v>495</v>
      </c>
      <c r="F82" t="str">
        <f>VLOOKUP(E82,$Q$1:$R$128,2,FALSE)</f>
        <v>res</v>
      </c>
      <c r="G82">
        <v>62.047087485281502</v>
      </c>
      <c r="I82" t="s">
        <v>508</v>
      </c>
      <c r="J82" t="str">
        <f>VLOOKUP(I82,$Q$1:$R$128,2,FALSE)</f>
        <v>rest</v>
      </c>
      <c r="K82">
        <v>86.045474621122096</v>
      </c>
      <c r="M82" t="s">
        <v>95</v>
      </c>
      <c r="N82" t="str">
        <f>VLOOKUP(M82,$Q$1:$R$128,2,FALSE)</f>
        <v>rest</v>
      </c>
      <c r="O82">
        <v>66.177960800493594</v>
      </c>
      <c r="Q82" t="s">
        <v>517</v>
      </c>
      <c r="R82" t="s">
        <v>558</v>
      </c>
    </row>
    <row r="83" spans="1:18" x14ac:dyDescent="0.25">
      <c r="A83" t="s">
        <v>98</v>
      </c>
      <c r="B83" t="str">
        <f>VLOOKUP(A83,$Q$1:$R$128,2,FALSE)</f>
        <v>rest</v>
      </c>
      <c r="C83">
        <v>0</v>
      </c>
      <c r="E83" t="s">
        <v>120</v>
      </c>
      <c r="F83" t="str">
        <f>VLOOKUP(E83,$Q$1:$R$128,2,FALSE)</f>
        <v>rest</v>
      </c>
      <c r="G83">
        <v>70.548623511662498</v>
      </c>
      <c r="I83" t="s">
        <v>88</v>
      </c>
      <c r="J83" t="str">
        <f>VLOOKUP(I83,$Q$1:$R$128,2,FALSE)</f>
        <v>res</v>
      </c>
      <c r="K83">
        <v>96.812182053424195</v>
      </c>
      <c r="M83" t="s">
        <v>120</v>
      </c>
      <c r="N83" t="str">
        <f>VLOOKUP(M83,$Q$1:$R$128,2,FALSE)</f>
        <v>rest</v>
      </c>
      <c r="O83">
        <v>77.179310570729896</v>
      </c>
      <c r="Q83" t="s">
        <v>518</v>
      </c>
      <c r="R83" t="s">
        <v>558</v>
      </c>
    </row>
    <row r="84" spans="1:18" x14ac:dyDescent="0.25">
      <c r="A84" t="s">
        <v>489</v>
      </c>
      <c r="B84" t="str">
        <f>VLOOKUP(A84,$Q$1:$R$128,2,FALSE)</f>
        <v>rest</v>
      </c>
      <c r="C84">
        <v>0</v>
      </c>
      <c r="E84" t="s">
        <v>96</v>
      </c>
      <c r="F84" t="str">
        <f>VLOOKUP(E84,$Q$1:$R$128,2,FALSE)</f>
        <v>res</v>
      </c>
      <c r="G84">
        <v>71.785890870692</v>
      </c>
      <c r="I84" t="s">
        <v>517</v>
      </c>
      <c r="J84" t="str">
        <f>VLOOKUP(I84,$Q$1:$R$128,2,FALSE)</f>
        <v>res</v>
      </c>
      <c r="K84">
        <v>98.725676264721201</v>
      </c>
      <c r="M84" t="s">
        <v>517</v>
      </c>
      <c r="N84" t="str">
        <f>VLOOKUP(M84,$Q$1:$R$128,2,FALSE)</f>
        <v>res</v>
      </c>
      <c r="O84">
        <v>81.195516237039499</v>
      </c>
      <c r="Q84" t="s">
        <v>519</v>
      </c>
      <c r="R84" t="s">
        <v>555</v>
      </c>
    </row>
    <row r="85" spans="1:18" x14ac:dyDescent="0.25">
      <c r="A85" t="s">
        <v>112</v>
      </c>
      <c r="B85" t="str">
        <f>VLOOKUP(A85,$Q$1:$R$128,2,FALSE)</f>
        <v>rest</v>
      </c>
      <c r="C85">
        <v>0</v>
      </c>
      <c r="E85" t="s">
        <v>95</v>
      </c>
      <c r="F85" t="str">
        <f>VLOOKUP(E85,$Q$1:$R$128,2,FALSE)</f>
        <v>rest</v>
      </c>
      <c r="G85">
        <v>75.080557269925293</v>
      </c>
      <c r="I85" t="s">
        <v>120</v>
      </c>
      <c r="J85" t="str">
        <f>VLOOKUP(I85,$Q$1:$R$128,2,FALSE)</f>
        <v>rest</v>
      </c>
      <c r="K85">
        <v>122.99512534710099</v>
      </c>
      <c r="M85" t="s">
        <v>511</v>
      </c>
      <c r="N85" t="str">
        <f>VLOOKUP(M85,$Q$1:$R$128,2,FALSE)</f>
        <v>rest</v>
      </c>
      <c r="O85">
        <v>85.1934146767653</v>
      </c>
      <c r="Q85" t="s">
        <v>520</v>
      </c>
      <c r="R85" t="s">
        <v>555</v>
      </c>
    </row>
    <row r="86" spans="1:18" x14ac:dyDescent="0.25">
      <c r="A86" t="s">
        <v>498</v>
      </c>
      <c r="B86" t="str">
        <f>VLOOKUP(A86,$Q$1:$R$128,2,FALSE)</f>
        <v>rest</v>
      </c>
      <c r="C86">
        <v>0</v>
      </c>
      <c r="E86" t="s">
        <v>537</v>
      </c>
      <c r="F86" t="str">
        <f>VLOOKUP(E86,$Q$1:$R$128,2,FALSE)</f>
        <v>rest</v>
      </c>
      <c r="G86">
        <v>75.298410017879903</v>
      </c>
      <c r="I86" t="s">
        <v>91</v>
      </c>
      <c r="J86" t="str">
        <f>VLOOKUP(I86,$Q$1:$R$128,2,FALSE)</f>
        <v>rest</v>
      </c>
      <c r="K86">
        <v>125.628072568072</v>
      </c>
      <c r="M86" t="s">
        <v>539</v>
      </c>
      <c r="N86" t="str">
        <f>VLOOKUP(M86,$Q$1:$R$128,2,FALSE)</f>
        <v>res</v>
      </c>
      <c r="O86">
        <v>85.327668287686095</v>
      </c>
      <c r="Q86" t="s">
        <v>521</v>
      </c>
      <c r="R86" t="s">
        <v>555</v>
      </c>
    </row>
    <row r="87" spans="1:18" x14ac:dyDescent="0.25">
      <c r="A87" t="s">
        <v>116</v>
      </c>
      <c r="B87" t="str">
        <f>VLOOKUP(A87,$Q$1:$R$128,2,FALSE)</f>
        <v>rest</v>
      </c>
      <c r="C87">
        <v>0</v>
      </c>
      <c r="E87" t="s">
        <v>549</v>
      </c>
      <c r="F87" t="str">
        <f>VLOOKUP(E87,$Q$1:$R$128,2,FALSE)</f>
        <v>res</v>
      </c>
      <c r="G87">
        <v>75.416006585267695</v>
      </c>
      <c r="I87" t="s">
        <v>118</v>
      </c>
      <c r="J87" t="str">
        <f>VLOOKUP(I87,$Q$1:$R$128,2,FALSE)</f>
        <v>res</v>
      </c>
      <c r="K87">
        <v>133.24174225794499</v>
      </c>
      <c r="M87" t="s">
        <v>110</v>
      </c>
      <c r="N87" t="str">
        <f>VLOOKUP(M87,$Q$1:$R$128,2,FALSE)</f>
        <v>rest</v>
      </c>
      <c r="O87">
        <v>86.3581098343208</v>
      </c>
      <c r="Q87" t="s">
        <v>522</v>
      </c>
      <c r="R87" t="s">
        <v>558</v>
      </c>
    </row>
    <row r="88" spans="1:18" x14ac:dyDescent="0.25">
      <c r="A88" t="s">
        <v>90</v>
      </c>
      <c r="B88" t="str">
        <f>VLOOKUP(A88,$Q$1:$R$128,2,FALSE)</f>
        <v>rest</v>
      </c>
      <c r="C88">
        <v>0.119624502893482</v>
      </c>
      <c r="E88" t="s">
        <v>127</v>
      </c>
      <c r="F88" t="str">
        <f>VLOOKUP(E88,$Q$1:$R$128,2,FALSE)</f>
        <v>rest</v>
      </c>
      <c r="G88">
        <v>77.714215906191896</v>
      </c>
      <c r="I88" t="s">
        <v>552</v>
      </c>
      <c r="J88" t="str">
        <f>VLOOKUP(I88,$Q$1:$R$128,2,FALSE)</f>
        <v>res</v>
      </c>
      <c r="K88">
        <v>142.45799829347399</v>
      </c>
      <c r="M88" t="s">
        <v>81</v>
      </c>
      <c r="N88" t="str">
        <f>VLOOKUP(M88,$Q$1:$R$128,2,FALSE)</f>
        <v>res</v>
      </c>
      <c r="O88">
        <v>93.757623142488498</v>
      </c>
      <c r="Q88" t="s">
        <v>523</v>
      </c>
      <c r="R88" t="s">
        <v>558</v>
      </c>
    </row>
    <row r="89" spans="1:18" x14ac:dyDescent="0.25">
      <c r="A89" t="s">
        <v>542</v>
      </c>
      <c r="B89" t="str">
        <f>VLOOKUP(A89,$Q$1:$R$128,2,FALSE)</f>
        <v>rest</v>
      </c>
      <c r="C89">
        <v>1.1293177305322799</v>
      </c>
      <c r="E89" t="s">
        <v>541</v>
      </c>
      <c r="F89" t="str">
        <f>VLOOKUP(E89,$Q$1:$R$128,2,FALSE)</f>
        <v>rest</v>
      </c>
      <c r="G89">
        <v>81.779265563328295</v>
      </c>
      <c r="I89" t="s">
        <v>490</v>
      </c>
      <c r="J89" t="str">
        <f>VLOOKUP(I89,$Q$1:$R$128,2,FALSE)</f>
        <v>rest</v>
      </c>
      <c r="K89">
        <v>148.82365575909901</v>
      </c>
      <c r="M89" t="s">
        <v>88</v>
      </c>
      <c r="N89" t="str">
        <f>VLOOKUP(M89,$Q$1:$R$128,2,FALSE)</f>
        <v>res</v>
      </c>
      <c r="O89">
        <v>96.812182053424195</v>
      </c>
      <c r="Q89" t="s">
        <v>104</v>
      </c>
      <c r="R89" t="s">
        <v>556</v>
      </c>
    </row>
    <row r="90" spans="1:18" x14ac:dyDescent="0.25">
      <c r="A90" t="s">
        <v>97</v>
      </c>
      <c r="B90" t="str">
        <f>VLOOKUP(A90,$Q$1:$R$128,2,FALSE)</f>
        <v>rest</v>
      </c>
      <c r="C90">
        <v>1.5427170766345799</v>
      </c>
      <c r="E90" t="s">
        <v>100</v>
      </c>
      <c r="F90" t="str">
        <f>VLOOKUP(E90,$Q$1:$R$128,2,FALSE)</f>
        <v>res</v>
      </c>
      <c r="G90">
        <v>83.127118640277203</v>
      </c>
      <c r="I90" t="s">
        <v>110</v>
      </c>
      <c r="J90" t="str">
        <f>VLOOKUP(I90,$Q$1:$R$128,2,FALSE)</f>
        <v>rest</v>
      </c>
      <c r="K90">
        <v>154.03514615956101</v>
      </c>
      <c r="M90" t="s">
        <v>499</v>
      </c>
      <c r="N90" t="str">
        <f>VLOOKUP(M90,$Q$1:$R$128,2,FALSE)</f>
        <v>rest</v>
      </c>
      <c r="O90">
        <v>98.727285999802902</v>
      </c>
      <c r="Q90" t="s">
        <v>524</v>
      </c>
      <c r="R90" t="s">
        <v>556</v>
      </c>
    </row>
    <row r="91" spans="1:18" x14ac:dyDescent="0.25">
      <c r="A91" t="s">
        <v>80</v>
      </c>
      <c r="B91" t="str">
        <f>VLOOKUP(A91,$Q$1:$R$128,2,FALSE)</f>
        <v>rest</v>
      </c>
      <c r="C91">
        <v>3.6596370844936201</v>
      </c>
      <c r="E91" t="s">
        <v>118</v>
      </c>
      <c r="F91" t="str">
        <f>VLOOKUP(E91,$Q$1:$R$128,2,FALSE)</f>
        <v>res</v>
      </c>
      <c r="G91">
        <v>92.798860321573002</v>
      </c>
      <c r="I91" t="s">
        <v>511</v>
      </c>
      <c r="J91" t="str">
        <f>VLOOKUP(I91,$Q$1:$R$128,2,FALSE)</f>
        <v>rest</v>
      </c>
      <c r="K91">
        <v>172.29975312545301</v>
      </c>
      <c r="M91" t="s">
        <v>100</v>
      </c>
      <c r="N91" t="str">
        <f>VLOOKUP(M91,$Q$1:$R$128,2,FALSE)</f>
        <v>res</v>
      </c>
      <c r="O91">
        <v>111.10208847165001</v>
      </c>
      <c r="Q91" t="s">
        <v>525</v>
      </c>
      <c r="R91" t="s">
        <v>558</v>
      </c>
    </row>
    <row r="92" spans="1:18" x14ac:dyDescent="0.25">
      <c r="A92" t="s">
        <v>111</v>
      </c>
      <c r="B92" t="str">
        <f>VLOOKUP(A92,$Q$1:$R$128,2,FALSE)</f>
        <v>rest</v>
      </c>
      <c r="C92">
        <v>4.0149999999999997</v>
      </c>
      <c r="E92" t="s">
        <v>532</v>
      </c>
      <c r="F92" t="str">
        <f>VLOOKUP(E92,$Q$1:$R$128,2,FALSE)</f>
        <v>rest</v>
      </c>
      <c r="G92">
        <v>101.39666308892799</v>
      </c>
      <c r="I92" t="s">
        <v>121</v>
      </c>
      <c r="J92" t="str">
        <f>VLOOKUP(I92,$Q$1:$R$128,2,FALSE)</f>
        <v>res</v>
      </c>
      <c r="K92">
        <v>181.06965095273799</v>
      </c>
      <c r="M92" t="s">
        <v>91</v>
      </c>
      <c r="N92" t="str">
        <f>VLOOKUP(M92,$Q$1:$R$128,2,FALSE)</f>
        <v>rest</v>
      </c>
      <c r="O92">
        <v>125.628072568072</v>
      </c>
      <c r="Q92" t="s">
        <v>526</v>
      </c>
      <c r="R92" t="s">
        <v>558</v>
      </c>
    </row>
    <row r="93" spans="1:18" x14ac:dyDescent="0.25">
      <c r="A93" t="s">
        <v>89</v>
      </c>
      <c r="B93" t="str">
        <f>VLOOKUP(A93,$Q$1:$R$128,2,FALSE)</f>
        <v>rest</v>
      </c>
      <c r="C93">
        <v>4.6011887245820704</v>
      </c>
      <c r="E93" t="s">
        <v>517</v>
      </c>
      <c r="F93" t="str">
        <f>VLOOKUP(E93,$Q$1:$R$128,2,FALSE)</f>
        <v>res</v>
      </c>
      <c r="G93">
        <v>110.95471665180899</v>
      </c>
      <c r="I93" t="s">
        <v>100</v>
      </c>
      <c r="J93" t="str">
        <f>VLOOKUP(I93,$Q$1:$R$128,2,FALSE)</f>
        <v>res</v>
      </c>
      <c r="K93">
        <v>212.935016240229</v>
      </c>
      <c r="M93" t="s">
        <v>532</v>
      </c>
      <c r="N93" t="str">
        <f>VLOOKUP(M93,$Q$1:$R$128,2,FALSE)</f>
        <v>rest</v>
      </c>
      <c r="O93">
        <v>136.99667467857401</v>
      </c>
      <c r="Q93" t="s">
        <v>108</v>
      </c>
      <c r="R93" t="s">
        <v>140</v>
      </c>
    </row>
    <row r="94" spans="1:18" x14ac:dyDescent="0.25">
      <c r="A94" t="s">
        <v>115</v>
      </c>
      <c r="B94" t="str">
        <f>VLOOKUP(A94,$Q$1:$R$128,2,FALSE)</f>
        <v>rest</v>
      </c>
      <c r="C94">
        <v>15.168609656805399</v>
      </c>
      <c r="E94" t="s">
        <v>128</v>
      </c>
      <c r="F94" t="str">
        <f>VLOOKUP(E94,$Q$1:$R$128,2,FALSE)</f>
        <v>rest</v>
      </c>
      <c r="G94">
        <v>122.990603542106</v>
      </c>
      <c r="I94" t="s">
        <v>530</v>
      </c>
      <c r="J94" t="str">
        <f>VLOOKUP(I94,$Q$1:$R$128,2,FALSE)</f>
        <v>res</v>
      </c>
      <c r="K94">
        <v>240.92950159617399</v>
      </c>
      <c r="M94" t="s">
        <v>121</v>
      </c>
      <c r="N94" t="str">
        <f>VLOOKUP(M94,$Q$1:$R$128,2,FALSE)</f>
        <v>res</v>
      </c>
      <c r="O94">
        <v>144.81194397629901</v>
      </c>
      <c r="Q94" t="s">
        <v>109</v>
      </c>
      <c r="R94" t="s">
        <v>140</v>
      </c>
    </row>
    <row r="95" spans="1:18" x14ac:dyDescent="0.25">
      <c r="A95" t="s">
        <v>126</v>
      </c>
      <c r="B95" t="str">
        <f>VLOOKUP(A95,$Q$1:$R$128,2,FALSE)</f>
        <v>rest</v>
      </c>
      <c r="C95">
        <v>15.9419938315118</v>
      </c>
      <c r="E95" t="s">
        <v>536</v>
      </c>
      <c r="F95" t="str">
        <f>VLOOKUP(E95,$Q$1:$R$128,2,FALSE)</f>
        <v>rest</v>
      </c>
      <c r="G95">
        <v>127.2025</v>
      </c>
      <c r="I95" t="s">
        <v>533</v>
      </c>
      <c r="J95" t="str">
        <f>VLOOKUP(I95,$Q$1:$R$128,2,FALSE)</f>
        <v>res</v>
      </c>
      <c r="K95">
        <v>272.07202230436502</v>
      </c>
      <c r="M95" t="s">
        <v>537</v>
      </c>
      <c r="N95" t="str">
        <f>VLOOKUP(M95,$Q$1:$R$128,2,FALSE)</f>
        <v>rest</v>
      </c>
      <c r="O95">
        <v>151.66690443632001</v>
      </c>
      <c r="Q95" t="s">
        <v>123</v>
      </c>
      <c r="R95" t="s">
        <v>140</v>
      </c>
    </row>
    <row r="96" spans="1:18" x14ac:dyDescent="0.25">
      <c r="A96" t="s">
        <v>91</v>
      </c>
      <c r="B96" t="str">
        <f>VLOOKUP(A96,$Q$1:$R$128,2,FALSE)</f>
        <v>rest</v>
      </c>
      <c r="C96">
        <v>17.693469601319901</v>
      </c>
      <c r="E96" t="s">
        <v>110</v>
      </c>
      <c r="F96" t="str">
        <f>VLOOKUP(E96,$Q$1:$R$128,2,FALSE)</f>
        <v>rest</v>
      </c>
      <c r="G96">
        <v>134.91733240024001</v>
      </c>
      <c r="I96" t="s">
        <v>537</v>
      </c>
      <c r="J96" t="str">
        <f>VLOOKUP(I96,$Q$1:$R$128,2,FALSE)</f>
        <v>rest</v>
      </c>
      <c r="K96">
        <v>285.943794391442</v>
      </c>
      <c r="M96" t="s">
        <v>127</v>
      </c>
      <c r="N96" t="str">
        <f>VLOOKUP(M96,$Q$1:$R$128,2,FALSE)</f>
        <v>rest</v>
      </c>
      <c r="O96">
        <v>154.50732842631601</v>
      </c>
      <c r="Q96" t="s">
        <v>111</v>
      </c>
      <c r="R96" t="s">
        <v>140</v>
      </c>
    </row>
    <row r="97" spans="1:18" x14ac:dyDescent="0.25">
      <c r="A97" t="s">
        <v>508</v>
      </c>
      <c r="B97" t="str">
        <f>VLOOKUP(A97,$Q$1:$R$128,2,FALSE)</f>
        <v>rest</v>
      </c>
      <c r="C97">
        <v>57.424351619114802</v>
      </c>
      <c r="E97" t="s">
        <v>499</v>
      </c>
      <c r="F97" t="str">
        <f>VLOOKUP(E97,$Q$1:$R$128,2,FALSE)</f>
        <v>rest</v>
      </c>
      <c r="G97">
        <v>146.74822970069201</v>
      </c>
      <c r="I97" t="s">
        <v>127</v>
      </c>
      <c r="J97" t="str">
        <f>VLOOKUP(I97,$Q$1:$R$128,2,FALSE)</f>
        <v>rest</v>
      </c>
      <c r="K97">
        <v>295.49789520866801</v>
      </c>
      <c r="M97" t="s">
        <v>552</v>
      </c>
      <c r="N97" t="str">
        <f>VLOOKUP(M97,$Q$1:$R$128,2,FALSE)</f>
        <v>res</v>
      </c>
      <c r="O97">
        <v>155.10700318473101</v>
      </c>
      <c r="Q97" t="s">
        <v>124</v>
      </c>
      <c r="R97" t="s">
        <v>140</v>
      </c>
    </row>
    <row r="98" spans="1:18" x14ac:dyDescent="0.25">
      <c r="A98" t="s">
        <v>120</v>
      </c>
      <c r="B98" t="str">
        <f>VLOOKUP(A98,$Q$1:$R$128,2,FALSE)</f>
        <v>rest</v>
      </c>
      <c r="C98">
        <v>65.576005054674894</v>
      </c>
      <c r="E98" t="s">
        <v>99</v>
      </c>
      <c r="F98" t="str">
        <f>VLOOKUP(E98,$Q$1:$R$128,2,FALSE)</f>
        <v>res</v>
      </c>
      <c r="G98">
        <v>162.28350325536499</v>
      </c>
      <c r="I98" t="s">
        <v>532</v>
      </c>
      <c r="J98" t="str">
        <f>VLOOKUP(I98,$Q$1:$R$128,2,FALSE)</f>
        <v>rest</v>
      </c>
      <c r="K98">
        <v>316.36997161626903</v>
      </c>
      <c r="M98" t="s">
        <v>118</v>
      </c>
      <c r="N98" t="str">
        <f>VLOOKUP(M98,$Q$1:$R$128,2,FALSE)</f>
        <v>res</v>
      </c>
      <c r="O98">
        <v>186.36517380152901</v>
      </c>
      <c r="Q98" t="s">
        <v>527</v>
      </c>
      <c r="R98" t="s">
        <v>556</v>
      </c>
    </row>
    <row r="99" spans="1:18" x14ac:dyDescent="0.25">
      <c r="A99" t="s">
        <v>95</v>
      </c>
      <c r="B99" t="str">
        <f>VLOOKUP(A99,$Q$1:$R$128,2,FALSE)</f>
        <v>rest</v>
      </c>
      <c r="C99">
        <v>101.714279224412</v>
      </c>
      <c r="E99" t="s">
        <v>511</v>
      </c>
      <c r="F99" t="str">
        <f>VLOOKUP(E99,$Q$1:$R$128,2,FALSE)</f>
        <v>rest</v>
      </c>
      <c r="G99">
        <v>197.27281242163301</v>
      </c>
      <c r="I99" t="s">
        <v>541</v>
      </c>
      <c r="J99" t="str">
        <f>VLOOKUP(I99,$Q$1:$R$128,2,FALSE)</f>
        <v>rest</v>
      </c>
      <c r="K99">
        <v>383.79192350676198</v>
      </c>
      <c r="M99" t="s">
        <v>128</v>
      </c>
      <c r="N99" t="str">
        <f>VLOOKUP(M99,$Q$1:$R$128,2,FALSE)</f>
        <v>rest</v>
      </c>
      <c r="O99">
        <v>209.92146598343999</v>
      </c>
      <c r="Q99" t="s">
        <v>528</v>
      </c>
      <c r="R99" t="s">
        <v>556</v>
      </c>
    </row>
    <row r="100" spans="1:18" x14ac:dyDescent="0.25">
      <c r="A100" t="s">
        <v>511</v>
      </c>
      <c r="B100" t="str">
        <f>VLOOKUP(A100,$Q$1:$R$128,2,FALSE)</f>
        <v>rest</v>
      </c>
      <c r="C100">
        <v>127.610588715535</v>
      </c>
      <c r="E100" t="s">
        <v>514</v>
      </c>
      <c r="F100" t="str">
        <f>VLOOKUP(E100,$Q$1:$R$128,2,FALSE)</f>
        <v>rest</v>
      </c>
      <c r="G100">
        <v>199.91937710277901</v>
      </c>
      <c r="I100" t="s">
        <v>81</v>
      </c>
      <c r="J100" t="str">
        <f>VLOOKUP(I100,$Q$1:$R$128,2,FALSE)</f>
        <v>res</v>
      </c>
      <c r="K100">
        <v>405.05123528583198</v>
      </c>
      <c r="M100" t="s">
        <v>536</v>
      </c>
      <c r="N100" t="str">
        <f>VLOOKUP(M100,$Q$1:$R$128,2,FALSE)</f>
        <v>rest</v>
      </c>
      <c r="O100">
        <v>211.063668982846</v>
      </c>
      <c r="Q100" t="s">
        <v>115</v>
      </c>
      <c r="R100" t="s">
        <v>140</v>
      </c>
    </row>
    <row r="101" spans="1:18" x14ac:dyDescent="0.25">
      <c r="A101" t="s">
        <v>110</v>
      </c>
      <c r="B101" t="str">
        <f>VLOOKUP(A101,$Q$1:$R$128,2,FALSE)</f>
        <v>rest</v>
      </c>
      <c r="C101">
        <v>168.51004306543999</v>
      </c>
      <c r="E101" t="s">
        <v>538</v>
      </c>
      <c r="F101" t="str">
        <f>VLOOKUP(E101,$Q$1:$R$128,2,FALSE)</f>
        <v>rest</v>
      </c>
      <c r="G101">
        <v>235.735898172589</v>
      </c>
      <c r="I101" t="s">
        <v>128</v>
      </c>
      <c r="J101" t="str">
        <f>VLOOKUP(I101,$Q$1:$R$128,2,FALSE)</f>
        <v>rest</v>
      </c>
      <c r="K101">
        <v>493.439625425354</v>
      </c>
      <c r="M101" t="s">
        <v>530</v>
      </c>
      <c r="N101" t="str">
        <f>VLOOKUP(M101,$Q$1:$R$128,2,FALSE)</f>
        <v>res</v>
      </c>
      <c r="O101">
        <v>239.22126694001901</v>
      </c>
      <c r="Q101" t="s">
        <v>529</v>
      </c>
      <c r="R101" t="s">
        <v>140</v>
      </c>
    </row>
    <row r="102" spans="1:18" x14ac:dyDescent="0.25">
      <c r="A102" t="s">
        <v>537</v>
      </c>
      <c r="B102" t="str">
        <f>VLOOKUP(A102,$Q$1:$R$128,2,FALSE)</f>
        <v>rest</v>
      </c>
      <c r="C102">
        <v>174.983604262081</v>
      </c>
      <c r="E102" t="s">
        <v>530</v>
      </c>
      <c r="F102" t="str">
        <f>VLOOKUP(E102,$Q$1:$R$128,2,FALSE)</f>
        <v>res</v>
      </c>
      <c r="G102">
        <v>255.821612743397</v>
      </c>
      <c r="I102" t="s">
        <v>536</v>
      </c>
      <c r="J102" t="str">
        <f>VLOOKUP(I102,$Q$1:$R$128,2,FALSE)</f>
        <v>rest</v>
      </c>
      <c r="K102">
        <v>502.13261247747897</v>
      </c>
      <c r="M102" t="s">
        <v>541</v>
      </c>
      <c r="N102" t="str">
        <f>VLOOKUP(M102,$Q$1:$R$128,2,FALSE)</f>
        <v>rest</v>
      </c>
      <c r="O102">
        <v>269.96370207282598</v>
      </c>
      <c r="Q102" t="s">
        <v>117</v>
      </c>
      <c r="R102" t="s">
        <v>140</v>
      </c>
    </row>
    <row r="103" spans="1:18" x14ac:dyDescent="0.25">
      <c r="A103" t="s">
        <v>490</v>
      </c>
      <c r="B103" t="str">
        <f>VLOOKUP(A103,$Q$1:$R$128,2,FALSE)</f>
        <v>rest</v>
      </c>
      <c r="C103">
        <v>208.80683444556101</v>
      </c>
      <c r="E103" t="s">
        <v>533</v>
      </c>
      <c r="F103" t="str">
        <f>VLOOKUP(E103,$Q$1:$R$128,2,FALSE)</f>
        <v>res</v>
      </c>
      <c r="G103">
        <v>403.38562413065398</v>
      </c>
      <c r="I103" t="s">
        <v>96</v>
      </c>
      <c r="J103" t="str">
        <f>VLOOKUP(I103,$Q$1:$R$128,2,FALSE)</f>
        <v>res</v>
      </c>
      <c r="K103">
        <v>519.50869625426401</v>
      </c>
      <c r="M103" t="s">
        <v>538</v>
      </c>
      <c r="N103" t="str">
        <f>VLOOKUP(M103,$Q$1:$R$128,2,FALSE)</f>
        <v>rest</v>
      </c>
      <c r="O103">
        <v>286.51840079362597</v>
      </c>
      <c r="Q103" t="s">
        <v>530</v>
      </c>
      <c r="R103" t="s">
        <v>558</v>
      </c>
    </row>
    <row r="104" spans="1:18" x14ac:dyDescent="0.25">
      <c r="A104" t="s">
        <v>127</v>
      </c>
      <c r="B104" t="str">
        <f>VLOOKUP(A104,$Q$1:$R$128,2,FALSE)</f>
        <v>rest</v>
      </c>
      <c r="C104">
        <v>225.58276439414001</v>
      </c>
      <c r="E104" t="s">
        <v>121</v>
      </c>
      <c r="F104" t="str">
        <f>VLOOKUP(E104,$Q$1:$R$128,2,FALSE)</f>
        <v>res</v>
      </c>
      <c r="G104">
        <v>406.82031821539999</v>
      </c>
      <c r="I104" t="s">
        <v>499</v>
      </c>
      <c r="J104" t="str">
        <f>VLOOKUP(I104,$Q$1:$R$128,2,FALSE)</f>
        <v>rest</v>
      </c>
      <c r="K104">
        <v>616.61553600290904</v>
      </c>
      <c r="M104" t="s">
        <v>490</v>
      </c>
      <c r="N104" t="str">
        <f>VLOOKUP(M104,$Q$1:$R$128,2,FALSE)</f>
        <v>rest</v>
      </c>
      <c r="O104">
        <v>299.06887041470202</v>
      </c>
      <c r="Q104" t="s">
        <v>531</v>
      </c>
      <c r="R104" t="s">
        <v>557</v>
      </c>
    </row>
    <row r="105" spans="1:18" x14ac:dyDescent="0.25">
      <c r="A105" t="s">
        <v>532</v>
      </c>
      <c r="B105" t="str">
        <f>VLOOKUP(A105,$Q$1:$R$128,2,FALSE)</f>
        <v>rest</v>
      </c>
      <c r="C105">
        <v>265.92272697739702</v>
      </c>
      <c r="E105" t="s">
        <v>501</v>
      </c>
      <c r="F105" t="str">
        <f>VLOOKUP(E105,$Q$1:$R$128,2,FALSE)</f>
        <v>res</v>
      </c>
      <c r="G105">
        <v>411.37665011830501</v>
      </c>
      <c r="I105" t="s">
        <v>516</v>
      </c>
      <c r="J105" t="str">
        <f>VLOOKUP(I105,$Q$1:$R$128,2,FALSE)</f>
        <v>res</v>
      </c>
      <c r="K105">
        <v>684.61115361645295</v>
      </c>
      <c r="M105" t="s">
        <v>514</v>
      </c>
      <c r="N105" t="str">
        <f>VLOOKUP(M105,$Q$1:$R$128,2,FALSE)</f>
        <v>rest</v>
      </c>
      <c r="O105">
        <v>361.92079437812998</v>
      </c>
      <c r="Q105" t="s">
        <v>532</v>
      </c>
      <c r="R105" t="s">
        <v>140</v>
      </c>
    </row>
    <row r="106" spans="1:18" x14ac:dyDescent="0.25">
      <c r="A106" t="s">
        <v>536</v>
      </c>
      <c r="B106" t="str">
        <f>VLOOKUP(A106,$Q$1:$R$128,2,FALSE)</f>
        <v>rest</v>
      </c>
      <c r="C106">
        <v>298.403115718398</v>
      </c>
      <c r="E106" t="s">
        <v>490</v>
      </c>
      <c r="F106" t="str">
        <f>VLOOKUP(E106,$Q$1:$R$128,2,FALSE)</f>
        <v>rest</v>
      </c>
      <c r="G106">
        <v>431.93804932481402</v>
      </c>
      <c r="I106" t="s">
        <v>538</v>
      </c>
      <c r="J106" t="str">
        <f>VLOOKUP(I106,$Q$1:$R$128,2,FALSE)</f>
        <v>rest</v>
      </c>
      <c r="K106">
        <v>795.61687983429999</v>
      </c>
      <c r="M106" t="s">
        <v>516</v>
      </c>
      <c r="N106" t="str">
        <f>VLOOKUP(M106,$Q$1:$R$128,2,FALSE)</f>
        <v>res</v>
      </c>
      <c r="O106">
        <v>498.48380753835102</v>
      </c>
      <c r="Q106" t="s">
        <v>533</v>
      </c>
      <c r="R106" t="s">
        <v>558</v>
      </c>
    </row>
    <row r="107" spans="1:18" x14ac:dyDescent="0.25">
      <c r="A107" t="s">
        <v>541</v>
      </c>
      <c r="B107" t="str">
        <f>VLOOKUP(A107,$Q$1:$R$128,2,FALSE)</f>
        <v>rest</v>
      </c>
      <c r="C107">
        <v>357.255414853937</v>
      </c>
      <c r="E107" t="s">
        <v>552</v>
      </c>
      <c r="F107" t="str">
        <f>VLOOKUP(E107,$Q$1:$R$128,2,FALSE)</f>
        <v>res</v>
      </c>
      <c r="G107">
        <v>677.21107990236396</v>
      </c>
      <c r="I107" t="s">
        <v>526</v>
      </c>
      <c r="J107" t="str">
        <f>VLOOKUP(I107,$Q$1:$R$128,2,FALSE)</f>
        <v>res</v>
      </c>
      <c r="K107">
        <v>880.73782494583998</v>
      </c>
      <c r="M107" t="s">
        <v>533</v>
      </c>
      <c r="N107" t="str">
        <f>VLOOKUP(M107,$Q$1:$R$128,2,FALSE)</f>
        <v>res</v>
      </c>
      <c r="O107">
        <v>565.33552463008505</v>
      </c>
      <c r="Q107" t="s">
        <v>534</v>
      </c>
      <c r="R107" t="s">
        <v>558</v>
      </c>
    </row>
    <row r="108" spans="1:18" x14ac:dyDescent="0.25">
      <c r="A108" t="s">
        <v>128</v>
      </c>
      <c r="B108" t="str">
        <f>VLOOKUP(A108,$Q$1:$R$128,2,FALSE)</f>
        <v>rest</v>
      </c>
      <c r="C108">
        <v>382.287554339525</v>
      </c>
      <c r="E108" t="s">
        <v>526</v>
      </c>
      <c r="F108" t="str">
        <f>VLOOKUP(E108,$Q$1:$R$128,2,FALSE)</f>
        <v>res</v>
      </c>
      <c r="G108">
        <v>749.88541110961796</v>
      </c>
      <c r="I108" t="s">
        <v>501</v>
      </c>
      <c r="J108" t="str">
        <f>VLOOKUP(I108,$Q$1:$R$128,2,FALSE)</f>
        <v>res</v>
      </c>
      <c r="K108">
        <v>906.81719030945101</v>
      </c>
      <c r="M108" t="s">
        <v>501</v>
      </c>
      <c r="N108" t="str">
        <f>VLOOKUP(M108,$Q$1:$R$128,2,FALSE)</f>
        <v>res</v>
      </c>
      <c r="O108">
        <v>608.30266664941303</v>
      </c>
      <c r="Q108" t="s">
        <v>535</v>
      </c>
      <c r="R108" t="s">
        <v>558</v>
      </c>
    </row>
    <row r="109" spans="1:18" x14ac:dyDescent="0.25">
      <c r="A109" t="s">
        <v>538</v>
      </c>
      <c r="B109" t="str">
        <f>VLOOKUP(A109,$Q$1:$R$128,2,FALSE)</f>
        <v>rest</v>
      </c>
      <c r="C109">
        <v>605.95708547930496</v>
      </c>
      <c r="E109" t="s">
        <v>529</v>
      </c>
      <c r="F109" t="str">
        <f>VLOOKUP(E109,$Q$1:$R$128,2,FALSE)</f>
        <v>rest</v>
      </c>
      <c r="G109">
        <v>916.97159886078896</v>
      </c>
      <c r="I109" t="s">
        <v>529</v>
      </c>
      <c r="J109" t="str">
        <f>VLOOKUP(I109,$Q$1:$R$128,2,FALSE)</f>
        <v>rest</v>
      </c>
      <c r="K109">
        <v>947.96370153287296</v>
      </c>
      <c r="M109" t="s">
        <v>526</v>
      </c>
      <c r="N109" t="str">
        <f>VLOOKUP(M109,$Q$1:$R$128,2,FALSE)</f>
        <v>res</v>
      </c>
      <c r="O109">
        <v>658.09470267215897</v>
      </c>
      <c r="Q109" t="s">
        <v>536</v>
      </c>
      <c r="R109" t="s">
        <v>140</v>
      </c>
    </row>
    <row r="110" spans="1:18" x14ac:dyDescent="0.25">
      <c r="A110" t="s">
        <v>499</v>
      </c>
      <c r="B110" t="str">
        <f>VLOOKUP(A110,$Q$1:$R$128,2,FALSE)</f>
        <v>rest</v>
      </c>
      <c r="C110">
        <v>609.24559957675103</v>
      </c>
      <c r="E110" t="s">
        <v>516</v>
      </c>
      <c r="F110" t="str">
        <f>VLOOKUP(E110,$Q$1:$R$128,2,FALSE)</f>
        <v>res</v>
      </c>
      <c r="G110">
        <v>947.08323199396204</v>
      </c>
      <c r="I110" t="s">
        <v>507</v>
      </c>
      <c r="J110" t="str">
        <f>VLOOKUP(I110,$Q$1:$R$128,2,FALSE)</f>
        <v>rest</v>
      </c>
      <c r="K110">
        <v>1440.70731875209</v>
      </c>
      <c r="M110" t="s">
        <v>529</v>
      </c>
      <c r="N110" t="str">
        <f>VLOOKUP(M110,$Q$1:$R$128,2,FALSE)</f>
        <v>rest</v>
      </c>
      <c r="O110">
        <v>879.75153554528799</v>
      </c>
      <c r="Q110" t="s">
        <v>537</v>
      </c>
      <c r="R110" t="s">
        <v>140</v>
      </c>
    </row>
    <row r="111" spans="1:18" x14ac:dyDescent="0.25">
      <c r="A111" t="s">
        <v>529</v>
      </c>
      <c r="B111" t="str">
        <f>VLOOKUP(A111,$Q$1:$R$128,2,FALSE)</f>
        <v>rest</v>
      </c>
      <c r="C111">
        <v>1012.99412304073</v>
      </c>
      <c r="E111" t="s">
        <v>507</v>
      </c>
      <c r="F111" t="str">
        <f>VLOOKUP(E111,$Q$1:$R$128,2,FALSE)</f>
        <v>rest</v>
      </c>
      <c r="G111">
        <v>1030.5094665577301</v>
      </c>
      <c r="I111" t="s">
        <v>500</v>
      </c>
      <c r="J111" t="str">
        <f>VLOOKUP(I111,$Q$1:$R$128,2,FALSE)</f>
        <v>rest</v>
      </c>
      <c r="K111">
        <v>1572.10553363698</v>
      </c>
      <c r="M111" t="s">
        <v>507</v>
      </c>
      <c r="N111" t="str">
        <f>VLOOKUP(M111,$Q$1:$R$128,2,FALSE)</f>
        <v>rest</v>
      </c>
      <c r="O111">
        <v>1234.9367621118499</v>
      </c>
      <c r="Q111" t="s">
        <v>125</v>
      </c>
      <c r="R111" t="s">
        <v>555</v>
      </c>
    </row>
    <row r="112" spans="1:18" x14ac:dyDescent="0.25">
      <c r="A112" t="s">
        <v>507</v>
      </c>
      <c r="B112" t="str">
        <f>VLOOKUP(A112,$Q$1:$R$128,2,FALSE)</f>
        <v>rest</v>
      </c>
      <c r="C112">
        <v>1343.56242279156</v>
      </c>
      <c r="E112" t="s">
        <v>500</v>
      </c>
      <c r="F112" t="str">
        <f>VLOOKUP(E112,$Q$1:$R$128,2,FALSE)</f>
        <v>rest</v>
      </c>
      <c r="G112">
        <v>1240.9728852140699</v>
      </c>
      <c r="I112" t="s">
        <v>109</v>
      </c>
      <c r="J112" t="str">
        <f>VLOOKUP(I112,$Q$1:$R$128,2,FALSE)</f>
        <v>rest</v>
      </c>
      <c r="K112">
        <v>1902.8058757313299</v>
      </c>
      <c r="M112" t="s">
        <v>500</v>
      </c>
      <c r="N112" t="str">
        <f>VLOOKUP(M112,$Q$1:$R$128,2,FALSE)</f>
        <v>rest</v>
      </c>
      <c r="O112">
        <v>1337.2889528277101</v>
      </c>
      <c r="Q112" t="s">
        <v>538</v>
      </c>
      <c r="R112" t="s">
        <v>140</v>
      </c>
    </row>
    <row r="113" spans="1:18" x14ac:dyDescent="0.25">
      <c r="A113" t="s">
        <v>124</v>
      </c>
      <c r="B113" t="str">
        <f>VLOOKUP(A113,$Q$1:$R$128,2,FALSE)</f>
        <v>rest</v>
      </c>
      <c r="C113">
        <v>1490.3022926450799</v>
      </c>
      <c r="E113" t="s">
        <v>545</v>
      </c>
      <c r="F113" t="str">
        <f>VLOOKUP(E113,$Q$1:$R$128,2,FALSE)</f>
        <v>res</v>
      </c>
      <c r="G113">
        <v>1566.9312754228999</v>
      </c>
      <c r="I113" t="s">
        <v>93</v>
      </c>
      <c r="J113" t="str">
        <f>VLOOKUP(I113,$Q$1:$R$128,2,FALSE)</f>
        <v>rest</v>
      </c>
      <c r="K113">
        <v>1995.79882511561</v>
      </c>
      <c r="M113" t="s">
        <v>93</v>
      </c>
      <c r="N113" t="str">
        <f>VLOOKUP(M113,$Q$1:$R$128,2,FALSE)</f>
        <v>rest</v>
      </c>
      <c r="O113">
        <v>1610.2745146073701</v>
      </c>
      <c r="Q113" t="s">
        <v>127</v>
      </c>
      <c r="R113" t="s">
        <v>140</v>
      </c>
    </row>
    <row r="114" spans="1:18" x14ac:dyDescent="0.25">
      <c r="A114" t="s">
        <v>109</v>
      </c>
      <c r="B114" t="str">
        <f>VLOOKUP(A114,$Q$1:$R$128,2,FALSE)</f>
        <v>rest</v>
      </c>
      <c r="C114">
        <v>1561.5752211418001</v>
      </c>
      <c r="E114" t="s">
        <v>93</v>
      </c>
      <c r="F114" t="str">
        <f>VLOOKUP(E114,$Q$1:$R$128,2,FALSE)</f>
        <v>rest</v>
      </c>
      <c r="G114">
        <v>1918.1472477290799</v>
      </c>
      <c r="I114" t="s">
        <v>488</v>
      </c>
      <c r="J114" t="str">
        <f>VLOOKUP(I114,$Q$1:$R$128,2,FALSE)</f>
        <v>rest</v>
      </c>
      <c r="K114">
        <v>2148.24867142221</v>
      </c>
      <c r="M114" t="s">
        <v>109</v>
      </c>
      <c r="N114" t="str">
        <f>VLOOKUP(M114,$Q$1:$R$128,2,FALSE)</f>
        <v>rest</v>
      </c>
      <c r="O114">
        <v>1754.35016337457</v>
      </c>
      <c r="Q114" t="s">
        <v>128</v>
      </c>
      <c r="R114" t="s">
        <v>140</v>
      </c>
    </row>
    <row r="115" spans="1:18" x14ac:dyDescent="0.25">
      <c r="A115" t="s">
        <v>500</v>
      </c>
      <c r="B115" t="str">
        <f>VLOOKUP(A115,$Q$1:$R$128,2,FALSE)</f>
        <v>rest</v>
      </c>
      <c r="C115">
        <v>1561.6639636449199</v>
      </c>
      <c r="E115" t="s">
        <v>124</v>
      </c>
      <c r="F115" t="str">
        <f>VLOOKUP(E115,$Q$1:$R$128,2,FALSE)</f>
        <v>rest</v>
      </c>
      <c r="G115">
        <v>2302.7336090015601</v>
      </c>
      <c r="I115" t="s">
        <v>545</v>
      </c>
      <c r="J115" t="str">
        <f>VLOOKUP(I115,$Q$1:$R$128,2,FALSE)</f>
        <v>res</v>
      </c>
      <c r="K115">
        <v>2252.1079088653701</v>
      </c>
      <c r="M115" t="s">
        <v>124</v>
      </c>
      <c r="N115" t="str">
        <f>VLOOKUP(M115,$Q$1:$R$128,2,FALSE)</f>
        <v>rest</v>
      </c>
      <c r="O115">
        <v>2182.9944076280499</v>
      </c>
      <c r="Q115" t="s">
        <v>539</v>
      </c>
      <c r="R115" t="s">
        <v>558</v>
      </c>
    </row>
    <row r="116" spans="1:18" x14ac:dyDescent="0.25">
      <c r="A116" t="s">
        <v>514</v>
      </c>
      <c r="B116" t="str">
        <f>VLOOKUP(A116,$Q$1:$R$128,2,FALSE)</f>
        <v>rest</v>
      </c>
      <c r="C116">
        <v>2284.7212661865601</v>
      </c>
      <c r="E116" t="s">
        <v>109</v>
      </c>
      <c r="F116" t="str">
        <f>VLOOKUP(E116,$Q$1:$R$128,2,FALSE)</f>
        <v>rest</v>
      </c>
      <c r="G116">
        <v>2357.44723575135</v>
      </c>
      <c r="I116" t="s">
        <v>124</v>
      </c>
      <c r="J116" t="str">
        <f>VLOOKUP(I116,$Q$1:$R$128,2,FALSE)</f>
        <v>rest</v>
      </c>
      <c r="K116">
        <v>2268.437048795</v>
      </c>
      <c r="M116" t="s">
        <v>108</v>
      </c>
      <c r="N116" t="str">
        <f>VLOOKUP(M116,$Q$1:$R$128,2,FALSE)</f>
        <v>rest</v>
      </c>
      <c r="O116">
        <v>2434.1091401837598</v>
      </c>
      <c r="Q116" t="s">
        <v>540</v>
      </c>
      <c r="R116" t="s">
        <v>557</v>
      </c>
    </row>
    <row r="117" spans="1:18" x14ac:dyDescent="0.25">
      <c r="A117" t="s">
        <v>93</v>
      </c>
      <c r="B117" t="str">
        <f>VLOOKUP(A117,$Q$1:$R$128,2,FALSE)</f>
        <v>rest</v>
      </c>
      <c r="C117">
        <v>2359.0502105335399</v>
      </c>
      <c r="E117" t="s">
        <v>108</v>
      </c>
      <c r="F117" t="str">
        <f>VLOOKUP(E117,$Q$1:$R$128,2,FALSE)</f>
        <v>rest</v>
      </c>
      <c r="G117">
        <v>2754.50415161807</v>
      </c>
      <c r="I117" t="s">
        <v>514</v>
      </c>
      <c r="J117" t="str">
        <f>VLOOKUP(I117,$Q$1:$R$128,2,FALSE)</f>
        <v>rest</v>
      </c>
      <c r="K117">
        <v>2335.5465278878401</v>
      </c>
      <c r="M117" t="s">
        <v>123</v>
      </c>
      <c r="N117" t="str">
        <f>VLOOKUP(M117,$Q$1:$R$128,2,FALSE)</f>
        <v>rest</v>
      </c>
      <c r="O117">
        <v>2993.8977432520701</v>
      </c>
      <c r="Q117" t="s">
        <v>541</v>
      </c>
      <c r="R117" t="s">
        <v>140</v>
      </c>
    </row>
    <row r="118" spans="1:18" x14ac:dyDescent="0.25">
      <c r="A118" t="s">
        <v>108</v>
      </c>
      <c r="B118" t="str">
        <f>VLOOKUP(A118,$Q$1:$R$128,2,FALSE)</f>
        <v>rest</v>
      </c>
      <c r="C118">
        <v>2512.8517033590902</v>
      </c>
      <c r="E118" t="s">
        <v>488</v>
      </c>
      <c r="F118" t="str">
        <f>VLOOKUP(E118,$Q$1:$R$128,2,FALSE)</f>
        <v>rest</v>
      </c>
      <c r="G118">
        <v>2941.7277345669499</v>
      </c>
      <c r="I118" t="s">
        <v>123</v>
      </c>
      <c r="J118" t="str">
        <f>VLOOKUP(I118,$Q$1:$R$128,2,FALSE)</f>
        <v>rest</v>
      </c>
      <c r="K118">
        <v>2913.9414434784499</v>
      </c>
      <c r="M118" t="s">
        <v>488</v>
      </c>
      <c r="N118" t="str">
        <f>VLOOKUP(M118,$Q$1:$R$128,2,FALSE)</f>
        <v>rest</v>
      </c>
      <c r="O118">
        <v>3117.64142940073</v>
      </c>
      <c r="Q118" t="s">
        <v>542</v>
      </c>
      <c r="R118" t="s">
        <v>140</v>
      </c>
    </row>
    <row r="119" spans="1:18" x14ac:dyDescent="0.25">
      <c r="A119" t="s">
        <v>123</v>
      </c>
      <c r="B119" t="str">
        <f>VLOOKUP(A119,$Q$1:$R$128,2,FALSE)</f>
        <v>rest</v>
      </c>
      <c r="C119">
        <v>3942.6579600391601</v>
      </c>
      <c r="E119" t="s">
        <v>117</v>
      </c>
      <c r="F119" t="str">
        <f>VLOOKUP(E119,$Q$1:$R$128,2,FALSE)</f>
        <v>rest</v>
      </c>
      <c r="G119">
        <v>3685.6402023027899</v>
      </c>
      <c r="I119" t="s">
        <v>108</v>
      </c>
      <c r="J119" t="str">
        <f>VLOOKUP(I119,$Q$1:$R$128,2,FALSE)</f>
        <v>rest</v>
      </c>
      <c r="K119">
        <v>3319.6207338587601</v>
      </c>
      <c r="M119" t="s">
        <v>545</v>
      </c>
      <c r="N119" t="str">
        <f>VLOOKUP(M119,$Q$1:$R$128,2,FALSE)</f>
        <v>res</v>
      </c>
      <c r="O119">
        <v>4196.5401492210603</v>
      </c>
      <c r="Q119" t="s">
        <v>543</v>
      </c>
      <c r="R119" t="s">
        <v>558</v>
      </c>
    </row>
    <row r="120" spans="1:18" x14ac:dyDescent="0.25">
      <c r="A120" t="s">
        <v>488</v>
      </c>
      <c r="B120" t="str">
        <f>VLOOKUP(A120,$Q$1:$R$128,2,FALSE)</f>
        <v>rest</v>
      </c>
      <c r="C120">
        <v>4114.5906302998901</v>
      </c>
      <c r="E120" t="s">
        <v>123</v>
      </c>
      <c r="F120" t="str">
        <f>VLOOKUP(E120,$Q$1:$R$128,2,FALSE)</f>
        <v>rest</v>
      </c>
      <c r="G120">
        <v>5230.1328544772196</v>
      </c>
      <c r="I120" t="s">
        <v>117</v>
      </c>
      <c r="J120" t="str">
        <f>VLOOKUP(I120,$Q$1:$R$128,2,FALSE)</f>
        <v>rest</v>
      </c>
      <c r="K120">
        <v>5219.9102993765</v>
      </c>
      <c r="M120" t="s">
        <v>117</v>
      </c>
      <c r="N120" t="str">
        <f>VLOOKUP(M120,$Q$1:$R$128,2,FALSE)</f>
        <v>rest</v>
      </c>
      <c r="O120">
        <v>5055.4880116873201</v>
      </c>
      <c r="Q120" t="s">
        <v>544</v>
      </c>
      <c r="R120" t="s">
        <v>558</v>
      </c>
    </row>
    <row r="121" spans="1:18" x14ac:dyDescent="0.25">
      <c r="A121" t="s">
        <v>117</v>
      </c>
      <c r="B121" t="str">
        <f>VLOOKUP(A121,$Q$1:$R$128,2,FALSE)</f>
        <v>rest</v>
      </c>
      <c r="C121">
        <v>4665.88453570616</v>
      </c>
      <c r="E121" t="s">
        <v>525</v>
      </c>
      <c r="F121" t="str">
        <f>VLOOKUP(E121,$Q$1:$R$128,2,FALSE)</f>
        <v>res</v>
      </c>
      <c r="G121">
        <v>7319.0867989061098</v>
      </c>
      <c r="I121" t="s">
        <v>525</v>
      </c>
      <c r="J121" t="str">
        <f>VLOOKUP(I121,$Q$1:$R$128,2,FALSE)</f>
        <v>res</v>
      </c>
      <c r="K121">
        <v>7284.4967345086698</v>
      </c>
      <c r="M121" t="s">
        <v>515</v>
      </c>
      <c r="N121" t="str">
        <f>VLOOKUP(M121,$Q$1:$R$128,2,FALSE)</f>
        <v>rest</v>
      </c>
      <c r="O121">
        <v>5814.9239650483496</v>
      </c>
      <c r="Q121" t="s">
        <v>545</v>
      </c>
      <c r="R121" t="s">
        <v>558</v>
      </c>
    </row>
    <row r="122" spans="1:18" x14ac:dyDescent="0.25">
      <c r="A122" t="s">
        <v>515</v>
      </c>
      <c r="B122" t="str">
        <f>VLOOKUP(A122,$Q$1:$R$128,2,FALSE)</f>
        <v>rest</v>
      </c>
      <c r="C122">
        <v>9792.4552911687006</v>
      </c>
      <c r="D122" s="3">
        <f>SUM(C78:C122)</f>
        <v>40355.461146492227</v>
      </c>
      <c r="E122" t="s">
        <v>515</v>
      </c>
      <c r="F122" t="str">
        <f>VLOOKUP(E122,$Q$1:$R$128,2,FALSE)</f>
        <v>rest</v>
      </c>
      <c r="G122">
        <v>8924.79693865222</v>
      </c>
      <c r="H122" s="3">
        <f>SUM(G78:G122)</f>
        <v>48987.06383970927</v>
      </c>
      <c r="I122" t="s">
        <v>515</v>
      </c>
      <c r="J122" t="str">
        <f>VLOOKUP(I122,$Q$1:$R$128,2,FALSE)</f>
        <v>rest</v>
      </c>
      <c r="K122">
        <v>7933.9794645156999</v>
      </c>
      <c r="L122" s="3">
        <f>SUM(K78:K122)</f>
        <v>53077.14494802332</v>
      </c>
      <c r="M122" t="s">
        <v>525</v>
      </c>
      <c r="N122" t="str">
        <f>VLOOKUP(M122,$Q$1:$R$128,2,FALSE)</f>
        <v>res</v>
      </c>
      <c r="O122">
        <v>6338.7731546467703</v>
      </c>
      <c r="P122" s="3">
        <f>SUM(O78:O122)</f>
        <v>45312.806298530355</v>
      </c>
      <c r="Q122" t="s">
        <v>546</v>
      </c>
      <c r="R122" t="s">
        <v>558</v>
      </c>
    </row>
    <row r="123" spans="1:18" x14ac:dyDescent="0.25">
      <c r="A123" t="s">
        <v>482</v>
      </c>
      <c r="B123" t="str">
        <f>VLOOKUP(A123,$Q$1:$R$128,2,FALSE)</f>
        <v>slack</v>
      </c>
      <c r="C123">
        <v>0</v>
      </c>
      <c r="E123" t="s">
        <v>482</v>
      </c>
      <c r="F123" t="str">
        <f>VLOOKUP(E123,$Q$1:$R$128,2,FALSE)</f>
        <v>slack</v>
      </c>
      <c r="G123">
        <v>0</v>
      </c>
      <c r="I123" t="s">
        <v>482</v>
      </c>
      <c r="J123" t="str">
        <f>VLOOKUP(I123,$Q$1:$R$128,2,FALSE)</f>
        <v>slack</v>
      </c>
      <c r="K123">
        <v>0</v>
      </c>
      <c r="M123" t="s">
        <v>482</v>
      </c>
      <c r="N123" t="str">
        <f>VLOOKUP(M123,$Q$1:$R$128,2,FALSE)</f>
        <v>slack</v>
      </c>
      <c r="O123">
        <v>0</v>
      </c>
      <c r="Q123" t="s">
        <v>547</v>
      </c>
      <c r="R123" t="s">
        <v>557</v>
      </c>
    </row>
    <row r="124" spans="1:18" x14ac:dyDescent="0.25">
      <c r="A124" t="s">
        <v>119</v>
      </c>
      <c r="B124" t="str">
        <f>VLOOKUP(A124,$Q$1:$R$128,2,FALSE)</f>
        <v>slack</v>
      </c>
      <c r="C124">
        <v>0</v>
      </c>
      <c r="E124" t="s">
        <v>119</v>
      </c>
      <c r="F124" t="str">
        <f>VLOOKUP(E124,$Q$1:$R$128,2,FALSE)</f>
        <v>slack</v>
      </c>
      <c r="G124">
        <v>0</v>
      </c>
      <c r="I124" t="s">
        <v>119</v>
      </c>
      <c r="J124" t="str">
        <f>VLOOKUP(I124,$Q$1:$R$128,2,FALSE)</f>
        <v>slack</v>
      </c>
      <c r="K124">
        <v>0</v>
      </c>
      <c r="M124" t="s">
        <v>119</v>
      </c>
      <c r="N124" t="str">
        <f>VLOOKUP(M124,$Q$1:$R$128,2,FALSE)</f>
        <v>slack</v>
      </c>
      <c r="O124">
        <v>0</v>
      </c>
      <c r="Q124" t="s">
        <v>548</v>
      </c>
      <c r="R124" t="s">
        <v>558</v>
      </c>
    </row>
    <row r="125" spans="1:18" x14ac:dyDescent="0.25">
      <c r="A125" t="s">
        <v>130</v>
      </c>
      <c r="B125" t="str">
        <f>VLOOKUP(A125,$Q$1:$R$128,2,FALSE)</f>
        <v>slack</v>
      </c>
      <c r="C125">
        <v>0</v>
      </c>
      <c r="E125" t="s">
        <v>130</v>
      </c>
      <c r="F125" t="str">
        <f>VLOOKUP(E125,$Q$1:$R$128,2,FALSE)</f>
        <v>slack</v>
      </c>
      <c r="G125">
        <v>0</v>
      </c>
      <c r="I125" t="s">
        <v>130</v>
      </c>
      <c r="J125" t="str">
        <f>VLOOKUP(I125,$Q$1:$R$128,2,FALSE)</f>
        <v>slack</v>
      </c>
      <c r="K125">
        <v>0</v>
      </c>
      <c r="M125" t="s">
        <v>130</v>
      </c>
      <c r="N125" t="str">
        <f>VLOOKUP(M125,$Q$1:$R$128,2,FALSE)</f>
        <v>slack</v>
      </c>
      <c r="O125">
        <v>0</v>
      </c>
      <c r="Q125" t="s">
        <v>549</v>
      </c>
      <c r="R125" t="s">
        <v>558</v>
      </c>
    </row>
    <row r="126" spans="1:18" x14ac:dyDescent="0.25">
      <c r="A126" t="s">
        <v>513</v>
      </c>
      <c r="B126" t="str">
        <f>VLOOKUP(A126,$Q$1:$R$128,2,FALSE)</f>
        <v>slack</v>
      </c>
      <c r="C126">
        <v>0</v>
      </c>
      <c r="E126" t="s">
        <v>513</v>
      </c>
      <c r="F126" t="str">
        <f>VLOOKUP(E126,$Q$1:$R$128,2,FALSE)</f>
        <v>slack</v>
      </c>
      <c r="G126">
        <v>0</v>
      </c>
      <c r="I126" t="s">
        <v>513</v>
      </c>
      <c r="J126" t="str">
        <f>VLOOKUP(I126,$Q$1:$R$128,2,FALSE)</f>
        <v>slack</v>
      </c>
      <c r="K126">
        <v>0</v>
      </c>
      <c r="M126" t="s">
        <v>513</v>
      </c>
      <c r="N126" t="str">
        <f>VLOOKUP(M126,$Q$1:$R$128,2,FALSE)</f>
        <v>slack</v>
      </c>
      <c r="O126">
        <v>0</v>
      </c>
      <c r="Q126" t="s">
        <v>550</v>
      </c>
      <c r="R126" t="s">
        <v>558</v>
      </c>
    </row>
    <row r="127" spans="1:18" x14ac:dyDescent="0.25">
      <c r="A127" t="s">
        <v>540</v>
      </c>
      <c r="B127" t="str">
        <f>VLOOKUP(A127,$Q$1:$R$128,2,FALSE)</f>
        <v>slack</v>
      </c>
      <c r="C127">
        <v>0</v>
      </c>
      <c r="E127" t="s">
        <v>531</v>
      </c>
      <c r="F127" t="str">
        <f>VLOOKUP(E127,$Q$1:$R$128,2,FALSE)</f>
        <v>slack</v>
      </c>
      <c r="G127">
        <v>0</v>
      </c>
      <c r="I127" t="s">
        <v>540</v>
      </c>
      <c r="J127" t="str">
        <f>VLOOKUP(I127,$Q$1:$R$128,2,FALSE)</f>
        <v>slack</v>
      </c>
      <c r="K127">
        <v>0</v>
      </c>
      <c r="M127" t="s">
        <v>531</v>
      </c>
      <c r="N127" t="str">
        <f>VLOOKUP(M127,$Q$1:$R$128,2,FALSE)</f>
        <v>slack</v>
      </c>
      <c r="O127">
        <v>0</v>
      </c>
      <c r="Q127" t="s">
        <v>551</v>
      </c>
      <c r="R127" t="s">
        <v>558</v>
      </c>
    </row>
    <row r="128" spans="1:18" x14ac:dyDescent="0.25">
      <c r="A128" t="s">
        <v>547</v>
      </c>
      <c r="B128" t="str">
        <f>VLOOKUP(A128,$Q$1:$R$128,2,FALSE)</f>
        <v>slack</v>
      </c>
      <c r="C128">
        <v>0</v>
      </c>
      <c r="E128" t="s">
        <v>540</v>
      </c>
      <c r="F128" t="str">
        <f>VLOOKUP(E128,$Q$1:$R$128,2,FALSE)</f>
        <v>slack</v>
      </c>
      <c r="G128">
        <v>0</v>
      </c>
      <c r="I128" t="s">
        <v>547</v>
      </c>
      <c r="J128" t="str">
        <f>VLOOKUP(I128,$Q$1:$R$128,2,FALSE)</f>
        <v>slack</v>
      </c>
      <c r="K128">
        <v>0</v>
      </c>
      <c r="M128" t="s">
        <v>540</v>
      </c>
      <c r="N128" t="str">
        <f>VLOOKUP(M128,$Q$1:$R$128,2,FALSE)</f>
        <v>slack</v>
      </c>
      <c r="O128">
        <v>0</v>
      </c>
      <c r="Q128" t="s">
        <v>552</v>
      </c>
      <c r="R128" t="s">
        <v>558</v>
      </c>
    </row>
    <row r="129" spans="1:16" x14ac:dyDescent="0.25">
      <c r="A129" t="s">
        <v>531</v>
      </c>
      <c r="B129" t="str">
        <f>VLOOKUP(A129,$Q$1:$R$128,2,FALSE)</f>
        <v>slack</v>
      </c>
      <c r="C129">
        <v>6930.9742272139902</v>
      </c>
      <c r="D129">
        <f>SUM(C129)</f>
        <v>6930.9742272139902</v>
      </c>
      <c r="E129" t="s">
        <v>547</v>
      </c>
      <c r="F129" t="str">
        <f>VLOOKUP(E129,$Q$1:$R$128,2,FALSE)</f>
        <v>slack</v>
      </c>
      <c r="G129">
        <v>0</v>
      </c>
      <c r="H129">
        <f>SUM(G129)</f>
        <v>0</v>
      </c>
      <c r="I129" t="s">
        <v>531</v>
      </c>
      <c r="J129" t="str">
        <f>VLOOKUP(I129,$Q$1:$R$128,2,FALSE)</f>
        <v>slack</v>
      </c>
      <c r="K129">
        <v>6930.9742272139902</v>
      </c>
      <c r="L129">
        <f>SUM(K129)</f>
        <v>6930.9742272139902</v>
      </c>
      <c r="M129" t="s">
        <v>547</v>
      </c>
      <c r="N129" t="str">
        <f>VLOOKUP(M129,$Q$1:$R$128,2,FALSE)</f>
        <v>slack</v>
      </c>
      <c r="O129">
        <v>0</v>
      </c>
      <c r="P129">
        <f>SUM(O129)</f>
        <v>0</v>
      </c>
    </row>
    <row r="130" spans="1:16" x14ac:dyDescent="0.25">
      <c r="C130">
        <f>SUM(C2:C129)</f>
        <v>155167.80339365147</v>
      </c>
      <c r="G130">
        <f>SUM(G2:G129)</f>
        <v>128595.74070755707</v>
      </c>
      <c r="K130">
        <f>SUM(K2:K129)</f>
        <v>145614.69579700776</v>
      </c>
      <c r="O130">
        <f>SUM(O2:O129)</f>
        <v>127005.62524650541</v>
      </c>
    </row>
    <row r="132" spans="1:16" x14ac:dyDescent="0.25">
      <c r="C132" t="s">
        <v>555</v>
      </c>
      <c r="D132" s="2">
        <f>D18/C130*100</f>
        <v>56.099983396886685</v>
      </c>
      <c r="H132" s="2">
        <f>H18/G130*100</f>
        <v>56.56651602080057</v>
      </c>
      <c r="L132" s="2">
        <f>L18/K130*100</f>
        <v>54.382216797115476</v>
      </c>
      <c r="P132" s="2">
        <f>P18/O130*100</f>
        <v>59.062562330161853</v>
      </c>
    </row>
    <row r="133" spans="1:16" x14ac:dyDescent="0.25">
      <c r="C133" t="s">
        <v>556</v>
      </c>
      <c r="D133" s="2">
        <f>D31/C130*100</f>
        <v>3.7919763791494177</v>
      </c>
      <c r="H133" s="2">
        <f>H31/G130*100</f>
        <v>5.1229877091155593</v>
      </c>
      <c r="L133" s="2">
        <f>L31/K130*100</f>
        <v>4.2427004629147325</v>
      </c>
      <c r="P133" s="2">
        <f>P31/O130*100</f>
        <v>5.0641838451583521</v>
      </c>
    </row>
    <row r="134" spans="1:16" x14ac:dyDescent="0.25">
      <c r="C134" t="s">
        <v>558</v>
      </c>
      <c r="D134" s="2">
        <f>D77/C130*100</f>
        <v>9.6336542112010974</v>
      </c>
      <c r="H134" s="2">
        <f>H77/G130*100</f>
        <v>0.21664994968983825</v>
      </c>
      <c r="L134" s="2">
        <f>L77/K130*100</f>
        <v>0.16487463096768362</v>
      </c>
      <c r="P134" s="2">
        <f>P77/O130*100</f>
        <v>0.19545907300427362</v>
      </c>
    </row>
    <row r="135" spans="1:16" x14ac:dyDescent="0.25">
      <c r="C135" t="s">
        <v>140</v>
      </c>
      <c r="D135" s="2">
        <f>D122/C130*100</f>
        <v>26.007625463455732</v>
      </c>
      <c r="H135" s="2">
        <f>H122/G130*100</f>
        <v>38.093846320394107</v>
      </c>
      <c r="L135" s="2">
        <f>L122/K130*100</f>
        <v>36.450404032031777</v>
      </c>
      <c r="P135" s="2">
        <f>P122/O130*100</f>
        <v>35.677794751675492</v>
      </c>
    </row>
    <row r="136" spans="1:16" x14ac:dyDescent="0.25">
      <c r="C136" t="s">
        <v>557</v>
      </c>
      <c r="D136" s="2">
        <f>D129/C130*100</f>
        <v>4.4667605493070761</v>
      </c>
      <c r="H136" s="2">
        <f>H129/G130*100</f>
        <v>0</v>
      </c>
      <c r="L136" s="2">
        <f>L129/K130*100</f>
        <v>4.7598040769703784</v>
      </c>
      <c r="P136" s="2">
        <f>P129/O130*100</f>
        <v>0</v>
      </c>
    </row>
  </sheetData>
  <sortState ref="A2:C129">
    <sortCondition ref="B2:B129"/>
    <sortCondition ref="C2:C12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8" workbookViewId="0">
      <selection activeCell="B128" sqref="A1:B128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B3" sqref="B3"/>
    </sheetView>
  </sheetViews>
  <sheetFormatPr defaultRowHeight="15" x14ac:dyDescent="0.25"/>
  <cols>
    <col min="1" max="2" width="25.28515625" customWidth="1"/>
    <col min="7" max="11" width="22.140625" customWidth="1"/>
    <col min="13" max="13" width="28.42578125" customWidth="1"/>
    <col min="14" max="14" width="21.140625" customWidth="1"/>
  </cols>
  <sheetData>
    <row r="1" spans="1:20" x14ac:dyDescent="0.25">
      <c r="A1" t="s">
        <v>6</v>
      </c>
      <c r="E1" t="s">
        <v>7</v>
      </c>
      <c r="I1" t="s">
        <v>8</v>
      </c>
    </row>
    <row r="2" spans="1:20" x14ac:dyDescent="0.25">
      <c r="A2" t="s">
        <v>92</v>
      </c>
      <c r="B2" t="str">
        <f>VLOOKUP(A2,$M$2:$N$51,2,FALSE)</f>
        <v>CCGT</v>
      </c>
      <c r="C2">
        <v>33.4711224835903</v>
      </c>
      <c r="E2" t="s">
        <v>92</v>
      </c>
      <c r="F2" t="str">
        <f t="shared" ref="F2:F47" si="0">VLOOKUP(E2,$M$2:$N$51,2,FALSE)</f>
        <v>CCGT</v>
      </c>
      <c r="G2">
        <v>4.0117092764092099</v>
      </c>
      <c r="I2" t="s">
        <v>92</v>
      </c>
      <c r="J2" t="str">
        <f t="shared" ref="J2:J46" si="1">VLOOKUP(I2,$M$2:$N$51,2,FALSE)</f>
        <v>CCGT</v>
      </c>
      <c r="K2">
        <v>10.0650226117566</v>
      </c>
      <c r="M2" t="s">
        <v>80</v>
      </c>
      <c r="N2" t="s">
        <v>140</v>
      </c>
      <c r="R2" t="s">
        <v>133</v>
      </c>
      <c r="T2">
        <v>18</v>
      </c>
    </row>
    <row r="3" spans="1:20" x14ac:dyDescent="0.25">
      <c r="A3" t="s">
        <v>84</v>
      </c>
      <c r="B3" t="str">
        <f t="shared" ref="B2:B33" si="2">VLOOKUP(A3,$M$2:$N$51,2,FALSE)</f>
        <v>CCGT</v>
      </c>
      <c r="C3">
        <v>139.54355032313501</v>
      </c>
      <c r="E3" t="s">
        <v>84</v>
      </c>
      <c r="F3" t="str">
        <f t="shared" si="0"/>
        <v>CCGT</v>
      </c>
      <c r="G3">
        <v>126.03636503630101</v>
      </c>
      <c r="I3" t="s">
        <v>84</v>
      </c>
      <c r="J3" t="str">
        <f t="shared" si="1"/>
        <v>CCGT</v>
      </c>
      <c r="K3">
        <v>124.98301628383101</v>
      </c>
      <c r="M3" t="s">
        <v>81</v>
      </c>
      <c r="N3" t="s">
        <v>140</v>
      </c>
      <c r="R3" t="s">
        <v>134</v>
      </c>
      <c r="T3">
        <v>25</v>
      </c>
    </row>
    <row r="4" spans="1:20" x14ac:dyDescent="0.25">
      <c r="A4" t="s">
        <v>86</v>
      </c>
      <c r="B4" t="str">
        <f t="shared" si="2"/>
        <v>CCGT</v>
      </c>
      <c r="C4">
        <v>369.95496995248698</v>
      </c>
      <c r="E4" t="s">
        <v>86</v>
      </c>
      <c r="F4" t="str">
        <f t="shared" si="0"/>
        <v>CCGT</v>
      </c>
      <c r="G4">
        <v>341.70779582409801</v>
      </c>
      <c r="I4" t="s">
        <v>86</v>
      </c>
      <c r="J4" t="str">
        <f t="shared" si="1"/>
        <v>CCGT</v>
      </c>
      <c r="K4">
        <v>333.911350584145</v>
      </c>
      <c r="M4" t="s">
        <v>82</v>
      </c>
      <c r="N4" t="s">
        <v>140</v>
      </c>
      <c r="R4" t="s">
        <v>135</v>
      </c>
      <c r="T4">
        <v>59</v>
      </c>
    </row>
    <row r="5" spans="1:20" x14ac:dyDescent="0.25">
      <c r="A5" t="s">
        <v>125</v>
      </c>
      <c r="B5" t="str">
        <f t="shared" si="2"/>
        <v>CCGT</v>
      </c>
      <c r="C5">
        <v>897.18865971966</v>
      </c>
      <c r="E5" t="s">
        <v>125</v>
      </c>
      <c r="F5" t="str">
        <f t="shared" si="0"/>
        <v>CCGT</v>
      </c>
      <c r="G5">
        <v>443.51207805275101</v>
      </c>
      <c r="I5" t="s">
        <v>125</v>
      </c>
      <c r="J5" t="str">
        <f t="shared" si="1"/>
        <v>CCGT</v>
      </c>
      <c r="K5">
        <v>600.78128647153005</v>
      </c>
      <c r="M5" t="s">
        <v>83</v>
      </c>
      <c r="N5" t="s">
        <v>141</v>
      </c>
      <c r="R5" t="s">
        <v>96</v>
      </c>
      <c r="T5">
        <v>60</v>
      </c>
    </row>
    <row r="6" spans="1:20" x14ac:dyDescent="0.25">
      <c r="A6" t="s">
        <v>102</v>
      </c>
      <c r="B6" t="str">
        <f t="shared" si="2"/>
        <v>CCGT</v>
      </c>
      <c r="C6">
        <v>2183.15232728609</v>
      </c>
      <c r="E6" t="s">
        <v>102</v>
      </c>
      <c r="F6" t="str">
        <f t="shared" si="0"/>
        <v>CCGT</v>
      </c>
      <c r="G6">
        <v>5615.7103030098096</v>
      </c>
      <c r="I6" t="s">
        <v>102</v>
      </c>
      <c r="J6" t="str">
        <f t="shared" si="1"/>
        <v>CCGT</v>
      </c>
      <c r="K6">
        <v>4050.7896303821999</v>
      </c>
      <c r="M6" t="s">
        <v>84</v>
      </c>
      <c r="N6" t="s">
        <v>141</v>
      </c>
      <c r="R6" t="s">
        <v>136</v>
      </c>
      <c r="T6">
        <v>89</v>
      </c>
    </row>
    <row r="7" spans="1:20" x14ac:dyDescent="0.25">
      <c r="A7" t="s">
        <v>103</v>
      </c>
      <c r="B7" t="str">
        <f t="shared" si="2"/>
        <v>CCGT</v>
      </c>
      <c r="C7">
        <v>2700.4400599429</v>
      </c>
      <c r="E7" t="s">
        <v>103</v>
      </c>
      <c r="F7" t="str">
        <f t="shared" si="0"/>
        <v>CCGT</v>
      </c>
      <c r="G7">
        <v>7964.5246607846802</v>
      </c>
      <c r="I7" t="s">
        <v>103</v>
      </c>
      <c r="J7" t="str">
        <f t="shared" si="1"/>
        <v>CCGT</v>
      </c>
      <c r="K7">
        <v>5653.6987175077202</v>
      </c>
      <c r="M7" t="s">
        <v>85</v>
      </c>
      <c r="N7" t="s">
        <v>141</v>
      </c>
      <c r="R7" t="s">
        <v>93</v>
      </c>
      <c r="T7">
        <v>110</v>
      </c>
    </row>
    <row r="8" spans="1:20" x14ac:dyDescent="0.25">
      <c r="A8" t="s">
        <v>101</v>
      </c>
      <c r="B8" t="str">
        <f t="shared" si="2"/>
        <v>CCGT</v>
      </c>
      <c r="C8">
        <v>2797.3056929177501</v>
      </c>
      <c r="E8" t="s">
        <v>101</v>
      </c>
      <c r="F8" t="str">
        <f t="shared" si="0"/>
        <v>CCGT</v>
      </c>
      <c r="G8">
        <v>9610.9762792197998</v>
      </c>
      <c r="I8" t="s">
        <v>101</v>
      </c>
      <c r="J8" t="str">
        <f t="shared" si="1"/>
        <v>CCGT</v>
      </c>
      <c r="K8">
        <v>6656.9204371488404</v>
      </c>
      <c r="M8" t="s">
        <v>86</v>
      </c>
      <c r="N8" t="s">
        <v>141</v>
      </c>
      <c r="R8" t="s">
        <v>80</v>
      </c>
      <c r="T8">
        <v>119</v>
      </c>
    </row>
    <row r="9" spans="1:20" x14ac:dyDescent="0.25">
      <c r="A9" t="s">
        <v>83</v>
      </c>
      <c r="B9" t="str">
        <f t="shared" si="2"/>
        <v>CCGT</v>
      </c>
      <c r="C9">
        <v>28503.477598402798</v>
      </c>
      <c r="E9" t="s">
        <v>83</v>
      </c>
      <c r="F9" t="str">
        <f t="shared" si="0"/>
        <v>CCGT</v>
      </c>
      <c r="G9">
        <v>20328.462543980299</v>
      </c>
      <c r="I9" t="s">
        <v>85</v>
      </c>
      <c r="J9" t="str">
        <f t="shared" si="1"/>
        <v>CCGT</v>
      </c>
      <c r="K9">
        <v>22257.1234156557</v>
      </c>
      <c r="M9" t="s">
        <v>87</v>
      </c>
      <c r="N9" t="s">
        <v>142</v>
      </c>
      <c r="R9" t="s">
        <v>131</v>
      </c>
    </row>
    <row r="10" spans="1:20" x14ac:dyDescent="0.25">
      <c r="A10" t="s">
        <v>85</v>
      </c>
      <c r="B10" t="str">
        <f t="shared" si="2"/>
        <v>CCGT</v>
      </c>
      <c r="C10">
        <v>28675.457422118801</v>
      </c>
      <c r="D10">
        <f>SUM(C2:C10)</f>
        <v>66299.9914031472</v>
      </c>
      <c r="E10" t="s">
        <v>85</v>
      </c>
      <c r="F10" t="str">
        <f t="shared" si="0"/>
        <v>CCGT</v>
      </c>
      <c r="G10">
        <v>20672.262462172799</v>
      </c>
      <c r="H10">
        <f>SUM(G2:G10)</f>
        <v>65107.204197356943</v>
      </c>
      <c r="I10" t="s">
        <v>83</v>
      </c>
      <c r="J10" t="str">
        <f t="shared" si="1"/>
        <v>CCGT</v>
      </c>
      <c r="K10">
        <v>25063.763613228399</v>
      </c>
      <c r="L10">
        <f>SUM(K2:K10)</f>
        <v>64752.036489874125</v>
      </c>
      <c r="M10" t="s">
        <v>88</v>
      </c>
      <c r="N10" t="s">
        <v>142</v>
      </c>
      <c r="R10" t="s">
        <v>132</v>
      </c>
      <c r="T10">
        <v>120</v>
      </c>
    </row>
    <row r="11" spans="1:20" x14ac:dyDescent="0.25">
      <c r="A11" t="s">
        <v>90</v>
      </c>
      <c r="B11" t="str">
        <f t="shared" si="2"/>
        <v>OCGT</v>
      </c>
      <c r="C11">
        <v>9.8632368648566601E-2</v>
      </c>
      <c r="E11" t="s">
        <v>89</v>
      </c>
      <c r="F11" t="str">
        <f t="shared" si="0"/>
        <v>OCGT</v>
      </c>
      <c r="G11">
        <v>2.7247710922770101</v>
      </c>
      <c r="I11" t="s">
        <v>111</v>
      </c>
      <c r="J11" t="str">
        <f t="shared" si="1"/>
        <v>OCGT</v>
      </c>
      <c r="K11">
        <v>8.1793493884797197</v>
      </c>
      <c r="M11" t="s">
        <v>89</v>
      </c>
      <c r="N11" t="s">
        <v>142</v>
      </c>
      <c r="R11" t="s">
        <v>98</v>
      </c>
    </row>
    <row r="12" spans="1:20" x14ac:dyDescent="0.25">
      <c r="A12" t="s">
        <v>87</v>
      </c>
      <c r="B12" t="str">
        <f t="shared" si="2"/>
        <v>OCGT</v>
      </c>
      <c r="C12">
        <v>0.42513608336470099</v>
      </c>
      <c r="E12" t="s">
        <v>111</v>
      </c>
      <c r="F12" t="str">
        <f t="shared" si="0"/>
        <v>OCGT</v>
      </c>
      <c r="G12">
        <v>7.77122890423108</v>
      </c>
      <c r="I12" t="s">
        <v>91</v>
      </c>
      <c r="J12" t="str">
        <f t="shared" si="1"/>
        <v>OCGT</v>
      </c>
      <c r="K12">
        <v>53.161767192043101</v>
      </c>
      <c r="M12" t="s">
        <v>90</v>
      </c>
      <c r="N12" t="s">
        <v>142</v>
      </c>
      <c r="R12" t="s">
        <v>94</v>
      </c>
      <c r="T12">
        <v>140</v>
      </c>
    </row>
    <row r="13" spans="1:20" x14ac:dyDescent="0.25">
      <c r="A13" t="s">
        <v>89</v>
      </c>
      <c r="B13" t="str">
        <f t="shared" si="2"/>
        <v>OCGT</v>
      </c>
      <c r="C13">
        <v>2.3425187554034501</v>
      </c>
      <c r="E13" t="s">
        <v>114</v>
      </c>
      <c r="F13" t="str">
        <f t="shared" si="0"/>
        <v>OCGT</v>
      </c>
      <c r="G13">
        <v>47.5863564456047</v>
      </c>
      <c r="I13" t="s">
        <v>114</v>
      </c>
      <c r="J13" t="str">
        <f t="shared" si="1"/>
        <v>OCGT</v>
      </c>
      <c r="K13">
        <v>64.399738541732901</v>
      </c>
      <c r="M13" t="s">
        <v>91</v>
      </c>
      <c r="N13" t="s">
        <v>142</v>
      </c>
      <c r="R13" t="s">
        <v>137</v>
      </c>
      <c r="T13">
        <v>150</v>
      </c>
    </row>
    <row r="14" spans="1:20" x14ac:dyDescent="0.25">
      <c r="A14" t="s">
        <v>111</v>
      </c>
      <c r="B14" t="str">
        <f t="shared" si="2"/>
        <v>OCGT</v>
      </c>
      <c r="C14">
        <v>12.8182289661264</v>
      </c>
      <c r="E14" t="s">
        <v>88</v>
      </c>
      <c r="F14" t="str">
        <f t="shared" si="0"/>
        <v>OCGT</v>
      </c>
      <c r="G14">
        <v>94.946895557052699</v>
      </c>
      <c r="I14" t="s">
        <v>88</v>
      </c>
      <c r="J14" t="str">
        <f t="shared" si="1"/>
        <v>OCGT</v>
      </c>
      <c r="K14">
        <v>64.540915883621693</v>
      </c>
      <c r="M14" t="s">
        <v>92</v>
      </c>
      <c r="N14" t="s">
        <v>141</v>
      </c>
    </row>
    <row r="15" spans="1:20" x14ac:dyDescent="0.25">
      <c r="A15" t="s">
        <v>114</v>
      </c>
      <c r="B15" t="str">
        <f t="shared" si="2"/>
        <v>OCGT</v>
      </c>
      <c r="C15">
        <v>35.048346272334598</v>
      </c>
      <c r="E15" t="s">
        <v>91</v>
      </c>
      <c r="F15" t="str">
        <f t="shared" si="0"/>
        <v>OCGT</v>
      </c>
      <c r="G15">
        <v>112.87500740246401</v>
      </c>
      <c r="I15" t="s">
        <v>95</v>
      </c>
      <c r="J15" t="str">
        <f t="shared" si="1"/>
        <v>OCGT</v>
      </c>
      <c r="K15">
        <v>98.816904586510304</v>
      </c>
      <c r="M15" t="s">
        <v>93</v>
      </c>
      <c r="N15" t="s">
        <v>140</v>
      </c>
    </row>
    <row r="16" spans="1:20" x14ac:dyDescent="0.25">
      <c r="A16" t="s">
        <v>91</v>
      </c>
      <c r="B16" t="str">
        <f t="shared" si="2"/>
        <v>OCGT</v>
      </c>
      <c r="C16">
        <v>91.612487378225396</v>
      </c>
      <c r="E16" t="s">
        <v>124</v>
      </c>
      <c r="F16" t="str">
        <f t="shared" si="0"/>
        <v>OCGT</v>
      </c>
      <c r="G16">
        <v>129.133540586404</v>
      </c>
      <c r="I16" t="s">
        <v>124</v>
      </c>
      <c r="J16" t="str">
        <f t="shared" si="1"/>
        <v>OCGT</v>
      </c>
      <c r="K16">
        <v>187.707922634722</v>
      </c>
      <c r="M16" t="s">
        <v>95</v>
      </c>
      <c r="N16" t="s">
        <v>142</v>
      </c>
    </row>
    <row r="17" spans="1:14" x14ac:dyDescent="0.25">
      <c r="A17" t="s">
        <v>88</v>
      </c>
      <c r="B17" t="str">
        <f t="shared" si="2"/>
        <v>OCGT</v>
      </c>
      <c r="C17">
        <v>118.22762968750099</v>
      </c>
      <c r="E17" t="s">
        <v>95</v>
      </c>
      <c r="F17" t="str">
        <f t="shared" si="0"/>
        <v>OCGT</v>
      </c>
      <c r="G17">
        <v>164.824981140543</v>
      </c>
      <c r="I17" t="s">
        <v>120</v>
      </c>
      <c r="J17" t="str">
        <f t="shared" si="1"/>
        <v>OCGT</v>
      </c>
      <c r="K17">
        <v>228.47826414688501</v>
      </c>
      <c r="M17" t="s">
        <v>96</v>
      </c>
      <c r="N17" t="s">
        <v>140</v>
      </c>
    </row>
    <row r="18" spans="1:14" x14ac:dyDescent="0.25">
      <c r="A18" t="s">
        <v>95</v>
      </c>
      <c r="B18" t="str">
        <f t="shared" si="2"/>
        <v>OCGT</v>
      </c>
      <c r="C18">
        <v>125.39341610744999</v>
      </c>
      <c r="E18" t="s">
        <v>120</v>
      </c>
      <c r="F18" t="str">
        <f t="shared" si="0"/>
        <v>OCGT</v>
      </c>
      <c r="G18">
        <v>168.80633094721099</v>
      </c>
      <c r="I18" t="s">
        <v>123</v>
      </c>
      <c r="J18" t="str">
        <f t="shared" si="1"/>
        <v>OCGT</v>
      </c>
      <c r="K18">
        <v>268.275922019154</v>
      </c>
      <c r="M18" t="s">
        <v>97</v>
      </c>
      <c r="N18" t="s">
        <v>140</v>
      </c>
    </row>
    <row r="19" spans="1:14" x14ac:dyDescent="0.25">
      <c r="A19" t="s">
        <v>124</v>
      </c>
      <c r="B19" t="str">
        <f t="shared" si="2"/>
        <v>OCGT</v>
      </c>
      <c r="C19">
        <v>132.35998615720399</v>
      </c>
      <c r="E19" t="s">
        <v>123</v>
      </c>
      <c r="F19" t="str">
        <f t="shared" si="0"/>
        <v>OCGT</v>
      </c>
      <c r="G19">
        <v>224.406258078956</v>
      </c>
      <c r="I19" t="s">
        <v>128</v>
      </c>
      <c r="J19" t="str">
        <f t="shared" si="1"/>
        <v>OCGT</v>
      </c>
      <c r="K19">
        <v>425.36725217542102</v>
      </c>
      <c r="M19" t="s">
        <v>98</v>
      </c>
      <c r="N19" t="s">
        <v>142</v>
      </c>
    </row>
    <row r="20" spans="1:14" x14ac:dyDescent="0.25">
      <c r="A20" t="s">
        <v>123</v>
      </c>
      <c r="B20" t="str">
        <f t="shared" si="2"/>
        <v>OCGT</v>
      </c>
      <c r="C20">
        <v>210.788683382839</v>
      </c>
      <c r="E20" t="s">
        <v>128</v>
      </c>
      <c r="F20" t="str">
        <f t="shared" si="0"/>
        <v>OCGT</v>
      </c>
      <c r="G20">
        <v>252.8177637835</v>
      </c>
      <c r="I20" t="s">
        <v>126</v>
      </c>
      <c r="J20" t="str">
        <f t="shared" si="1"/>
        <v>OCGT</v>
      </c>
      <c r="K20">
        <v>672.83422779589205</v>
      </c>
      <c r="M20" t="s">
        <v>99</v>
      </c>
      <c r="N20" t="s">
        <v>140</v>
      </c>
    </row>
    <row r="21" spans="1:14" x14ac:dyDescent="0.25">
      <c r="A21" t="s">
        <v>120</v>
      </c>
      <c r="B21" t="str">
        <f t="shared" si="2"/>
        <v>OCGT</v>
      </c>
      <c r="C21">
        <v>330.30822705125502</v>
      </c>
      <c r="E21" t="s">
        <v>126</v>
      </c>
      <c r="F21" t="str">
        <f t="shared" si="0"/>
        <v>OCGT</v>
      </c>
      <c r="G21">
        <v>311.51580192824002</v>
      </c>
      <c r="I21" t="s">
        <v>105</v>
      </c>
      <c r="J21" t="str">
        <f t="shared" si="1"/>
        <v>OCGT</v>
      </c>
      <c r="K21">
        <v>798.30542590322898</v>
      </c>
      <c r="M21" t="s">
        <v>100</v>
      </c>
      <c r="N21" t="s">
        <v>140</v>
      </c>
    </row>
    <row r="22" spans="1:14" x14ac:dyDescent="0.25">
      <c r="A22" t="s">
        <v>128</v>
      </c>
      <c r="B22" t="str">
        <f t="shared" si="2"/>
        <v>OCGT</v>
      </c>
      <c r="C22">
        <v>414.51366365681298</v>
      </c>
      <c r="E22" t="s">
        <v>105</v>
      </c>
      <c r="F22" t="str">
        <f t="shared" si="0"/>
        <v>OCGT</v>
      </c>
      <c r="G22">
        <v>802.68884912865497</v>
      </c>
      <c r="I22" t="s">
        <v>107</v>
      </c>
      <c r="J22" t="str">
        <f t="shared" si="1"/>
        <v>OCGT</v>
      </c>
      <c r="K22">
        <v>1428.44866695724</v>
      </c>
      <c r="M22" t="s">
        <v>101</v>
      </c>
      <c r="N22" t="s">
        <v>141</v>
      </c>
    </row>
    <row r="23" spans="1:14" x14ac:dyDescent="0.25">
      <c r="A23" t="s">
        <v>126</v>
      </c>
      <c r="B23" t="str">
        <f t="shared" si="2"/>
        <v>OCGT</v>
      </c>
      <c r="C23">
        <v>866.59274203073198</v>
      </c>
      <c r="E23" t="s">
        <v>107</v>
      </c>
      <c r="F23" t="str">
        <f t="shared" si="0"/>
        <v>OCGT</v>
      </c>
      <c r="G23">
        <v>1566.2695077641699</v>
      </c>
      <c r="I23" t="s">
        <v>104</v>
      </c>
      <c r="J23" t="str">
        <f t="shared" si="1"/>
        <v>OCGT</v>
      </c>
      <c r="K23">
        <v>2160.3472747832202</v>
      </c>
      <c r="M23" t="s">
        <v>102</v>
      </c>
      <c r="N23" t="s">
        <v>141</v>
      </c>
    </row>
    <row r="24" spans="1:14" x14ac:dyDescent="0.25">
      <c r="A24" t="s">
        <v>105</v>
      </c>
      <c r="B24" t="str">
        <f t="shared" si="2"/>
        <v>OCGT</v>
      </c>
      <c r="C24">
        <v>930.48711757517106</v>
      </c>
      <c r="E24" t="s">
        <v>104</v>
      </c>
      <c r="F24" t="str">
        <f t="shared" si="0"/>
        <v>OCGT</v>
      </c>
      <c r="G24">
        <v>2114.2108183556502</v>
      </c>
      <c r="I24" t="s">
        <v>113</v>
      </c>
      <c r="J24" t="str">
        <f t="shared" si="1"/>
        <v>OCGT</v>
      </c>
      <c r="K24">
        <v>3755.0891924115999</v>
      </c>
      <c r="M24" t="s">
        <v>103</v>
      </c>
      <c r="N24" t="s">
        <v>141</v>
      </c>
    </row>
    <row r="25" spans="1:14" x14ac:dyDescent="0.25">
      <c r="A25" t="s">
        <v>113</v>
      </c>
      <c r="B25" t="str">
        <f t="shared" si="2"/>
        <v>OCGT</v>
      </c>
      <c r="C25">
        <v>1512.64932412347</v>
      </c>
      <c r="E25" t="s">
        <v>113</v>
      </c>
      <c r="F25" t="str">
        <f t="shared" si="0"/>
        <v>OCGT</v>
      </c>
      <c r="G25">
        <v>5108.7425287707902</v>
      </c>
      <c r="I25" t="s">
        <v>112</v>
      </c>
      <c r="J25" t="str">
        <f t="shared" si="1"/>
        <v>OCGT</v>
      </c>
      <c r="K25">
        <v>5056.6340364652697</v>
      </c>
      <c r="M25" t="s">
        <v>104</v>
      </c>
      <c r="N25" t="s">
        <v>142</v>
      </c>
    </row>
    <row r="26" spans="1:14" x14ac:dyDescent="0.25">
      <c r="A26" t="s">
        <v>107</v>
      </c>
      <c r="B26" t="str">
        <f t="shared" si="2"/>
        <v>OCGT</v>
      </c>
      <c r="C26">
        <v>1601.4236217032801</v>
      </c>
      <c r="E26" t="s">
        <v>112</v>
      </c>
      <c r="F26" t="str">
        <f t="shared" si="0"/>
        <v>OCGT</v>
      </c>
      <c r="G26">
        <v>5124.5186298834396</v>
      </c>
      <c r="I26" t="s">
        <v>117</v>
      </c>
      <c r="J26" t="str">
        <f t="shared" si="1"/>
        <v>OCGT</v>
      </c>
      <c r="K26">
        <v>6437.6573855311099</v>
      </c>
      <c r="M26" t="s">
        <v>105</v>
      </c>
      <c r="N26" t="s">
        <v>142</v>
      </c>
    </row>
    <row r="27" spans="1:14" x14ac:dyDescent="0.25">
      <c r="A27" t="s">
        <v>104</v>
      </c>
      <c r="B27" t="str">
        <f t="shared" si="2"/>
        <v>OCGT</v>
      </c>
      <c r="C27">
        <v>2101.4523335633698</v>
      </c>
      <c r="E27" t="s">
        <v>117</v>
      </c>
      <c r="F27" t="str">
        <f t="shared" si="0"/>
        <v>OCGT</v>
      </c>
      <c r="G27">
        <v>7100.02528744147</v>
      </c>
      <c r="I27" t="s">
        <v>110</v>
      </c>
      <c r="J27" t="str">
        <f t="shared" si="1"/>
        <v>OCGT</v>
      </c>
      <c r="K27">
        <v>10042.132568056801</v>
      </c>
      <c r="M27" t="s">
        <v>106</v>
      </c>
      <c r="N27" t="s">
        <v>142</v>
      </c>
    </row>
    <row r="28" spans="1:14" x14ac:dyDescent="0.25">
      <c r="A28" t="s">
        <v>112</v>
      </c>
      <c r="B28" t="str">
        <f t="shared" si="2"/>
        <v>OCGT</v>
      </c>
      <c r="C28">
        <v>5015.9024979947299</v>
      </c>
      <c r="E28" t="s">
        <v>110</v>
      </c>
      <c r="F28" t="str">
        <f t="shared" si="0"/>
        <v>OCGT</v>
      </c>
      <c r="G28">
        <v>9322.3395540384299</v>
      </c>
      <c r="I28" t="s">
        <v>106</v>
      </c>
      <c r="J28" t="str">
        <f t="shared" si="1"/>
        <v>OCGT</v>
      </c>
      <c r="K28">
        <v>11995.4822444453</v>
      </c>
      <c r="M28" t="s">
        <v>107</v>
      </c>
      <c r="N28" t="s">
        <v>142</v>
      </c>
    </row>
    <row r="29" spans="1:14" x14ac:dyDescent="0.25">
      <c r="A29" t="s">
        <v>110</v>
      </c>
      <c r="B29" t="str">
        <f t="shared" si="2"/>
        <v>OCGT</v>
      </c>
      <c r="C29">
        <v>7387.1240766396304</v>
      </c>
      <c r="E29" t="s">
        <v>98</v>
      </c>
      <c r="F29" t="str">
        <f t="shared" si="0"/>
        <v>OCGT</v>
      </c>
      <c r="G29">
        <v>12415.139207653699</v>
      </c>
      <c r="I29" t="s">
        <v>98</v>
      </c>
      <c r="J29" t="str">
        <f t="shared" si="1"/>
        <v>OCGT</v>
      </c>
      <c r="K29">
        <v>14765.1887423796</v>
      </c>
      <c r="L29">
        <f>SUM(K11:K29)</f>
        <v>58511.047801297827</v>
      </c>
      <c r="M29" t="s">
        <v>108</v>
      </c>
      <c r="N29" t="s">
        <v>140</v>
      </c>
    </row>
    <row r="30" spans="1:14" x14ac:dyDescent="0.25">
      <c r="A30" t="s">
        <v>117</v>
      </c>
      <c r="B30" t="str">
        <f t="shared" si="2"/>
        <v>OCGT</v>
      </c>
      <c r="C30">
        <v>7595.8033101834199</v>
      </c>
      <c r="E30" t="s">
        <v>106</v>
      </c>
      <c r="F30" t="str">
        <f t="shared" si="0"/>
        <v>OCGT</v>
      </c>
      <c r="G30">
        <v>12814.910932744</v>
      </c>
      <c r="H30">
        <f>SUM(G11:G30)</f>
        <v>57886.254251646787</v>
      </c>
      <c r="I30" t="s">
        <v>80</v>
      </c>
      <c r="J30" t="str">
        <f t="shared" si="1"/>
        <v>rest</v>
      </c>
      <c r="K30">
        <v>0.235488871662965</v>
      </c>
      <c r="M30" t="s">
        <v>109</v>
      </c>
      <c r="N30" t="s">
        <v>140</v>
      </c>
    </row>
    <row r="31" spans="1:14" x14ac:dyDescent="0.25">
      <c r="A31" t="s">
        <v>106</v>
      </c>
      <c r="B31" t="str">
        <f t="shared" si="2"/>
        <v>OCGT</v>
      </c>
      <c r="C31">
        <v>13000.6281596887</v>
      </c>
      <c r="E31" t="s">
        <v>80</v>
      </c>
      <c r="F31" t="str">
        <f t="shared" si="0"/>
        <v>rest</v>
      </c>
      <c r="G31">
        <v>7.9916990473959601E-2</v>
      </c>
      <c r="I31" t="s">
        <v>93</v>
      </c>
      <c r="J31" t="str">
        <f t="shared" si="1"/>
        <v>rest</v>
      </c>
      <c r="K31">
        <v>2.2450268623947101</v>
      </c>
      <c r="M31" t="s">
        <v>110</v>
      </c>
      <c r="N31" t="s">
        <v>142</v>
      </c>
    </row>
    <row r="32" spans="1:14" x14ac:dyDescent="0.25">
      <c r="A32" t="s">
        <v>98</v>
      </c>
      <c r="B32" t="str">
        <f t="shared" si="2"/>
        <v>OCGT</v>
      </c>
      <c r="C32">
        <v>15043.4780520982</v>
      </c>
      <c r="D32">
        <f>SUM(C11:C32)</f>
        <v>56529.478191467868</v>
      </c>
      <c r="E32" t="s">
        <v>100</v>
      </c>
      <c r="F32" t="str">
        <f t="shared" si="0"/>
        <v>rest</v>
      </c>
      <c r="G32">
        <v>0.51099059423169602</v>
      </c>
      <c r="I32" t="s">
        <v>100</v>
      </c>
      <c r="J32" t="str">
        <f t="shared" si="1"/>
        <v>rest</v>
      </c>
      <c r="K32">
        <v>9.9363314610860307</v>
      </c>
      <c r="M32" t="s">
        <v>111</v>
      </c>
      <c r="N32" t="s">
        <v>142</v>
      </c>
    </row>
    <row r="33" spans="1:14" x14ac:dyDescent="0.25">
      <c r="A33" t="s">
        <v>80</v>
      </c>
      <c r="B33" t="str">
        <f t="shared" si="2"/>
        <v>rest</v>
      </c>
      <c r="C33">
        <v>0.93015088296412396</v>
      </c>
      <c r="E33" t="s">
        <v>129</v>
      </c>
      <c r="F33" t="str">
        <f t="shared" si="0"/>
        <v>rest</v>
      </c>
      <c r="G33">
        <v>2.46553942714222</v>
      </c>
      <c r="I33" t="s">
        <v>129</v>
      </c>
      <c r="J33" t="str">
        <f t="shared" si="1"/>
        <v>rest</v>
      </c>
      <c r="K33">
        <v>31.835254800618198</v>
      </c>
      <c r="M33" t="s">
        <v>112</v>
      </c>
      <c r="N33" t="s">
        <v>142</v>
      </c>
    </row>
    <row r="34" spans="1:14" x14ac:dyDescent="0.25">
      <c r="A34" t="s">
        <v>82</v>
      </c>
      <c r="B34" t="str">
        <f t="shared" ref="B34:B50" si="3">VLOOKUP(A34,$M$2:$N$51,2,FALSE)</f>
        <v>rest</v>
      </c>
      <c r="C34">
        <v>1.1259850291859901</v>
      </c>
      <c r="E34" t="s">
        <v>115</v>
      </c>
      <c r="F34" t="str">
        <f t="shared" si="0"/>
        <v>rest</v>
      </c>
      <c r="G34">
        <v>4.3338884733729799</v>
      </c>
      <c r="I34" s="3" t="s">
        <v>122</v>
      </c>
      <c r="J34" t="str">
        <f t="shared" si="1"/>
        <v>rest</v>
      </c>
      <c r="K34" s="3">
        <v>45.027109225419501</v>
      </c>
      <c r="M34" t="s">
        <v>113</v>
      </c>
      <c r="N34" t="s">
        <v>142</v>
      </c>
    </row>
    <row r="35" spans="1:14" x14ac:dyDescent="0.25">
      <c r="A35" t="s">
        <v>115</v>
      </c>
      <c r="B35" t="str">
        <f t="shared" si="3"/>
        <v>rest</v>
      </c>
      <c r="C35">
        <v>13.1528152468403</v>
      </c>
      <c r="E35" t="s">
        <v>93</v>
      </c>
      <c r="F35" t="str">
        <f t="shared" si="0"/>
        <v>rest</v>
      </c>
      <c r="G35">
        <v>8.43226329031544</v>
      </c>
      <c r="I35" t="s">
        <v>96</v>
      </c>
      <c r="J35" t="str">
        <f t="shared" si="1"/>
        <v>rest</v>
      </c>
      <c r="K35">
        <v>115.903283282358</v>
      </c>
      <c r="M35" t="s">
        <v>114</v>
      </c>
      <c r="N35" t="s">
        <v>142</v>
      </c>
    </row>
    <row r="36" spans="1:14" x14ac:dyDescent="0.25">
      <c r="A36" t="s">
        <v>93</v>
      </c>
      <c r="B36" t="str">
        <f t="shared" si="3"/>
        <v>rest</v>
      </c>
      <c r="C36">
        <v>16.382348479330702</v>
      </c>
      <c r="E36" t="s">
        <v>96</v>
      </c>
      <c r="F36" t="str">
        <f t="shared" si="0"/>
        <v>rest</v>
      </c>
      <c r="G36">
        <v>23.7693833852646</v>
      </c>
      <c r="I36" t="s">
        <v>118</v>
      </c>
      <c r="J36" t="str">
        <f t="shared" si="1"/>
        <v>rest</v>
      </c>
      <c r="K36">
        <v>169.77028318846999</v>
      </c>
      <c r="M36" t="s">
        <v>115</v>
      </c>
      <c r="N36" t="s">
        <v>140</v>
      </c>
    </row>
    <row r="37" spans="1:14" x14ac:dyDescent="0.25">
      <c r="A37" t="s">
        <v>129</v>
      </c>
      <c r="B37" t="str">
        <f t="shared" si="3"/>
        <v>rest</v>
      </c>
      <c r="C37">
        <v>27.3816007784229</v>
      </c>
      <c r="E37" t="s">
        <v>81</v>
      </c>
      <c r="F37" t="str">
        <f t="shared" si="0"/>
        <v>rest</v>
      </c>
      <c r="G37">
        <v>49.983442476737302</v>
      </c>
      <c r="I37" t="s">
        <v>127</v>
      </c>
      <c r="J37" t="str">
        <f t="shared" si="1"/>
        <v>rest</v>
      </c>
      <c r="K37">
        <v>204.33291417440299</v>
      </c>
      <c r="M37" t="s">
        <v>116</v>
      </c>
      <c r="N37" t="s">
        <v>140</v>
      </c>
    </row>
    <row r="38" spans="1:14" x14ac:dyDescent="0.25">
      <c r="A38" t="s">
        <v>99</v>
      </c>
      <c r="B38" t="str">
        <f t="shared" si="3"/>
        <v>rest</v>
      </c>
      <c r="C38">
        <v>68.680302021935802</v>
      </c>
      <c r="E38" t="s">
        <v>127</v>
      </c>
      <c r="F38" t="str">
        <f t="shared" si="0"/>
        <v>rest</v>
      </c>
      <c r="G38">
        <v>134.09339395704501</v>
      </c>
      <c r="I38" t="s">
        <v>81</v>
      </c>
      <c r="J38" t="str">
        <f t="shared" si="1"/>
        <v>rest</v>
      </c>
      <c r="K38">
        <v>255.55487040361399</v>
      </c>
      <c r="M38" t="s">
        <v>117</v>
      </c>
      <c r="N38" t="s">
        <v>142</v>
      </c>
    </row>
    <row r="39" spans="1:14" x14ac:dyDescent="0.25">
      <c r="A39" t="s">
        <v>121</v>
      </c>
      <c r="B39" t="str">
        <f t="shared" si="3"/>
        <v>rest</v>
      </c>
      <c r="C39">
        <v>72.709589592470294</v>
      </c>
      <c r="E39" t="s">
        <v>118</v>
      </c>
      <c r="F39" t="str">
        <f t="shared" si="0"/>
        <v>rest</v>
      </c>
      <c r="G39">
        <v>182.12773030351499</v>
      </c>
      <c r="I39" t="s">
        <v>99</v>
      </c>
      <c r="J39" t="str">
        <f t="shared" si="1"/>
        <v>rest</v>
      </c>
      <c r="K39">
        <v>276.79620779237399</v>
      </c>
      <c r="M39" t="s">
        <v>118</v>
      </c>
      <c r="N39" t="s">
        <v>140</v>
      </c>
    </row>
    <row r="40" spans="1:14" x14ac:dyDescent="0.25">
      <c r="A40" t="s">
        <v>100</v>
      </c>
      <c r="B40" t="str">
        <f t="shared" si="3"/>
        <v>rest</v>
      </c>
      <c r="C40">
        <v>167.07843542191699</v>
      </c>
      <c r="E40" t="s">
        <v>99</v>
      </c>
      <c r="F40" t="str">
        <f t="shared" si="0"/>
        <v>rest</v>
      </c>
      <c r="G40">
        <v>396.30907376858698</v>
      </c>
      <c r="H40" s="3"/>
      <c r="I40" t="s">
        <v>97</v>
      </c>
      <c r="J40" t="str">
        <f t="shared" si="1"/>
        <v>rest</v>
      </c>
      <c r="K40">
        <v>346.100045129036</v>
      </c>
      <c r="M40" t="s">
        <v>119</v>
      </c>
      <c r="N40" t="s">
        <v>139</v>
      </c>
    </row>
    <row r="41" spans="1:14" x14ac:dyDescent="0.25">
      <c r="A41" t="s">
        <v>127</v>
      </c>
      <c r="B41" t="str">
        <f t="shared" si="3"/>
        <v>rest</v>
      </c>
      <c r="C41">
        <v>328.38279419443899</v>
      </c>
      <c r="E41" t="s">
        <v>121</v>
      </c>
      <c r="F41" t="str">
        <f t="shared" si="0"/>
        <v>rest</v>
      </c>
      <c r="G41">
        <v>405.99347160449901</v>
      </c>
      <c r="I41" t="s">
        <v>121</v>
      </c>
      <c r="J41" t="str">
        <f t="shared" si="1"/>
        <v>rest</v>
      </c>
      <c r="K41">
        <v>541.06423995593195</v>
      </c>
      <c r="M41" t="s">
        <v>120</v>
      </c>
      <c r="N41" t="s">
        <v>142</v>
      </c>
    </row>
    <row r="42" spans="1:14" x14ac:dyDescent="0.25">
      <c r="A42" t="s">
        <v>118</v>
      </c>
      <c r="B42" t="str">
        <f t="shared" si="3"/>
        <v>rest</v>
      </c>
      <c r="C42">
        <v>375.46897357607702</v>
      </c>
      <c r="E42" t="s">
        <v>97</v>
      </c>
      <c r="F42" t="str">
        <f t="shared" si="0"/>
        <v>rest</v>
      </c>
      <c r="G42">
        <v>1027.0954798498601</v>
      </c>
      <c r="I42" t="s">
        <v>116</v>
      </c>
      <c r="J42" t="str">
        <f t="shared" si="1"/>
        <v>rest</v>
      </c>
      <c r="K42">
        <v>1677.84119827989</v>
      </c>
      <c r="M42" t="s">
        <v>121</v>
      </c>
      <c r="N42" t="s">
        <v>140</v>
      </c>
    </row>
    <row r="43" spans="1:14" x14ac:dyDescent="0.25">
      <c r="A43" t="s">
        <v>97</v>
      </c>
      <c r="B43" t="str">
        <f t="shared" si="3"/>
        <v>rest</v>
      </c>
      <c r="C43">
        <v>411.88393330460701</v>
      </c>
      <c r="E43" t="s">
        <v>116</v>
      </c>
      <c r="F43" t="str">
        <f t="shared" si="0"/>
        <v>rest</v>
      </c>
      <c r="G43">
        <v>2084.2842803188901</v>
      </c>
      <c r="I43" t="s">
        <v>109</v>
      </c>
      <c r="J43" t="str">
        <f t="shared" si="1"/>
        <v>rest</v>
      </c>
      <c r="K43">
        <v>3909.7545731465798</v>
      </c>
      <c r="M43" t="s">
        <v>123</v>
      </c>
      <c r="N43" t="s">
        <v>142</v>
      </c>
    </row>
    <row r="44" spans="1:14" x14ac:dyDescent="0.25">
      <c r="A44" t="s">
        <v>96</v>
      </c>
      <c r="B44" t="str">
        <f t="shared" si="3"/>
        <v>rest</v>
      </c>
      <c r="C44">
        <v>975.72547271653502</v>
      </c>
      <c r="E44" t="s">
        <v>109</v>
      </c>
      <c r="F44" t="str">
        <f t="shared" si="0"/>
        <v>rest</v>
      </c>
      <c r="G44">
        <v>4299.0513116223401</v>
      </c>
      <c r="I44" t="s">
        <v>108</v>
      </c>
      <c r="J44" t="str">
        <f t="shared" si="1"/>
        <v>rest</v>
      </c>
      <c r="K44">
        <v>6474.1092768786702</v>
      </c>
      <c r="L44">
        <f>SUM(K30:K44)</f>
        <v>14060.50610345251</v>
      </c>
      <c r="M44" t="s">
        <v>124</v>
      </c>
      <c r="N44" t="s">
        <v>142</v>
      </c>
    </row>
    <row r="45" spans="1:14" x14ac:dyDescent="0.25">
      <c r="A45" t="s">
        <v>116</v>
      </c>
      <c r="B45" t="str">
        <f t="shared" si="3"/>
        <v>rest</v>
      </c>
      <c r="C45">
        <v>1827.01333816026</v>
      </c>
      <c r="E45" t="s">
        <v>108</v>
      </c>
      <c r="F45" t="str">
        <f t="shared" si="0"/>
        <v>rest</v>
      </c>
      <c r="G45">
        <v>5554.1881845072103</v>
      </c>
      <c r="H45">
        <f>SUM(G31:G45)</f>
        <v>14172.718350569485</v>
      </c>
      <c r="I45" t="s">
        <v>119</v>
      </c>
      <c r="J45" t="str">
        <f t="shared" si="1"/>
        <v>VOLL</v>
      </c>
      <c r="K45">
        <v>2576.21128980086</v>
      </c>
      <c r="M45" t="s">
        <v>125</v>
      </c>
      <c r="N45" t="s">
        <v>141</v>
      </c>
    </row>
    <row r="46" spans="1:14" x14ac:dyDescent="0.25">
      <c r="A46" t="s">
        <v>81</v>
      </c>
      <c r="B46" t="str">
        <f t="shared" si="3"/>
        <v>rest</v>
      </c>
      <c r="C46">
        <v>1910.36050204363</v>
      </c>
      <c r="E46" t="s">
        <v>130</v>
      </c>
      <c r="F46" t="str">
        <f t="shared" si="0"/>
        <v>VOLL</v>
      </c>
      <c r="G46">
        <v>1229.06350946614</v>
      </c>
      <c r="I46" t="s">
        <v>130</v>
      </c>
      <c r="J46" t="str">
        <f t="shared" si="1"/>
        <v>VOLL</v>
      </c>
      <c r="K46">
        <v>4882.7653693257898</v>
      </c>
      <c r="L46">
        <f>SUM(K45:K46)</f>
        <v>7458.9766591266498</v>
      </c>
      <c r="M46" t="s">
        <v>126</v>
      </c>
      <c r="N46" t="s">
        <v>142</v>
      </c>
    </row>
    <row r="47" spans="1:14" x14ac:dyDescent="0.25">
      <c r="A47" t="s">
        <v>109</v>
      </c>
      <c r="B47" t="str">
        <f t="shared" si="3"/>
        <v>rest</v>
      </c>
      <c r="C47">
        <v>4035.3418830512101</v>
      </c>
      <c r="E47" t="s">
        <v>119</v>
      </c>
      <c r="F47" t="str">
        <f t="shared" si="0"/>
        <v>VOLL</v>
      </c>
      <c r="G47">
        <v>20853.305987568299</v>
      </c>
      <c r="H47">
        <f>SUM(G46:G47)</f>
        <v>22082.36949703444</v>
      </c>
      <c r="K47">
        <f>SUM(K2:K46)</f>
        <v>144782.56705375109</v>
      </c>
      <c r="M47" t="s">
        <v>127</v>
      </c>
      <c r="N47" t="s">
        <v>140</v>
      </c>
    </row>
    <row r="48" spans="1:14" x14ac:dyDescent="0.25">
      <c r="A48" t="s">
        <v>108</v>
      </c>
      <c r="B48" t="str">
        <f t="shared" si="3"/>
        <v>rest</v>
      </c>
      <c r="C48">
        <v>4799.6314594864698</v>
      </c>
      <c r="D48">
        <f>SUM(C33:C48)</f>
        <v>15031.249583986297</v>
      </c>
      <c r="G48">
        <f>SUM(G2:G47)</f>
        <v>159248.54629660764</v>
      </c>
      <c r="M48" t="s">
        <v>128</v>
      </c>
      <c r="N48" t="s">
        <v>142</v>
      </c>
    </row>
    <row r="49" spans="1:14" x14ac:dyDescent="0.25">
      <c r="A49" t="s">
        <v>130</v>
      </c>
      <c r="B49" t="str">
        <f t="shared" si="3"/>
        <v>VOLL</v>
      </c>
      <c r="C49">
        <v>10923.9744383535</v>
      </c>
      <c r="M49" t="s">
        <v>129</v>
      </c>
      <c r="N49" t="s">
        <v>140</v>
      </c>
    </row>
    <row r="50" spans="1:14" x14ac:dyDescent="0.25">
      <c r="A50" t="s">
        <v>119</v>
      </c>
      <c r="B50" t="str">
        <f t="shared" si="3"/>
        <v>VOLL</v>
      </c>
      <c r="C50">
        <v>12014.9867194655</v>
      </c>
      <c r="D50">
        <f>SUM(C49:C50)</f>
        <v>22938.961157819002</v>
      </c>
      <c r="M50" t="s">
        <v>130</v>
      </c>
      <c r="N50" t="s">
        <v>139</v>
      </c>
    </row>
    <row r="51" spans="1:14" x14ac:dyDescent="0.25">
      <c r="C51">
        <f>SUM(C2:C50)</f>
        <v>160799.68033642034</v>
      </c>
      <c r="M51" s="3" t="s">
        <v>122</v>
      </c>
      <c r="N51" t="s">
        <v>140</v>
      </c>
    </row>
    <row r="52" spans="1:14" x14ac:dyDescent="0.25">
      <c r="C52" t="s">
        <v>141</v>
      </c>
      <c r="D52" s="2">
        <f>D10/C51*100</f>
        <v>41.231419903594535</v>
      </c>
      <c r="G52" t="s">
        <v>141</v>
      </c>
      <c r="H52" s="2">
        <f>H10/G48*100</f>
        <v>40.884017915046975</v>
      </c>
      <c r="K52" t="s">
        <v>141</v>
      </c>
      <c r="L52" s="2">
        <f>L10/K47*100</f>
        <v>44.72364167008773</v>
      </c>
    </row>
    <row r="53" spans="1:14" x14ac:dyDescent="0.25">
      <c r="C53" t="s">
        <v>142</v>
      </c>
      <c r="D53" s="2">
        <f>D32/C51*100</f>
        <v>35.155218016104612</v>
      </c>
      <c r="G53" t="s">
        <v>142</v>
      </c>
      <c r="H53" s="2">
        <f>H30/G48*100</f>
        <v>36.349628048617163</v>
      </c>
      <c r="K53" t="s">
        <v>142</v>
      </c>
      <c r="L53" s="2">
        <f>L29/K47*100</f>
        <v>40.413047642383198</v>
      </c>
    </row>
    <row r="54" spans="1:14" x14ac:dyDescent="0.25">
      <c r="C54" t="s">
        <v>138</v>
      </c>
      <c r="D54" s="2">
        <f>D48/C51*100</f>
        <v>9.3478106128932357</v>
      </c>
      <c r="G54" t="s">
        <v>138</v>
      </c>
      <c r="H54" s="2">
        <f>H45/G48*100</f>
        <v>8.8997473949759964</v>
      </c>
      <c r="K54" t="s">
        <v>138</v>
      </c>
      <c r="L54" s="2">
        <f>L44/K47*100</f>
        <v>9.7114634652336917</v>
      </c>
    </row>
    <row r="55" spans="1:14" x14ac:dyDescent="0.25">
      <c r="C55" t="s">
        <v>139</v>
      </c>
      <c r="D55" s="2">
        <f>D50/C51*100</f>
        <v>14.265551467407636</v>
      </c>
      <c r="G55" t="s">
        <v>139</v>
      </c>
      <c r="H55" s="2">
        <f>H47/G48*100</f>
        <v>13.866606641359869</v>
      </c>
      <c r="K55" t="s">
        <v>139</v>
      </c>
      <c r="L55" s="2">
        <f>L46/K47*100</f>
        <v>5.1518472222953999</v>
      </c>
    </row>
  </sheetData>
  <sortState ref="I2:K46">
    <sortCondition ref="J2:J46"/>
    <sortCondition ref="K2:K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NORTH_SEA (2)</vt:lpstr>
      <vt:lpstr>Sheet6</vt:lpstr>
      <vt:lpstr>NORTH_SEA</vt:lpstr>
      <vt:lpstr>Sheet2</vt:lpstr>
      <vt:lpstr>Sheet1</vt:lpstr>
      <vt:lpstr>redispatch_UKDEDK</vt:lpstr>
      <vt:lpstr>redispatch_NS</vt:lpstr>
      <vt:lpstr>Sheet5</vt:lpstr>
      <vt:lpstr>redispatch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2022-05-22T04:59:43Z</dcterms:created>
  <dcterms:modified xsi:type="dcterms:W3CDTF">2022-10-18T12:29:56Z</dcterms:modified>
</cp:coreProperties>
</file>