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31018\Desktop\"/>
    </mc:Choice>
  </mc:AlternateContent>
  <xr:revisionPtr revIDLastSave="0" documentId="8_{4B613AE1-C584-4E83-B160-D329157B8429}" xr6:coauthVersionLast="36" xr6:coauthVersionMax="36" xr10:uidLastSave="{00000000-0000-0000-0000-000000000000}"/>
  <bookViews>
    <workbookView xWindow="0" yWindow="0" windowWidth="38400" windowHeight="17625" xr2:uid="{BA3FDD8A-2D74-49C9-AD8F-EFF91AE69B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1" l="1"/>
  <c r="N56" i="1"/>
  <c r="O56" i="1" s="1"/>
  <c r="P56" i="1" s="1"/>
  <c r="M56" i="1"/>
  <c r="Q55" i="1"/>
  <c r="N55" i="1"/>
  <c r="O55" i="1" s="1"/>
  <c r="P55" i="1" s="1"/>
  <c r="M55" i="1"/>
  <c r="Q54" i="1"/>
  <c r="N54" i="1"/>
  <c r="O54" i="1" s="1"/>
  <c r="P54" i="1" s="1"/>
  <c r="M54" i="1"/>
  <c r="Q53" i="1"/>
  <c r="N53" i="1"/>
  <c r="O53" i="1" s="1"/>
  <c r="P53" i="1" s="1"/>
  <c r="M53" i="1"/>
  <c r="Q52" i="1"/>
  <c r="N52" i="1"/>
  <c r="O52" i="1" s="1"/>
  <c r="P52" i="1" s="1"/>
  <c r="M52" i="1"/>
  <c r="Q51" i="1"/>
  <c r="N51" i="1"/>
  <c r="O51" i="1" s="1"/>
  <c r="P51" i="1" s="1"/>
  <c r="M51" i="1"/>
  <c r="B11" i="1"/>
  <c r="B12" i="1" s="1"/>
  <c r="B5" i="1"/>
  <c r="B4" i="1"/>
  <c r="B14" i="1" s="1"/>
  <c r="B18" i="1" l="1"/>
  <c r="R54" i="1"/>
  <c r="R51" i="1"/>
  <c r="R55" i="1"/>
  <c r="R52" i="1"/>
  <c r="R56" i="1"/>
  <c r="R53" i="1"/>
</calcChain>
</file>

<file path=xl/sharedStrings.xml><?xml version="1.0" encoding="utf-8"?>
<sst xmlns="http://schemas.openxmlformats.org/spreadsheetml/2006/main" count="95" uniqueCount="74">
  <si>
    <t>Fixed values</t>
  </si>
  <si>
    <t>Scaling factor [-] (Pandtl to selected Reference position</t>
  </si>
  <si>
    <t>MODELL SCALE</t>
  </si>
  <si>
    <t>scale</t>
  </si>
  <si>
    <t>L_ref model scale [m]</t>
  </si>
  <si>
    <t>H_ref model scale [m]</t>
  </si>
  <si>
    <t>p_standard [Pa]</t>
  </si>
  <si>
    <t>T_standard [K]</t>
  </si>
  <si>
    <t>Uref [m/s]</t>
  </si>
  <si>
    <t>FULL SCALE</t>
  </si>
  <si>
    <t>Q_ambient [kg/s]</t>
  </si>
  <si>
    <t>Tracer gas</t>
  </si>
  <si>
    <t>Ideal tracer</t>
  </si>
  <si>
    <t>Molecular weight of the tracer [kg/mol]</t>
  </si>
  <si>
    <t>Q_ambient [m^3/s] calculated</t>
  </si>
  <si>
    <t>H_ref full scale [m]</t>
  </si>
  <si>
    <t>L_ref full scale [m]</t>
  </si>
  <si>
    <t>R Universal gas constant [J/molK]</t>
  </si>
  <si>
    <t>p_ambient [Pa]</t>
  </si>
  <si>
    <t>T_ambient [K]</t>
  </si>
  <si>
    <t>density of tracer gas [kg/m^3] calculated</t>
  </si>
  <si>
    <t>measured values needs to be typed in yellow fields</t>
  </si>
  <si>
    <t>File name</t>
  </si>
  <si>
    <t>Name of the result file</t>
  </si>
  <si>
    <t>Run number</t>
  </si>
  <si>
    <t>index</t>
  </si>
  <si>
    <t>X [mm]</t>
  </si>
  <si>
    <t>x-coordinate related to the selected reference position in model scale</t>
  </si>
  <si>
    <t>Y [mm]</t>
  </si>
  <si>
    <t>y-coordinate related to the selected reference position in model scale</t>
  </si>
  <si>
    <t>Z [mm]</t>
  </si>
  <si>
    <t>z-coordinate related to the selected reference position in model scale</t>
  </si>
  <si>
    <t>USA 1 [m/s]</t>
  </si>
  <si>
    <t>measured mean wind speed above modeled boundary layer</t>
  </si>
  <si>
    <t>C_background [ppmV]</t>
  </si>
  <si>
    <t>mean background concentration</t>
  </si>
  <si>
    <t>C [ppmV]</t>
  </si>
  <si>
    <t>mean measured concentration</t>
  </si>
  <si>
    <t>Q_ambient [%/10]</t>
  </si>
  <si>
    <t>selected flow rate in %; in this case a mass flow controller with the range from 0 l/h to 300 l/h (calibrated for N2) was used. A value of 10 means the controller was 100% open and released 150 l/h Ethane (consider released amount of Ethane is 0.5* N2)</t>
  </si>
  <si>
    <t>Duration [s]</t>
  </si>
  <si>
    <t>duration of the measurement in model scale</t>
  </si>
  <si>
    <t>T_ambient [°C]</t>
  </si>
  <si>
    <t>Temperature in the wind tunnel hall during the measurement</t>
  </si>
  <si>
    <t>Pressure in the wind tunnel hall during the measurement</t>
  </si>
  <si>
    <t>C_mean [ppmV]</t>
  </si>
  <si>
    <t>measured concentration reduced by background concentration</t>
  </si>
  <si>
    <t>Q_standard [l/h]</t>
  </si>
  <si>
    <t>release rate of pure Ethane in l/h</t>
  </si>
  <si>
    <t>Q_ambient [l/h]</t>
  </si>
  <si>
    <t>release rate of pure Ethane under standart conditions in l/h</t>
  </si>
  <si>
    <t>Q [m^3/s]</t>
  </si>
  <si>
    <t>release rate of pure Ethane under standart conditions in m^3/s</t>
  </si>
  <si>
    <t>U_ref [m/s]</t>
  </si>
  <si>
    <t>Reference wind speed at the selected reference position</t>
  </si>
  <si>
    <t>C* [ppmV]</t>
  </si>
  <si>
    <t>dimensionless mean concentration</t>
  </si>
  <si>
    <t>X [m]</t>
  </si>
  <si>
    <t>x-coordinate related to the selected reference position in full scale</t>
  </si>
  <si>
    <t>Y [m]</t>
  </si>
  <si>
    <t>y-coordinate related to the selected reference position infull scale</t>
  </si>
  <si>
    <t>Z [m]</t>
  </si>
  <si>
    <t>z-coordinate related to the selected reference position in full scale</t>
  </si>
  <si>
    <t>Duration [h]</t>
  </si>
  <si>
    <t>calculated duration of the time series in full scale</t>
  </si>
  <si>
    <t>C [mg/m^3]</t>
  </si>
  <si>
    <t>calculated mean concentration in full scale for selected boundary condition (B8 to B17)</t>
  </si>
  <si>
    <t>U_Prandtl [m/s]</t>
  </si>
  <si>
    <t>UBA_GA_02_04_01_000_1_001.txt.ts#0</t>
  </si>
  <si>
    <t>UBA_GA_02_04_01_000_1_001.txt.ts#1</t>
  </si>
  <si>
    <t>UBA_GA_02_04_01_000_1_001.txt.ts#2</t>
  </si>
  <si>
    <t>UBA_GA_02_04_01_000_1_001.txt.ts#3</t>
  </si>
  <si>
    <t>UBA_GA_02_04_01_000_1_001.txt.ts#4</t>
  </si>
  <si>
    <t>UBA_GA_02_04_01_000_1_001.txt.ts#5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</si>
</sst>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9" xfId="0" applyFont="1" applyFill="1" applyBorder="1" applyAlignment="1">
      <alignment horizontal="left"/>
    </xf>
    <xf numFmtId="164" fontId="4" fillId="2" borderId="17" xfId="0" applyNumberFormat="1" applyFont="1" applyFill="1" applyBorder="1" applyAlignment="1">
      <alignment horizontal="center"/>
    </xf>
    <xf numFmtId="165" fontId="5" fillId="2" borderId="10" xfId="0" applyNumberFormat="1" applyFont="1" applyFill="1" applyBorder="1"/>
    <xf numFmtId="0" fontId="5" fillId="0" borderId="0" xfId="0" applyFont="1"/>
    <xf numFmtId="165" fontId="0" fillId="0" borderId="0" xfId="0" applyNumberFormat="1"/>
    <xf numFmtId="0" fontId="4" fillId="2" borderId="19" xfId="0" applyFont="1" applyFill="1" applyBorder="1" applyAlignment="1">
      <alignment horizontal="left"/>
    </xf>
    <xf numFmtId="164" fontId="4" fillId="2" borderId="20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0" fontId="0" fillId="3" borderId="0" xfId="0" applyFill="1"/>
    <xf numFmtId="0" fontId="6" fillId="0" borderId="0" xfId="1"/>
    <xf numFmtId="0" fontId="8" fillId="0" borderId="0" xfId="2" applyFont="1" applyAlignment="1">
      <alignment horizontal="center"/>
    </xf>
    <xf numFmtId="0" fontId="7" fillId="0" borderId="0" xfId="2" applyAlignment="1">
      <alignment horizontal="center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22" xfId="0" applyFont="1" applyFill="1" applyBorder="1"/>
    <xf numFmtId="165" fontId="0" fillId="0" borderId="0" xfId="0" applyNumberFormat="1" applyFill="1"/>
    <xf numFmtId="11" fontId="0" fillId="0" borderId="0" xfId="0" applyNumberFormat="1" applyFill="1"/>
    <xf numFmtId="166" fontId="2" fillId="4" borderId="0" xfId="0" applyNumberFormat="1" applyFont="1" applyFill="1"/>
  </cellXfs>
  <cellStyles count="3">
    <cellStyle name="Normál 2" xfId="1" xr:uid="{51BED91C-6D60-482F-827E-E56DB9944509}"/>
    <cellStyle name="Standard" xfId="0" builtinId="0"/>
    <cellStyle name="Standard 2" xfId="2" xr:uid="{9EB74F14-78D6-4919-A8B8-3C67E9F66B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110C-C8C3-4E89-BF0E-5E0A85FF4AAC}">
  <dimension ref="A1:T56"/>
  <sheetViews>
    <sheetView tabSelected="1" topLeftCell="A40" workbookViewId="0">
      <selection activeCell="R51" sqref="R51:R56"/>
    </sheetView>
  </sheetViews>
  <sheetFormatPr baseColWidth="10" defaultColWidth="11.42578125" defaultRowHeight="15" x14ac:dyDescent="0.25"/>
  <cols>
    <col min="1" max="1" width="47.140625" customWidth="1"/>
    <col min="2" max="2" width="11.85546875" bestFit="1" customWidth="1"/>
    <col min="3" max="3" width="15.42578125" bestFit="1" customWidth="1"/>
    <col min="4" max="4" width="23.85546875" customWidth="1"/>
    <col min="5" max="6" width="15.42578125" customWidth="1"/>
    <col min="7" max="7" width="21" bestFit="1" customWidth="1"/>
    <col min="8" max="8" width="11.5703125" bestFit="1" customWidth="1"/>
    <col min="9" max="9" width="17.5703125" bestFit="1" customWidth="1"/>
    <col min="10" max="10" width="11.5703125" bestFit="1" customWidth="1"/>
    <col min="11" max="11" width="14.42578125" bestFit="1" customWidth="1"/>
    <col min="12" max="12" width="14.85546875" bestFit="1" customWidth="1"/>
    <col min="13" max="13" width="15.7109375" bestFit="1" customWidth="1"/>
    <col min="14" max="14" width="15.85546875" bestFit="1" customWidth="1"/>
    <col min="15" max="15" width="15.5703125" bestFit="1" customWidth="1"/>
    <col min="16" max="16" width="12.140625" bestFit="1" customWidth="1"/>
    <col min="17" max="17" width="11.28515625" bestFit="1" customWidth="1"/>
    <col min="18" max="18" width="10.5703125" style="5" bestFit="1" customWidth="1"/>
  </cols>
  <sheetData>
    <row r="1" spans="1:20" ht="19.5" thickBot="1" x14ac:dyDescent="0.35">
      <c r="A1" s="1" t="s">
        <v>0</v>
      </c>
      <c r="B1" s="2"/>
      <c r="C1" s="3"/>
      <c r="D1" s="4"/>
      <c r="E1" s="4"/>
      <c r="F1" s="4"/>
    </row>
    <row r="2" spans="1:20" ht="15" customHeight="1" x14ac:dyDescent="0.25">
      <c r="A2" s="6" t="s">
        <v>1</v>
      </c>
      <c r="B2">
        <v>0.65686869987720098</v>
      </c>
      <c r="C2" s="7" t="s">
        <v>2</v>
      </c>
      <c r="D2" s="8"/>
      <c r="E2" s="8"/>
      <c r="F2" s="8"/>
    </row>
    <row r="3" spans="1:20" ht="15" customHeight="1" x14ac:dyDescent="0.25">
      <c r="A3" s="9" t="s">
        <v>3</v>
      </c>
      <c r="B3" s="10">
        <v>200</v>
      </c>
      <c r="C3" s="11"/>
      <c r="D3" s="8"/>
      <c r="E3" s="8"/>
      <c r="F3" s="8"/>
    </row>
    <row r="4" spans="1:20" x14ac:dyDescent="0.25">
      <c r="A4" s="12" t="s">
        <v>4</v>
      </c>
      <c r="B4" s="13">
        <f>1/200</f>
        <v>5.0000000000000001E-3</v>
      </c>
      <c r="C4" s="14"/>
      <c r="D4" s="8"/>
      <c r="E4" s="8"/>
      <c r="F4" s="8"/>
    </row>
    <row r="5" spans="1:20" ht="18.75" x14ac:dyDescent="0.3">
      <c r="A5" s="12" t="s">
        <v>5</v>
      </c>
      <c r="B5" s="13">
        <f>B13/200</f>
        <v>0.2</v>
      </c>
      <c r="C5" s="14"/>
      <c r="D5" s="8"/>
      <c r="E5" s="8"/>
      <c r="F5" s="8"/>
      <c r="Q5" s="15"/>
      <c r="R5" s="15"/>
    </row>
    <row r="6" spans="1:20" x14ac:dyDescent="0.25">
      <c r="A6" s="12" t="s">
        <v>6</v>
      </c>
      <c r="B6" s="16">
        <v>101325</v>
      </c>
      <c r="C6" s="14"/>
      <c r="D6" s="8"/>
      <c r="E6" s="8"/>
      <c r="F6" s="8"/>
    </row>
    <row r="7" spans="1:20" ht="15.75" thickBot="1" x14ac:dyDescent="0.3">
      <c r="A7" s="17" t="s">
        <v>7</v>
      </c>
      <c r="B7" s="18">
        <v>273.14999999999998</v>
      </c>
      <c r="C7" s="19"/>
      <c r="D7" s="8"/>
      <c r="E7" s="8"/>
      <c r="F7" s="8"/>
    </row>
    <row r="8" spans="1:20" x14ac:dyDescent="0.25">
      <c r="A8" s="6" t="s">
        <v>8</v>
      </c>
      <c r="B8" s="20">
        <v>5</v>
      </c>
      <c r="C8" s="21" t="s">
        <v>9</v>
      </c>
      <c r="E8" s="8"/>
      <c r="F8" s="8"/>
    </row>
    <row r="9" spans="1:20" ht="15" customHeight="1" x14ac:dyDescent="0.25">
      <c r="A9" s="12" t="s">
        <v>10</v>
      </c>
      <c r="B9" s="22">
        <v>0.5</v>
      </c>
      <c r="C9" s="23"/>
      <c r="D9" s="8"/>
      <c r="F9" s="8"/>
    </row>
    <row r="10" spans="1:20" x14ac:dyDescent="0.25">
      <c r="A10" s="12" t="s">
        <v>11</v>
      </c>
      <c r="B10" s="22" t="s">
        <v>12</v>
      </c>
      <c r="C10" s="23"/>
      <c r="D10" s="8"/>
      <c r="E10" s="24"/>
      <c r="F10" s="8"/>
    </row>
    <row r="11" spans="1:20" x14ac:dyDescent="0.25">
      <c r="A11" s="12" t="s">
        <v>13</v>
      </c>
      <c r="B11" s="25">
        <f>28.97/1000</f>
        <v>2.8969999999999999E-2</v>
      </c>
      <c r="C11" s="23"/>
      <c r="D11" s="8"/>
      <c r="E11" s="26"/>
      <c r="F11" s="8"/>
    </row>
    <row r="12" spans="1:20" x14ac:dyDescent="0.25">
      <c r="A12" s="27" t="s">
        <v>14</v>
      </c>
      <c r="B12" s="28">
        <f>B9*B15*B17/(B11*B16)</f>
        <v>0.4151728575686956</v>
      </c>
      <c r="C12" s="23"/>
      <c r="D12" s="8"/>
      <c r="E12" s="8"/>
      <c r="F12" s="8"/>
    </row>
    <row r="13" spans="1:20" x14ac:dyDescent="0.25">
      <c r="A13" s="12" t="s">
        <v>15</v>
      </c>
      <c r="B13" s="22">
        <v>40</v>
      </c>
      <c r="C13" s="23"/>
      <c r="D13" s="8"/>
      <c r="E13" s="8"/>
      <c r="F13" s="8"/>
    </row>
    <row r="14" spans="1:20" x14ac:dyDescent="0.25">
      <c r="A14" s="12" t="s">
        <v>16</v>
      </c>
      <c r="B14" s="22">
        <f>B4*200</f>
        <v>1</v>
      </c>
      <c r="C14" s="23"/>
      <c r="D14" s="8"/>
      <c r="E14" s="8"/>
      <c r="F14" s="8"/>
      <c r="S14" s="29"/>
      <c r="T14" s="30"/>
    </row>
    <row r="15" spans="1:20" x14ac:dyDescent="0.25">
      <c r="A15" s="12" t="s">
        <v>17</v>
      </c>
      <c r="B15" s="25">
        <v>8.3144621000000001</v>
      </c>
      <c r="C15" s="23"/>
      <c r="D15" s="8"/>
      <c r="E15" s="8"/>
      <c r="F15" s="8"/>
      <c r="S15" s="30"/>
      <c r="T15" s="30"/>
    </row>
    <row r="16" spans="1:20" x14ac:dyDescent="0.25">
      <c r="A16" s="12" t="s">
        <v>18</v>
      </c>
      <c r="B16" s="22">
        <v>101325</v>
      </c>
      <c r="C16" s="23"/>
      <c r="D16" s="8"/>
      <c r="E16" s="8"/>
      <c r="F16" s="8"/>
      <c r="P16" s="31"/>
    </row>
    <row r="17" spans="1:7" x14ac:dyDescent="0.25">
      <c r="A17" s="12" t="s">
        <v>19</v>
      </c>
      <c r="B17" s="22">
        <v>293.14999999999998</v>
      </c>
      <c r="C17" s="23"/>
      <c r="D17" s="8"/>
      <c r="E17" s="8"/>
      <c r="F17" s="8"/>
    </row>
    <row r="18" spans="1:7" ht="15.75" thickBot="1" x14ac:dyDescent="0.3">
      <c r="A18" s="32" t="s">
        <v>20</v>
      </c>
      <c r="B18" s="33">
        <f>B16*B11/(B15*B17)</f>
        <v>1.2043176495883252</v>
      </c>
      <c r="C18" s="34"/>
      <c r="D18" s="8"/>
      <c r="E18" s="8"/>
      <c r="F18" s="8"/>
    </row>
    <row r="19" spans="1:7" x14ac:dyDescent="0.25">
      <c r="A19" s="35"/>
      <c r="B19" s="36"/>
      <c r="C19" s="8"/>
      <c r="D19" s="8"/>
      <c r="E19" s="8"/>
      <c r="F19" s="8"/>
    </row>
    <row r="20" spans="1:7" x14ac:dyDescent="0.25">
      <c r="A20" s="37"/>
      <c r="B20" t="s">
        <v>21</v>
      </c>
    </row>
    <row r="21" spans="1:7" x14ac:dyDescent="0.25">
      <c r="A21" s="24" t="s">
        <v>22</v>
      </c>
      <c r="B21" s="38" t="s">
        <v>23</v>
      </c>
      <c r="C21" s="38"/>
      <c r="D21" s="38"/>
      <c r="E21" s="38"/>
      <c r="F21" s="38"/>
      <c r="G21" s="38"/>
    </row>
    <row r="22" spans="1:7" x14ac:dyDescent="0.25">
      <c r="A22" s="24" t="s">
        <v>24</v>
      </c>
      <c r="B22" t="s">
        <v>25</v>
      </c>
    </row>
    <row r="23" spans="1:7" x14ac:dyDescent="0.25">
      <c r="A23" s="39" t="s">
        <v>26</v>
      </c>
      <c r="B23" t="s">
        <v>27</v>
      </c>
    </row>
    <row r="24" spans="1:7" x14ac:dyDescent="0.25">
      <c r="A24" s="39" t="s">
        <v>28</v>
      </c>
      <c r="B24" t="s">
        <v>29</v>
      </c>
    </row>
    <row r="25" spans="1:7" x14ac:dyDescent="0.25">
      <c r="A25" s="39" t="s">
        <v>30</v>
      </c>
      <c r="B25" t="s">
        <v>31</v>
      </c>
    </row>
    <row r="26" spans="1:7" x14ac:dyDescent="0.25">
      <c r="A26" s="24" t="s">
        <v>32</v>
      </c>
      <c r="B26" t="s">
        <v>33</v>
      </c>
    </row>
    <row r="27" spans="1:7" x14ac:dyDescent="0.25">
      <c r="A27" s="24" t="s">
        <v>34</v>
      </c>
      <c r="B27" t="s">
        <v>35</v>
      </c>
    </row>
    <row r="28" spans="1:7" x14ac:dyDescent="0.25">
      <c r="A28" s="24" t="s">
        <v>36</v>
      </c>
      <c r="B28" t="s">
        <v>37</v>
      </c>
    </row>
    <row r="29" spans="1:7" x14ac:dyDescent="0.25">
      <c r="A29" s="24" t="s">
        <v>38</v>
      </c>
      <c r="B29" t="s">
        <v>39</v>
      </c>
    </row>
    <row r="30" spans="1:7" x14ac:dyDescent="0.25">
      <c r="A30" s="24" t="s">
        <v>40</v>
      </c>
      <c r="B30" t="s">
        <v>41</v>
      </c>
    </row>
    <row r="31" spans="1:7" x14ac:dyDescent="0.25">
      <c r="A31" s="40" t="s">
        <v>42</v>
      </c>
      <c r="B31" t="s">
        <v>43</v>
      </c>
    </row>
    <row r="32" spans="1:7" x14ac:dyDescent="0.25">
      <c r="A32" s="40" t="s">
        <v>18</v>
      </c>
      <c r="B32" t="s">
        <v>44</v>
      </c>
    </row>
    <row r="33" spans="1:18" x14ac:dyDescent="0.25">
      <c r="A33" s="39" t="s">
        <v>45</v>
      </c>
      <c r="B33" t="s">
        <v>46</v>
      </c>
    </row>
    <row r="34" spans="1:18" x14ac:dyDescent="0.25">
      <c r="A34" s="24" t="s">
        <v>47</v>
      </c>
      <c r="B34" t="s">
        <v>48</v>
      </c>
    </row>
    <row r="35" spans="1:18" x14ac:dyDescent="0.25">
      <c r="A35" s="24" t="s">
        <v>49</v>
      </c>
      <c r="B35" t="s">
        <v>50</v>
      </c>
    </row>
    <row r="36" spans="1:18" x14ac:dyDescent="0.25">
      <c r="A36" s="24" t="s">
        <v>51</v>
      </c>
      <c r="B36" t="s">
        <v>52</v>
      </c>
    </row>
    <row r="37" spans="1:18" x14ac:dyDescent="0.25">
      <c r="A37" s="24" t="s">
        <v>53</v>
      </c>
      <c r="B37" t="s">
        <v>54</v>
      </c>
    </row>
    <row r="38" spans="1:18" x14ac:dyDescent="0.25">
      <c r="A38" s="41" t="s">
        <v>55</v>
      </c>
      <c r="B38" t="s">
        <v>56</v>
      </c>
    </row>
    <row r="39" spans="1:18" x14ac:dyDescent="0.25">
      <c r="A39" s="39" t="s">
        <v>57</v>
      </c>
      <c r="B39" t="s">
        <v>58</v>
      </c>
    </row>
    <row r="40" spans="1:18" x14ac:dyDescent="0.25">
      <c r="A40" s="39" t="s">
        <v>59</v>
      </c>
      <c r="B40" t="s">
        <v>60</v>
      </c>
    </row>
    <row r="41" spans="1:18" x14ac:dyDescent="0.25">
      <c r="A41" s="39" t="s">
        <v>61</v>
      </c>
      <c r="B41" t="s">
        <v>62</v>
      </c>
    </row>
    <row r="42" spans="1:18" x14ac:dyDescent="0.25">
      <c r="A42" s="39" t="s">
        <v>63</v>
      </c>
      <c r="B42" t="s">
        <v>64</v>
      </c>
    </row>
    <row r="43" spans="1:18" x14ac:dyDescent="0.25">
      <c r="A43" s="41" t="s">
        <v>65</v>
      </c>
      <c r="B43" t="s">
        <v>66</v>
      </c>
    </row>
    <row r="44" spans="1:18" x14ac:dyDescent="0.25">
      <c r="A44" s="41" t="s">
        <v>36</v>
      </c>
      <c r="B44" t="s">
        <v>66</v>
      </c>
    </row>
    <row r="47" spans="1:18" s="44" customFormat="1" x14ac:dyDescent="0.25">
      <c r="A47" s="42"/>
      <c r="B47" s="43" t="s">
        <v>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49" customFormat="1" x14ac:dyDescent="0.25">
      <c r="A48" s="45" t="s">
        <v>22</v>
      </c>
      <c r="B48" s="45" t="s">
        <v>24</v>
      </c>
      <c r="C48" s="46" t="s">
        <v>26</v>
      </c>
      <c r="D48" s="46" t="s">
        <v>28</v>
      </c>
      <c r="E48" s="46" t="s">
        <v>30</v>
      </c>
      <c r="F48" s="45" t="s">
        <v>67</v>
      </c>
      <c r="G48" s="45" t="s">
        <v>34</v>
      </c>
      <c r="H48" s="45" t="s">
        <v>36</v>
      </c>
      <c r="I48" s="45" t="s">
        <v>38</v>
      </c>
      <c r="J48" s="45" t="s">
        <v>40</v>
      </c>
      <c r="K48" s="47" t="s">
        <v>42</v>
      </c>
      <c r="L48" s="47" t="s">
        <v>18</v>
      </c>
      <c r="M48" s="46" t="s">
        <v>45</v>
      </c>
      <c r="N48" s="45" t="s">
        <v>47</v>
      </c>
      <c r="O48" s="45" t="s">
        <v>49</v>
      </c>
      <c r="P48" s="45" t="s">
        <v>51</v>
      </c>
      <c r="Q48" s="45" t="s">
        <v>53</v>
      </c>
      <c r="R48" s="48" t="s">
        <v>55</v>
      </c>
    </row>
    <row r="49" spans="1:18" x14ac:dyDescent="0.25">
      <c r="M49" s="31"/>
      <c r="N49" s="31"/>
      <c r="O49" s="31"/>
      <c r="P49" s="50"/>
      <c r="Q49" s="31"/>
    </row>
    <row r="51" spans="1:18" x14ac:dyDescent="0.25">
      <c r="A51" t="s">
        <v>68</v>
      </c>
      <c r="B51" s="51">
        <v>9</v>
      </c>
      <c r="C51" s="51">
        <v>37.5</v>
      </c>
      <c r="D51" s="51">
        <v>0</v>
      </c>
      <c r="E51" s="51">
        <v>10</v>
      </c>
      <c r="F51" s="52">
        <v>5.2715050000000003</v>
      </c>
      <c r="G51" s="52">
        <v>1.427378</v>
      </c>
      <c r="H51" s="52">
        <v>59.227725</v>
      </c>
      <c r="I51" s="52">
        <v>2.9140899999999998</v>
      </c>
      <c r="J51" s="52">
        <v>300</v>
      </c>
      <c r="K51" s="51">
        <v>23</v>
      </c>
      <c r="L51" s="51">
        <v>101767.99999999974</v>
      </c>
      <c r="M51" s="53">
        <f>H51-G51</f>
        <v>57.800347000000002</v>
      </c>
      <c r="N51" s="53">
        <f>I51*10*0.03</f>
        <v>0.87422699999999998</v>
      </c>
      <c r="O51" s="53">
        <f>N51*$B$6*(273.15+K51)/(L51*$B$7)</f>
        <v>0.94371339671648335</v>
      </c>
      <c r="P51" s="54">
        <f t="shared" ref="P51:P56" si="0">O51/(1000*3600)</f>
        <v>2.6214261019902313E-7</v>
      </c>
      <c r="Q51" s="53">
        <f>F51*$B$2</f>
        <v>3.4626866357461648</v>
      </c>
      <c r="R51" s="55">
        <f t="shared" ref="R51:R56" si="1">(M51/1000000)*Q51*$B$4^2/P51</f>
        <v>1.9087367077259762E-2</v>
      </c>
    </row>
    <row r="52" spans="1:18" x14ac:dyDescent="0.25">
      <c r="A52" t="s">
        <v>69</v>
      </c>
      <c r="B52" s="51">
        <v>10</v>
      </c>
      <c r="C52" s="51">
        <v>50</v>
      </c>
      <c r="D52" s="51">
        <v>0</v>
      </c>
      <c r="E52" s="51">
        <v>10</v>
      </c>
      <c r="F52" s="52">
        <v>5.2759080000000003</v>
      </c>
      <c r="G52" s="52">
        <v>1.462971</v>
      </c>
      <c r="H52" s="52">
        <v>59.149258000000003</v>
      </c>
      <c r="I52" s="52">
        <v>2.9151039999999999</v>
      </c>
      <c r="J52" s="52">
        <v>300</v>
      </c>
      <c r="K52" s="51">
        <v>23</v>
      </c>
      <c r="L52" s="51">
        <v>101767.99999999974</v>
      </c>
      <c r="M52" s="53">
        <f t="shared" ref="M52:M56" si="2">H52-G52</f>
        <v>57.686287</v>
      </c>
      <c r="N52" s="53">
        <f t="shared" ref="N52:N56" si="3">I52*10*0.03</f>
        <v>0.87453119999999995</v>
      </c>
      <c r="O52" s="53">
        <f t="shared" ref="O52:O56" si="4">N52*$B$6*(273.15+K52)/(L52*$B$7)</f>
        <v>0.94404177551887825</v>
      </c>
      <c r="P52" s="54">
        <f t="shared" si="0"/>
        <v>2.6223382653302174E-7</v>
      </c>
      <c r="Q52" s="53">
        <f t="shared" ref="Q52:Q56" si="5">F52*$B$2</f>
        <v>3.465578828631724</v>
      </c>
      <c r="R52" s="55">
        <f t="shared" si="1"/>
        <v>1.9058980450067819E-2</v>
      </c>
    </row>
    <row r="53" spans="1:18" x14ac:dyDescent="0.25">
      <c r="A53" t="s">
        <v>70</v>
      </c>
      <c r="B53" s="51">
        <v>11</v>
      </c>
      <c r="C53" s="51">
        <v>62.5</v>
      </c>
      <c r="D53" s="51">
        <v>0</v>
      </c>
      <c r="E53" s="51">
        <v>10</v>
      </c>
      <c r="F53" s="52">
        <v>5.2807899999999997</v>
      </c>
      <c r="G53" s="52">
        <v>1.4929110000000001</v>
      </c>
      <c r="H53" s="52">
        <v>53.521625</v>
      </c>
      <c r="I53" s="52">
        <v>2.915705</v>
      </c>
      <c r="J53" s="52">
        <v>300</v>
      </c>
      <c r="K53" s="51">
        <v>23</v>
      </c>
      <c r="L53" s="51">
        <v>101767.99999999974</v>
      </c>
      <c r="M53" s="53">
        <f t="shared" si="2"/>
        <v>52.028714000000001</v>
      </c>
      <c r="N53" s="53">
        <f t="shared" si="3"/>
        <v>0.87471149999999986</v>
      </c>
      <c r="O53" s="53">
        <f t="shared" si="4"/>
        <v>0.94423640634751638</v>
      </c>
      <c r="P53" s="54">
        <f t="shared" si="0"/>
        <v>2.6228789065208786E-7</v>
      </c>
      <c r="Q53" s="53">
        <f t="shared" si="5"/>
        <v>3.4687856616245241</v>
      </c>
      <c r="R53" s="55">
        <f t="shared" si="1"/>
        <v>1.7202133947860788E-2</v>
      </c>
    </row>
    <row r="54" spans="1:18" x14ac:dyDescent="0.25">
      <c r="A54" t="s">
        <v>71</v>
      </c>
      <c r="B54" s="51">
        <v>12</v>
      </c>
      <c r="C54" s="51">
        <v>75</v>
      </c>
      <c r="D54" s="51">
        <v>0</v>
      </c>
      <c r="E54" s="51">
        <v>10</v>
      </c>
      <c r="F54" s="52">
        <v>5.2824910000000003</v>
      </c>
      <c r="G54" s="52">
        <v>1.512956</v>
      </c>
      <c r="H54" s="52">
        <v>48.925458999999996</v>
      </c>
      <c r="I54" s="52">
        <v>2.9161440000000001</v>
      </c>
      <c r="J54" s="52">
        <v>300</v>
      </c>
      <c r="K54" s="51">
        <v>23</v>
      </c>
      <c r="L54" s="51">
        <v>101767.99999999974</v>
      </c>
      <c r="M54" s="53">
        <f t="shared" si="2"/>
        <v>47.412502999999994</v>
      </c>
      <c r="N54" s="53">
        <f t="shared" si="3"/>
        <v>0.87484319999999993</v>
      </c>
      <c r="O54" s="53">
        <f t="shared" si="4"/>
        <v>0.94437857429056504</v>
      </c>
      <c r="P54" s="54">
        <f t="shared" si="0"/>
        <v>2.6232738174737917E-7</v>
      </c>
      <c r="Q54" s="53">
        <f t="shared" si="5"/>
        <v>3.4699029952830154</v>
      </c>
      <c r="R54" s="55">
        <f t="shared" si="1"/>
        <v>1.5678575476729524E-2</v>
      </c>
    </row>
    <row r="55" spans="1:18" x14ac:dyDescent="0.25">
      <c r="A55" t="s">
        <v>72</v>
      </c>
      <c r="B55" s="51">
        <v>13</v>
      </c>
      <c r="C55" s="51">
        <v>87.5</v>
      </c>
      <c r="D55" s="51">
        <v>0</v>
      </c>
      <c r="E55" s="51">
        <v>10</v>
      </c>
      <c r="F55" s="52">
        <v>5.2848319999999998</v>
      </c>
      <c r="G55" s="52">
        <v>1.528697</v>
      </c>
      <c r="H55" s="52">
        <v>45.206243999999998</v>
      </c>
      <c r="I55" s="52">
        <v>2.9163770000000002</v>
      </c>
      <c r="J55" s="52">
        <v>300</v>
      </c>
      <c r="K55" s="51">
        <v>23</v>
      </c>
      <c r="L55" s="51">
        <v>101767.99999999974</v>
      </c>
      <c r="M55" s="53">
        <f t="shared" si="2"/>
        <v>43.677546999999997</v>
      </c>
      <c r="N55" s="53">
        <f t="shared" si="3"/>
        <v>0.87491310000000011</v>
      </c>
      <c r="O55" s="53">
        <f t="shared" si="4"/>
        <v>0.94445403016922203</v>
      </c>
      <c r="P55" s="54">
        <f t="shared" si="0"/>
        <v>2.6234834171367278E-7</v>
      </c>
      <c r="Q55" s="53">
        <f t="shared" si="5"/>
        <v>3.4714407249094275</v>
      </c>
      <c r="R55" s="55">
        <f t="shared" si="1"/>
        <v>1.4448730114847477E-2</v>
      </c>
    </row>
    <row r="56" spans="1:18" x14ac:dyDescent="0.25">
      <c r="A56" t="s">
        <v>73</v>
      </c>
      <c r="B56" s="51">
        <v>14</v>
      </c>
      <c r="C56" s="51">
        <v>100</v>
      </c>
      <c r="D56" s="51">
        <v>0</v>
      </c>
      <c r="E56" s="51">
        <v>10</v>
      </c>
      <c r="F56" s="52">
        <v>5.2887680000000001</v>
      </c>
      <c r="G56" s="52">
        <v>1.551274</v>
      </c>
      <c r="H56" s="52">
        <v>43.358595000000001</v>
      </c>
      <c r="I56" s="52">
        <v>2.9168099999999999</v>
      </c>
      <c r="J56" s="52">
        <v>300</v>
      </c>
      <c r="K56" s="51">
        <v>23</v>
      </c>
      <c r="L56" s="51">
        <v>101767.99999999974</v>
      </c>
      <c r="M56" s="53">
        <f t="shared" si="2"/>
        <v>41.807321000000002</v>
      </c>
      <c r="N56" s="53">
        <f t="shared" si="3"/>
        <v>0.8750429999999999</v>
      </c>
      <c r="O56" s="53">
        <f t="shared" si="4"/>
        <v>0.94459425504243366</v>
      </c>
      <c r="P56" s="54">
        <f t="shared" si="0"/>
        <v>2.623872930673427E-7</v>
      </c>
      <c r="Q56" s="53">
        <f t="shared" si="5"/>
        <v>3.4740261601121447</v>
      </c>
      <c r="R56" s="55">
        <f t="shared" si="1"/>
        <v>1.3838296544426172E-2</v>
      </c>
    </row>
  </sheetData>
  <mergeCells count="5">
    <mergeCell ref="A1:C1"/>
    <mergeCell ref="C2:C7"/>
    <mergeCell ref="Q5:R5"/>
    <mergeCell ref="C8:C18"/>
    <mergeCell ref="B47:R4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Harms</dc:creator>
  <cp:lastModifiedBy>Frank Harms</cp:lastModifiedBy>
  <dcterms:created xsi:type="dcterms:W3CDTF">2025-07-04T12:58:16Z</dcterms:created>
  <dcterms:modified xsi:type="dcterms:W3CDTF">2025-07-04T13:02:24Z</dcterms:modified>
</cp:coreProperties>
</file>