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231018\Desktop\Sabrina\"/>
    </mc:Choice>
  </mc:AlternateContent>
  <xr:revisionPtr revIDLastSave="0" documentId="13_ncr:1_{111C2C6A-E3E4-4F65-88E0-EFE8DE2FE9D7}" xr6:coauthVersionLast="36" xr6:coauthVersionMax="36" xr10:uidLastSave="{00000000-0000-0000-0000-000000000000}"/>
  <bookViews>
    <workbookView xWindow="0" yWindow="0" windowWidth="28800" windowHeight="12225" xr2:uid="{A43A0298-9BFB-4FFC-8C7E-C19C6EDC4B32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1" i="2" l="1"/>
  <c r="R51" i="2"/>
  <c r="P54" i="2"/>
  <c r="O54" i="2"/>
  <c r="O51" i="2"/>
  <c r="M51" i="2"/>
  <c r="Z123" i="2"/>
  <c r="Y123" i="2"/>
  <c r="X123" i="2"/>
  <c r="W123" i="2"/>
  <c r="V123" i="2"/>
  <c r="U123" i="2"/>
  <c r="T123" i="2"/>
  <c r="R123" i="2"/>
  <c r="O123" i="2"/>
  <c r="P123" i="2" s="1"/>
  <c r="Q123" i="2" s="1"/>
  <c r="M123" i="2"/>
  <c r="W122" i="2"/>
  <c r="Z122" i="2" s="1"/>
  <c r="V122" i="2"/>
  <c r="Y122" i="2" s="1"/>
  <c r="U122" i="2"/>
  <c r="X122" i="2" s="1"/>
  <c r="T122" i="2"/>
  <c r="R122" i="2"/>
  <c r="O122" i="2"/>
  <c r="P122" i="2" s="1"/>
  <c r="Q122" i="2" s="1"/>
  <c r="M122" i="2"/>
  <c r="S122" i="2" s="1"/>
  <c r="Y121" i="2"/>
  <c r="W121" i="2"/>
  <c r="Z121" i="2" s="1"/>
  <c r="V121" i="2"/>
  <c r="U121" i="2"/>
  <c r="X121" i="2" s="1"/>
  <c r="T121" i="2"/>
  <c r="R121" i="2"/>
  <c r="P121" i="2"/>
  <c r="Q121" i="2" s="1"/>
  <c r="O121" i="2"/>
  <c r="M121" i="2"/>
  <c r="Z120" i="2"/>
  <c r="X120" i="2"/>
  <c r="W120" i="2"/>
  <c r="V120" i="2"/>
  <c r="Y120" i="2" s="1"/>
  <c r="U120" i="2"/>
  <c r="T120" i="2"/>
  <c r="Y119" i="2"/>
  <c r="W119" i="2"/>
  <c r="Z119" i="2" s="1"/>
  <c r="V119" i="2"/>
  <c r="U119" i="2"/>
  <c r="X119" i="2" s="1"/>
  <c r="T119" i="2"/>
  <c r="R119" i="2"/>
  <c r="P119" i="2"/>
  <c r="Q119" i="2" s="1"/>
  <c r="O119" i="2"/>
  <c r="M119" i="2"/>
  <c r="S119" i="2" s="1"/>
  <c r="Z118" i="2"/>
  <c r="Y118" i="2"/>
  <c r="W118" i="2"/>
  <c r="V118" i="2"/>
  <c r="U118" i="2"/>
  <c r="X118" i="2" s="1"/>
  <c r="T118" i="2"/>
  <c r="R118" i="2"/>
  <c r="P118" i="2"/>
  <c r="Q118" i="2" s="1"/>
  <c r="O118" i="2"/>
  <c r="M118" i="2"/>
  <c r="S118" i="2" s="1"/>
  <c r="Y117" i="2"/>
  <c r="W117" i="2"/>
  <c r="Z117" i="2" s="1"/>
  <c r="V117" i="2"/>
  <c r="U117" i="2"/>
  <c r="X117" i="2" s="1"/>
  <c r="T117" i="2"/>
  <c r="R117" i="2"/>
  <c r="O117" i="2"/>
  <c r="P117" i="2" s="1"/>
  <c r="Q117" i="2" s="1"/>
  <c r="M117" i="2"/>
  <c r="Z116" i="2"/>
  <c r="X116" i="2"/>
  <c r="W116" i="2"/>
  <c r="V116" i="2"/>
  <c r="Y116" i="2" s="1"/>
  <c r="U116" i="2"/>
  <c r="T116" i="2"/>
  <c r="Y115" i="2"/>
  <c r="W115" i="2"/>
  <c r="Z115" i="2" s="1"/>
  <c r="V115" i="2"/>
  <c r="U115" i="2"/>
  <c r="X115" i="2" s="1"/>
  <c r="T115" i="2"/>
  <c r="R115" i="2"/>
  <c r="O115" i="2"/>
  <c r="P115" i="2" s="1"/>
  <c r="Q115" i="2" s="1"/>
  <c r="M115" i="2"/>
  <c r="Z114" i="2"/>
  <c r="X114" i="2"/>
  <c r="W114" i="2"/>
  <c r="V114" i="2"/>
  <c r="Y114" i="2" s="1"/>
  <c r="U114" i="2"/>
  <c r="T114" i="2"/>
  <c r="R114" i="2"/>
  <c r="P114" i="2"/>
  <c r="Q114" i="2" s="1"/>
  <c r="O114" i="2"/>
  <c r="M114" i="2"/>
  <c r="Y113" i="2"/>
  <c r="X113" i="2"/>
  <c r="W113" i="2"/>
  <c r="Z113" i="2" s="1"/>
  <c r="V113" i="2"/>
  <c r="U113" i="2"/>
  <c r="T113" i="2"/>
  <c r="Z112" i="2"/>
  <c r="X112" i="2"/>
  <c r="W112" i="2"/>
  <c r="V112" i="2"/>
  <c r="Y112" i="2" s="1"/>
  <c r="U112" i="2"/>
  <c r="T112" i="2"/>
  <c r="R112" i="2"/>
  <c r="P112" i="2"/>
  <c r="Q112" i="2" s="1"/>
  <c r="O112" i="2"/>
  <c r="M112" i="2"/>
  <c r="S112" i="2" s="1"/>
  <c r="W111" i="2"/>
  <c r="Z111" i="2" s="1"/>
  <c r="V111" i="2"/>
  <c r="Y111" i="2" s="1"/>
  <c r="U111" i="2"/>
  <c r="X111" i="2" s="1"/>
  <c r="T111" i="2"/>
  <c r="R111" i="2"/>
  <c r="P111" i="2"/>
  <c r="Q111" i="2" s="1"/>
  <c r="S111" i="2" s="1"/>
  <c r="O111" i="2"/>
  <c r="M111" i="2"/>
  <c r="Z110" i="2"/>
  <c r="X110" i="2"/>
  <c r="W110" i="2"/>
  <c r="V110" i="2"/>
  <c r="Y110" i="2" s="1"/>
  <c r="U110" i="2"/>
  <c r="T110" i="2"/>
  <c r="R110" i="2"/>
  <c r="O110" i="2"/>
  <c r="P110" i="2" s="1"/>
  <c r="Q110" i="2" s="1"/>
  <c r="M110" i="2"/>
  <c r="Z109" i="2"/>
  <c r="W109" i="2"/>
  <c r="V109" i="2"/>
  <c r="Y109" i="2" s="1"/>
  <c r="U109" i="2"/>
  <c r="X109" i="2" s="1"/>
  <c r="T109" i="2"/>
  <c r="R109" i="2"/>
  <c r="O109" i="2"/>
  <c r="P109" i="2" s="1"/>
  <c r="Q109" i="2" s="1"/>
  <c r="M109" i="2"/>
  <c r="Z108" i="2"/>
  <c r="X108" i="2"/>
  <c r="W108" i="2"/>
  <c r="V108" i="2"/>
  <c r="Y108" i="2" s="1"/>
  <c r="U108" i="2"/>
  <c r="T108" i="2"/>
  <c r="R108" i="2"/>
  <c r="O108" i="2"/>
  <c r="P108" i="2" s="1"/>
  <c r="Q108" i="2" s="1"/>
  <c r="M108" i="2"/>
  <c r="Y107" i="2"/>
  <c r="X107" i="2"/>
  <c r="W107" i="2"/>
  <c r="Z107" i="2" s="1"/>
  <c r="V107" i="2"/>
  <c r="U107" i="2"/>
  <c r="T107" i="2"/>
  <c r="R107" i="2"/>
  <c r="O107" i="2"/>
  <c r="P107" i="2" s="1"/>
  <c r="Q107" i="2" s="1"/>
  <c r="M107" i="2"/>
  <c r="Z106" i="2"/>
  <c r="Y106" i="2"/>
  <c r="W106" i="2"/>
  <c r="V106" i="2"/>
  <c r="U106" i="2"/>
  <c r="X106" i="2" s="1"/>
  <c r="T106" i="2"/>
  <c r="Y105" i="2"/>
  <c r="X105" i="2"/>
  <c r="W105" i="2"/>
  <c r="Z105" i="2" s="1"/>
  <c r="V105" i="2"/>
  <c r="U105" i="2"/>
  <c r="T105" i="2"/>
  <c r="R105" i="2"/>
  <c r="O105" i="2"/>
  <c r="P105" i="2" s="1"/>
  <c r="Q105" i="2" s="1"/>
  <c r="M105" i="2"/>
  <c r="X104" i="2"/>
  <c r="W104" i="2"/>
  <c r="Z104" i="2" s="1"/>
  <c r="V104" i="2"/>
  <c r="Y104" i="2" s="1"/>
  <c r="U104" i="2"/>
  <c r="T104" i="2"/>
  <c r="R104" i="2"/>
  <c r="O104" i="2"/>
  <c r="P104" i="2" s="1"/>
  <c r="Q104" i="2" s="1"/>
  <c r="M104" i="2"/>
  <c r="S104" i="2" s="1"/>
  <c r="Y103" i="2"/>
  <c r="X103" i="2"/>
  <c r="W103" i="2"/>
  <c r="Z103" i="2" s="1"/>
  <c r="V103" i="2"/>
  <c r="U103" i="2"/>
  <c r="T103" i="2"/>
  <c r="R103" i="2"/>
  <c r="O103" i="2"/>
  <c r="P103" i="2" s="1"/>
  <c r="Q103" i="2" s="1"/>
  <c r="M103" i="2"/>
  <c r="W102" i="2"/>
  <c r="Z102" i="2" s="1"/>
  <c r="V102" i="2"/>
  <c r="Y102" i="2" s="1"/>
  <c r="U102" i="2"/>
  <c r="X102" i="2" s="1"/>
  <c r="T102" i="2"/>
  <c r="R102" i="2"/>
  <c r="O102" i="2"/>
  <c r="P102" i="2" s="1"/>
  <c r="Q102" i="2" s="1"/>
  <c r="M102" i="2"/>
  <c r="Y101" i="2"/>
  <c r="W101" i="2"/>
  <c r="Z101" i="2" s="1"/>
  <c r="V101" i="2"/>
  <c r="U101" i="2"/>
  <c r="X101" i="2" s="1"/>
  <c r="T101" i="2"/>
  <c r="R101" i="2"/>
  <c r="P101" i="2"/>
  <c r="Q101" i="2" s="1"/>
  <c r="O101" i="2"/>
  <c r="M101" i="2"/>
  <c r="S101" i="2" s="1"/>
  <c r="Z100" i="2"/>
  <c r="Y100" i="2"/>
  <c r="W100" i="2"/>
  <c r="V100" i="2"/>
  <c r="U100" i="2"/>
  <c r="X100" i="2" s="1"/>
  <c r="T100" i="2"/>
  <c r="R100" i="2"/>
  <c r="S100" i="2" s="1"/>
  <c r="P100" i="2"/>
  <c r="Q100" i="2" s="1"/>
  <c r="O100" i="2"/>
  <c r="M100" i="2"/>
  <c r="Y99" i="2"/>
  <c r="W99" i="2"/>
  <c r="Z99" i="2" s="1"/>
  <c r="V99" i="2"/>
  <c r="U99" i="2"/>
  <c r="X99" i="2" s="1"/>
  <c r="T99" i="2"/>
  <c r="R99" i="2"/>
  <c r="O99" i="2"/>
  <c r="P99" i="2" s="1"/>
  <c r="Q99" i="2" s="1"/>
  <c r="M99" i="2"/>
  <c r="Z98" i="2"/>
  <c r="Y98" i="2"/>
  <c r="X98" i="2"/>
  <c r="W98" i="2"/>
  <c r="V98" i="2"/>
  <c r="U98" i="2"/>
  <c r="T98" i="2"/>
  <c r="R98" i="2"/>
  <c r="P98" i="2"/>
  <c r="Q98" i="2" s="1"/>
  <c r="O98" i="2"/>
  <c r="M98" i="2"/>
  <c r="S98" i="2" s="1"/>
  <c r="W97" i="2"/>
  <c r="Z97" i="2" s="1"/>
  <c r="V97" i="2"/>
  <c r="Y97" i="2" s="1"/>
  <c r="U97" i="2"/>
  <c r="X97" i="2" s="1"/>
  <c r="T97" i="2"/>
  <c r="R97" i="2"/>
  <c r="P97" i="2"/>
  <c r="Q97" i="2" s="1"/>
  <c r="S97" i="2" s="1"/>
  <c r="O97" i="2"/>
  <c r="M97" i="2"/>
  <c r="Z96" i="2"/>
  <c r="X96" i="2"/>
  <c r="W96" i="2"/>
  <c r="V96" i="2"/>
  <c r="Y96" i="2" s="1"/>
  <c r="U96" i="2"/>
  <c r="T96" i="2"/>
  <c r="R96" i="2"/>
  <c r="O96" i="2"/>
  <c r="P96" i="2" s="1"/>
  <c r="Q96" i="2" s="1"/>
  <c r="M96" i="2"/>
  <c r="S96" i="2" s="1"/>
  <c r="Z95" i="2"/>
  <c r="W95" i="2"/>
  <c r="V95" i="2"/>
  <c r="Y95" i="2" s="1"/>
  <c r="U95" i="2"/>
  <c r="X95" i="2" s="1"/>
  <c r="T95" i="2"/>
  <c r="R95" i="2"/>
  <c r="O95" i="2"/>
  <c r="P95" i="2" s="1"/>
  <c r="Q95" i="2" s="1"/>
  <c r="M95" i="2"/>
  <c r="Z94" i="2"/>
  <c r="X94" i="2"/>
  <c r="W94" i="2"/>
  <c r="V94" i="2"/>
  <c r="Y94" i="2" s="1"/>
  <c r="U94" i="2"/>
  <c r="T94" i="2"/>
  <c r="R94" i="2"/>
  <c r="O94" i="2"/>
  <c r="P94" i="2" s="1"/>
  <c r="Q94" i="2" s="1"/>
  <c r="M94" i="2"/>
  <c r="Z93" i="2"/>
  <c r="Y93" i="2"/>
  <c r="X93" i="2"/>
  <c r="W93" i="2"/>
  <c r="V93" i="2"/>
  <c r="U93" i="2"/>
  <c r="T93" i="2"/>
  <c r="R93" i="2"/>
  <c r="O93" i="2"/>
  <c r="P93" i="2" s="1"/>
  <c r="Q93" i="2" s="1"/>
  <c r="M93" i="2"/>
  <c r="X92" i="2"/>
  <c r="W92" i="2"/>
  <c r="Z92" i="2" s="1"/>
  <c r="V92" i="2"/>
  <c r="Y92" i="2" s="1"/>
  <c r="U92" i="2"/>
  <c r="T92" i="2"/>
  <c r="R92" i="2"/>
  <c r="S92" i="2" s="1"/>
  <c r="O92" i="2"/>
  <c r="P92" i="2" s="1"/>
  <c r="Q92" i="2" s="1"/>
  <c r="M92" i="2"/>
  <c r="Y91" i="2"/>
  <c r="X91" i="2"/>
  <c r="W91" i="2"/>
  <c r="Z91" i="2" s="1"/>
  <c r="V91" i="2"/>
  <c r="U91" i="2"/>
  <c r="T91" i="2"/>
  <c r="R91" i="2"/>
  <c r="O91" i="2"/>
  <c r="P91" i="2" s="1"/>
  <c r="Q91" i="2" s="1"/>
  <c r="M91" i="2"/>
  <c r="W90" i="2"/>
  <c r="Z90" i="2" s="1"/>
  <c r="V90" i="2"/>
  <c r="Y90" i="2" s="1"/>
  <c r="U90" i="2"/>
  <c r="X90" i="2" s="1"/>
  <c r="T90" i="2"/>
  <c r="R90" i="2"/>
  <c r="O90" i="2"/>
  <c r="P90" i="2" s="1"/>
  <c r="Q90" i="2" s="1"/>
  <c r="M90" i="2"/>
  <c r="Y89" i="2"/>
  <c r="W89" i="2"/>
  <c r="Z89" i="2" s="1"/>
  <c r="V89" i="2"/>
  <c r="U89" i="2"/>
  <c r="X89" i="2" s="1"/>
  <c r="T89" i="2"/>
  <c r="R89" i="2"/>
  <c r="P89" i="2"/>
  <c r="Q89" i="2" s="1"/>
  <c r="O89" i="2"/>
  <c r="M89" i="2"/>
  <c r="S89" i="2" s="1"/>
  <c r="Z88" i="2"/>
  <c r="Y88" i="2"/>
  <c r="W88" i="2"/>
  <c r="V88" i="2"/>
  <c r="U88" i="2"/>
  <c r="X88" i="2" s="1"/>
  <c r="T88" i="2"/>
  <c r="R88" i="2"/>
  <c r="S88" i="2" s="1"/>
  <c r="P88" i="2"/>
  <c r="Q88" i="2" s="1"/>
  <c r="O88" i="2"/>
  <c r="M88" i="2"/>
  <c r="Y87" i="2"/>
  <c r="W87" i="2"/>
  <c r="Z87" i="2" s="1"/>
  <c r="V87" i="2"/>
  <c r="U87" i="2"/>
  <c r="X87" i="2" s="1"/>
  <c r="T87" i="2"/>
  <c r="R87" i="2"/>
  <c r="O87" i="2"/>
  <c r="P87" i="2" s="1"/>
  <c r="Q87" i="2" s="1"/>
  <c r="M87" i="2"/>
  <c r="Z86" i="2"/>
  <c r="Y86" i="2"/>
  <c r="X86" i="2"/>
  <c r="W86" i="2"/>
  <c r="V86" i="2"/>
  <c r="U86" i="2"/>
  <c r="T86" i="2"/>
  <c r="R86" i="2"/>
  <c r="P86" i="2"/>
  <c r="Q86" i="2" s="1"/>
  <c r="O86" i="2"/>
  <c r="M86" i="2"/>
  <c r="Z85" i="2"/>
  <c r="Y85" i="2"/>
  <c r="X85" i="2"/>
  <c r="W85" i="2"/>
  <c r="V85" i="2"/>
  <c r="U85" i="2"/>
  <c r="T85" i="2"/>
  <c r="Z84" i="2"/>
  <c r="Y84" i="2"/>
  <c r="X84" i="2"/>
  <c r="W84" i="2"/>
  <c r="V84" i="2"/>
  <c r="U84" i="2"/>
  <c r="T84" i="2"/>
  <c r="R84" i="2"/>
  <c r="P84" i="2"/>
  <c r="Q84" i="2" s="1"/>
  <c r="O84" i="2"/>
  <c r="M84" i="2"/>
  <c r="W83" i="2"/>
  <c r="Z83" i="2" s="1"/>
  <c r="V83" i="2"/>
  <c r="Y83" i="2" s="1"/>
  <c r="U83" i="2"/>
  <c r="X83" i="2" s="1"/>
  <c r="T83" i="2"/>
  <c r="R83" i="2"/>
  <c r="P83" i="2"/>
  <c r="Q83" i="2" s="1"/>
  <c r="S83" i="2" s="1"/>
  <c r="O83" i="2"/>
  <c r="M83" i="2"/>
  <c r="Z82" i="2"/>
  <c r="X82" i="2"/>
  <c r="W82" i="2"/>
  <c r="V82" i="2"/>
  <c r="Y82" i="2" s="1"/>
  <c r="U82" i="2"/>
  <c r="T82" i="2"/>
  <c r="R82" i="2"/>
  <c r="O82" i="2"/>
  <c r="P82" i="2" s="1"/>
  <c r="Q82" i="2" s="1"/>
  <c r="M82" i="2"/>
  <c r="S82" i="2" s="1"/>
  <c r="Z81" i="2"/>
  <c r="W81" i="2"/>
  <c r="V81" i="2"/>
  <c r="Y81" i="2" s="1"/>
  <c r="U81" i="2"/>
  <c r="X81" i="2" s="1"/>
  <c r="T81" i="2"/>
  <c r="R81" i="2"/>
  <c r="Q81" i="2"/>
  <c r="P81" i="2"/>
  <c r="O81" i="2"/>
  <c r="M81" i="2"/>
  <c r="Z80" i="2"/>
  <c r="X80" i="2"/>
  <c r="W80" i="2"/>
  <c r="V80" i="2"/>
  <c r="Y80" i="2" s="1"/>
  <c r="U80" i="2"/>
  <c r="T80" i="2"/>
  <c r="R80" i="2"/>
  <c r="O80" i="2"/>
  <c r="P80" i="2" s="1"/>
  <c r="Q80" i="2" s="1"/>
  <c r="M80" i="2"/>
  <c r="Z79" i="2"/>
  <c r="Y79" i="2"/>
  <c r="X79" i="2"/>
  <c r="W79" i="2"/>
  <c r="V79" i="2"/>
  <c r="U79" i="2"/>
  <c r="T79" i="2"/>
  <c r="R79" i="2"/>
  <c r="O79" i="2"/>
  <c r="P79" i="2" s="1"/>
  <c r="Q79" i="2" s="1"/>
  <c r="M79" i="2"/>
  <c r="S79" i="2" s="1"/>
  <c r="X78" i="2"/>
  <c r="W78" i="2"/>
  <c r="Z78" i="2" s="1"/>
  <c r="V78" i="2"/>
  <c r="Y78" i="2" s="1"/>
  <c r="U78" i="2"/>
  <c r="T78" i="2"/>
  <c r="R78" i="2"/>
  <c r="O78" i="2"/>
  <c r="P78" i="2" s="1"/>
  <c r="Q78" i="2" s="1"/>
  <c r="M78" i="2"/>
  <c r="Y77" i="2"/>
  <c r="X77" i="2"/>
  <c r="W77" i="2"/>
  <c r="Z77" i="2" s="1"/>
  <c r="V77" i="2"/>
  <c r="U77" i="2"/>
  <c r="T77" i="2"/>
  <c r="R77" i="2"/>
  <c r="O77" i="2"/>
  <c r="P77" i="2" s="1"/>
  <c r="Q77" i="2" s="1"/>
  <c r="M77" i="2"/>
  <c r="W76" i="2"/>
  <c r="Z76" i="2" s="1"/>
  <c r="V76" i="2"/>
  <c r="Y76" i="2" s="1"/>
  <c r="U76" i="2"/>
  <c r="X76" i="2" s="1"/>
  <c r="T76" i="2"/>
  <c r="R76" i="2"/>
  <c r="S76" i="2" s="1"/>
  <c r="O76" i="2"/>
  <c r="P76" i="2" s="1"/>
  <c r="Q76" i="2" s="1"/>
  <c r="M76" i="2"/>
  <c r="Y75" i="2"/>
  <c r="W75" i="2"/>
  <c r="Z75" i="2" s="1"/>
  <c r="V75" i="2"/>
  <c r="U75" i="2"/>
  <c r="X75" i="2" s="1"/>
  <c r="T75" i="2"/>
  <c r="R75" i="2"/>
  <c r="P75" i="2"/>
  <c r="Q75" i="2" s="1"/>
  <c r="O75" i="2"/>
  <c r="M75" i="2"/>
  <c r="Y74" i="2"/>
  <c r="W74" i="2"/>
  <c r="Z74" i="2" s="1"/>
  <c r="V74" i="2"/>
  <c r="U74" i="2"/>
  <c r="X74" i="2" s="1"/>
  <c r="T74" i="2"/>
  <c r="R74" i="2"/>
  <c r="P74" i="2"/>
  <c r="Q74" i="2" s="1"/>
  <c r="O74" i="2"/>
  <c r="M74" i="2"/>
  <c r="Y73" i="2"/>
  <c r="W73" i="2"/>
  <c r="Z73" i="2" s="1"/>
  <c r="V73" i="2"/>
  <c r="U73" i="2"/>
  <c r="X73" i="2" s="1"/>
  <c r="T73" i="2"/>
  <c r="R73" i="2"/>
  <c r="P73" i="2"/>
  <c r="Q73" i="2" s="1"/>
  <c r="O73" i="2"/>
  <c r="M73" i="2"/>
  <c r="S73" i="2" s="1"/>
  <c r="Z72" i="2"/>
  <c r="Y72" i="2"/>
  <c r="W72" i="2"/>
  <c r="V72" i="2"/>
  <c r="U72" i="2"/>
  <c r="X72" i="2" s="1"/>
  <c r="T72" i="2"/>
  <c r="R72" i="2"/>
  <c r="P72" i="2"/>
  <c r="Q72" i="2" s="1"/>
  <c r="O72" i="2"/>
  <c r="M72" i="2"/>
  <c r="Z71" i="2"/>
  <c r="W71" i="2"/>
  <c r="V71" i="2"/>
  <c r="Y71" i="2" s="1"/>
  <c r="U71" i="2"/>
  <c r="X71" i="2" s="1"/>
  <c r="T71" i="2"/>
  <c r="R71" i="2"/>
  <c r="P71" i="2"/>
  <c r="Q71" i="2" s="1"/>
  <c r="S71" i="2" s="1"/>
  <c r="O71" i="2"/>
  <c r="M71" i="2"/>
  <c r="Z70" i="2"/>
  <c r="X70" i="2"/>
  <c r="W70" i="2"/>
  <c r="V70" i="2"/>
  <c r="Y70" i="2" s="1"/>
  <c r="U70" i="2"/>
  <c r="T70" i="2"/>
  <c r="R70" i="2"/>
  <c r="O70" i="2"/>
  <c r="P70" i="2" s="1"/>
  <c r="Q70" i="2" s="1"/>
  <c r="M70" i="2"/>
  <c r="S70" i="2" s="1"/>
  <c r="Z69" i="2"/>
  <c r="X69" i="2"/>
  <c r="W69" i="2"/>
  <c r="V69" i="2"/>
  <c r="Y69" i="2" s="1"/>
  <c r="U69" i="2"/>
  <c r="T69" i="2"/>
  <c r="R69" i="2"/>
  <c r="Q69" i="2"/>
  <c r="P69" i="2"/>
  <c r="O69" i="2"/>
  <c r="M69" i="2"/>
  <c r="Z68" i="2"/>
  <c r="X68" i="2"/>
  <c r="W68" i="2"/>
  <c r="V68" i="2"/>
  <c r="Y68" i="2" s="1"/>
  <c r="U68" i="2"/>
  <c r="T68" i="2"/>
  <c r="R68" i="2"/>
  <c r="O68" i="2"/>
  <c r="P68" i="2" s="1"/>
  <c r="Q68" i="2" s="1"/>
  <c r="M68" i="2"/>
  <c r="Z67" i="2"/>
  <c r="X67" i="2"/>
  <c r="W67" i="2"/>
  <c r="V67" i="2"/>
  <c r="Y67" i="2" s="1"/>
  <c r="U67" i="2"/>
  <c r="T67" i="2"/>
  <c r="R67" i="2"/>
  <c r="O67" i="2"/>
  <c r="P67" i="2" s="1"/>
  <c r="Q67" i="2" s="1"/>
  <c r="M67" i="2"/>
  <c r="S67" i="2" s="1"/>
  <c r="Y66" i="2"/>
  <c r="W66" i="2"/>
  <c r="Z66" i="2" s="1"/>
  <c r="V66" i="2"/>
  <c r="U66" i="2"/>
  <c r="X66" i="2" s="1"/>
  <c r="T66" i="2"/>
  <c r="Z65" i="2"/>
  <c r="X65" i="2"/>
  <c r="W65" i="2"/>
  <c r="V65" i="2"/>
  <c r="Y65" i="2" s="1"/>
  <c r="U65" i="2"/>
  <c r="T65" i="2"/>
  <c r="R65" i="2"/>
  <c r="O65" i="2"/>
  <c r="P65" i="2" s="1"/>
  <c r="Q65" i="2" s="1"/>
  <c r="M65" i="2"/>
  <c r="S65" i="2" s="1"/>
  <c r="X64" i="2"/>
  <c r="W64" i="2"/>
  <c r="Z64" i="2" s="1"/>
  <c r="V64" i="2"/>
  <c r="Y64" i="2" s="1"/>
  <c r="U64" i="2"/>
  <c r="T64" i="2"/>
  <c r="R64" i="2"/>
  <c r="O64" i="2"/>
  <c r="P64" i="2" s="1"/>
  <c r="Q64" i="2" s="1"/>
  <c r="M64" i="2"/>
  <c r="Y63" i="2"/>
  <c r="X63" i="2"/>
  <c r="W63" i="2"/>
  <c r="Z63" i="2" s="1"/>
  <c r="V63" i="2"/>
  <c r="U63" i="2"/>
  <c r="T63" i="2"/>
  <c r="R63" i="2"/>
  <c r="S63" i="2" s="1"/>
  <c r="O63" i="2"/>
  <c r="P63" i="2" s="1"/>
  <c r="Q63" i="2" s="1"/>
  <c r="M63" i="2"/>
  <c r="Y62" i="2"/>
  <c r="W62" i="2"/>
  <c r="Z62" i="2" s="1"/>
  <c r="V62" i="2"/>
  <c r="U62" i="2"/>
  <c r="X62" i="2" s="1"/>
  <c r="T62" i="2"/>
  <c r="R62" i="2"/>
  <c r="O62" i="2"/>
  <c r="P62" i="2" s="1"/>
  <c r="Q62" i="2" s="1"/>
  <c r="M62" i="2"/>
  <c r="S62" i="2" s="1"/>
  <c r="Y61" i="2"/>
  <c r="W61" i="2"/>
  <c r="Z61" i="2" s="1"/>
  <c r="V61" i="2"/>
  <c r="U61" i="2"/>
  <c r="X61" i="2" s="1"/>
  <c r="T61" i="2"/>
  <c r="R61" i="2"/>
  <c r="P61" i="2"/>
  <c r="Q61" i="2" s="1"/>
  <c r="O61" i="2"/>
  <c r="M61" i="2"/>
  <c r="S61" i="2" s="1"/>
  <c r="Z60" i="2"/>
  <c r="Y60" i="2"/>
  <c r="W60" i="2"/>
  <c r="V60" i="2"/>
  <c r="U60" i="2"/>
  <c r="X60" i="2" s="1"/>
  <c r="T60" i="2"/>
  <c r="R60" i="2"/>
  <c r="P60" i="2"/>
  <c r="Q60" i="2" s="1"/>
  <c r="O60" i="2"/>
  <c r="M60" i="2"/>
  <c r="S60" i="2" s="1"/>
  <c r="Y59" i="2"/>
  <c r="W59" i="2"/>
  <c r="Z59" i="2" s="1"/>
  <c r="V59" i="2"/>
  <c r="U59" i="2"/>
  <c r="X59" i="2" s="1"/>
  <c r="T59" i="2"/>
  <c r="R59" i="2"/>
  <c r="P59" i="2"/>
  <c r="Q59" i="2" s="1"/>
  <c r="O59" i="2"/>
  <c r="M59" i="2"/>
  <c r="Z58" i="2"/>
  <c r="Y58" i="2"/>
  <c r="W58" i="2"/>
  <c r="V58" i="2"/>
  <c r="U58" i="2"/>
  <c r="X58" i="2" s="1"/>
  <c r="T58" i="2"/>
  <c r="R58" i="2"/>
  <c r="P58" i="2"/>
  <c r="Q58" i="2" s="1"/>
  <c r="O58" i="2"/>
  <c r="M58" i="2"/>
  <c r="S58" i="2" s="1"/>
  <c r="Z57" i="2"/>
  <c r="W57" i="2"/>
  <c r="V57" i="2"/>
  <c r="Y57" i="2" s="1"/>
  <c r="U57" i="2"/>
  <c r="X57" i="2" s="1"/>
  <c r="T57" i="2"/>
  <c r="R57" i="2"/>
  <c r="P57" i="2"/>
  <c r="Q57" i="2" s="1"/>
  <c r="S57" i="2" s="1"/>
  <c r="O57" i="2"/>
  <c r="M57" i="2"/>
  <c r="X56" i="2"/>
  <c r="W56" i="2"/>
  <c r="Z56" i="2" s="1"/>
  <c r="V56" i="2"/>
  <c r="Y56" i="2" s="1"/>
  <c r="U56" i="2"/>
  <c r="T56" i="2"/>
  <c r="R56" i="2"/>
  <c r="O56" i="2"/>
  <c r="P56" i="2" s="1"/>
  <c r="Q56" i="2" s="1"/>
  <c r="M56" i="2"/>
  <c r="S56" i="2" s="1"/>
  <c r="Z55" i="2"/>
  <c r="X55" i="2"/>
  <c r="W55" i="2"/>
  <c r="V55" i="2"/>
  <c r="Y55" i="2" s="1"/>
  <c r="U55" i="2"/>
  <c r="T55" i="2"/>
  <c r="R55" i="2"/>
  <c r="O55" i="2"/>
  <c r="P55" i="2" s="1"/>
  <c r="Q55" i="2" s="1"/>
  <c r="M55" i="2"/>
  <c r="S55" i="2" s="1"/>
  <c r="Z54" i="2"/>
  <c r="W54" i="2"/>
  <c r="V54" i="2"/>
  <c r="Y54" i="2" s="1"/>
  <c r="U54" i="2"/>
  <c r="X54" i="2" s="1"/>
  <c r="T54" i="2"/>
  <c r="R54" i="2"/>
  <c r="Q54" i="2"/>
  <c r="M54" i="2"/>
  <c r="Z53" i="2"/>
  <c r="Y53" i="2"/>
  <c r="X53" i="2"/>
  <c r="W53" i="2"/>
  <c r="V53" i="2"/>
  <c r="U53" i="2"/>
  <c r="T53" i="2"/>
  <c r="R53" i="2"/>
  <c r="O53" i="2"/>
  <c r="P53" i="2" s="1"/>
  <c r="Q53" i="2" s="1"/>
  <c r="M53" i="2"/>
  <c r="X52" i="2"/>
  <c r="W52" i="2"/>
  <c r="Z52" i="2" s="1"/>
  <c r="V52" i="2"/>
  <c r="Y52" i="2" s="1"/>
  <c r="U52" i="2"/>
  <c r="T52" i="2"/>
  <c r="R52" i="2"/>
  <c r="O52" i="2"/>
  <c r="P52" i="2" s="1"/>
  <c r="Q52" i="2" s="1"/>
  <c r="S52" i="2" s="1"/>
  <c r="M52" i="2"/>
  <c r="Y51" i="2"/>
  <c r="X51" i="2"/>
  <c r="W51" i="2"/>
  <c r="Z51" i="2" s="1"/>
  <c r="V51" i="2"/>
  <c r="U51" i="2"/>
  <c r="T51" i="2"/>
  <c r="P51" i="2"/>
  <c r="Q51" i="2" s="1"/>
  <c r="B18" i="2"/>
  <c r="B14" i="2"/>
  <c r="B11" i="2"/>
  <c r="B12" i="2" s="1"/>
  <c r="B5" i="2"/>
  <c r="B4" i="2"/>
  <c r="S109" i="2" s="1"/>
  <c r="AB55" i="2" l="1"/>
  <c r="AD55" i="2" s="1"/>
  <c r="AA55" i="2"/>
  <c r="AC55" i="2" s="1"/>
  <c r="AB70" i="2"/>
  <c r="AD70" i="2" s="1"/>
  <c r="AA70" i="2"/>
  <c r="AC70" i="2" s="1"/>
  <c r="AB82" i="2"/>
  <c r="AD82" i="2" s="1"/>
  <c r="AA82" i="2"/>
  <c r="AC82" i="2" s="1"/>
  <c r="S74" i="2"/>
  <c r="S90" i="2"/>
  <c r="S93" i="2"/>
  <c r="S105" i="2"/>
  <c r="S114" i="2"/>
  <c r="S117" i="2"/>
  <c r="AB63" i="2"/>
  <c r="AD63" i="2" s="1"/>
  <c r="AA63" i="2"/>
  <c r="AC63" i="2" s="1"/>
  <c r="AB101" i="2"/>
  <c r="AD101" i="2" s="1"/>
  <c r="AA101" i="2"/>
  <c r="AC101" i="2" s="1"/>
  <c r="AB97" i="2"/>
  <c r="AD97" i="2" s="1"/>
  <c r="AA97" i="2"/>
  <c r="AC97" i="2" s="1"/>
  <c r="AB104" i="2"/>
  <c r="AD104" i="2" s="1"/>
  <c r="AA104" i="2"/>
  <c r="AC104" i="2" s="1"/>
  <c r="AB111" i="2"/>
  <c r="AD111" i="2" s="1"/>
  <c r="AA111" i="2"/>
  <c r="AC111" i="2" s="1"/>
  <c r="AB58" i="2"/>
  <c r="AD58" i="2" s="1"/>
  <c r="AA58" i="2"/>
  <c r="AC58" i="2" s="1"/>
  <c r="AB62" i="2"/>
  <c r="AD62" i="2" s="1"/>
  <c r="AA62" i="2"/>
  <c r="AC62" i="2" s="1"/>
  <c r="AB73" i="2"/>
  <c r="AD73" i="2" s="1"/>
  <c r="AA73" i="2"/>
  <c r="AC73" i="2" s="1"/>
  <c r="S77" i="2"/>
  <c r="AB89" i="2"/>
  <c r="AD89" i="2" s="1"/>
  <c r="AA89" i="2"/>
  <c r="AC89" i="2" s="1"/>
  <c r="AB96" i="2"/>
  <c r="AD96" i="2" s="1"/>
  <c r="AA96" i="2"/>
  <c r="AC96" i="2" s="1"/>
  <c r="S107" i="2"/>
  <c r="S110" i="2"/>
  <c r="S123" i="2"/>
  <c r="S84" i="2"/>
  <c r="AA65" i="2"/>
  <c r="AC65" i="2" s="1"/>
  <c r="AB65" i="2"/>
  <c r="AD65" i="2" s="1"/>
  <c r="S53" i="2"/>
  <c r="S72" i="2"/>
  <c r="AB57" i="2"/>
  <c r="AD57" i="2" s="1"/>
  <c r="AA57" i="2"/>
  <c r="AC57" i="2" s="1"/>
  <c r="AB61" i="2"/>
  <c r="AD61" i="2" s="1"/>
  <c r="AA61" i="2"/>
  <c r="AC61" i="2" s="1"/>
  <c r="AA67" i="2"/>
  <c r="AC67" i="2" s="1"/>
  <c r="AB67" i="2"/>
  <c r="AD67" i="2" s="1"/>
  <c r="AB79" i="2"/>
  <c r="AD79" i="2" s="1"/>
  <c r="AA79" i="2"/>
  <c r="AC79" i="2" s="1"/>
  <c r="AB92" i="2"/>
  <c r="AD92" i="2" s="1"/>
  <c r="AA92" i="2"/>
  <c r="AC92" i="2" s="1"/>
  <c r="AB100" i="2"/>
  <c r="AD100" i="2" s="1"/>
  <c r="AA100" i="2"/>
  <c r="AC100" i="2" s="1"/>
  <c r="AB119" i="2"/>
  <c r="AD119" i="2" s="1"/>
  <c r="AA119" i="2"/>
  <c r="AC119" i="2" s="1"/>
  <c r="AB122" i="2"/>
  <c r="AD122" i="2" s="1"/>
  <c r="AA122" i="2"/>
  <c r="AC122" i="2" s="1"/>
  <c r="S59" i="2"/>
  <c r="AB109" i="2"/>
  <c r="AD109" i="2" s="1"/>
  <c r="AA109" i="2"/>
  <c r="AC109" i="2" s="1"/>
  <c r="S99" i="2"/>
  <c r="S103" i="2"/>
  <c r="AB56" i="2"/>
  <c r="AD56" i="2" s="1"/>
  <c r="AA56" i="2"/>
  <c r="AC56" i="2" s="1"/>
  <c r="AA60" i="2"/>
  <c r="AC60" i="2" s="1"/>
  <c r="AB60" i="2"/>
  <c r="AD60" i="2" s="1"/>
  <c r="AA88" i="2"/>
  <c r="AC88" i="2" s="1"/>
  <c r="AB88" i="2"/>
  <c r="AD88" i="2" s="1"/>
  <c r="AB98" i="2"/>
  <c r="AD98" i="2" s="1"/>
  <c r="AA98" i="2"/>
  <c r="AC98" i="2" s="1"/>
  <c r="AB112" i="2"/>
  <c r="AD112" i="2" s="1"/>
  <c r="AA112" i="2"/>
  <c r="AC112" i="2" s="1"/>
  <c r="AB118" i="2"/>
  <c r="AD118" i="2" s="1"/>
  <c r="AA118" i="2"/>
  <c r="AC118" i="2" s="1"/>
  <c r="S75" i="2"/>
  <c r="S87" i="2"/>
  <c r="S91" i="2"/>
  <c r="S121" i="2"/>
  <c r="AB76" i="2"/>
  <c r="AD76" i="2" s="1"/>
  <c r="AA76" i="2"/>
  <c r="AC76" i="2" s="1"/>
  <c r="AB52" i="2"/>
  <c r="AD52" i="2" s="1"/>
  <c r="AA52" i="2"/>
  <c r="AC52" i="2" s="1"/>
  <c r="AB71" i="2"/>
  <c r="AD71" i="2" s="1"/>
  <c r="AA71" i="2"/>
  <c r="AC71" i="2" s="1"/>
  <c r="AB83" i="2"/>
  <c r="AD83" i="2" s="1"/>
  <c r="AA83" i="2"/>
  <c r="AC83" i="2" s="1"/>
  <c r="S86" i="2"/>
  <c r="S102" i="2"/>
  <c r="S115" i="2"/>
  <c r="S54" i="2"/>
  <c r="S68" i="2"/>
  <c r="S80" i="2"/>
  <c r="S94" i="2"/>
  <c r="S108" i="2"/>
  <c r="S64" i="2"/>
  <c r="S78" i="2"/>
  <c r="S69" i="2"/>
  <c r="S81" i="2"/>
  <c r="S95" i="2"/>
  <c r="AB64" i="2" l="1"/>
  <c r="AD64" i="2" s="1"/>
  <c r="AA64" i="2"/>
  <c r="AC64" i="2" s="1"/>
  <c r="AB123" i="2"/>
  <c r="AD123" i="2" s="1"/>
  <c r="AA123" i="2"/>
  <c r="AC123" i="2" s="1"/>
  <c r="AB117" i="2"/>
  <c r="AD117" i="2" s="1"/>
  <c r="AA117" i="2"/>
  <c r="AC117" i="2" s="1"/>
  <c r="AA108" i="2"/>
  <c r="AC108" i="2" s="1"/>
  <c r="AB108" i="2"/>
  <c r="AD108" i="2" s="1"/>
  <c r="AB110" i="2"/>
  <c r="AD110" i="2" s="1"/>
  <c r="AA110" i="2"/>
  <c r="AC110" i="2" s="1"/>
  <c r="AB114" i="2"/>
  <c r="AD114" i="2" s="1"/>
  <c r="AA114" i="2"/>
  <c r="AC114" i="2" s="1"/>
  <c r="AA94" i="2"/>
  <c r="AC94" i="2" s="1"/>
  <c r="AB94" i="2"/>
  <c r="AD94" i="2" s="1"/>
  <c r="AB59" i="2"/>
  <c r="AD59" i="2" s="1"/>
  <c r="AA59" i="2"/>
  <c r="AC59" i="2" s="1"/>
  <c r="AB107" i="2"/>
  <c r="AD107" i="2" s="1"/>
  <c r="AA107" i="2"/>
  <c r="AC107" i="2" s="1"/>
  <c r="AB105" i="2"/>
  <c r="AD105" i="2" s="1"/>
  <c r="AA105" i="2"/>
  <c r="AC105" i="2" s="1"/>
  <c r="AA80" i="2"/>
  <c r="AC80" i="2" s="1"/>
  <c r="AB80" i="2"/>
  <c r="AD80" i="2" s="1"/>
  <c r="AA93" i="2"/>
  <c r="AC93" i="2" s="1"/>
  <c r="AB93" i="2"/>
  <c r="AD93" i="2" s="1"/>
  <c r="AA68" i="2"/>
  <c r="AC68" i="2" s="1"/>
  <c r="AB68" i="2"/>
  <c r="AD68" i="2" s="1"/>
  <c r="AB90" i="2"/>
  <c r="AD90" i="2" s="1"/>
  <c r="AA90" i="2"/>
  <c r="AC90" i="2" s="1"/>
  <c r="AA54" i="2"/>
  <c r="AC54" i="2" s="1"/>
  <c r="AB54" i="2"/>
  <c r="AD54" i="2" s="1"/>
  <c r="AB121" i="2"/>
  <c r="AD121" i="2" s="1"/>
  <c r="AA121" i="2"/>
  <c r="AC121" i="2" s="1"/>
  <c r="AB74" i="2"/>
  <c r="AD74" i="2" s="1"/>
  <c r="AA74" i="2"/>
  <c r="AC74" i="2" s="1"/>
  <c r="AB115" i="2"/>
  <c r="AD115" i="2" s="1"/>
  <c r="AA115" i="2"/>
  <c r="AC115" i="2" s="1"/>
  <c r="AB91" i="2"/>
  <c r="AD91" i="2" s="1"/>
  <c r="AA91" i="2"/>
  <c r="AC91" i="2" s="1"/>
  <c r="AB102" i="2"/>
  <c r="AD102" i="2" s="1"/>
  <c r="AA102" i="2"/>
  <c r="AC102" i="2" s="1"/>
  <c r="AB87" i="2"/>
  <c r="AD87" i="2" s="1"/>
  <c r="AA87" i="2"/>
  <c r="AC87" i="2" s="1"/>
  <c r="AB72" i="2"/>
  <c r="AD72" i="2" s="1"/>
  <c r="AA72" i="2"/>
  <c r="AC72" i="2" s="1"/>
  <c r="AB77" i="2"/>
  <c r="AD77" i="2" s="1"/>
  <c r="AA77" i="2"/>
  <c r="AC77" i="2" s="1"/>
  <c r="AB95" i="2"/>
  <c r="AD95" i="2" s="1"/>
  <c r="AA95" i="2"/>
  <c r="AC95" i="2" s="1"/>
  <c r="AB86" i="2"/>
  <c r="AD86" i="2" s="1"/>
  <c r="AA86" i="2"/>
  <c r="AC86" i="2" s="1"/>
  <c r="AB75" i="2"/>
  <c r="AD75" i="2" s="1"/>
  <c r="AA75" i="2"/>
  <c r="AC75" i="2" s="1"/>
  <c r="AA53" i="2"/>
  <c r="AC53" i="2" s="1"/>
  <c r="AB53" i="2"/>
  <c r="AD53" i="2" s="1"/>
  <c r="AB81" i="2"/>
  <c r="AD81" i="2" s="1"/>
  <c r="AA81" i="2"/>
  <c r="AC81" i="2" s="1"/>
  <c r="AB51" i="2"/>
  <c r="AD51" i="2" s="1"/>
  <c r="AA51" i="2"/>
  <c r="AC51" i="2" s="1"/>
  <c r="AB69" i="2"/>
  <c r="AD69" i="2" s="1"/>
  <c r="AA69" i="2"/>
  <c r="AC69" i="2" s="1"/>
  <c r="AB103" i="2"/>
  <c r="AD103" i="2" s="1"/>
  <c r="AA103" i="2"/>
  <c r="AC103" i="2" s="1"/>
  <c r="AB78" i="2"/>
  <c r="AD78" i="2" s="1"/>
  <c r="AA78" i="2"/>
  <c r="AC78" i="2" s="1"/>
  <c r="AB99" i="2"/>
  <c r="AD99" i="2" s="1"/>
  <c r="AA99" i="2"/>
  <c r="AC99" i="2" s="1"/>
  <c r="AB84" i="2"/>
  <c r="AD84" i="2" s="1"/>
  <c r="AA84" i="2"/>
  <c r="AC84" i="2" s="1"/>
</calcChain>
</file>

<file path=xl/sharedStrings.xml><?xml version="1.0" encoding="utf-8"?>
<sst xmlns="http://schemas.openxmlformats.org/spreadsheetml/2006/main" count="274" uniqueCount="144">
  <si>
    <t>Fixed values</t>
  </si>
  <si>
    <t>Scaling factor [-] (USA1 to selected Reference position</t>
  </si>
  <si>
    <t>MODELL SCALE</t>
  </si>
  <si>
    <t>scale</t>
  </si>
  <si>
    <t>1/400</t>
  </si>
  <si>
    <t>L_ref model scale [m]</t>
  </si>
  <si>
    <t>H_ref model scale [m]</t>
  </si>
  <si>
    <t>p_standard [Pa]</t>
  </si>
  <si>
    <t>T_standard [K]</t>
  </si>
  <si>
    <t>Uref [m/s]</t>
  </si>
  <si>
    <t>FULL SCALE</t>
  </si>
  <si>
    <t>Q_ambient [kg/s]</t>
  </si>
  <si>
    <t>Tracer gas</t>
  </si>
  <si>
    <t>Ideal tracer</t>
  </si>
  <si>
    <t>Molecular weight of the tracer [kg/mol]</t>
  </si>
  <si>
    <t>Q_ambient [m^3/s] calculated</t>
  </si>
  <si>
    <t>H_ref full scale [m]</t>
  </si>
  <si>
    <t>L_ref full scale [m]</t>
  </si>
  <si>
    <t>R Universal gas constant [J/molK]</t>
  </si>
  <si>
    <t>p_ambient [Pa]</t>
  </si>
  <si>
    <t>T_ambient [K]</t>
  </si>
  <si>
    <t>density of tracer gas [kg/m^3] calculated</t>
  </si>
  <si>
    <t>File name</t>
  </si>
  <si>
    <t>Name of the result file</t>
  </si>
  <si>
    <t>Messpunkt</t>
  </si>
  <si>
    <t>name of measurement location</t>
  </si>
  <si>
    <t>X [mm]</t>
  </si>
  <si>
    <t>x-coordinate related to the selected reference position in model scale</t>
  </si>
  <si>
    <t>Y [mm]</t>
  </si>
  <si>
    <t>y-coordinate related to the selected reference position in model scale</t>
  </si>
  <si>
    <t>Z [mm]</t>
  </si>
  <si>
    <t>z-coordinate related to the selected reference position in model scale</t>
  </si>
  <si>
    <t>USA 1 [m/s]</t>
  </si>
  <si>
    <t>measured mean wind speed above modeled boundary layer</t>
  </si>
  <si>
    <t>C_background [ppmV]</t>
  </si>
  <si>
    <t>mean background concentration</t>
  </si>
  <si>
    <t>C [ppmV]</t>
  </si>
  <si>
    <t>mean measured concentration</t>
  </si>
  <si>
    <t>Q_ambient [%/10]</t>
  </si>
  <si>
    <t>selected flow rate in %; in this case a mass flow controller with the range from 0 l/h to 300 l/h and 0 l/h to 30 l/h (calibrated for N2) was used. A value of 10 means the controller was 100% open and released 150 l/h / or 15 l/h Ethane (consider released amount of Ethane is 0.5* N2)</t>
  </si>
  <si>
    <t>Duration [s]</t>
  </si>
  <si>
    <t>duration of the measurement in model scale</t>
  </si>
  <si>
    <t>T_ambient [°C]</t>
  </si>
  <si>
    <t>Temperature in the wind tunnel hall during the measurement</t>
  </si>
  <si>
    <t>Pressure in the wind tunnel hall during the measurement</t>
  </si>
  <si>
    <t>C_mean [ppmV]</t>
  </si>
  <si>
    <t>measured concentration reduced by background concentration</t>
  </si>
  <si>
    <t>used mass flow controller</t>
  </si>
  <si>
    <t>selected mass flow controller</t>
  </si>
  <si>
    <t>Q_standard [l/h]</t>
  </si>
  <si>
    <t>release rate of pure Ethane in l/h</t>
  </si>
  <si>
    <t>Q_ambient [l/h]</t>
  </si>
  <si>
    <t>release rate of pure Ethane under standart conditions in l/h</t>
  </si>
  <si>
    <t>Q [m^3/s]</t>
  </si>
  <si>
    <t>release rate of pure Ethane under standart conditions in m^3/s</t>
  </si>
  <si>
    <t>U_ref [m/s]</t>
  </si>
  <si>
    <t>Reference wind speed at the selected reference position</t>
  </si>
  <si>
    <t>C* [-]</t>
  </si>
  <si>
    <t>dimensionless mean concentration</t>
  </si>
  <si>
    <t>X [m]</t>
  </si>
  <si>
    <t>x-coordinate related to the selected reference position in full scale</t>
  </si>
  <si>
    <t>Y [m]</t>
  </si>
  <si>
    <t>y-coordinate related to the selected reference position infull scale</t>
  </si>
  <si>
    <t>Z [m]</t>
  </si>
  <si>
    <t>z-coordinate related to the selected reference position in full scale</t>
  </si>
  <si>
    <t>Duration [h]</t>
  </si>
  <si>
    <t>calculated duration of the time series in full scale</t>
  </si>
  <si>
    <t>C [mg/m^3]</t>
  </si>
  <si>
    <t>calculated mean concentration in full scale for selected boundary condition (B8 to B17)</t>
  </si>
  <si>
    <t>U_ref [m/s] @ 100m</t>
  </si>
  <si>
    <t>Messort</t>
  </si>
  <si>
    <t>North/Lat/Y m</t>
  </si>
  <si>
    <t>East/Lon/X m</t>
  </si>
  <si>
    <t>Height/Z [m]</t>
  </si>
  <si>
    <t>C [µg/m^3]</t>
  </si>
  <si>
    <t>C [ppbV]</t>
  </si>
  <si>
    <t>BFS_BD3_MP01_000_01</t>
  </si>
  <si>
    <t>BFS_BD3_MP01_000_02</t>
  </si>
  <si>
    <t>BFS_BD3_MP02_000_01</t>
  </si>
  <si>
    <t>BFS_BD3_MP03_000_01</t>
  </si>
  <si>
    <t>BFS_BD3_MP04_000_01</t>
  </si>
  <si>
    <t>BFS_BD3_MP04_000_02</t>
  </si>
  <si>
    <t>BFS_BD3_MP04_000_03</t>
  </si>
  <si>
    <t>BFS_BD3_MP04_000_04</t>
  </si>
  <si>
    <t>BFS_BD3_MP04_000_05</t>
  </si>
  <si>
    <t>BFS_BD3_MP04_000_06</t>
  </si>
  <si>
    <t>BFS_BD3_MP04_000_07</t>
  </si>
  <si>
    <t>BFS_BD3_MP04_000_08</t>
  </si>
  <si>
    <t>BFS_BD3_MP04_000_09</t>
  </si>
  <si>
    <t>BFS_BD3_MP05_000_01</t>
  </si>
  <si>
    <t>BFS_BD3_MP06_000_01</t>
  </si>
  <si>
    <t>-</t>
  </si>
  <si>
    <t>BFS_BD3_MP08_000_01</t>
  </si>
  <si>
    <t>BFS_BD3_MP08_000_02</t>
  </si>
  <si>
    <t>BFS_BD3_MP09_000_01</t>
  </si>
  <si>
    <t>BFS_BD3_MP10_000_01</t>
  </si>
  <si>
    <t>BFS_BD3_MP11_000_01</t>
  </si>
  <si>
    <t>BFS_BD3_MP12_000_01</t>
  </si>
  <si>
    <t>BFS_BD3_MP13_000_01</t>
  </si>
  <si>
    <t>BFS_BD3_MP14_000_01</t>
  </si>
  <si>
    <t>BFS_BD3_MP15_000_01</t>
  </si>
  <si>
    <t>BFS_BD3_MP16_000_01</t>
  </si>
  <si>
    <t>BFS_BD3_MP16_000_02</t>
  </si>
  <si>
    <t>BFS_BD3_MP17_000_01</t>
  </si>
  <si>
    <t>BFS_BD3_MP18_000_01</t>
  </si>
  <si>
    <t>BFS_BD3_MP19_000_01</t>
  </si>
  <si>
    <t>BFS_BD3_MP20_000_01</t>
  </si>
  <si>
    <t>BFS_BD3_MP21_000_01</t>
  </si>
  <si>
    <t>BFS_BD3_MP21_000_02</t>
  </si>
  <si>
    <t>BFS_BD3_MP22_000_01</t>
  </si>
  <si>
    <t>BFS_BD3_MP24_000_01</t>
  </si>
  <si>
    <t>BFS_BD3_MP25_000_01</t>
  </si>
  <si>
    <t>BFS_BD3_MP25_000_02</t>
  </si>
  <si>
    <t>BFS_BD3_MP26_000_01</t>
  </si>
  <si>
    <t>BFS_BD3_MP27_000_01</t>
  </si>
  <si>
    <t>BFS_BD3_MP27_000_02</t>
  </si>
  <si>
    <t>BFS_BD3_MP27_000_03</t>
  </si>
  <si>
    <t>BFS_BD3_MP27_000_04</t>
  </si>
  <si>
    <t>BFS_BD3_MP27_000_05</t>
  </si>
  <si>
    <t>BFS_BD3_MP27_000_06</t>
  </si>
  <si>
    <t>BFS_BD3_MP27_000_07</t>
  </si>
  <si>
    <t>BFS_BD3_MP27_000_08</t>
  </si>
  <si>
    <t>BFS_BD3_MP27_000_09</t>
  </si>
  <si>
    <t>BFS_BD3_MP27_000_10</t>
  </si>
  <si>
    <t>BFS_BD3_MP28_000_01</t>
  </si>
  <si>
    <t>BFS_BD3_MP29_000_01</t>
  </si>
  <si>
    <t>BFS_BD3_MP30_000_01</t>
  </si>
  <si>
    <t>BFS_BD3_MP31_000_01</t>
  </si>
  <si>
    <t>BFS_BD3_MP32_000_01</t>
  </si>
  <si>
    <t>BFS_BD3_MP33_000_01</t>
  </si>
  <si>
    <t>BFS_BD3_MP35_000_01</t>
  </si>
  <si>
    <t>BFS_BD3_MP36_000_01</t>
  </si>
  <si>
    <t>BFS_BD3_MP38_000_01</t>
  </si>
  <si>
    <t>BFS_BD3_MP39_000_01</t>
  </si>
  <si>
    <t>BFS_BD3_MP40_000_01</t>
  </si>
  <si>
    <t>BFS_BD3_MP42_000_01</t>
  </si>
  <si>
    <t>BFS_BD3_MP43_000_01</t>
  </si>
  <si>
    <t>BFS_BD3_MP45_000_01</t>
  </si>
  <si>
    <t>BFS_BD3_MP46_000_01</t>
  </si>
  <si>
    <t>BFS_BD3_MP47_000_01</t>
  </si>
  <si>
    <t>BFS_BD3_MP49_000_01</t>
  </si>
  <si>
    <t>BFS_BD3_MP50_000_01</t>
  </si>
  <si>
    <t>BFS_BD3_MP51_000_01</t>
  </si>
  <si>
    <t>MP27_000_10TS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</si>
</sst>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0000"/>
  </numFmts>
  <fonts count="2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sz val="10"/>
      <name val="Arial"/>
      <family val="2"/>
      <charset val="238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0"/>
      <name val="Arial"/>
    </font>
    <font>
      <sz val="11"/>
      <color theme="1"/>
      <name val="Calibri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6" fillId="0" borderId="0"/>
    <xf numFmtId="0" fontId="3" fillId="0" borderId="0"/>
    <xf numFmtId="0" fontId="16" fillId="0" borderId="0"/>
    <xf numFmtId="0" fontId="17" fillId="0" borderId="0"/>
    <xf numFmtId="0" fontId="6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</cellStyleXfs>
  <cellXfs count="81">
    <xf numFmtId="0" fontId="0" fillId="0" borderId="0" xfId="0"/>
    <xf numFmtId="0" fontId="0" fillId="0" borderId="0" xfId="0"/>
    <xf numFmtId="0" fontId="8" fillId="0" borderId="8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/>
    <xf numFmtId="0" fontId="5" fillId="0" borderId="0" xfId="0" applyFont="1" applyAlignment="1">
      <alignment horizontal="center"/>
    </xf>
    <xf numFmtId="0" fontId="0" fillId="0" borderId="8" xfId="0" applyBorder="1"/>
    <xf numFmtId="0" fontId="10" fillId="0" borderId="8" xfId="0" applyFont="1" applyBorder="1" applyAlignment="1">
      <alignment horizontal="center"/>
    </xf>
    <xf numFmtId="0" fontId="3" fillId="0" borderId="0" xfId="3"/>
    <xf numFmtId="0" fontId="8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0" fontId="8" fillId="0" borderId="19" xfId="0" applyFont="1" applyBorder="1" applyAlignment="1">
      <alignment horizontal="left"/>
    </xf>
    <xf numFmtId="0" fontId="8" fillId="0" borderId="18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0" fontId="12" fillId="0" borderId="8" xfId="2" applyFont="1" applyBorder="1" applyAlignment="1">
      <alignment horizontal="center"/>
    </xf>
    <xf numFmtId="165" fontId="0" fillId="0" borderId="0" xfId="0" applyNumberForma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20" xfId="0" applyFont="1" applyBorder="1" applyAlignment="1">
      <alignment horizontal="left"/>
    </xf>
    <xf numFmtId="0" fontId="8" fillId="0" borderId="21" xfId="0" quotePrefix="1" applyFont="1" applyBorder="1" applyAlignment="1">
      <alignment horizontal="center"/>
    </xf>
    <xf numFmtId="0" fontId="15" fillId="0" borderId="0" xfId="2" applyFont="1" applyAlignment="1">
      <alignment horizontal="center"/>
    </xf>
    <xf numFmtId="0" fontId="6" fillId="0" borderId="0" xfId="2" applyAlignment="1">
      <alignment horizontal="center"/>
    </xf>
    <xf numFmtId="0" fontId="14" fillId="0" borderId="0" xfId="0" applyFont="1" applyAlignment="1">
      <alignment horizontal="center"/>
    </xf>
    <xf numFmtId="11" fontId="0" fillId="0" borderId="0" xfId="0" applyNumberFormat="1"/>
    <xf numFmtId="16" fontId="15" fillId="0" borderId="0" xfId="2" applyNumberFormat="1" applyFont="1"/>
    <xf numFmtId="164" fontId="0" fillId="0" borderId="0" xfId="0" applyNumberFormat="1"/>
    <xf numFmtId="0" fontId="0" fillId="0" borderId="23" xfId="0" applyBorder="1"/>
    <xf numFmtId="0" fontId="8" fillId="0" borderId="0" xfId="0" quotePrefix="1" applyFont="1"/>
    <xf numFmtId="0" fontId="0" fillId="0" borderId="8" xfId="0" applyBorder="1" applyAlignment="1">
      <alignment horizontal="center"/>
    </xf>
    <xf numFmtId="0" fontId="15" fillId="0" borderId="0" xfId="2" quotePrefix="1" applyFont="1"/>
    <xf numFmtId="166" fontId="5" fillId="0" borderId="0" xfId="0" applyNumberFormat="1" applyFont="1"/>
    <xf numFmtId="0" fontId="16" fillId="0" borderId="0" xfId="4"/>
    <xf numFmtId="167" fontId="5" fillId="0" borderId="8" xfId="0" applyNumberFormat="1" applyFont="1" applyBorder="1" applyAlignment="1">
      <alignment horizontal="center" vertical="center"/>
    </xf>
    <xf numFmtId="0" fontId="15" fillId="0" borderId="0" xfId="2" applyFont="1"/>
    <xf numFmtId="0" fontId="0" fillId="0" borderId="24" xfId="0" applyBorder="1"/>
    <xf numFmtId="0" fontId="9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0" fontId="0" fillId="0" borderId="27" xfId="0" applyBorder="1"/>
    <xf numFmtId="0" fontId="10" fillId="0" borderId="18" xfId="0" applyFont="1" applyBorder="1" applyAlignment="1">
      <alignment horizontal="center"/>
    </xf>
    <xf numFmtId="167" fontId="5" fillId="0" borderId="11" xfId="0" applyNumberFormat="1" applyFont="1" applyBorder="1" applyAlignment="1">
      <alignment horizontal="center" vertical="center"/>
    </xf>
    <xf numFmtId="167" fontId="5" fillId="0" borderId="18" xfId="0" applyNumberFormat="1" applyFont="1" applyBorder="1"/>
    <xf numFmtId="0" fontId="10" fillId="0" borderId="0" xfId="0" applyFont="1" applyAlignment="1">
      <alignment horizontal="center"/>
    </xf>
    <xf numFmtId="0" fontId="0" fillId="3" borderId="0" xfId="0" applyFill="1"/>
    <xf numFmtId="166" fontId="5" fillId="0" borderId="18" xfId="0" applyNumberFormat="1" applyFont="1" applyBorder="1"/>
    <xf numFmtId="167" fontId="2" fillId="0" borderId="18" xfId="0" applyNumberFormat="1" applyFont="1" applyBorder="1"/>
    <xf numFmtId="167" fontId="2" fillId="0" borderId="0" xfId="0" applyNumberFormat="1" applyFont="1"/>
    <xf numFmtId="0" fontId="8" fillId="0" borderId="0" xfId="1" quotePrefix="1" applyFont="1" applyFill="1"/>
    <xf numFmtId="0" fontId="8" fillId="0" borderId="0" xfId="1" applyFont="1" applyFill="1"/>
    <xf numFmtId="0" fontId="0" fillId="0" borderId="29" xfId="0" applyBorder="1"/>
    <xf numFmtId="0" fontId="0" fillId="0" borderId="28" xfId="0" applyBorder="1"/>
    <xf numFmtId="167" fontId="2" fillId="0" borderId="18" xfId="0" quotePrefix="1" applyNumberFormat="1" applyFont="1" applyBorder="1" applyAlignment="1">
      <alignment horizontal="center"/>
    </xf>
    <xf numFmtId="0" fontId="0" fillId="3" borderId="23" xfId="0" applyFont="1" applyFill="1" applyBorder="1"/>
    <xf numFmtId="0" fontId="4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12">
    <cellStyle name="Neutral" xfId="1" builtinId="28"/>
    <cellStyle name="Normál 2" xfId="3" xr:uid="{00000000-0005-0000-0000-000001000000}"/>
    <cellStyle name="Normál 2 2" xfId="8" xr:uid="{6FCFF5C7-7F7F-4D72-B308-06F02209216F}"/>
    <cellStyle name="Standard" xfId="0" builtinId="0"/>
    <cellStyle name="Standard 2" xfId="2" xr:uid="{00000000-0005-0000-0000-000002000000}"/>
    <cellStyle name="Standard 2 2" xfId="6" xr:uid="{96A47F96-8F81-425D-9E8D-441C62894E72}"/>
    <cellStyle name="Standard 2 3" xfId="5" xr:uid="{8C494E86-D80B-4ED4-B5A0-0BB1D6B8A147}"/>
    <cellStyle name="Standard 3" xfId="4" xr:uid="{EEFD8DE2-254C-4C83-B10C-A1E2D4384B1A}"/>
    <cellStyle name="Standard 3 2" xfId="9" xr:uid="{B614869E-DAA1-4E8B-BB7A-4925197459B0}"/>
    <cellStyle name="Standard 4" xfId="10" xr:uid="{9C5CB5B8-44B4-4467-A5AD-E5666A1ACA2C}"/>
    <cellStyle name="Standard 5" xfId="11" xr:uid="{3D8AFA21-6FA8-456F-ADE8-42A92D9A7FB4}"/>
    <cellStyle name="Standard 6" xfId="7" xr:uid="{6D80DF17-A45F-45FC-B3B4-9568342C47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7FEE-B462-488E-9445-38E5F2DF4A62}">
  <dimension ref="A1:AN125"/>
  <sheetViews>
    <sheetView tabSelected="1" topLeftCell="A31" workbookViewId="0">
      <selection activeCell="AB51" sqref="AB51"/>
    </sheetView>
  </sheetViews>
  <sheetFormatPr baseColWidth="10" defaultColWidth="11.42578125" defaultRowHeight="15"/>
  <cols>
    <col min="1" max="1" width="50.7109375" style="1" bestFit="1" customWidth="1"/>
    <col min="2" max="2" width="11.42578125" style="1"/>
    <col min="3" max="3" width="14" style="1" bestFit="1" customWidth="1"/>
    <col min="4" max="4" width="7.28515625" style="1" bestFit="1" customWidth="1"/>
    <col min="5" max="5" width="7.140625" style="1" bestFit="1" customWidth="1"/>
    <col min="6" max="6" width="11.42578125" style="1"/>
    <col min="7" max="7" width="20.7109375" style="1" bestFit="1" customWidth="1"/>
    <col min="8" max="8" width="11" style="1" bestFit="1" customWidth="1"/>
    <col min="9" max="9" width="17.28515625" style="1" bestFit="1" customWidth="1"/>
    <col min="10" max="10" width="11.42578125" style="1"/>
    <col min="11" max="11" width="14.28515625" style="1" bestFit="1" customWidth="1"/>
    <col min="12" max="12" width="14.7109375" style="1" bestFit="1" customWidth="1"/>
    <col min="13" max="13" width="15.42578125" style="1" bestFit="1" customWidth="1"/>
    <col min="14" max="14" width="22.7109375" style="1" customWidth="1"/>
    <col min="15" max="15" width="15.5703125" style="1" bestFit="1" customWidth="1"/>
    <col min="16" max="16" width="15.28515625" style="1" bestFit="1" customWidth="1"/>
    <col min="17" max="17" width="9.7109375" style="1" bestFit="1" customWidth="1"/>
    <col min="18" max="18" width="20.5703125" style="1" customWidth="1"/>
    <col min="19" max="19" width="8.5703125" style="79" bestFit="1" customWidth="1"/>
    <col min="20" max="20" width="8.28515625" style="79" bestFit="1" customWidth="1"/>
    <col min="21" max="21" width="10.85546875" style="1" bestFit="1" customWidth="1"/>
    <col min="22" max="22" width="6.7109375" style="1" bestFit="1" customWidth="1"/>
    <col min="23" max="23" width="5.42578125" style="1" bestFit="1" customWidth="1"/>
    <col min="24" max="24" width="26" style="1" bestFit="1" customWidth="1"/>
    <col min="25" max="25" width="12.85546875" style="79" bestFit="1" customWidth="1"/>
    <col min="26" max="26" width="11.85546875" style="1" bestFit="1" customWidth="1"/>
    <col min="27" max="27" width="11.85546875" style="1" customWidth="1"/>
    <col min="28" max="28" width="9.28515625" style="79" bestFit="1" customWidth="1"/>
    <col min="29" max="16384" width="11.42578125" style="1"/>
  </cols>
  <sheetData>
    <row r="1" spans="1:29" ht="19.5" thickBot="1">
      <c r="A1" s="67" t="s">
        <v>0</v>
      </c>
      <c r="B1" s="68"/>
      <c r="C1" s="69"/>
      <c r="D1" s="62"/>
      <c r="E1" s="62"/>
      <c r="F1" s="62"/>
    </row>
    <row r="2" spans="1:29" ht="15" customHeight="1">
      <c r="A2" s="4" t="s">
        <v>1</v>
      </c>
      <c r="B2" s="5">
        <v>0.56148819999999999</v>
      </c>
      <c r="C2" s="70" t="s">
        <v>2</v>
      </c>
      <c r="D2" s="18"/>
      <c r="E2" s="18"/>
      <c r="F2" s="18"/>
    </row>
    <row r="3" spans="1:29" ht="15" customHeight="1">
      <c r="A3" s="25" t="s">
        <v>3</v>
      </c>
      <c r="B3" s="26" t="s">
        <v>4</v>
      </c>
      <c r="C3" s="71"/>
      <c r="D3" s="18"/>
      <c r="E3" s="18"/>
      <c r="F3" s="18"/>
    </row>
    <row r="4" spans="1:29">
      <c r="A4" s="6" t="s">
        <v>5</v>
      </c>
      <c r="B4" s="3">
        <f>1/400</f>
        <v>2.5000000000000001E-3</v>
      </c>
      <c r="C4" s="72"/>
      <c r="D4" s="18"/>
      <c r="E4" s="18"/>
      <c r="F4" s="18"/>
    </row>
    <row r="5" spans="1:29" ht="18.75">
      <c r="A5" s="6" t="s">
        <v>6</v>
      </c>
      <c r="B5" s="3">
        <f>B13/400</f>
        <v>0.25</v>
      </c>
      <c r="C5" s="72"/>
      <c r="D5" s="18"/>
      <c r="E5" s="18"/>
      <c r="F5" s="18"/>
      <c r="R5" s="74"/>
      <c r="S5" s="74"/>
      <c r="T5" s="62"/>
      <c r="AB5" s="62"/>
    </row>
    <row r="6" spans="1:29">
      <c r="A6" s="6" t="s">
        <v>7</v>
      </c>
      <c r="B6" s="2">
        <v>101325</v>
      </c>
      <c r="C6" s="72"/>
      <c r="D6" s="18"/>
      <c r="E6" s="18"/>
      <c r="F6" s="18"/>
      <c r="AB6" s="9"/>
    </row>
    <row r="7" spans="1:29" ht="15.75" thickBot="1">
      <c r="A7" s="16" t="s">
        <v>8</v>
      </c>
      <c r="B7" s="17">
        <v>273.14999999999998</v>
      </c>
      <c r="C7" s="73"/>
      <c r="D7" s="18"/>
      <c r="E7" s="18"/>
      <c r="F7" s="18"/>
    </row>
    <row r="8" spans="1:29">
      <c r="A8" s="4" t="s">
        <v>9</v>
      </c>
      <c r="B8" s="13">
        <v>10</v>
      </c>
      <c r="C8" s="75" t="s">
        <v>10</v>
      </c>
      <c r="E8" s="18"/>
      <c r="F8" s="18"/>
    </row>
    <row r="9" spans="1:29" ht="15" customHeight="1">
      <c r="A9" s="6" t="s">
        <v>11</v>
      </c>
      <c r="B9" s="14">
        <v>2E-3</v>
      </c>
      <c r="C9" s="76"/>
      <c r="D9" s="18"/>
      <c r="F9" s="18"/>
    </row>
    <row r="10" spans="1:29">
      <c r="A10" s="6" t="s">
        <v>12</v>
      </c>
      <c r="B10" s="14" t="s">
        <v>13</v>
      </c>
      <c r="C10" s="76"/>
      <c r="D10" s="18"/>
      <c r="E10" s="23"/>
      <c r="F10" s="18"/>
    </row>
    <row r="11" spans="1:29">
      <c r="A11" s="6" t="s">
        <v>14</v>
      </c>
      <c r="B11" s="15">
        <f>28.97/1000</f>
        <v>2.8969999999999999E-2</v>
      </c>
      <c r="C11" s="76"/>
      <c r="D11" s="18"/>
      <c r="E11" s="24"/>
      <c r="F11" s="18"/>
      <c r="AB11" s="9"/>
    </row>
    <row r="12" spans="1:29">
      <c r="A12" s="42" t="s">
        <v>15</v>
      </c>
      <c r="B12" s="15">
        <f>B9*B15*B17/(B11*B16)</f>
        <v>1.6606914302747825E-3</v>
      </c>
      <c r="C12" s="76"/>
      <c r="D12" s="18"/>
      <c r="E12" s="18"/>
      <c r="F12" s="18"/>
      <c r="AB12" s="9"/>
    </row>
    <row r="13" spans="1:29">
      <c r="A13" s="6" t="s">
        <v>16</v>
      </c>
      <c r="B13" s="14">
        <v>100</v>
      </c>
      <c r="C13" s="76"/>
      <c r="D13" s="18"/>
      <c r="E13" s="18"/>
      <c r="F13" s="18"/>
      <c r="AB13" s="9"/>
    </row>
    <row r="14" spans="1:29">
      <c r="A14" s="6" t="s">
        <v>17</v>
      </c>
      <c r="B14" s="14">
        <f>B4*400</f>
        <v>1</v>
      </c>
      <c r="C14" s="76"/>
      <c r="D14" s="18"/>
      <c r="E14" s="18"/>
      <c r="F14" s="18"/>
      <c r="AC14" s="8"/>
    </row>
    <row r="15" spans="1:29">
      <c r="A15" s="6" t="s">
        <v>18</v>
      </c>
      <c r="B15" s="15">
        <v>8.3144621000000001</v>
      </c>
      <c r="C15" s="76"/>
      <c r="D15" s="18"/>
      <c r="E15" s="18"/>
      <c r="F15" s="18"/>
      <c r="AC15" s="8"/>
    </row>
    <row r="16" spans="1:29">
      <c r="A16" s="6" t="s">
        <v>19</v>
      </c>
      <c r="B16" s="14">
        <v>101325</v>
      </c>
      <c r="C16" s="76"/>
      <c r="D16" s="18"/>
      <c r="E16" s="18"/>
      <c r="F16" s="18"/>
      <c r="Q16" s="22"/>
    </row>
    <row r="17" spans="1:7">
      <c r="A17" s="6" t="s">
        <v>20</v>
      </c>
      <c r="B17" s="14">
        <v>293.14999999999998</v>
      </c>
      <c r="C17" s="76"/>
      <c r="D17" s="18"/>
      <c r="E17" s="18"/>
      <c r="F17" s="18"/>
    </row>
    <row r="18" spans="1:7" ht="15.75" thickBot="1">
      <c r="A18" s="43" t="s">
        <v>21</v>
      </c>
      <c r="B18" s="46">
        <f>B16*B11/(B15*B17)</f>
        <v>1.2043176495883252</v>
      </c>
      <c r="C18" s="77"/>
      <c r="D18" s="18"/>
      <c r="E18" s="18"/>
      <c r="F18" s="18"/>
    </row>
    <row r="19" spans="1:7">
      <c r="A19" s="44"/>
      <c r="B19" s="45"/>
      <c r="C19" s="18"/>
      <c r="D19" s="18"/>
      <c r="E19" s="18"/>
      <c r="F19" s="18"/>
    </row>
    <row r="21" spans="1:7">
      <c r="A21" s="23" t="s">
        <v>22</v>
      </c>
      <c r="B21" s="12" t="s">
        <v>23</v>
      </c>
      <c r="C21" s="12"/>
      <c r="D21" s="12"/>
      <c r="E21" s="12"/>
      <c r="F21" s="12"/>
      <c r="G21" s="12"/>
    </row>
    <row r="22" spans="1:7">
      <c r="A22" s="23" t="s">
        <v>24</v>
      </c>
      <c r="B22" s="1" t="s">
        <v>25</v>
      </c>
    </row>
    <row r="23" spans="1:7">
      <c r="A23" s="27" t="s">
        <v>26</v>
      </c>
      <c r="B23" s="1" t="s">
        <v>27</v>
      </c>
    </row>
    <row r="24" spans="1:7">
      <c r="A24" s="27" t="s">
        <v>28</v>
      </c>
      <c r="B24" s="1" t="s">
        <v>29</v>
      </c>
    </row>
    <row r="25" spans="1:7">
      <c r="A25" s="27" t="s">
        <v>30</v>
      </c>
      <c r="B25" s="1" t="s">
        <v>31</v>
      </c>
    </row>
    <row r="26" spans="1:7">
      <c r="A26" s="23" t="s">
        <v>32</v>
      </c>
      <c r="B26" s="1" t="s">
        <v>33</v>
      </c>
    </row>
    <row r="27" spans="1:7">
      <c r="A27" s="23" t="s">
        <v>34</v>
      </c>
      <c r="B27" s="1" t="s">
        <v>35</v>
      </c>
    </row>
    <row r="28" spans="1:7">
      <c r="A28" s="23" t="s">
        <v>36</v>
      </c>
      <c r="B28" s="1" t="s">
        <v>37</v>
      </c>
    </row>
    <row r="29" spans="1:7">
      <c r="A29" s="23" t="s">
        <v>38</v>
      </c>
      <c r="B29" s="1" t="s">
        <v>39</v>
      </c>
    </row>
    <row r="30" spans="1:7">
      <c r="A30" s="23" t="s">
        <v>40</v>
      </c>
      <c r="B30" s="1" t="s">
        <v>41</v>
      </c>
    </row>
    <row r="31" spans="1:7">
      <c r="A31" s="28" t="s">
        <v>42</v>
      </c>
      <c r="B31" s="1" t="s">
        <v>43</v>
      </c>
    </row>
    <row r="32" spans="1:7">
      <c r="A32" s="28" t="s">
        <v>19</v>
      </c>
      <c r="B32" s="1" t="s">
        <v>44</v>
      </c>
    </row>
    <row r="33" spans="1:28">
      <c r="A33" s="27" t="s">
        <v>45</v>
      </c>
      <c r="B33" s="1" t="s">
        <v>46</v>
      </c>
    </row>
    <row r="34" spans="1:28">
      <c r="A34" s="27" t="s">
        <v>47</v>
      </c>
      <c r="B34" s="1" t="s">
        <v>48</v>
      </c>
    </row>
    <row r="35" spans="1:28">
      <c r="A35" s="23" t="s">
        <v>49</v>
      </c>
      <c r="B35" s="1" t="s">
        <v>50</v>
      </c>
    </row>
    <row r="36" spans="1:28">
      <c r="A36" s="23" t="s">
        <v>51</v>
      </c>
      <c r="B36" s="1" t="s">
        <v>52</v>
      </c>
    </row>
    <row r="37" spans="1:28">
      <c r="A37" s="23" t="s">
        <v>53</v>
      </c>
      <c r="B37" s="1" t="s">
        <v>54</v>
      </c>
    </row>
    <row r="38" spans="1:28">
      <c r="A38" s="23" t="s">
        <v>55</v>
      </c>
      <c r="B38" s="1" t="s">
        <v>56</v>
      </c>
    </row>
    <row r="39" spans="1:28">
      <c r="A39" s="29" t="s">
        <v>57</v>
      </c>
      <c r="B39" s="1" t="s">
        <v>58</v>
      </c>
      <c r="Q39" s="32"/>
    </row>
    <row r="40" spans="1:28">
      <c r="A40" s="27" t="s">
        <v>59</v>
      </c>
      <c r="B40" s="1" t="s">
        <v>60</v>
      </c>
    </row>
    <row r="41" spans="1:28">
      <c r="A41" s="27" t="s">
        <v>61</v>
      </c>
      <c r="B41" s="1" t="s">
        <v>62</v>
      </c>
    </row>
    <row r="42" spans="1:28">
      <c r="A42" s="27" t="s">
        <v>63</v>
      </c>
      <c r="B42" s="1" t="s">
        <v>64</v>
      </c>
    </row>
    <row r="43" spans="1:28">
      <c r="A43" s="27" t="s">
        <v>65</v>
      </c>
      <c r="B43" s="1" t="s">
        <v>66</v>
      </c>
    </row>
    <row r="44" spans="1:28">
      <c r="A44" s="29" t="s">
        <v>67</v>
      </c>
      <c r="B44" s="1" t="s">
        <v>68</v>
      </c>
    </row>
    <row r="45" spans="1:28">
      <c r="A45" s="29" t="s">
        <v>36</v>
      </c>
      <c r="B45" s="1" t="s">
        <v>68</v>
      </c>
    </row>
    <row r="48" spans="1:28" s="80" customFormat="1">
      <c r="A48" s="35"/>
      <c r="B48" s="78" t="s">
        <v>2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63"/>
      <c r="U48" s="64" t="s">
        <v>10</v>
      </c>
      <c r="V48" s="65"/>
      <c r="W48" s="65"/>
      <c r="X48" s="65"/>
      <c r="Y48" s="65"/>
      <c r="Z48" s="65"/>
      <c r="AA48" s="65"/>
      <c r="AB48" s="66"/>
    </row>
    <row r="49" spans="1:40" s="7" customFormat="1">
      <c r="A49" s="19" t="s">
        <v>22</v>
      </c>
      <c r="B49" s="19" t="s">
        <v>24</v>
      </c>
      <c r="C49" s="20" t="s">
        <v>26</v>
      </c>
      <c r="D49" s="20" t="s">
        <v>28</v>
      </c>
      <c r="E49" s="20" t="s">
        <v>30</v>
      </c>
      <c r="F49" s="19" t="s">
        <v>32</v>
      </c>
      <c r="G49" s="19" t="s">
        <v>34</v>
      </c>
      <c r="H49" s="19" t="s">
        <v>36</v>
      </c>
      <c r="I49" s="19" t="s">
        <v>38</v>
      </c>
      <c r="J49" s="19" t="s">
        <v>40</v>
      </c>
      <c r="K49" s="21" t="s">
        <v>42</v>
      </c>
      <c r="L49" s="21" t="s">
        <v>19</v>
      </c>
      <c r="M49" s="20" t="s">
        <v>45</v>
      </c>
      <c r="N49" s="20" t="s">
        <v>47</v>
      </c>
      <c r="O49" s="19" t="s">
        <v>49</v>
      </c>
      <c r="P49" s="19" t="s">
        <v>51</v>
      </c>
      <c r="Q49" s="19" t="s">
        <v>53</v>
      </c>
      <c r="R49" s="19" t="s">
        <v>69</v>
      </c>
      <c r="S49" s="11" t="s">
        <v>57</v>
      </c>
      <c r="T49" s="11" t="s">
        <v>70</v>
      </c>
      <c r="U49" s="20" t="s">
        <v>59</v>
      </c>
      <c r="V49" s="20" t="s">
        <v>61</v>
      </c>
      <c r="W49" s="20" t="s">
        <v>63</v>
      </c>
      <c r="X49" s="20" t="s">
        <v>71</v>
      </c>
      <c r="Y49" s="20" t="s">
        <v>72</v>
      </c>
      <c r="Z49" s="20" t="s">
        <v>73</v>
      </c>
      <c r="AA49" s="11" t="s">
        <v>67</v>
      </c>
      <c r="AB49" s="11" t="s">
        <v>36</v>
      </c>
      <c r="AC49" s="10" t="s">
        <v>74</v>
      </c>
      <c r="AD49" s="10" t="s">
        <v>75</v>
      </c>
    </row>
    <row r="50" spans="1:40">
      <c r="S50" s="1"/>
      <c r="T50" s="48"/>
      <c r="AB50" s="50"/>
    </row>
    <row r="51" spans="1:40">
      <c r="A51" s="31" t="s">
        <v>76</v>
      </c>
      <c r="B51" s="36">
        <v>1</v>
      </c>
      <c r="C51" s="34">
        <v>-1020</v>
      </c>
      <c r="D51" s="34">
        <v>0</v>
      </c>
      <c r="E51" s="34">
        <v>5</v>
      </c>
      <c r="F51" s="1">
        <v>6.1433600000000004</v>
      </c>
      <c r="G51" s="1">
        <v>2.3612229999999998</v>
      </c>
      <c r="H51" s="1">
        <v>77.262007999999994</v>
      </c>
      <c r="I51" s="1">
        <v>2.3799610000000002</v>
      </c>
      <c r="J51" s="1">
        <v>300</v>
      </c>
      <c r="K51" s="58">
        <v>23</v>
      </c>
      <c r="L51" s="1">
        <v>101426.04472000001</v>
      </c>
      <c r="M51" s="22">
        <f>H51-G51</f>
        <v>74.900784999999999</v>
      </c>
      <c r="N51" s="22">
        <v>0.15</v>
      </c>
      <c r="O51" s="22">
        <f>I51*10*N51</f>
        <v>3.5699415000000001</v>
      </c>
      <c r="P51" s="22">
        <f t="shared" ref="P51:P65" si="0">O51*$B$6*(273.15+K51)/(L51*$B$7)</f>
        <v>3.866684649011408</v>
      </c>
      <c r="Q51" s="30">
        <f t="shared" ref="Q51:Q114" si="1">P51/(1000*3600)</f>
        <v>1.0740790691698356E-6</v>
      </c>
      <c r="R51" s="22">
        <f>F51*$B$2</f>
        <v>3.4494241483520001</v>
      </c>
      <c r="S51" s="53">
        <f>(M51/1000000)*R51*$B$4^2/Q51</f>
        <v>1.5034075698287122E-3</v>
      </c>
      <c r="T51" s="48">
        <f t="shared" ref="T51:T114" si="2">B51</f>
        <v>1</v>
      </c>
      <c r="U51" s="1">
        <f t="shared" ref="U51:W66" si="3">C51*400/1000</f>
        <v>-408</v>
      </c>
      <c r="V51" s="1">
        <f t="shared" si="3"/>
        <v>0</v>
      </c>
      <c r="W51" s="1">
        <f t="shared" si="3"/>
        <v>2</v>
      </c>
      <c r="X51" s="1">
        <f t="shared" ref="X51:X114" si="4">(-1)*U51</f>
        <v>408</v>
      </c>
      <c r="Y51" s="1">
        <f t="shared" ref="Y51:Z66" si="5">V51</f>
        <v>0</v>
      </c>
      <c r="Z51" s="1">
        <f t="shared" si="5"/>
        <v>2</v>
      </c>
      <c r="AA51" s="54">
        <f>$B$9*S51/($B$8*$B$14^2)*1000000</f>
        <v>0.30068151396574244</v>
      </c>
      <c r="AB51" s="54">
        <f>S51*$B$12/($B$14^2*$B$8)*1000000</f>
        <v>0.24966960674247787</v>
      </c>
      <c r="AC51" s="1">
        <f>AA51*1000</f>
        <v>300.68151396574245</v>
      </c>
      <c r="AD51" s="1">
        <f>AB51*1000</f>
        <v>249.66960674247787</v>
      </c>
      <c r="AH51" s="52"/>
      <c r="AI51" s="52"/>
      <c r="AJ51" s="52"/>
      <c r="AK51" s="52"/>
      <c r="AL51" s="52"/>
      <c r="AM51" s="52"/>
      <c r="AN51" s="52"/>
    </row>
    <row r="52" spans="1:40">
      <c r="A52" s="31" t="s">
        <v>77</v>
      </c>
      <c r="B52" s="36">
        <v>1</v>
      </c>
      <c r="C52" s="38">
        <v>-1020</v>
      </c>
      <c r="D52" s="38">
        <v>0</v>
      </c>
      <c r="E52" s="38">
        <v>50</v>
      </c>
      <c r="F52" s="1">
        <v>8.5763726426286979</v>
      </c>
      <c r="G52" s="1">
        <v>2.3395600000000001</v>
      </c>
      <c r="H52" s="1">
        <v>74.868649000000005</v>
      </c>
      <c r="I52" s="1">
        <v>0.53963099999999997</v>
      </c>
      <c r="J52" s="1">
        <v>300</v>
      </c>
      <c r="K52" s="1">
        <v>23</v>
      </c>
      <c r="L52" s="1">
        <v>101426.04472000001</v>
      </c>
      <c r="M52" s="22">
        <f t="shared" ref="M52:M115" si="6">H52-G52</f>
        <v>72.529088999999999</v>
      </c>
      <c r="N52" s="22">
        <v>0.15</v>
      </c>
      <c r="O52" s="22">
        <f t="shared" ref="O51:O114" si="7">I52*10*N52</f>
        <v>0.80944649999999996</v>
      </c>
      <c r="P52" s="22">
        <f t="shared" si="0"/>
        <v>0.87672987239315037</v>
      </c>
      <c r="Q52" s="30">
        <f t="shared" si="1"/>
        <v>2.4353607566476398E-7</v>
      </c>
      <c r="R52" s="22">
        <f t="shared" ref="R51:R65" si="8">F52*$B$2</f>
        <v>4.8155320376388309</v>
      </c>
      <c r="S52" s="53">
        <f t="shared" ref="S51:S65" si="9">(M52/1000000)*R52*$B$4^2/Q52</f>
        <v>8.9634089833223341E-3</v>
      </c>
      <c r="T52" s="48">
        <f t="shared" si="2"/>
        <v>1</v>
      </c>
      <c r="U52" s="1">
        <f t="shared" si="3"/>
        <v>-408</v>
      </c>
      <c r="V52" s="1">
        <f t="shared" si="3"/>
        <v>0</v>
      </c>
      <c r="W52" s="1">
        <f t="shared" si="3"/>
        <v>20</v>
      </c>
      <c r="X52" s="1">
        <f t="shared" si="4"/>
        <v>408</v>
      </c>
      <c r="Y52" s="1">
        <f t="shared" si="5"/>
        <v>0</v>
      </c>
      <c r="Z52" s="1">
        <f t="shared" si="5"/>
        <v>20</v>
      </c>
      <c r="AA52" s="54">
        <f t="shared" ref="AA52:AA115" si="10">$B$9*S52/($B$8*$B$14^2)*1000000</f>
        <v>1.7926817966644666</v>
      </c>
      <c r="AB52" s="54">
        <f t="shared" ref="AB52:AB115" si="11">S52*$B$12/($B$14^2*$B$8)*1000000</f>
        <v>1.48854564846514</v>
      </c>
      <c r="AC52" s="1">
        <f t="shared" ref="AC52:AD115" si="12">AA52*1000</f>
        <v>1792.6817966644667</v>
      </c>
      <c r="AD52" s="1">
        <f t="shared" si="12"/>
        <v>1488.5456484651399</v>
      </c>
    </row>
    <row r="53" spans="1:40">
      <c r="A53" s="31" t="s">
        <v>78</v>
      </c>
      <c r="B53" s="36">
        <v>2</v>
      </c>
      <c r="C53" s="38">
        <v>-970</v>
      </c>
      <c r="D53" s="38">
        <v>-105</v>
      </c>
      <c r="E53" s="38">
        <v>5</v>
      </c>
      <c r="F53" s="59">
        <v>5.8740189999999997</v>
      </c>
      <c r="G53" s="59">
        <v>2.6219790000000001</v>
      </c>
      <c r="H53" s="59">
        <v>9.2484579999999994</v>
      </c>
      <c r="I53" s="59">
        <v>8.2662549999999992</v>
      </c>
      <c r="J53" s="59">
        <v>300</v>
      </c>
      <c r="K53" s="1">
        <v>23</v>
      </c>
      <c r="L53" s="47">
        <v>101426.04472000001</v>
      </c>
      <c r="M53" s="22">
        <f t="shared" si="6"/>
        <v>6.6264789999999998</v>
      </c>
      <c r="N53" s="22">
        <v>0.15</v>
      </c>
      <c r="O53" s="22">
        <f t="shared" si="7"/>
        <v>12.3993825</v>
      </c>
      <c r="P53" s="22">
        <f t="shared" si="0"/>
        <v>13.430052556875422</v>
      </c>
      <c r="Q53" s="30">
        <f t="shared" si="1"/>
        <v>3.7305701546876174E-6</v>
      </c>
      <c r="R53" s="22">
        <f t="shared" si="8"/>
        <v>3.2981923550757997</v>
      </c>
      <c r="S53" s="53">
        <f t="shared" si="9"/>
        <v>3.6615385639189935E-5</v>
      </c>
      <c r="T53" s="48">
        <f t="shared" si="2"/>
        <v>2</v>
      </c>
      <c r="U53" s="1">
        <f t="shared" si="3"/>
        <v>-388</v>
      </c>
      <c r="V53" s="1">
        <f t="shared" si="3"/>
        <v>-42</v>
      </c>
      <c r="W53" s="1">
        <f t="shared" si="3"/>
        <v>2</v>
      </c>
      <c r="X53" s="1">
        <f t="shared" si="4"/>
        <v>388</v>
      </c>
      <c r="Y53" s="1">
        <f t="shared" si="5"/>
        <v>-42</v>
      </c>
      <c r="Z53" s="1">
        <f t="shared" si="5"/>
        <v>2</v>
      </c>
      <c r="AA53" s="54">
        <f t="shared" si="10"/>
        <v>7.3230771278379866E-3</v>
      </c>
      <c r="AB53" s="54">
        <f t="shared" si="11"/>
        <v>6.0806857147209063E-3</v>
      </c>
      <c r="AC53" s="1">
        <f t="shared" si="12"/>
        <v>7.3230771278379869</v>
      </c>
      <c r="AD53" s="1">
        <f t="shared" si="12"/>
        <v>6.0806857147209064</v>
      </c>
    </row>
    <row r="54" spans="1:40">
      <c r="A54" s="31" t="s">
        <v>79</v>
      </c>
      <c r="B54" s="36">
        <v>3</v>
      </c>
      <c r="C54" s="38">
        <v>-930</v>
      </c>
      <c r="D54" s="38">
        <v>270</v>
      </c>
      <c r="E54" s="38">
        <v>5</v>
      </c>
      <c r="F54" s="33">
        <v>5.0175289999999997</v>
      </c>
      <c r="G54" s="33">
        <v>3.503768</v>
      </c>
      <c r="H54" s="33">
        <v>3.5578759999999998</v>
      </c>
      <c r="I54" s="33">
        <v>9.9355860000000007</v>
      </c>
      <c r="J54" s="33">
        <v>300</v>
      </c>
      <c r="K54" s="41">
        <v>23</v>
      </c>
      <c r="L54" s="1">
        <v>101426.04472000001</v>
      </c>
      <c r="M54" s="22">
        <f t="shared" si="6"/>
        <v>5.4107999999999823E-2</v>
      </c>
      <c r="N54" s="22">
        <v>0.15</v>
      </c>
      <c r="O54" s="22">
        <f>I54*10*N54</f>
        <v>14.903379000000001</v>
      </c>
      <c r="P54" s="22">
        <f>O54*$B$6*(273.15+K54)/(L54*$B$7)</f>
        <v>16.142187987589988</v>
      </c>
      <c r="Q54" s="30">
        <f t="shared" si="1"/>
        <v>4.4839411076638855E-6</v>
      </c>
      <c r="R54" s="22">
        <f t="shared" si="8"/>
        <v>2.8172833266577997</v>
      </c>
      <c r="S54" s="53">
        <f t="shared" si="9"/>
        <v>2.1247709684770354E-7</v>
      </c>
      <c r="T54" s="48">
        <f t="shared" si="2"/>
        <v>3</v>
      </c>
      <c r="U54" s="1">
        <f t="shared" si="3"/>
        <v>-372</v>
      </c>
      <c r="V54" s="1">
        <f t="shared" si="3"/>
        <v>108</v>
      </c>
      <c r="W54" s="1">
        <f t="shared" si="3"/>
        <v>2</v>
      </c>
      <c r="X54" s="1">
        <f t="shared" si="4"/>
        <v>372</v>
      </c>
      <c r="Y54" s="1">
        <f t="shared" si="5"/>
        <v>108</v>
      </c>
      <c r="Z54" s="1">
        <f t="shared" si="5"/>
        <v>2</v>
      </c>
      <c r="AA54" s="54">
        <f t="shared" si="10"/>
        <v>4.2495419369540707E-5</v>
      </c>
      <c r="AB54" s="54">
        <f t="shared" si="11"/>
        <v>3.5285889386464627E-5</v>
      </c>
      <c r="AC54" s="1">
        <f t="shared" si="12"/>
        <v>4.249541936954071E-2</v>
      </c>
      <c r="AD54" s="1">
        <f t="shared" si="12"/>
        <v>3.5285889386464625E-2</v>
      </c>
    </row>
    <row r="55" spans="1:40">
      <c r="A55" s="31" t="s">
        <v>80</v>
      </c>
      <c r="B55" s="36">
        <v>4</v>
      </c>
      <c r="C55" s="38">
        <v>-850</v>
      </c>
      <c r="D55" s="38">
        <v>0</v>
      </c>
      <c r="E55" s="38">
        <v>5</v>
      </c>
      <c r="F55" s="33">
        <v>6.2262130000000004</v>
      </c>
      <c r="G55" s="33">
        <v>3.904353</v>
      </c>
      <c r="H55" s="33">
        <v>72.975809999999996</v>
      </c>
      <c r="I55" s="33">
        <v>4.5236850000000004</v>
      </c>
      <c r="J55" s="33">
        <v>300</v>
      </c>
      <c r="K55" s="1">
        <v>23</v>
      </c>
      <c r="L55" s="47">
        <v>101426.04472000001</v>
      </c>
      <c r="M55" s="22">
        <f t="shared" si="6"/>
        <v>69.071456999999995</v>
      </c>
      <c r="N55" s="22">
        <v>0.15</v>
      </c>
      <c r="O55" s="22">
        <f t="shared" si="7"/>
        <v>6.7855275000000006</v>
      </c>
      <c r="P55" s="22">
        <f t="shared" si="0"/>
        <v>7.349558814813844</v>
      </c>
      <c r="Q55" s="30">
        <f t="shared" si="1"/>
        <v>2.0415441152260679E-6</v>
      </c>
      <c r="R55" s="22">
        <f t="shared" si="8"/>
        <v>3.4959451301866</v>
      </c>
      <c r="S55" s="53">
        <f t="shared" si="9"/>
        <v>7.3923832313104408E-4</v>
      </c>
      <c r="T55" s="48">
        <f t="shared" si="2"/>
        <v>4</v>
      </c>
      <c r="U55" s="1">
        <f t="shared" si="3"/>
        <v>-340</v>
      </c>
      <c r="V55" s="1">
        <f t="shared" si="3"/>
        <v>0</v>
      </c>
      <c r="W55" s="1">
        <f t="shared" si="3"/>
        <v>2</v>
      </c>
      <c r="X55" s="1">
        <f t="shared" si="4"/>
        <v>340</v>
      </c>
      <c r="Y55" s="1">
        <f t="shared" si="5"/>
        <v>0</v>
      </c>
      <c r="Z55" s="1">
        <f t="shared" si="5"/>
        <v>2</v>
      </c>
      <c r="AA55" s="54">
        <f t="shared" si="10"/>
        <v>0.14784766462620882</v>
      </c>
      <c r="AB55" s="54">
        <f t="shared" si="11"/>
        <v>0.12276467481544255</v>
      </c>
      <c r="AC55" s="1">
        <f t="shared" si="12"/>
        <v>147.84766462620883</v>
      </c>
      <c r="AD55" s="1">
        <f t="shared" si="12"/>
        <v>122.76467481544255</v>
      </c>
    </row>
    <row r="56" spans="1:40">
      <c r="A56" s="31" t="s">
        <v>81</v>
      </c>
      <c r="B56" s="36">
        <v>4</v>
      </c>
      <c r="C56" s="38">
        <v>-850</v>
      </c>
      <c r="D56" s="38">
        <v>0</v>
      </c>
      <c r="E56" s="38">
        <v>12.5</v>
      </c>
      <c r="F56" s="33">
        <v>6.2198070000000003</v>
      </c>
      <c r="G56" s="33">
        <v>3.8994840000000002</v>
      </c>
      <c r="H56" s="33">
        <v>75.931843000000001</v>
      </c>
      <c r="I56" s="33">
        <v>4.5237030000000003</v>
      </c>
      <c r="J56" s="33">
        <v>300</v>
      </c>
      <c r="K56" s="41">
        <v>23</v>
      </c>
      <c r="L56" s="1">
        <v>101426.04472000001</v>
      </c>
      <c r="M56" s="22">
        <f t="shared" si="6"/>
        <v>72.032359</v>
      </c>
      <c r="N56" s="22">
        <v>0.15</v>
      </c>
      <c r="O56" s="22">
        <f t="shared" si="7"/>
        <v>6.7855545000000008</v>
      </c>
      <c r="P56" s="22">
        <f t="shared" si="0"/>
        <v>7.3495880591265372</v>
      </c>
      <c r="Q56" s="30">
        <f t="shared" si="1"/>
        <v>2.0415522386462605E-6</v>
      </c>
      <c r="R56" s="22">
        <f t="shared" si="8"/>
        <v>3.4923482367774001</v>
      </c>
      <c r="S56" s="53">
        <f t="shared" si="9"/>
        <v>7.7013116901485665E-4</v>
      </c>
      <c r="T56" s="48">
        <f t="shared" si="2"/>
        <v>4</v>
      </c>
      <c r="U56" s="1">
        <f t="shared" si="3"/>
        <v>-340</v>
      </c>
      <c r="V56" s="1">
        <f t="shared" si="3"/>
        <v>0</v>
      </c>
      <c r="W56" s="1">
        <f t="shared" si="3"/>
        <v>5</v>
      </c>
      <c r="X56" s="1">
        <f t="shared" si="4"/>
        <v>340</v>
      </c>
      <c r="Y56" s="1">
        <f t="shared" si="5"/>
        <v>0</v>
      </c>
      <c r="Z56" s="1">
        <f t="shared" si="5"/>
        <v>5</v>
      </c>
      <c r="AA56" s="54">
        <f t="shared" si="10"/>
        <v>0.15402623380297134</v>
      </c>
      <c r="AB56" s="54">
        <f t="shared" si="11"/>
        <v>0.12789502325704727</v>
      </c>
      <c r="AC56" s="1">
        <f t="shared" si="12"/>
        <v>154.02623380297135</v>
      </c>
      <c r="AD56" s="1">
        <f t="shared" si="12"/>
        <v>127.89502325704727</v>
      </c>
    </row>
    <row r="57" spans="1:40">
      <c r="A57" s="31" t="s">
        <v>82</v>
      </c>
      <c r="B57" s="36">
        <v>4</v>
      </c>
      <c r="C57" s="38">
        <v>-850</v>
      </c>
      <c r="D57" s="38">
        <v>0</v>
      </c>
      <c r="E57" s="38">
        <v>37.5</v>
      </c>
      <c r="F57" s="33">
        <v>6.2065849999999996</v>
      </c>
      <c r="G57" s="33">
        <v>3.8985569999999998</v>
      </c>
      <c r="H57" s="33">
        <v>98.761512999999994</v>
      </c>
      <c r="I57" s="33">
        <v>4.5238189999999996</v>
      </c>
      <c r="J57" s="33">
        <v>300</v>
      </c>
      <c r="K57" s="1">
        <v>23</v>
      </c>
      <c r="L57" s="47">
        <v>101426.04472000001</v>
      </c>
      <c r="M57" s="22">
        <f t="shared" si="6"/>
        <v>94.862955999999997</v>
      </c>
      <c r="N57" s="22">
        <v>0.15</v>
      </c>
      <c r="O57" s="22">
        <f t="shared" si="7"/>
        <v>6.7857284999999994</v>
      </c>
      <c r="P57" s="22">
        <f t="shared" si="0"/>
        <v>7.3497765224750049</v>
      </c>
      <c r="Q57" s="30">
        <f t="shared" si="1"/>
        <v>2.0416045895763903E-6</v>
      </c>
      <c r="R57" s="22">
        <f t="shared" si="8"/>
        <v>3.4849242397969995</v>
      </c>
      <c r="S57" s="53">
        <f t="shared" si="9"/>
        <v>1.0120416329362225E-3</v>
      </c>
      <c r="T57" s="48">
        <f t="shared" si="2"/>
        <v>4</v>
      </c>
      <c r="U57" s="1">
        <f t="shared" si="3"/>
        <v>-340</v>
      </c>
      <c r="V57" s="1">
        <f t="shared" si="3"/>
        <v>0</v>
      </c>
      <c r="W57" s="1">
        <f t="shared" si="3"/>
        <v>15</v>
      </c>
      <c r="X57" s="1">
        <f t="shared" si="4"/>
        <v>340</v>
      </c>
      <c r="Y57" s="1">
        <f t="shared" si="5"/>
        <v>0</v>
      </c>
      <c r="Z57" s="1">
        <f t="shared" si="5"/>
        <v>15</v>
      </c>
      <c r="AA57" s="54">
        <f t="shared" si="10"/>
        <v>0.2024083265872445</v>
      </c>
      <c r="AB57" s="54">
        <f t="shared" si="11"/>
        <v>0.16806888668984818</v>
      </c>
      <c r="AC57" s="1">
        <f t="shared" si="12"/>
        <v>202.40832658724452</v>
      </c>
      <c r="AD57" s="1">
        <f t="shared" si="12"/>
        <v>168.06888668984817</v>
      </c>
    </row>
    <row r="58" spans="1:40">
      <c r="A58" s="31" t="s">
        <v>83</v>
      </c>
      <c r="B58" s="36">
        <v>4</v>
      </c>
      <c r="C58" s="38">
        <v>-850</v>
      </c>
      <c r="D58" s="38">
        <v>0</v>
      </c>
      <c r="E58" s="38">
        <v>50</v>
      </c>
      <c r="F58" s="33">
        <v>6.2204050000000004</v>
      </c>
      <c r="G58" s="33">
        <v>3.8992930000000001</v>
      </c>
      <c r="H58" s="33">
        <v>105.185474</v>
      </c>
      <c r="I58" s="33">
        <v>4.5238709999999998</v>
      </c>
      <c r="J58" s="33">
        <v>300</v>
      </c>
      <c r="K58" s="41">
        <v>23</v>
      </c>
      <c r="L58" s="1">
        <v>101426.04472000001</v>
      </c>
      <c r="M58" s="22">
        <f t="shared" si="6"/>
        <v>101.286181</v>
      </c>
      <c r="N58" s="22">
        <v>0.15</v>
      </c>
      <c r="O58" s="22">
        <f t="shared" si="7"/>
        <v>6.7858064999999996</v>
      </c>
      <c r="P58" s="22">
        <f t="shared" si="0"/>
        <v>7.3498610060450087</v>
      </c>
      <c r="Q58" s="30">
        <f t="shared" si="1"/>
        <v>2.0416280572347248E-6</v>
      </c>
      <c r="R58" s="22">
        <f t="shared" si="8"/>
        <v>3.4926840067210003</v>
      </c>
      <c r="S58" s="53">
        <f t="shared" si="9"/>
        <v>1.0829611667847636E-3</v>
      </c>
      <c r="T58" s="48">
        <f t="shared" si="2"/>
        <v>4</v>
      </c>
      <c r="U58" s="1">
        <f t="shared" si="3"/>
        <v>-340</v>
      </c>
      <c r="V58" s="1">
        <f t="shared" si="3"/>
        <v>0</v>
      </c>
      <c r="W58" s="1">
        <f t="shared" si="3"/>
        <v>20</v>
      </c>
      <c r="X58" s="1">
        <f t="shared" si="4"/>
        <v>340</v>
      </c>
      <c r="Y58" s="1">
        <f t="shared" si="5"/>
        <v>0</v>
      </c>
      <c r="Z58" s="1">
        <f t="shared" si="5"/>
        <v>20</v>
      </c>
      <c r="AA58" s="54">
        <f t="shared" si="10"/>
        <v>0.21659223335695274</v>
      </c>
      <c r="AB58" s="54">
        <f t="shared" si="11"/>
        <v>0.17984643289998364</v>
      </c>
      <c r="AC58" s="1">
        <f t="shared" si="12"/>
        <v>216.59223335695273</v>
      </c>
      <c r="AD58" s="1">
        <f t="shared" si="12"/>
        <v>179.84643289998365</v>
      </c>
    </row>
    <row r="59" spans="1:40">
      <c r="A59" s="31" t="s">
        <v>84</v>
      </c>
      <c r="B59" s="36">
        <v>4</v>
      </c>
      <c r="C59" s="38">
        <v>-850</v>
      </c>
      <c r="D59" s="38">
        <v>0</v>
      </c>
      <c r="E59" s="38">
        <v>62.5</v>
      </c>
      <c r="F59" s="33">
        <v>6.2107320000000001</v>
      </c>
      <c r="G59" s="33">
        <v>3.9007200000000002</v>
      </c>
      <c r="H59" s="33">
        <v>104.75402200000001</v>
      </c>
      <c r="I59" s="33">
        <v>4.5239450000000003</v>
      </c>
      <c r="J59" s="33">
        <v>300</v>
      </c>
      <c r="K59" s="1">
        <v>23</v>
      </c>
      <c r="L59" s="47">
        <v>101426.04472000001</v>
      </c>
      <c r="M59" s="22">
        <f t="shared" si="6"/>
        <v>100.853302</v>
      </c>
      <c r="N59" s="22">
        <v>0.15</v>
      </c>
      <c r="O59" s="22">
        <f t="shared" si="7"/>
        <v>6.7859175000000009</v>
      </c>
      <c r="P59" s="22">
        <f t="shared" si="0"/>
        <v>7.3499812326638603</v>
      </c>
      <c r="Q59" s="30">
        <f t="shared" si="1"/>
        <v>2.0416614535177388E-6</v>
      </c>
      <c r="R59" s="22">
        <f t="shared" si="8"/>
        <v>3.4872527313624002</v>
      </c>
      <c r="S59" s="53">
        <f t="shared" si="9"/>
        <v>1.0766383190649821E-3</v>
      </c>
      <c r="T59" s="48">
        <f t="shared" si="2"/>
        <v>4</v>
      </c>
      <c r="U59" s="1">
        <f t="shared" si="3"/>
        <v>-340</v>
      </c>
      <c r="V59" s="1">
        <f t="shared" si="3"/>
        <v>0</v>
      </c>
      <c r="W59" s="1">
        <f t="shared" si="3"/>
        <v>25</v>
      </c>
      <c r="X59" s="1">
        <f t="shared" si="4"/>
        <v>340</v>
      </c>
      <c r="Y59" s="1">
        <f t="shared" si="5"/>
        <v>0</v>
      </c>
      <c r="Z59" s="1">
        <f t="shared" si="5"/>
        <v>25</v>
      </c>
      <c r="AA59" s="54">
        <f t="shared" si="10"/>
        <v>0.21532766381299645</v>
      </c>
      <c r="AB59" s="54">
        <f t="shared" si="11"/>
        <v>0.17879640299766628</v>
      </c>
      <c r="AC59" s="1">
        <f t="shared" si="12"/>
        <v>215.32766381299646</v>
      </c>
      <c r="AD59" s="1">
        <f t="shared" si="12"/>
        <v>178.79640299766626</v>
      </c>
    </row>
    <row r="60" spans="1:40">
      <c r="A60" s="31" t="s">
        <v>85</v>
      </c>
      <c r="B60" s="36">
        <v>4</v>
      </c>
      <c r="C60" s="38">
        <v>-850</v>
      </c>
      <c r="D60" s="38">
        <v>0</v>
      </c>
      <c r="E60" s="38">
        <v>75</v>
      </c>
      <c r="F60" s="33">
        <v>6.216761</v>
      </c>
      <c r="G60" s="33">
        <v>3.902282</v>
      </c>
      <c r="H60" s="33">
        <v>88.428810999999996</v>
      </c>
      <c r="I60" s="33">
        <v>4.5239969999999996</v>
      </c>
      <c r="J60" s="33">
        <v>300</v>
      </c>
      <c r="K60" s="41">
        <v>23</v>
      </c>
      <c r="L60" s="1">
        <v>101426.04472000001</v>
      </c>
      <c r="M60" s="22">
        <f t="shared" si="6"/>
        <v>84.526528999999996</v>
      </c>
      <c r="N60" s="22">
        <v>0.15</v>
      </c>
      <c r="O60" s="22">
        <f t="shared" si="7"/>
        <v>6.7859954999999994</v>
      </c>
      <c r="P60" s="22">
        <f t="shared" si="0"/>
        <v>7.3500657162338614</v>
      </c>
      <c r="Q60" s="30">
        <f t="shared" si="1"/>
        <v>2.0416849211760724E-6</v>
      </c>
      <c r="R60" s="22">
        <f t="shared" si="8"/>
        <v>3.4906379437201998</v>
      </c>
      <c r="S60" s="53">
        <f t="shared" si="9"/>
        <v>9.0321083066653848E-4</v>
      </c>
      <c r="T60" s="48">
        <f t="shared" si="2"/>
        <v>4</v>
      </c>
      <c r="U60" s="1">
        <f t="shared" si="3"/>
        <v>-340</v>
      </c>
      <c r="V60" s="1">
        <f t="shared" si="3"/>
        <v>0</v>
      </c>
      <c r="W60" s="1">
        <f t="shared" si="3"/>
        <v>30</v>
      </c>
      <c r="X60" s="1">
        <f t="shared" si="4"/>
        <v>340</v>
      </c>
      <c r="Y60" s="1">
        <f t="shared" si="5"/>
        <v>0</v>
      </c>
      <c r="Z60" s="1">
        <f t="shared" si="5"/>
        <v>30</v>
      </c>
      <c r="AA60" s="54">
        <f t="shared" si="10"/>
        <v>0.18064216613330769</v>
      </c>
      <c r="AB60" s="54">
        <f t="shared" si="11"/>
        <v>0.14999544862192882</v>
      </c>
      <c r="AC60" s="1">
        <f t="shared" si="12"/>
        <v>180.64216613330768</v>
      </c>
      <c r="AD60" s="1">
        <f t="shared" si="12"/>
        <v>149.99544862192883</v>
      </c>
    </row>
    <row r="61" spans="1:40">
      <c r="A61" s="31" t="s">
        <v>86</v>
      </c>
      <c r="B61" s="36">
        <v>4</v>
      </c>
      <c r="C61" s="38">
        <v>-850</v>
      </c>
      <c r="D61" s="38">
        <v>0</v>
      </c>
      <c r="E61" s="38">
        <v>100</v>
      </c>
      <c r="F61" s="33">
        <v>6.2197769999999997</v>
      </c>
      <c r="G61" s="33">
        <v>3.902873</v>
      </c>
      <c r="H61" s="33">
        <v>49.479835999999999</v>
      </c>
      <c r="I61" s="33">
        <v>4.5240179999999999</v>
      </c>
      <c r="J61" s="33">
        <v>300</v>
      </c>
      <c r="K61" s="1">
        <v>23</v>
      </c>
      <c r="L61" s="47">
        <v>101426.04472000001</v>
      </c>
      <c r="M61" s="22">
        <f t="shared" si="6"/>
        <v>45.576962999999999</v>
      </c>
      <c r="N61" s="22">
        <v>0.15</v>
      </c>
      <c r="O61" s="22">
        <f t="shared" si="7"/>
        <v>6.7860269999999989</v>
      </c>
      <c r="P61" s="22">
        <f t="shared" si="0"/>
        <v>7.3500998345986703</v>
      </c>
      <c r="Q61" s="30">
        <f t="shared" si="1"/>
        <v>2.0416943984996305E-6</v>
      </c>
      <c r="R61" s="22">
        <f t="shared" si="8"/>
        <v>3.4923313921313999</v>
      </c>
      <c r="S61" s="53">
        <f t="shared" si="9"/>
        <v>4.8724805105467678E-4</v>
      </c>
      <c r="T61" s="48">
        <f t="shared" si="2"/>
        <v>4</v>
      </c>
      <c r="U61" s="1">
        <f t="shared" si="3"/>
        <v>-340</v>
      </c>
      <c r="V61" s="1">
        <f t="shared" si="3"/>
        <v>0</v>
      </c>
      <c r="W61" s="1">
        <f t="shared" si="3"/>
        <v>40</v>
      </c>
      <c r="X61" s="1">
        <f t="shared" si="4"/>
        <v>340</v>
      </c>
      <c r="Y61" s="1">
        <f t="shared" si="5"/>
        <v>0</v>
      </c>
      <c r="Z61" s="1">
        <f t="shared" si="5"/>
        <v>40</v>
      </c>
      <c r="AA61" s="54">
        <f t="shared" si="10"/>
        <v>9.7449610210935358E-2</v>
      </c>
      <c r="AB61" s="54">
        <f t="shared" si="11"/>
        <v>8.0916866280459146E-2</v>
      </c>
      <c r="AC61" s="1">
        <f t="shared" si="12"/>
        <v>97.449610210935361</v>
      </c>
      <c r="AD61" s="1">
        <f t="shared" si="12"/>
        <v>80.916866280459146</v>
      </c>
    </row>
    <row r="62" spans="1:40">
      <c r="A62" s="31" t="s">
        <v>87</v>
      </c>
      <c r="B62" s="36">
        <v>4</v>
      </c>
      <c r="C62" s="38">
        <v>-850</v>
      </c>
      <c r="D62" s="38">
        <v>0</v>
      </c>
      <c r="E62" s="38">
        <v>125</v>
      </c>
      <c r="F62" s="33">
        <v>6.2147490000000003</v>
      </c>
      <c r="G62" s="33">
        <v>3.9011550000000002</v>
      </c>
      <c r="H62" s="33">
        <v>21.205597000000001</v>
      </c>
      <c r="I62" s="33">
        <v>4.5240650000000002</v>
      </c>
      <c r="J62" s="33">
        <v>300</v>
      </c>
      <c r="K62" s="41">
        <v>23</v>
      </c>
      <c r="L62" s="1">
        <v>101426.04472000001</v>
      </c>
      <c r="M62" s="22">
        <f t="shared" si="6"/>
        <v>17.304442000000002</v>
      </c>
      <c r="N62" s="22">
        <v>0.15</v>
      </c>
      <c r="O62" s="22">
        <f t="shared" si="7"/>
        <v>6.7860975000000003</v>
      </c>
      <c r="P62" s="22">
        <f t="shared" si="0"/>
        <v>7.3501761947484834</v>
      </c>
      <c r="Q62" s="30">
        <f t="shared" si="1"/>
        <v>2.0417156096523565E-6</v>
      </c>
      <c r="R62" s="22">
        <f t="shared" si="8"/>
        <v>3.4895082294618001</v>
      </c>
      <c r="S62" s="53">
        <f t="shared" si="9"/>
        <v>1.8484452633784666E-4</v>
      </c>
      <c r="T62" s="48">
        <f t="shared" si="2"/>
        <v>4</v>
      </c>
      <c r="U62" s="1">
        <f t="shared" si="3"/>
        <v>-340</v>
      </c>
      <c r="V62" s="1">
        <f t="shared" si="3"/>
        <v>0</v>
      </c>
      <c r="W62" s="1">
        <f t="shared" si="3"/>
        <v>50</v>
      </c>
      <c r="X62" s="1">
        <f t="shared" si="4"/>
        <v>340</v>
      </c>
      <c r="Y62" s="1">
        <f t="shared" si="5"/>
        <v>0</v>
      </c>
      <c r="Z62" s="1">
        <f t="shared" si="5"/>
        <v>50</v>
      </c>
      <c r="AA62" s="54">
        <f t="shared" si="10"/>
        <v>3.6968905267569338E-2</v>
      </c>
      <c r="AB62" s="54">
        <f t="shared" si="11"/>
        <v>3.0696972082246327E-2</v>
      </c>
      <c r="AC62" s="1">
        <f t="shared" si="12"/>
        <v>36.96890526756934</v>
      </c>
      <c r="AD62" s="1">
        <f t="shared" si="12"/>
        <v>30.696972082246326</v>
      </c>
    </row>
    <row r="63" spans="1:40">
      <c r="A63" s="31" t="s">
        <v>88</v>
      </c>
      <c r="B63" s="36">
        <v>4</v>
      </c>
      <c r="C63" s="38">
        <v>-850</v>
      </c>
      <c r="D63" s="38">
        <v>0</v>
      </c>
      <c r="E63" s="38">
        <v>150</v>
      </c>
      <c r="F63" s="33">
        <v>6.2205839999999997</v>
      </c>
      <c r="G63" s="33">
        <v>3.9028589999999999</v>
      </c>
      <c r="H63" s="33">
        <v>8.3052089999999996</v>
      </c>
      <c r="I63" s="33">
        <v>4.5240119999999999</v>
      </c>
      <c r="J63" s="33">
        <v>300</v>
      </c>
      <c r="K63" s="1">
        <v>23</v>
      </c>
      <c r="L63" s="47">
        <v>101426.04472000001</v>
      </c>
      <c r="M63" s="22">
        <f t="shared" si="6"/>
        <v>4.4023500000000002</v>
      </c>
      <c r="N63" s="22">
        <v>0.15</v>
      </c>
      <c r="O63" s="22">
        <f t="shared" si="7"/>
        <v>6.7860179999999994</v>
      </c>
      <c r="P63" s="22">
        <f t="shared" si="0"/>
        <v>7.3500900864944407</v>
      </c>
      <c r="Q63" s="30">
        <f t="shared" si="1"/>
        <v>2.0416916906929001E-6</v>
      </c>
      <c r="R63" s="22">
        <f t="shared" si="8"/>
        <v>3.4927845131087998</v>
      </c>
      <c r="S63" s="53">
        <f t="shared" si="9"/>
        <v>4.7070218692232287E-5</v>
      </c>
      <c r="T63" s="48">
        <f t="shared" si="2"/>
        <v>4</v>
      </c>
      <c r="U63" s="1">
        <f t="shared" si="3"/>
        <v>-340</v>
      </c>
      <c r="V63" s="1">
        <f t="shared" si="3"/>
        <v>0</v>
      </c>
      <c r="W63" s="1">
        <f t="shared" si="3"/>
        <v>60</v>
      </c>
      <c r="X63" s="1">
        <f t="shared" si="4"/>
        <v>340</v>
      </c>
      <c r="Y63" s="1">
        <f t="shared" si="5"/>
        <v>0</v>
      </c>
      <c r="Z63" s="1">
        <f t="shared" si="5"/>
        <v>60</v>
      </c>
      <c r="AA63" s="54">
        <f t="shared" si="10"/>
        <v>9.4140437384464572E-3</v>
      </c>
      <c r="AB63" s="54">
        <f t="shared" si="11"/>
        <v>7.8169108803350044E-3</v>
      </c>
      <c r="AC63" s="1">
        <f t="shared" si="12"/>
        <v>9.4140437384464573</v>
      </c>
      <c r="AD63" s="1">
        <f t="shared" si="12"/>
        <v>7.816910880335004</v>
      </c>
    </row>
    <row r="64" spans="1:40">
      <c r="A64" s="31" t="s">
        <v>89</v>
      </c>
      <c r="B64" s="36">
        <v>5</v>
      </c>
      <c r="C64" s="38">
        <v>-819</v>
      </c>
      <c r="D64" s="38">
        <v>-182</v>
      </c>
      <c r="E64" s="38">
        <v>5</v>
      </c>
      <c r="F64" s="33">
        <v>5.9424359999999998</v>
      </c>
      <c r="G64" s="33">
        <v>2.0923470000000002</v>
      </c>
      <c r="H64" s="33">
        <v>2.564575</v>
      </c>
      <c r="I64" s="33">
        <v>9.5275960000000008</v>
      </c>
      <c r="J64" s="33">
        <v>300</v>
      </c>
      <c r="K64" s="41">
        <v>23</v>
      </c>
      <c r="L64" s="1">
        <v>101426.04472000001</v>
      </c>
      <c r="M64" s="22">
        <f t="shared" si="6"/>
        <v>0.47222799999999987</v>
      </c>
      <c r="N64" s="22">
        <v>0.15</v>
      </c>
      <c r="O64" s="22">
        <f t="shared" si="7"/>
        <v>14.291394000000002</v>
      </c>
      <c r="P64" s="22">
        <f t="shared" si="0"/>
        <v>15.479333146712275</v>
      </c>
      <c r="Q64" s="30">
        <f t="shared" si="1"/>
        <v>4.2998147629756319E-6</v>
      </c>
      <c r="R64" s="22">
        <f t="shared" si="8"/>
        <v>3.3366076932551998</v>
      </c>
      <c r="S64" s="53">
        <f t="shared" si="9"/>
        <v>2.2902724661214749E-6</v>
      </c>
      <c r="T64" s="48">
        <f t="shared" si="2"/>
        <v>5</v>
      </c>
      <c r="U64" s="1">
        <f t="shared" si="3"/>
        <v>-327.60000000000002</v>
      </c>
      <c r="V64" s="1">
        <f t="shared" si="3"/>
        <v>-72.8</v>
      </c>
      <c r="W64" s="1">
        <f t="shared" si="3"/>
        <v>2</v>
      </c>
      <c r="X64" s="1">
        <f t="shared" si="4"/>
        <v>327.60000000000002</v>
      </c>
      <c r="Y64" s="1">
        <f t="shared" si="5"/>
        <v>-72.8</v>
      </c>
      <c r="Z64" s="1">
        <f t="shared" si="5"/>
        <v>2</v>
      </c>
      <c r="AA64" s="54">
        <f t="shared" si="10"/>
        <v>4.5805449322429496E-4</v>
      </c>
      <c r="AB64" s="54">
        <f t="shared" si="11"/>
        <v>3.803435857482225E-4</v>
      </c>
      <c r="AC64" s="1">
        <f t="shared" si="12"/>
        <v>0.45805449322429498</v>
      </c>
      <c r="AD64" s="1">
        <f t="shared" si="12"/>
        <v>0.38034358574822247</v>
      </c>
    </row>
    <row r="65" spans="1:30">
      <c r="A65" s="31" t="s">
        <v>90</v>
      </c>
      <c r="B65" s="36">
        <v>6</v>
      </c>
      <c r="C65" s="38">
        <v>-830</v>
      </c>
      <c r="D65" s="38">
        <v>120</v>
      </c>
      <c r="E65" s="38">
        <v>5</v>
      </c>
      <c r="F65" s="33">
        <v>5.9444549999999996</v>
      </c>
      <c r="G65" s="33">
        <v>2.9447429999999999</v>
      </c>
      <c r="H65" s="33">
        <v>46.939965999999998</v>
      </c>
      <c r="I65" s="33">
        <v>8.8185669999999998</v>
      </c>
      <c r="J65" s="33">
        <v>300</v>
      </c>
      <c r="K65" s="1">
        <v>23</v>
      </c>
      <c r="L65" s="47">
        <v>101426.04472000001</v>
      </c>
      <c r="M65" s="22">
        <f t="shared" si="6"/>
        <v>43.995222999999996</v>
      </c>
      <c r="N65" s="22">
        <v>0.15</v>
      </c>
      <c r="O65" s="22">
        <f t="shared" si="7"/>
        <v>13.227850500000001</v>
      </c>
      <c r="P65" s="22">
        <f t="shared" si="0"/>
        <v>14.327385047561107</v>
      </c>
      <c r="Q65" s="30">
        <f t="shared" si="1"/>
        <v>3.9798291798780848E-6</v>
      </c>
      <c r="R65" s="22">
        <f t="shared" si="8"/>
        <v>3.3377413379309999</v>
      </c>
      <c r="S65" s="53">
        <f t="shared" si="9"/>
        <v>2.3060769043341679E-4</v>
      </c>
      <c r="T65" s="48">
        <f t="shared" si="2"/>
        <v>6</v>
      </c>
      <c r="U65" s="1">
        <f t="shared" si="3"/>
        <v>-332</v>
      </c>
      <c r="V65" s="1">
        <f t="shared" si="3"/>
        <v>48</v>
      </c>
      <c r="W65" s="1">
        <f t="shared" si="3"/>
        <v>2</v>
      </c>
      <c r="X65" s="1">
        <f t="shared" si="4"/>
        <v>332</v>
      </c>
      <c r="Y65" s="1">
        <f t="shared" si="5"/>
        <v>48</v>
      </c>
      <c r="Z65" s="1">
        <f t="shared" si="5"/>
        <v>2</v>
      </c>
      <c r="AA65" s="54">
        <f t="shared" si="10"/>
        <v>4.6121538086683359E-2</v>
      </c>
      <c r="AB65" s="54">
        <f t="shared" si="11"/>
        <v>3.8296821525823525E-2</v>
      </c>
      <c r="AC65" s="1">
        <f t="shared" si="12"/>
        <v>46.121538086683358</v>
      </c>
      <c r="AD65" s="1">
        <f t="shared" si="12"/>
        <v>38.296821525823525</v>
      </c>
    </row>
    <row r="66" spans="1:30">
      <c r="A66" s="31"/>
      <c r="B66" s="36">
        <v>7</v>
      </c>
      <c r="C66" s="38">
        <v>-695</v>
      </c>
      <c r="D66" s="38">
        <v>-442</v>
      </c>
      <c r="E66" s="38">
        <v>5</v>
      </c>
      <c r="F66" s="39" t="s">
        <v>91</v>
      </c>
      <c r="G66" s="39" t="s">
        <v>91</v>
      </c>
      <c r="H66" s="39" t="s">
        <v>91</v>
      </c>
      <c r="I66" s="39" t="s">
        <v>91</v>
      </c>
      <c r="J66" s="39" t="s">
        <v>91</v>
      </c>
      <c r="K66" s="39" t="s">
        <v>91</v>
      </c>
      <c r="L66" s="39" t="s">
        <v>91</v>
      </c>
      <c r="M66" s="39" t="s">
        <v>91</v>
      </c>
      <c r="N66" s="39" t="s">
        <v>91</v>
      </c>
      <c r="O66" s="39" t="s">
        <v>91</v>
      </c>
      <c r="P66" s="39" t="s">
        <v>91</v>
      </c>
      <c r="Q66" s="39" t="s">
        <v>91</v>
      </c>
      <c r="R66" s="49" t="s">
        <v>91</v>
      </c>
      <c r="S66" s="39" t="s">
        <v>91</v>
      </c>
      <c r="T66" s="48">
        <f t="shared" si="2"/>
        <v>7</v>
      </c>
      <c r="U66" s="1">
        <f t="shared" si="3"/>
        <v>-278</v>
      </c>
      <c r="V66" s="1">
        <f t="shared" si="3"/>
        <v>-176.8</v>
      </c>
      <c r="W66" s="1">
        <f t="shared" si="3"/>
        <v>2</v>
      </c>
      <c r="X66" s="1">
        <f t="shared" si="4"/>
        <v>278</v>
      </c>
      <c r="Y66" s="1">
        <f t="shared" si="5"/>
        <v>-176.8</v>
      </c>
      <c r="Z66" s="1">
        <f t="shared" si="5"/>
        <v>2</v>
      </c>
      <c r="AA66" s="60" t="s">
        <v>91</v>
      </c>
      <c r="AB66" s="60" t="s">
        <v>91</v>
      </c>
      <c r="AC66" s="60" t="s">
        <v>91</v>
      </c>
      <c r="AD66" s="60" t="s">
        <v>91</v>
      </c>
    </row>
    <row r="67" spans="1:30">
      <c r="A67" s="31" t="s">
        <v>92</v>
      </c>
      <c r="B67" s="36">
        <v>8</v>
      </c>
      <c r="C67" s="38">
        <v>-755</v>
      </c>
      <c r="D67" s="38">
        <v>-46</v>
      </c>
      <c r="E67" s="38">
        <v>5</v>
      </c>
      <c r="F67" s="33">
        <v>5.9394159999999996</v>
      </c>
      <c r="G67" s="33">
        <v>3.81969</v>
      </c>
      <c r="H67" s="33">
        <v>9.6765659999999993</v>
      </c>
      <c r="I67" s="33">
        <v>9.7847109999999997</v>
      </c>
      <c r="J67" s="33">
        <v>300</v>
      </c>
      <c r="K67" s="1">
        <v>23</v>
      </c>
      <c r="L67" s="47">
        <v>101426.04472000001</v>
      </c>
      <c r="M67" s="22">
        <f t="shared" si="6"/>
        <v>5.8568759999999997</v>
      </c>
      <c r="N67" s="22">
        <v>0.15</v>
      </c>
      <c r="O67" s="22">
        <f t="shared" si="7"/>
        <v>14.677066499999999</v>
      </c>
      <c r="P67" s="22">
        <f t="shared" ref="P67:P84" si="13">O67*$B$6*(273.15+K67)/(L67*$B$7)</f>
        <v>15.897063783277565</v>
      </c>
      <c r="Q67" s="30">
        <f t="shared" si="1"/>
        <v>4.4158510509104347E-6</v>
      </c>
      <c r="R67" s="22">
        <f t="shared" ref="R67:R84" si="14">F67*$B$2</f>
        <v>3.3349119988911999</v>
      </c>
      <c r="S67" s="53">
        <f t="shared" ref="S67:S84" si="15">(M67/1000000)*R67*$B$4^2/Q67</f>
        <v>2.7644962747881391E-5</v>
      </c>
      <c r="T67" s="48">
        <f t="shared" si="2"/>
        <v>8</v>
      </c>
      <c r="U67" s="1">
        <f t="shared" ref="U67:W131" si="16">C67*400/1000</f>
        <v>-302</v>
      </c>
      <c r="V67" s="1">
        <f t="shared" si="16"/>
        <v>-18.399999999999999</v>
      </c>
      <c r="W67" s="1">
        <f t="shared" si="16"/>
        <v>2</v>
      </c>
      <c r="X67" s="1">
        <f t="shared" si="4"/>
        <v>302</v>
      </c>
      <c r="Y67" s="1">
        <f t="shared" ref="Y67:Z131" si="17">V67</f>
        <v>-18.399999999999999</v>
      </c>
      <c r="Z67" s="1">
        <f t="shared" si="17"/>
        <v>2</v>
      </c>
      <c r="AA67" s="54">
        <f t="shared" si="10"/>
        <v>5.5289925495762785E-3</v>
      </c>
      <c r="AB67" s="54">
        <f t="shared" si="11"/>
        <v>4.5909752725672229E-3</v>
      </c>
      <c r="AC67" s="1">
        <f t="shared" si="12"/>
        <v>5.5289925495762784</v>
      </c>
      <c r="AD67" s="1">
        <f t="shared" si="12"/>
        <v>4.5909752725672233</v>
      </c>
    </row>
    <row r="68" spans="1:30">
      <c r="A68" s="31" t="s">
        <v>93</v>
      </c>
      <c r="B68" s="36">
        <v>8</v>
      </c>
      <c r="C68" s="38">
        <v>-755</v>
      </c>
      <c r="D68" s="38">
        <v>-46</v>
      </c>
      <c r="E68" s="38">
        <v>50</v>
      </c>
      <c r="F68" s="33">
        <v>5.9468490000000003</v>
      </c>
      <c r="G68" s="33">
        <v>4.275379</v>
      </c>
      <c r="H68" s="33">
        <v>43.804293999999999</v>
      </c>
      <c r="I68" s="33">
        <v>9.7848129999999998</v>
      </c>
      <c r="J68" s="33">
        <v>300</v>
      </c>
      <c r="K68" s="41">
        <v>23</v>
      </c>
      <c r="L68" s="1">
        <v>101426.04472000001</v>
      </c>
      <c r="M68" s="22">
        <f t="shared" si="6"/>
        <v>39.528914999999998</v>
      </c>
      <c r="N68" s="22">
        <v>0.15</v>
      </c>
      <c r="O68" s="22">
        <f t="shared" si="7"/>
        <v>14.6772195</v>
      </c>
      <c r="P68" s="22">
        <f t="shared" si="13"/>
        <v>15.897229501049493</v>
      </c>
      <c r="Q68" s="30">
        <f t="shared" si="1"/>
        <v>4.4158970836248588E-6</v>
      </c>
      <c r="R68" s="22">
        <f t="shared" si="14"/>
        <v>3.3390855406818001</v>
      </c>
      <c r="S68" s="53">
        <f t="shared" si="15"/>
        <v>1.8681145927968711E-4</v>
      </c>
      <c r="T68" s="48">
        <f t="shared" si="2"/>
        <v>8</v>
      </c>
      <c r="U68" s="1">
        <f t="shared" si="16"/>
        <v>-302</v>
      </c>
      <c r="V68" s="1">
        <f t="shared" si="16"/>
        <v>-18.399999999999999</v>
      </c>
      <c r="W68" s="1">
        <f t="shared" si="16"/>
        <v>20</v>
      </c>
      <c r="X68" s="1">
        <f t="shared" si="4"/>
        <v>302</v>
      </c>
      <c r="Y68" s="1">
        <f t="shared" si="17"/>
        <v>-18.399999999999999</v>
      </c>
      <c r="Z68" s="1">
        <f t="shared" si="17"/>
        <v>20</v>
      </c>
      <c r="AA68" s="54">
        <f t="shared" si="10"/>
        <v>3.7362291855937424E-2</v>
      </c>
      <c r="AB68" s="54">
        <f t="shared" si="11"/>
        <v>3.102361895029029E-2</v>
      </c>
      <c r="AC68" s="1">
        <f t="shared" si="12"/>
        <v>37.362291855937421</v>
      </c>
      <c r="AD68" s="1">
        <f t="shared" si="12"/>
        <v>31.023618950290292</v>
      </c>
    </row>
    <row r="69" spans="1:30">
      <c r="A69" s="31" t="s">
        <v>94</v>
      </c>
      <c r="B69" s="36">
        <v>9</v>
      </c>
      <c r="C69" s="38">
        <v>-750</v>
      </c>
      <c r="D69" s="38">
        <v>190</v>
      </c>
      <c r="E69" s="38">
        <v>5</v>
      </c>
      <c r="F69" s="33">
        <v>5.9517740000000003</v>
      </c>
      <c r="G69" s="33">
        <v>4.7177220000000002</v>
      </c>
      <c r="H69" s="33">
        <v>47.937128000000001</v>
      </c>
      <c r="I69" s="33">
        <v>9.7852340000000009</v>
      </c>
      <c r="J69" s="33">
        <v>300</v>
      </c>
      <c r="K69" s="1">
        <v>23</v>
      </c>
      <c r="L69" s="47">
        <v>101426.04472000001</v>
      </c>
      <c r="M69" s="22">
        <f t="shared" si="6"/>
        <v>43.219405999999999</v>
      </c>
      <c r="N69" s="22">
        <v>0.15</v>
      </c>
      <c r="O69" s="22">
        <f t="shared" si="7"/>
        <v>14.677851</v>
      </c>
      <c r="P69" s="22">
        <f t="shared" si="13"/>
        <v>15.897913493029714</v>
      </c>
      <c r="Q69" s="30">
        <f t="shared" si="1"/>
        <v>4.4160870813971424E-6</v>
      </c>
      <c r="R69" s="22">
        <f t="shared" si="14"/>
        <v>3.3418508700667999</v>
      </c>
      <c r="S69" s="53">
        <f t="shared" si="15"/>
        <v>2.0441287570122945E-4</v>
      </c>
      <c r="T69" s="48">
        <f t="shared" si="2"/>
        <v>9</v>
      </c>
      <c r="U69" s="1">
        <f t="shared" si="16"/>
        <v>-300</v>
      </c>
      <c r="V69" s="1">
        <f t="shared" si="16"/>
        <v>76</v>
      </c>
      <c r="W69" s="1">
        <f t="shared" si="16"/>
        <v>2</v>
      </c>
      <c r="X69" s="1">
        <f t="shared" si="4"/>
        <v>300</v>
      </c>
      <c r="Y69" s="1">
        <f t="shared" si="17"/>
        <v>76</v>
      </c>
      <c r="Z69" s="1">
        <f t="shared" si="17"/>
        <v>2</v>
      </c>
      <c r="AA69" s="54">
        <f t="shared" si="10"/>
        <v>4.0882575140245889E-2</v>
      </c>
      <c r="AB69" s="54">
        <f t="shared" si="11"/>
        <v>3.3946671091485608E-2</v>
      </c>
      <c r="AC69" s="1">
        <f t="shared" si="12"/>
        <v>40.882575140245891</v>
      </c>
      <c r="AD69" s="1">
        <f t="shared" si="12"/>
        <v>33.946671091485605</v>
      </c>
    </row>
    <row r="70" spans="1:30">
      <c r="A70" s="31" t="s">
        <v>95</v>
      </c>
      <c r="B70" s="36">
        <v>10</v>
      </c>
      <c r="C70" s="38">
        <v>-605</v>
      </c>
      <c r="D70" s="38">
        <v>-275</v>
      </c>
      <c r="E70" s="38">
        <v>5</v>
      </c>
      <c r="F70" s="33">
        <v>5.9357939999999996</v>
      </c>
      <c r="G70" s="33">
        <v>8.8338409999999996</v>
      </c>
      <c r="H70" s="33">
        <v>28.630790000000001</v>
      </c>
      <c r="I70" s="33">
        <v>5.0597440000000002</v>
      </c>
      <c r="J70" s="33">
        <v>300</v>
      </c>
      <c r="K70" s="41">
        <v>23</v>
      </c>
      <c r="L70" s="1">
        <v>101426.04472000001</v>
      </c>
      <c r="M70" s="22">
        <f t="shared" si="6"/>
        <v>19.796949000000001</v>
      </c>
      <c r="N70" s="22">
        <v>1.5</v>
      </c>
      <c r="O70" s="22">
        <f t="shared" si="7"/>
        <v>75.896160000000009</v>
      </c>
      <c r="P70" s="22">
        <f t="shared" si="13"/>
        <v>82.204853158213837</v>
      </c>
      <c r="Q70" s="30">
        <f t="shared" si="1"/>
        <v>2.2834681432837178E-5</v>
      </c>
      <c r="R70" s="22">
        <f t="shared" si="14"/>
        <v>3.3328782886307997</v>
      </c>
      <c r="S70" s="53">
        <f t="shared" si="15"/>
        <v>1.8059377601045756E-5</v>
      </c>
      <c r="T70" s="48">
        <f t="shared" si="2"/>
        <v>10</v>
      </c>
      <c r="U70" s="1">
        <f t="shared" si="16"/>
        <v>-242</v>
      </c>
      <c r="V70" s="1">
        <f t="shared" si="16"/>
        <v>-110</v>
      </c>
      <c r="W70" s="1">
        <f t="shared" si="16"/>
        <v>2</v>
      </c>
      <c r="X70" s="1">
        <f t="shared" si="4"/>
        <v>242</v>
      </c>
      <c r="Y70" s="1">
        <f t="shared" si="17"/>
        <v>-110</v>
      </c>
      <c r="Z70" s="1">
        <f t="shared" si="17"/>
        <v>2</v>
      </c>
      <c r="AA70" s="54">
        <f t="shared" si="10"/>
        <v>3.611875520209151E-3</v>
      </c>
      <c r="AB70" s="54">
        <f t="shared" si="11"/>
        <v>2.9991053618153045E-3</v>
      </c>
      <c r="AC70" s="1">
        <f t="shared" si="12"/>
        <v>3.6118755202091508</v>
      </c>
      <c r="AD70" s="1">
        <f t="shared" si="12"/>
        <v>2.9991053618153045</v>
      </c>
    </row>
    <row r="71" spans="1:30">
      <c r="A71" s="31" t="s">
        <v>96</v>
      </c>
      <c r="B71" s="36">
        <v>11</v>
      </c>
      <c r="C71" s="38">
        <v>-654</v>
      </c>
      <c r="D71" s="38">
        <v>-83</v>
      </c>
      <c r="E71" s="38">
        <v>5</v>
      </c>
      <c r="F71" s="33">
        <v>5.941459</v>
      </c>
      <c r="G71" s="33">
        <v>11.032772</v>
      </c>
      <c r="H71" s="33">
        <v>138.083068</v>
      </c>
      <c r="I71" s="33">
        <v>2.3381340000000002</v>
      </c>
      <c r="J71" s="33">
        <v>300</v>
      </c>
      <c r="K71" s="1">
        <v>23</v>
      </c>
      <c r="L71" s="47">
        <v>101426.04472000001</v>
      </c>
      <c r="M71" s="22">
        <f t="shared" si="6"/>
        <v>127.050296</v>
      </c>
      <c r="N71" s="22">
        <v>1.5</v>
      </c>
      <c r="O71" s="22">
        <f t="shared" si="7"/>
        <v>35.072010000000006</v>
      </c>
      <c r="P71" s="22">
        <f t="shared" si="13"/>
        <v>37.987289897320331</v>
      </c>
      <c r="Q71" s="30">
        <f t="shared" si="1"/>
        <v>1.055202497147787E-5</v>
      </c>
      <c r="R71" s="22">
        <f t="shared" si="14"/>
        <v>3.3360591192837998</v>
      </c>
      <c r="S71" s="53">
        <f t="shared" si="15"/>
        <v>2.5104618528443926E-4</v>
      </c>
      <c r="T71" s="48">
        <f t="shared" si="2"/>
        <v>11</v>
      </c>
      <c r="U71" s="1">
        <f t="shared" si="16"/>
        <v>-261.60000000000002</v>
      </c>
      <c r="V71" s="1">
        <f t="shared" si="16"/>
        <v>-33.200000000000003</v>
      </c>
      <c r="W71" s="1">
        <f t="shared" si="16"/>
        <v>2</v>
      </c>
      <c r="X71" s="1">
        <f t="shared" si="4"/>
        <v>261.60000000000002</v>
      </c>
      <c r="Y71" s="1">
        <f t="shared" si="17"/>
        <v>-33.200000000000003</v>
      </c>
      <c r="Z71" s="1">
        <f t="shared" si="17"/>
        <v>2</v>
      </c>
      <c r="AA71" s="54">
        <f t="shared" si="10"/>
        <v>5.0209237056887852E-2</v>
      </c>
      <c r="AB71" s="54">
        <f t="shared" si="11"/>
        <v>4.1691024850504348E-2</v>
      </c>
      <c r="AC71" s="1">
        <f t="shared" si="12"/>
        <v>50.209237056887851</v>
      </c>
      <c r="AD71" s="1">
        <f t="shared" si="12"/>
        <v>41.691024850504348</v>
      </c>
    </row>
    <row r="72" spans="1:30">
      <c r="A72" s="31" t="s">
        <v>97</v>
      </c>
      <c r="B72" s="36">
        <v>12</v>
      </c>
      <c r="C72" s="38">
        <v>-695</v>
      </c>
      <c r="D72" s="38">
        <v>0</v>
      </c>
      <c r="E72" s="38">
        <v>5</v>
      </c>
      <c r="F72" s="33">
        <v>5.9425509999999999</v>
      </c>
      <c r="G72" s="33">
        <v>11.198955</v>
      </c>
      <c r="H72" s="33">
        <v>107.842608</v>
      </c>
      <c r="I72" s="33">
        <v>1.569315</v>
      </c>
      <c r="J72" s="33">
        <v>300</v>
      </c>
      <c r="K72" s="41">
        <v>23</v>
      </c>
      <c r="L72" s="1">
        <v>101426.04472000001</v>
      </c>
      <c r="M72" s="22">
        <f t="shared" si="6"/>
        <v>96.643653</v>
      </c>
      <c r="N72" s="22">
        <v>1.5</v>
      </c>
      <c r="O72" s="22">
        <f t="shared" si="7"/>
        <v>23.539724999999997</v>
      </c>
      <c r="P72" s="22">
        <f t="shared" si="13"/>
        <v>25.496410319174711</v>
      </c>
      <c r="Q72" s="30">
        <f t="shared" si="1"/>
        <v>7.082336199770753E-6</v>
      </c>
      <c r="R72" s="22">
        <f t="shared" si="14"/>
        <v>3.3366722643981999</v>
      </c>
      <c r="S72" s="53">
        <f t="shared" si="15"/>
        <v>2.845708211593212E-4</v>
      </c>
      <c r="T72" s="48">
        <f t="shared" si="2"/>
        <v>12</v>
      </c>
      <c r="U72" s="1">
        <f t="shared" si="16"/>
        <v>-278</v>
      </c>
      <c r="V72" s="1">
        <f t="shared" si="16"/>
        <v>0</v>
      </c>
      <c r="W72" s="1">
        <f t="shared" si="16"/>
        <v>2</v>
      </c>
      <c r="X72" s="1">
        <f t="shared" si="4"/>
        <v>278</v>
      </c>
      <c r="Y72" s="1">
        <f t="shared" si="17"/>
        <v>0</v>
      </c>
      <c r="Z72" s="1">
        <f t="shared" si="17"/>
        <v>2</v>
      </c>
      <c r="AA72" s="54">
        <f t="shared" si="10"/>
        <v>5.6914164231864239E-2</v>
      </c>
      <c r="AB72" s="54">
        <f t="shared" si="11"/>
        <v>4.7258432400554246E-2</v>
      </c>
      <c r="AC72" s="1">
        <f t="shared" si="12"/>
        <v>56.914164231864241</v>
      </c>
      <c r="AD72" s="1">
        <f t="shared" si="12"/>
        <v>47.258432400554248</v>
      </c>
    </row>
    <row r="73" spans="1:30">
      <c r="A73" s="31" t="s">
        <v>98</v>
      </c>
      <c r="B73" s="36">
        <v>13</v>
      </c>
      <c r="C73" s="38">
        <v>-665</v>
      </c>
      <c r="D73" s="38">
        <v>140</v>
      </c>
      <c r="E73" s="38">
        <v>5</v>
      </c>
      <c r="F73" s="33">
        <v>5.936528</v>
      </c>
      <c r="G73" s="33">
        <v>10.919855</v>
      </c>
      <c r="H73" s="33">
        <v>126.142304</v>
      </c>
      <c r="I73" s="33">
        <v>1.569596</v>
      </c>
      <c r="J73" s="33">
        <v>300</v>
      </c>
      <c r="K73" s="1">
        <v>23</v>
      </c>
      <c r="L73" s="47">
        <v>101426.04472000001</v>
      </c>
      <c r="M73" s="22">
        <f t="shared" si="6"/>
        <v>115.222449</v>
      </c>
      <c r="N73" s="22">
        <v>1.5</v>
      </c>
      <c r="O73" s="22">
        <f t="shared" si="7"/>
        <v>23.543939999999999</v>
      </c>
      <c r="P73" s="22">
        <f t="shared" si="13"/>
        <v>25.500975681322966</v>
      </c>
      <c r="Q73" s="30">
        <f t="shared" si="1"/>
        <v>7.0836043559230466E-6</v>
      </c>
      <c r="R73" s="22">
        <f t="shared" si="14"/>
        <v>3.3332904209695999</v>
      </c>
      <c r="S73" s="53">
        <f t="shared" si="15"/>
        <v>3.3887222718333827E-4</v>
      </c>
      <c r="T73" s="48">
        <f t="shared" si="2"/>
        <v>13</v>
      </c>
      <c r="U73" s="1">
        <f t="shared" si="16"/>
        <v>-266</v>
      </c>
      <c r="V73" s="1">
        <f t="shared" si="16"/>
        <v>56</v>
      </c>
      <c r="W73" s="1">
        <f t="shared" si="16"/>
        <v>2</v>
      </c>
      <c r="X73" s="1">
        <f t="shared" si="4"/>
        <v>266</v>
      </c>
      <c r="Y73" s="1">
        <f t="shared" si="17"/>
        <v>56</v>
      </c>
      <c r="Z73" s="1">
        <f t="shared" si="17"/>
        <v>2</v>
      </c>
      <c r="AA73" s="54">
        <f t="shared" si="10"/>
        <v>6.7774445436667649E-2</v>
      </c>
      <c r="AB73" s="54">
        <f t="shared" si="11"/>
        <v>5.6276220364149906E-2</v>
      </c>
      <c r="AC73" s="1">
        <f t="shared" si="12"/>
        <v>67.774445436667648</v>
      </c>
      <c r="AD73" s="1">
        <f t="shared" si="12"/>
        <v>56.276220364149907</v>
      </c>
    </row>
    <row r="74" spans="1:30">
      <c r="A74" s="31" t="s">
        <v>99</v>
      </c>
      <c r="B74" s="36">
        <v>14</v>
      </c>
      <c r="C74" s="38">
        <v>-641</v>
      </c>
      <c r="D74" s="38">
        <v>341</v>
      </c>
      <c r="E74" s="38">
        <v>5</v>
      </c>
      <c r="F74" s="33">
        <v>5.9529629999999996</v>
      </c>
      <c r="G74" s="33">
        <v>13.433346</v>
      </c>
      <c r="H74" s="33">
        <v>107.46583</v>
      </c>
      <c r="I74" s="33">
        <v>8.2322600000000001</v>
      </c>
      <c r="J74" s="33">
        <v>300</v>
      </c>
      <c r="K74" s="41">
        <v>23</v>
      </c>
      <c r="L74" s="1">
        <v>101426.04472000001</v>
      </c>
      <c r="M74" s="22">
        <f t="shared" si="6"/>
        <v>94.032483999999997</v>
      </c>
      <c r="N74" s="22">
        <v>1.5</v>
      </c>
      <c r="O74" s="22">
        <f t="shared" si="7"/>
        <v>123.48389999999999</v>
      </c>
      <c r="P74" s="22">
        <f t="shared" si="13"/>
        <v>133.74821422985772</v>
      </c>
      <c r="Q74" s="30">
        <f t="shared" si="1"/>
        <v>3.7152281730516032E-5</v>
      </c>
      <c r="R74" s="22">
        <f t="shared" si="14"/>
        <v>3.3425184795365999</v>
      </c>
      <c r="S74" s="53">
        <f t="shared" si="15"/>
        <v>5.2874497340187339E-5</v>
      </c>
      <c r="T74" s="48">
        <f t="shared" si="2"/>
        <v>14</v>
      </c>
      <c r="U74" s="1">
        <f t="shared" si="16"/>
        <v>-256.39999999999998</v>
      </c>
      <c r="V74" s="1">
        <f t="shared" si="16"/>
        <v>136.4</v>
      </c>
      <c r="W74" s="1">
        <f t="shared" si="16"/>
        <v>2</v>
      </c>
      <c r="X74" s="1">
        <f t="shared" si="4"/>
        <v>256.39999999999998</v>
      </c>
      <c r="Y74" s="1">
        <f t="shared" si="17"/>
        <v>136.4</v>
      </c>
      <c r="Z74" s="1">
        <f t="shared" si="17"/>
        <v>2</v>
      </c>
      <c r="AA74" s="54">
        <f t="shared" si="10"/>
        <v>1.0574899468037469E-2</v>
      </c>
      <c r="AB74" s="54">
        <f t="shared" si="11"/>
        <v>8.7808224612935908E-3</v>
      </c>
      <c r="AC74" s="1">
        <f t="shared" si="12"/>
        <v>10.574899468037469</v>
      </c>
      <c r="AD74" s="1">
        <f t="shared" si="12"/>
        <v>8.7808224612935906</v>
      </c>
    </row>
    <row r="75" spans="1:30">
      <c r="A75" s="31" t="s">
        <v>100</v>
      </c>
      <c r="B75" s="36">
        <v>15</v>
      </c>
      <c r="C75" s="38">
        <v>-494</v>
      </c>
      <c r="D75" s="38">
        <v>-365</v>
      </c>
      <c r="E75" s="38">
        <v>5</v>
      </c>
      <c r="F75" s="33">
        <v>5.9562600000000003</v>
      </c>
      <c r="G75" s="33">
        <v>20.598932000000001</v>
      </c>
      <c r="H75" s="33">
        <v>20.575028</v>
      </c>
      <c r="I75" s="33">
        <v>9.8674119999999998</v>
      </c>
      <c r="J75" s="33">
        <v>300</v>
      </c>
      <c r="K75" s="1">
        <v>23</v>
      </c>
      <c r="L75" s="47">
        <v>101426.04472000001</v>
      </c>
      <c r="M75" s="22">
        <f t="shared" si="6"/>
        <v>-2.3904000000001702E-2</v>
      </c>
      <c r="N75" s="22">
        <v>1.5</v>
      </c>
      <c r="O75" s="22">
        <f t="shared" si="7"/>
        <v>148.01118</v>
      </c>
      <c r="P75" s="22">
        <f t="shared" si="13"/>
        <v>160.31426777947598</v>
      </c>
      <c r="Q75" s="30">
        <f t="shared" si="1"/>
        <v>4.453174104985444E-5</v>
      </c>
      <c r="R75" s="22">
        <f t="shared" si="14"/>
        <v>3.3443697061320004</v>
      </c>
      <c r="S75" s="53">
        <f t="shared" si="15"/>
        <v>-1.1220060620059446E-8</v>
      </c>
      <c r="T75" s="48">
        <f t="shared" si="2"/>
        <v>15</v>
      </c>
      <c r="U75" s="1">
        <f t="shared" si="16"/>
        <v>-197.6</v>
      </c>
      <c r="V75" s="1">
        <f t="shared" si="16"/>
        <v>-146</v>
      </c>
      <c r="W75" s="1">
        <f t="shared" si="16"/>
        <v>2</v>
      </c>
      <c r="X75" s="1">
        <f t="shared" si="4"/>
        <v>197.6</v>
      </c>
      <c r="Y75" s="1">
        <f t="shared" si="17"/>
        <v>-146</v>
      </c>
      <c r="Z75" s="1">
        <f t="shared" si="17"/>
        <v>2</v>
      </c>
      <c r="AA75" s="54">
        <f t="shared" si="10"/>
        <v>-2.2440121240118889E-6</v>
      </c>
      <c r="AB75" s="54">
        <f t="shared" si="11"/>
        <v>-1.8633058518896283E-6</v>
      </c>
      <c r="AC75" s="1">
        <f t="shared" si="12"/>
        <v>-2.244012124011889E-3</v>
      </c>
      <c r="AD75" s="1">
        <f t="shared" si="12"/>
        <v>-1.8633058518896283E-3</v>
      </c>
    </row>
    <row r="76" spans="1:30">
      <c r="A76" s="31" t="s">
        <v>101</v>
      </c>
      <c r="B76" s="36">
        <v>16</v>
      </c>
      <c r="C76" s="38">
        <v>-419</v>
      </c>
      <c r="D76" s="38">
        <v>-173</v>
      </c>
      <c r="E76" s="38">
        <v>5</v>
      </c>
      <c r="F76" s="33">
        <v>5.9501590000000002</v>
      </c>
      <c r="G76" s="33">
        <v>24.219266999999999</v>
      </c>
      <c r="H76" s="33">
        <v>113.558334</v>
      </c>
      <c r="I76" s="33">
        <v>4.6230380000000002</v>
      </c>
      <c r="J76" s="33">
        <v>300</v>
      </c>
      <c r="K76" s="41">
        <v>23</v>
      </c>
      <c r="L76" s="1">
        <v>101426.04472000001</v>
      </c>
      <c r="M76" s="22">
        <f t="shared" si="6"/>
        <v>89.339067</v>
      </c>
      <c r="N76" s="22">
        <v>1.5</v>
      </c>
      <c r="O76" s="22">
        <f t="shared" si="7"/>
        <v>69.345570000000009</v>
      </c>
      <c r="P76" s="22">
        <f t="shared" si="13"/>
        <v>75.109760480933943</v>
      </c>
      <c r="Q76" s="30">
        <f t="shared" si="1"/>
        <v>2.0863822355814985E-5</v>
      </c>
      <c r="R76" s="22">
        <f t="shared" si="14"/>
        <v>3.3409440666238002</v>
      </c>
      <c r="S76" s="53">
        <f t="shared" si="15"/>
        <v>8.9412195402490348E-5</v>
      </c>
      <c r="T76" s="48">
        <f t="shared" si="2"/>
        <v>16</v>
      </c>
      <c r="U76" s="1">
        <f t="shared" si="16"/>
        <v>-167.6</v>
      </c>
      <c r="V76" s="1">
        <f t="shared" si="16"/>
        <v>-69.2</v>
      </c>
      <c r="W76" s="1">
        <f t="shared" si="16"/>
        <v>2</v>
      </c>
      <c r="X76" s="1">
        <f t="shared" si="4"/>
        <v>167.6</v>
      </c>
      <c r="Y76" s="1">
        <f t="shared" si="17"/>
        <v>-69.2</v>
      </c>
      <c r="Z76" s="1">
        <f t="shared" si="17"/>
        <v>2</v>
      </c>
      <c r="AA76" s="54">
        <f t="shared" si="10"/>
        <v>1.788243908049807E-2</v>
      </c>
      <c r="AB76" s="54">
        <f t="shared" si="11"/>
        <v>1.4848606666697002E-2</v>
      </c>
      <c r="AC76" s="1">
        <f t="shared" si="12"/>
        <v>17.88243908049807</v>
      </c>
      <c r="AD76" s="1">
        <f t="shared" si="12"/>
        <v>14.848606666697002</v>
      </c>
    </row>
    <row r="77" spans="1:30">
      <c r="A77" s="31" t="s">
        <v>102</v>
      </c>
      <c r="B77" s="36">
        <v>16</v>
      </c>
      <c r="C77" s="38">
        <v>-419</v>
      </c>
      <c r="D77" s="38">
        <v>-173</v>
      </c>
      <c r="E77" s="38">
        <v>50</v>
      </c>
      <c r="F77" s="33">
        <v>5.937824</v>
      </c>
      <c r="G77" s="33">
        <v>24.359491999999999</v>
      </c>
      <c r="H77" s="33">
        <v>119.486006</v>
      </c>
      <c r="I77" s="33">
        <v>4.6230950000000002</v>
      </c>
      <c r="J77" s="33">
        <v>300</v>
      </c>
      <c r="K77" s="1">
        <v>23</v>
      </c>
      <c r="L77" s="47">
        <v>101426.04472000001</v>
      </c>
      <c r="M77" s="22">
        <f t="shared" si="6"/>
        <v>95.126514</v>
      </c>
      <c r="N77" s="22">
        <v>1.5</v>
      </c>
      <c r="O77" s="22">
        <f t="shared" si="7"/>
        <v>69.346424999999996</v>
      </c>
      <c r="P77" s="22">
        <f t="shared" si="13"/>
        <v>75.110686550835879</v>
      </c>
      <c r="Q77" s="30">
        <f t="shared" si="1"/>
        <v>2.086407959745441E-5</v>
      </c>
      <c r="R77" s="22">
        <f t="shared" si="14"/>
        <v>3.3340181096768</v>
      </c>
      <c r="S77" s="53">
        <f t="shared" si="15"/>
        <v>9.5005844526062583E-5</v>
      </c>
      <c r="T77" s="48">
        <f t="shared" si="2"/>
        <v>16</v>
      </c>
      <c r="U77" s="1">
        <f t="shared" si="16"/>
        <v>-167.6</v>
      </c>
      <c r="V77" s="1">
        <f t="shared" si="16"/>
        <v>-69.2</v>
      </c>
      <c r="W77" s="1">
        <f t="shared" si="16"/>
        <v>20</v>
      </c>
      <c r="X77" s="1">
        <f t="shared" si="4"/>
        <v>167.6</v>
      </c>
      <c r="Y77" s="1">
        <f t="shared" si="17"/>
        <v>-69.2</v>
      </c>
      <c r="Z77" s="1">
        <f t="shared" si="17"/>
        <v>20</v>
      </c>
      <c r="AA77" s="54">
        <f t="shared" si="10"/>
        <v>1.9001168905212518E-2</v>
      </c>
      <c r="AB77" s="54">
        <f t="shared" si="11"/>
        <v>1.5777539183045051E-2</v>
      </c>
      <c r="AC77" s="1">
        <f t="shared" si="12"/>
        <v>19.00116890521252</v>
      </c>
      <c r="AD77" s="1">
        <f t="shared" si="12"/>
        <v>15.777539183045052</v>
      </c>
    </row>
    <row r="78" spans="1:30">
      <c r="A78" s="31" t="s">
        <v>103</v>
      </c>
      <c r="B78" s="36">
        <v>17</v>
      </c>
      <c r="C78" s="38">
        <v>-465</v>
      </c>
      <c r="D78" s="38">
        <v>-69</v>
      </c>
      <c r="E78" s="38">
        <v>5</v>
      </c>
      <c r="F78" s="33">
        <v>5.950221</v>
      </c>
      <c r="G78" s="33">
        <v>23.635466999999998</v>
      </c>
      <c r="H78" s="33">
        <v>158.65547699999999</v>
      </c>
      <c r="I78" s="33">
        <v>2.4588559999999999</v>
      </c>
      <c r="J78" s="33">
        <v>300</v>
      </c>
      <c r="K78" s="41">
        <v>23</v>
      </c>
      <c r="L78" s="1">
        <v>101426.04472000001</v>
      </c>
      <c r="M78" s="22">
        <f t="shared" si="6"/>
        <v>135.02000999999998</v>
      </c>
      <c r="N78" s="22">
        <v>1.5</v>
      </c>
      <c r="O78" s="22">
        <f t="shared" si="7"/>
        <v>36.882840000000002</v>
      </c>
      <c r="P78" s="22">
        <f t="shared" si="13"/>
        <v>39.948640962308183</v>
      </c>
      <c r="Q78" s="30">
        <f t="shared" si="1"/>
        <v>1.1096844711752272E-5</v>
      </c>
      <c r="R78" s="22">
        <f t="shared" si="14"/>
        <v>3.3409788788922001</v>
      </c>
      <c r="S78" s="53">
        <f t="shared" si="15"/>
        <v>2.5406940742808107E-4</v>
      </c>
      <c r="T78" s="48">
        <f t="shared" si="2"/>
        <v>17</v>
      </c>
      <c r="U78" s="1">
        <f t="shared" si="16"/>
        <v>-186</v>
      </c>
      <c r="V78" s="1">
        <f t="shared" si="16"/>
        <v>-27.6</v>
      </c>
      <c r="W78" s="1">
        <f t="shared" si="16"/>
        <v>2</v>
      </c>
      <c r="X78" s="1">
        <f t="shared" si="4"/>
        <v>186</v>
      </c>
      <c r="Y78" s="1">
        <f t="shared" si="17"/>
        <v>-27.6</v>
      </c>
      <c r="Z78" s="1">
        <f t="shared" si="17"/>
        <v>2</v>
      </c>
      <c r="AA78" s="54">
        <f t="shared" si="10"/>
        <v>5.0813881485616219E-2</v>
      </c>
      <c r="AB78" s="54">
        <f t="shared" si="11"/>
        <v>4.2193088761080647E-2</v>
      </c>
      <c r="AC78" s="1">
        <f t="shared" si="12"/>
        <v>50.813881485616221</v>
      </c>
      <c r="AD78" s="1">
        <f t="shared" si="12"/>
        <v>42.193088761080645</v>
      </c>
    </row>
    <row r="79" spans="1:30">
      <c r="A79" s="31" t="s">
        <v>104</v>
      </c>
      <c r="B79" s="36">
        <v>18</v>
      </c>
      <c r="C79" s="38">
        <v>-550</v>
      </c>
      <c r="D79" s="38">
        <v>40</v>
      </c>
      <c r="E79" s="38">
        <v>5</v>
      </c>
      <c r="F79" s="33">
        <v>5.9469599999999998</v>
      </c>
      <c r="G79" s="33">
        <v>22.001334</v>
      </c>
      <c r="H79" s="33">
        <v>243.25705400000001</v>
      </c>
      <c r="I79" s="33">
        <v>2.4589059999999998</v>
      </c>
      <c r="J79" s="33">
        <v>300</v>
      </c>
      <c r="K79" s="1">
        <v>23</v>
      </c>
      <c r="L79" s="47">
        <v>101426.04472000001</v>
      </c>
      <c r="M79" s="22">
        <f t="shared" si="6"/>
        <v>221.25572</v>
      </c>
      <c r="N79" s="22">
        <v>1.5</v>
      </c>
      <c r="O79" s="22">
        <f t="shared" si="7"/>
        <v>36.883589999999998</v>
      </c>
      <c r="P79" s="22">
        <f t="shared" si="13"/>
        <v>39.949453304327434</v>
      </c>
      <c r="Q79" s="30">
        <f t="shared" si="1"/>
        <v>1.1097070362313177E-5</v>
      </c>
      <c r="R79" s="22">
        <f t="shared" si="14"/>
        <v>3.339147865872</v>
      </c>
      <c r="S79" s="53">
        <f t="shared" si="15"/>
        <v>4.1610394744309866E-4</v>
      </c>
      <c r="T79" s="48">
        <f t="shared" si="2"/>
        <v>18</v>
      </c>
      <c r="U79" s="1">
        <f t="shared" si="16"/>
        <v>-220</v>
      </c>
      <c r="V79" s="1">
        <f t="shared" si="16"/>
        <v>16</v>
      </c>
      <c r="W79" s="1">
        <f t="shared" si="16"/>
        <v>2</v>
      </c>
      <c r="X79" s="1">
        <f t="shared" si="4"/>
        <v>220</v>
      </c>
      <c r="Y79" s="1">
        <f t="shared" si="17"/>
        <v>16</v>
      </c>
      <c r="Z79" s="1">
        <f t="shared" si="17"/>
        <v>2</v>
      </c>
      <c r="AA79" s="54">
        <f t="shared" si="10"/>
        <v>8.3220789488619731E-2</v>
      </c>
      <c r="AB79" s="54">
        <f t="shared" si="11"/>
        <v>6.9102025962226241E-2</v>
      </c>
      <c r="AC79" s="1">
        <f t="shared" si="12"/>
        <v>83.220789488619729</v>
      </c>
      <c r="AD79" s="1">
        <f t="shared" si="12"/>
        <v>69.102025962226236</v>
      </c>
    </row>
    <row r="80" spans="1:30">
      <c r="A80" s="31" t="s">
        <v>105</v>
      </c>
      <c r="B80" s="36">
        <v>19</v>
      </c>
      <c r="C80" s="38">
        <v>-565</v>
      </c>
      <c r="D80" s="38">
        <v>180</v>
      </c>
      <c r="E80" s="38">
        <v>5</v>
      </c>
      <c r="F80" s="33">
        <v>5.9420310000000001</v>
      </c>
      <c r="G80" s="33">
        <v>20.298100999999999</v>
      </c>
      <c r="H80" s="33">
        <v>144.49020100000001</v>
      </c>
      <c r="I80" s="33">
        <v>1.7732889999999999</v>
      </c>
      <c r="J80" s="33">
        <v>300</v>
      </c>
      <c r="K80" s="41">
        <v>23</v>
      </c>
      <c r="L80" s="1">
        <v>101426.04472000001</v>
      </c>
      <c r="M80" s="22">
        <f t="shared" si="6"/>
        <v>124.19210000000001</v>
      </c>
      <c r="N80" s="22">
        <v>1.5</v>
      </c>
      <c r="O80" s="22">
        <f t="shared" si="7"/>
        <v>26.599334999999996</v>
      </c>
      <c r="P80" s="22">
        <f t="shared" si="13"/>
        <v>28.810343339915189</v>
      </c>
      <c r="Q80" s="30">
        <f t="shared" si="1"/>
        <v>8.0028731499764418E-6</v>
      </c>
      <c r="R80" s="22">
        <f t="shared" si="14"/>
        <v>3.3363802905341999</v>
      </c>
      <c r="S80" s="53">
        <f t="shared" si="15"/>
        <v>3.2359634074144368E-4</v>
      </c>
      <c r="T80" s="48">
        <f t="shared" si="2"/>
        <v>19</v>
      </c>
      <c r="U80" s="1">
        <f t="shared" si="16"/>
        <v>-226</v>
      </c>
      <c r="V80" s="1">
        <f t="shared" si="16"/>
        <v>72</v>
      </c>
      <c r="W80" s="1">
        <f t="shared" si="16"/>
        <v>2</v>
      </c>
      <c r="X80" s="1">
        <f t="shared" si="4"/>
        <v>226</v>
      </c>
      <c r="Y80" s="1">
        <f t="shared" si="17"/>
        <v>72</v>
      </c>
      <c r="Z80" s="1">
        <f t="shared" si="17"/>
        <v>2</v>
      </c>
      <c r="AA80" s="54">
        <f t="shared" si="10"/>
        <v>6.4719268148288739E-2</v>
      </c>
      <c r="AB80" s="54">
        <f t="shared" si="11"/>
        <v>5.3739366993759405E-2</v>
      </c>
      <c r="AC80" s="1">
        <f t="shared" si="12"/>
        <v>64.719268148288734</v>
      </c>
      <c r="AD80" s="1">
        <f t="shared" si="12"/>
        <v>53.739366993759404</v>
      </c>
    </row>
    <row r="81" spans="1:30">
      <c r="A81" s="31" t="s">
        <v>106</v>
      </c>
      <c r="B81" s="36">
        <v>20</v>
      </c>
      <c r="C81" s="38">
        <v>-485</v>
      </c>
      <c r="D81" s="38">
        <v>350</v>
      </c>
      <c r="E81" s="38">
        <v>5</v>
      </c>
      <c r="F81" s="33">
        <v>5.9515500000000001</v>
      </c>
      <c r="G81" s="33">
        <v>19.721723999999998</v>
      </c>
      <c r="H81" s="33">
        <v>54.019531999999998</v>
      </c>
      <c r="I81" s="33">
        <v>4.7327130000000004</v>
      </c>
      <c r="J81" s="33">
        <v>300</v>
      </c>
      <c r="K81" s="1">
        <v>23</v>
      </c>
      <c r="L81" s="47">
        <v>101426.04472000001</v>
      </c>
      <c r="M81" s="22">
        <f t="shared" si="6"/>
        <v>34.297808000000003</v>
      </c>
      <c r="N81" s="22">
        <v>1.5</v>
      </c>
      <c r="O81" s="22">
        <f t="shared" si="7"/>
        <v>70.990695000000002</v>
      </c>
      <c r="P81" s="22">
        <f t="shared" si="13"/>
        <v>76.891632700185951</v>
      </c>
      <c r="Q81" s="30">
        <f t="shared" si="1"/>
        <v>2.1358786861162766E-5</v>
      </c>
      <c r="R81" s="22">
        <f t="shared" si="14"/>
        <v>3.3417250967099998</v>
      </c>
      <c r="S81" s="53">
        <f t="shared" si="15"/>
        <v>3.3538259482139155E-5</v>
      </c>
      <c r="T81" s="48">
        <f t="shared" si="2"/>
        <v>20</v>
      </c>
      <c r="U81" s="1">
        <f t="shared" si="16"/>
        <v>-194</v>
      </c>
      <c r="V81" s="1">
        <f t="shared" si="16"/>
        <v>140</v>
      </c>
      <c r="W81" s="1">
        <f t="shared" si="16"/>
        <v>2</v>
      </c>
      <c r="X81" s="1">
        <f t="shared" si="4"/>
        <v>194</v>
      </c>
      <c r="Y81" s="1">
        <f t="shared" si="17"/>
        <v>140</v>
      </c>
      <c r="Z81" s="1">
        <f t="shared" si="17"/>
        <v>2</v>
      </c>
      <c r="AA81" s="54">
        <f t="shared" si="10"/>
        <v>6.7076518964278306E-3</v>
      </c>
      <c r="AB81" s="54">
        <f t="shared" si="11"/>
        <v>5.5696700108320459E-3</v>
      </c>
      <c r="AC81" s="1">
        <f t="shared" si="12"/>
        <v>6.7076518964278309</v>
      </c>
      <c r="AD81" s="1">
        <f t="shared" si="12"/>
        <v>5.5696700108320458</v>
      </c>
    </row>
    <row r="82" spans="1:30">
      <c r="A82" s="31" t="s">
        <v>107</v>
      </c>
      <c r="B82" s="36">
        <v>21</v>
      </c>
      <c r="C82" s="38">
        <v>-390</v>
      </c>
      <c r="D82" s="38">
        <v>118</v>
      </c>
      <c r="E82" s="38">
        <v>5</v>
      </c>
      <c r="F82" s="33">
        <v>5.9293620000000002</v>
      </c>
      <c r="G82" s="33">
        <v>20.318933000000001</v>
      </c>
      <c r="H82" s="33">
        <v>173.87067400000001</v>
      </c>
      <c r="I82" s="33">
        <v>3.2387260000000002</v>
      </c>
      <c r="J82" s="33">
        <v>300</v>
      </c>
      <c r="K82" s="41">
        <v>23</v>
      </c>
      <c r="L82" s="1">
        <v>101426.04472000001</v>
      </c>
      <c r="M82" s="22">
        <f t="shared" si="6"/>
        <v>153.55174099999999</v>
      </c>
      <c r="N82" s="22">
        <v>1.5</v>
      </c>
      <c r="O82" s="22">
        <f t="shared" si="7"/>
        <v>48.580890000000011</v>
      </c>
      <c r="P82" s="22">
        <f t="shared" si="13"/>
        <v>52.619064373551169</v>
      </c>
      <c r="Q82" s="30">
        <f t="shared" si="1"/>
        <v>1.461640677043088E-5</v>
      </c>
      <c r="R82" s="22">
        <f t="shared" si="14"/>
        <v>3.3292667965284002</v>
      </c>
      <c r="S82" s="53">
        <f t="shared" si="15"/>
        <v>2.1859626689107876E-4</v>
      </c>
      <c r="T82" s="48">
        <f t="shared" si="2"/>
        <v>21</v>
      </c>
      <c r="U82" s="1">
        <f t="shared" si="16"/>
        <v>-156</v>
      </c>
      <c r="V82" s="1">
        <f t="shared" si="16"/>
        <v>47.2</v>
      </c>
      <c r="W82" s="1">
        <f t="shared" si="16"/>
        <v>2</v>
      </c>
      <c r="X82" s="1">
        <f t="shared" si="4"/>
        <v>156</v>
      </c>
      <c r="Y82" s="1">
        <f t="shared" si="17"/>
        <v>47.2</v>
      </c>
      <c r="Z82" s="1">
        <f t="shared" si="17"/>
        <v>2</v>
      </c>
      <c r="AA82" s="54">
        <f t="shared" si="10"/>
        <v>4.371925337821575E-2</v>
      </c>
      <c r="AB82" s="54">
        <f t="shared" si="11"/>
        <v>3.630209471160737E-2</v>
      </c>
      <c r="AC82" s="1">
        <f t="shared" si="12"/>
        <v>43.719253378215747</v>
      </c>
      <c r="AD82" s="1">
        <f t="shared" si="12"/>
        <v>36.302094711607367</v>
      </c>
    </row>
    <row r="83" spans="1:30">
      <c r="A83" s="31" t="s">
        <v>108</v>
      </c>
      <c r="B83" s="36">
        <v>21</v>
      </c>
      <c r="C83" s="38">
        <v>-390</v>
      </c>
      <c r="D83" s="38">
        <v>118</v>
      </c>
      <c r="E83" s="38">
        <v>50</v>
      </c>
      <c r="F83" s="33">
        <v>5.9368999999999996</v>
      </c>
      <c r="G83" s="33">
        <v>20.000613999999999</v>
      </c>
      <c r="H83" s="33">
        <v>199.38810799999999</v>
      </c>
      <c r="I83" s="33">
        <v>3.2387450000000002</v>
      </c>
      <c r="J83" s="33">
        <v>300</v>
      </c>
      <c r="K83" s="1">
        <v>23</v>
      </c>
      <c r="L83" s="47">
        <v>101426.04472000001</v>
      </c>
      <c r="M83" s="22">
        <f t="shared" si="6"/>
        <v>179.387494</v>
      </c>
      <c r="N83" s="22">
        <v>1.5</v>
      </c>
      <c r="O83" s="22">
        <f t="shared" si="7"/>
        <v>48.581175000000002</v>
      </c>
      <c r="P83" s="22">
        <f t="shared" si="13"/>
        <v>52.619373063518481</v>
      </c>
      <c r="Q83" s="30">
        <f t="shared" si="1"/>
        <v>1.4616492517644022E-5</v>
      </c>
      <c r="R83" s="22">
        <f t="shared" si="14"/>
        <v>3.3334992945799997</v>
      </c>
      <c r="S83" s="53">
        <f t="shared" si="15"/>
        <v>2.5569920587293086E-4</v>
      </c>
      <c r="T83" s="48">
        <f t="shared" si="2"/>
        <v>21</v>
      </c>
      <c r="U83" s="1">
        <f t="shared" si="16"/>
        <v>-156</v>
      </c>
      <c r="V83" s="1">
        <f t="shared" si="16"/>
        <v>47.2</v>
      </c>
      <c r="W83" s="1">
        <f t="shared" si="16"/>
        <v>20</v>
      </c>
      <c r="X83" s="1">
        <f t="shared" si="4"/>
        <v>156</v>
      </c>
      <c r="Y83" s="1">
        <f t="shared" si="17"/>
        <v>47.2</v>
      </c>
      <c r="Z83" s="1">
        <f t="shared" si="17"/>
        <v>20</v>
      </c>
      <c r="AA83" s="54">
        <f t="shared" si="10"/>
        <v>5.1139841174586184E-2</v>
      </c>
      <c r="AB83" s="54">
        <f t="shared" si="11"/>
        <v>4.2463747992124372E-2</v>
      </c>
      <c r="AC83" s="1">
        <f t="shared" si="12"/>
        <v>51.139841174586181</v>
      </c>
      <c r="AD83" s="1">
        <f t="shared" si="12"/>
        <v>42.463747992124375</v>
      </c>
    </row>
    <row r="84" spans="1:30">
      <c r="A84" s="31" t="s">
        <v>109</v>
      </c>
      <c r="B84" s="36">
        <v>22</v>
      </c>
      <c r="C84" s="38">
        <v>-390</v>
      </c>
      <c r="D84" s="38">
        <v>240</v>
      </c>
      <c r="E84" s="38">
        <v>5</v>
      </c>
      <c r="F84" s="33">
        <v>6.0496379999999998</v>
      </c>
      <c r="G84" s="33">
        <v>3.6911619999999998</v>
      </c>
      <c r="H84" s="33">
        <v>93.229911000000001</v>
      </c>
      <c r="I84" s="33">
        <v>2.9061170000000001</v>
      </c>
      <c r="J84" s="33">
        <v>300</v>
      </c>
      <c r="K84" s="56">
        <v>23</v>
      </c>
      <c r="L84" s="57">
        <v>102017.99440000001</v>
      </c>
      <c r="M84" s="22">
        <f t="shared" si="6"/>
        <v>89.538748999999996</v>
      </c>
      <c r="N84" s="22">
        <v>1.5</v>
      </c>
      <c r="O84" s="22">
        <f t="shared" si="7"/>
        <v>43.591754999999999</v>
      </c>
      <c r="P84" s="22">
        <f t="shared" si="13"/>
        <v>46.941257235702572</v>
      </c>
      <c r="Q84" s="30">
        <f t="shared" si="1"/>
        <v>1.3039238121028492E-5</v>
      </c>
      <c r="R84" s="22">
        <f t="shared" si="14"/>
        <v>3.3968003512716001</v>
      </c>
      <c r="S84" s="53">
        <f t="shared" si="15"/>
        <v>1.4578365853922188E-4</v>
      </c>
      <c r="T84" s="48">
        <f t="shared" si="2"/>
        <v>22</v>
      </c>
      <c r="U84" s="1">
        <f t="shared" si="16"/>
        <v>-156</v>
      </c>
      <c r="V84" s="1">
        <f t="shared" si="16"/>
        <v>96</v>
      </c>
      <c r="W84" s="1">
        <f t="shared" si="16"/>
        <v>2</v>
      </c>
      <c r="X84" s="1">
        <f t="shared" si="4"/>
        <v>156</v>
      </c>
      <c r="Y84" s="1">
        <f t="shared" si="17"/>
        <v>96</v>
      </c>
      <c r="Z84" s="1">
        <f t="shared" si="17"/>
        <v>2</v>
      </c>
      <c r="AA84" s="54">
        <f t="shared" si="10"/>
        <v>2.9156731707844375E-2</v>
      </c>
      <c r="AB84" s="54">
        <f t="shared" si="11"/>
        <v>2.4210167241019088E-2</v>
      </c>
      <c r="AC84" s="1">
        <f t="shared" si="12"/>
        <v>29.156731707844376</v>
      </c>
      <c r="AD84" s="1">
        <f t="shared" si="12"/>
        <v>24.210167241019089</v>
      </c>
    </row>
    <row r="85" spans="1:30">
      <c r="A85" s="38"/>
      <c r="B85" s="40">
        <v>23</v>
      </c>
      <c r="C85" s="38">
        <v>-290</v>
      </c>
      <c r="D85" s="38">
        <v>-760</v>
      </c>
      <c r="E85" s="38">
        <v>5</v>
      </c>
      <c r="F85" s="39" t="s">
        <v>91</v>
      </c>
      <c r="G85" s="39" t="s">
        <v>91</v>
      </c>
      <c r="H85" s="39" t="s">
        <v>91</v>
      </c>
      <c r="I85" s="39" t="s">
        <v>91</v>
      </c>
      <c r="J85" s="39" t="s">
        <v>91</v>
      </c>
      <c r="K85" s="39" t="s">
        <v>91</v>
      </c>
      <c r="L85" s="39" t="s">
        <v>91</v>
      </c>
      <c r="M85" s="39" t="s">
        <v>91</v>
      </c>
      <c r="N85" s="22"/>
      <c r="O85" s="39" t="s">
        <v>91</v>
      </c>
      <c r="P85" s="39" t="s">
        <v>91</v>
      </c>
      <c r="Q85" s="39" t="s">
        <v>91</v>
      </c>
      <c r="R85" s="49" t="s">
        <v>91</v>
      </c>
      <c r="S85" s="39" t="s">
        <v>91</v>
      </c>
      <c r="T85" s="48">
        <f t="shared" si="2"/>
        <v>23</v>
      </c>
      <c r="U85" s="1">
        <f t="shared" si="16"/>
        <v>-116</v>
      </c>
      <c r="V85" s="1">
        <f t="shared" si="16"/>
        <v>-304</v>
      </c>
      <c r="W85" s="1">
        <f t="shared" si="16"/>
        <v>2</v>
      </c>
      <c r="X85" s="1">
        <f t="shared" si="4"/>
        <v>116</v>
      </c>
      <c r="Y85" s="1">
        <f t="shared" si="17"/>
        <v>-304</v>
      </c>
      <c r="Z85" s="1">
        <f t="shared" si="17"/>
        <v>2</v>
      </c>
      <c r="AA85" s="60" t="s">
        <v>91</v>
      </c>
      <c r="AB85" s="60" t="s">
        <v>91</v>
      </c>
      <c r="AC85" s="60" t="s">
        <v>91</v>
      </c>
      <c r="AD85" s="60" t="s">
        <v>91</v>
      </c>
    </row>
    <row r="86" spans="1:30">
      <c r="A86" s="31" t="s">
        <v>110</v>
      </c>
      <c r="B86" s="36">
        <v>24</v>
      </c>
      <c r="C86" s="38">
        <v>-185</v>
      </c>
      <c r="D86" s="38">
        <v>-475</v>
      </c>
      <c r="E86" s="38">
        <v>5</v>
      </c>
      <c r="F86" s="33">
        <v>6.068219</v>
      </c>
      <c r="G86" s="33">
        <v>10.89546</v>
      </c>
      <c r="H86" s="33">
        <v>11.935924999999999</v>
      </c>
      <c r="I86" s="33">
        <v>8.9450090000000007</v>
      </c>
      <c r="J86" s="33">
        <v>300</v>
      </c>
      <c r="K86" s="56">
        <v>23</v>
      </c>
      <c r="L86" s="57">
        <v>102017.99440000001</v>
      </c>
      <c r="M86" s="22">
        <f t="shared" si="6"/>
        <v>1.0404649999999993</v>
      </c>
      <c r="N86" s="22">
        <v>1.5</v>
      </c>
      <c r="O86" s="22">
        <f t="shared" si="7"/>
        <v>134.17513500000001</v>
      </c>
      <c r="P86" s="22">
        <f t="shared" ref="P86:P105" si="18">O86*$B$6*(273.15+K86)/(L86*$B$7)</f>
        <v>144.48488083744553</v>
      </c>
      <c r="Q86" s="30">
        <f t="shared" si="1"/>
        <v>4.0134689121512647E-5</v>
      </c>
      <c r="R86" s="22">
        <f t="shared" ref="R86:R105" si="19">F86*$B$2</f>
        <v>3.4072333635157999</v>
      </c>
      <c r="S86" s="53">
        <f t="shared" ref="S86:S105" si="20">(M86/1000000)*R86*$B$4^2/Q86</f>
        <v>5.520640528130824E-7</v>
      </c>
      <c r="T86" s="48">
        <f t="shared" si="2"/>
        <v>24</v>
      </c>
      <c r="U86" s="1">
        <f t="shared" si="16"/>
        <v>-74</v>
      </c>
      <c r="V86" s="1">
        <f t="shared" si="16"/>
        <v>-190</v>
      </c>
      <c r="W86" s="1">
        <f t="shared" si="16"/>
        <v>2</v>
      </c>
      <c r="X86" s="1">
        <f t="shared" si="4"/>
        <v>74</v>
      </c>
      <c r="Y86" s="1">
        <f t="shared" si="17"/>
        <v>-190</v>
      </c>
      <c r="Z86" s="1">
        <f t="shared" si="17"/>
        <v>2</v>
      </c>
      <c r="AA86" s="54">
        <f t="shared" si="10"/>
        <v>1.1041281056261648E-4</v>
      </c>
      <c r="AB86" s="54">
        <f t="shared" si="11"/>
        <v>9.1680804146945094E-5</v>
      </c>
      <c r="AC86" s="1">
        <f t="shared" si="12"/>
        <v>0.11041281056261648</v>
      </c>
      <c r="AD86" s="1">
        <f t="shared" si="12"/>
        <v>9.16808041469451E-2</v>
      </c>
    </row>
    <row r="87" spans="1:30">
      <c r="A87" s="31" t="s">
        <v>111</v>
      </c>
      <c r="B87" s="36">
        <v>25</v>
      </c>
      <c r="C87" s="38">
        <v>-300</v>
      </c>
      <c r="D87" s="38">
        <v>-380</v>
      </c>
      <c r="E87" s="38">
        <v>5</v>
      </c>
      <c r="F87" s="33">
        <v>6.0688269999999997</v>
      </c>
      <c r="G87" s="33">
        <v>17.619738999999999</v>
      </c>
      <c r="H87" s="33">
        <v>22.242853</v>
      </c>
      <c r="I87" s="33">
        <v>9.0972449999999991</v>
      </c>
      <c r="J87" s="33">
        <v>300</v>
      </c>
      <c r="K87" s="56">
        <v>23</v>
      </c>
      <c r="L87" s="57">
        <v>102017.9944</v>
      </c>
      <c r="M87" s="22">
        <f t="shared" si="6"/>
        <v>4.6231140000000011</v>
      </c>
      <c r="N87" s="22">
        <v>1.5</v>
      </c>
      <c r="O87" s="22">
        <f t="shared" si="7"/>
        <v>136.458675</v>
      </c>
      <c r="P87" s="22">
        <f t="shared" si="18"/>
        <v>146.94388342974804</v>
      </c>
      <c r="Q87" s="30">
        <f t="shared" si="1"/>
        <v>4.0817745397152231E-5</v>
      </c>
      <c r="R87" s="22">
        <f t="shared" si="19"/>
        <v>3.4075747483413998</v>
      </c>
      <c r="S87" s="53">
        <f t="shared" si="20"/>
        <v>2.412187146151558E-6</v>
      </c>
      <c r="T87" s="48">
        <f t="shared" si="2"/>
        <v>25</v>
      </c>
      <c r="U87" s="1">
        <f t="shared" si="16"/>
        <v>-120</v>
      </c>
      <c r="V87" s="1">
        <f t="shared" si="16"/>
        <v>-152</v>
      </c>
      <c r="W87" s="1">
        <f t="shared" si="16"/>
        <v>2</v>
      </c>
      <c r="X87" s="1">
        <f t="shared" si="4"/>
        <v>120</v>
      </c>
      <c r="Y87" s="1">
        <f t="shared" si="17"/>
        <v>-152</v>
      </c>
      <c r="Z87" s="1">
        <f t="shared" si="17"/>
        <v>2</v>
      </c>
      <c r="AA87" s="54">
        <f t="shared" si="10"/>
        <v>4.8243742923031162E-4</v>
      </c>
      <c r="AB87" s="54">
        <f t="shared" si="11"/>
        <v>4.0058985218328766E-4</v>
      </c>
      <c r="AC87" s="1">
        <f t="shared" si="12"/>
        <v>0.48243742923031163</v>
      </c>
      <c r="AD87" s="1">
        <f t="shared" si="12"/>
        <v>0.40058985218328769</v>
      </c>
    </row>
    <row r="88" spans="1:30">
      <c r="A88" s="31" t="s">
        <v>112</v>
      </c>
      <c r="B88" s="36">
        <v>25</v>
      </c>
      <c r="C88" s="38">
        <v>-300</v>
      </c>
      <c r="D88" s="38">
        <v>-380</v>
      </c>
      <c r="E88" s="38">
        <v>50</v>
      </c>
      <c r="F88" s="33">
        <v>6.0756259999999997</v>
      </c>
      <c r="G88" s="33">
        <v>23.817343000000001</v>
      </c>
      <c r="H88" s="33">
        <v>26.695103</v>
      </c>
      <c r="I88" s="33">
        <v>9.0973860000000002</v>
      </c>
      <c r="J88" s="33">
        <v>300</v>
      </c>
      <c r="K88" s="56">
        <v>23</v>
      </c>
      <c r="L88" s="57">
        <v>102017.9944</v>
      </c>
      <c r="M88" s="22">
        <f t="shared" si="6"/>
        <v>2.8777599999999985</v>
      </c>
      <c r="N88" s="22">
        <v>1.5</v>
      </c>
      <c r="O88" s="22">
        <f t="shared" si="7"/>
        <v>136.46079</v>
      </c>
      <c r="P88" s="22">
        <f t="shared" si="18"/>
        <v>146.94616094206782</v>
      </c>
      <c r="Q88" s="30">
        <f t="shared" si="1"/>
        <v>4.081837803946328E-5</v>
      </c>
      <c r="R88" s="22">
        <f t="shared" si="19"/>
        <v>3.4113923066131999</v>
      </c>
      <c r="S88" s="53">
        <f t="shared" si="20"/>
        <v>1.5031783469550073E-6</v>
      </c>
      <c r="T88" s="48">
        <f t="shared" si="2"/>
        <v>25</v>
      </c>
      <c r="U88" s="1">
        <f t="shared" si="16"/>
        <v>-120</v>
      </c>
      <c r="V88" s="1">
        <f t="shared" si="16"/>
        <v>-152</v>
      </c>
      <c r="W88" s="1">
        <f t="shared" si="16"/>
        <v>20</v>
      </c>
      <c r="X88" s="1">
        <f t="shared" si="4"/>
        <v>120</v>
      </c>
      <c r="Y88" s="1">
        <f t="shared" si="17"/>
        <v>-152</v>
      </c>
      <c r="Z88" s="1">
        <f t="shared" si="17"/>
        <v>20</v>
      </c>
      <c r="AA88" s="54">
        <f t="shared" si="10"/>
        <v>3.0063566939100145E-4</v>
      </c>
      <c r="AB88" s="54">
        <f t="shared" si="11"/>
        <v>2.4963153989627943E-4</v>
      </c>
      <c r="AC88" s="1">
        <f t="shared" si="12"/>
        <v>0.30063566939100145</v>
      </c>
      <c r="AD88" s="1">
        <f t="shared" si="12"/>
        <v>0.24963153989627943</v>
      </c>
    </row>
    <row r="89" spans="1:30">
      <c r="A89" s="31" t="s">
        <v>113</v>
      </c>
      <c r="B89" s="36">
        <v>26</v>
      </c>
      <c r="C89" s="38">
        <v>-255</v>
      </c>
      <c r="D89" s="38">
        <v>-140</v>
      </c>
      <c r="E89" s="38">
        <v>5</v>
      </c>
      <c r="F89" s="33">
        <v>6.0771499999999996</v>
      </c>
      <c r="G89" s="33">
        <v>17.306287000000001</v>
      </c>
      <c r="H89" s="33">
        <v>66.279804999999996</v>
      </c>
      <c r="I89" s="33">
        <v>6.0619880000000004</v>
      </c>
      <c r="J89" s="33">
        <v>300</v>
      </c>
      <c r="K89" s="56">
        <v>23</v>
      </c>
      <c r="L89" s="57">
        <v>102017.9944</v>
      </c>
      <c r="M89" s="22">
        <f t="shared" si="6"/>
        <v>48.973517999999999</v>
      </c>
      <c r="N89" s="22">
        <v>1.5</v>
      </c>
      <c r="O89" s="22">
        <f t="shared" si="7"/>
        <v>90.929820000000007</v>
      </c>
      <c r="P89" s="22">
        <f t="shared" si="18"/>
        <v>97.91668335023752</v>
      </c>
      <c r="Q89" s="30">
        <f t="shared" si="1"/>
        <v>2.719907870839931E-5</v>
      </c>
      <c r="R89" s="22">
        <f t="shared" si="19"/>
        <v>3.4122480146299998</v>
      </c>
      <c r="S89" s="53">
        <f t="shared" si="20"/>
        <v>3.8399689782815518E-5</v>
      </c>
      <c r="T89" s="48">
        <f t="shared" si="2"/>
        <v>26</v>
      </c>
      <c r="U89" s="1">
        <f t="shared" si="16"/>
        <v>-102</v>
      </c>
      <c r="V89" s="1">
        <f t="shared" si="16"/>
        <v>-56</v>
      </c>
      <c r="W89" s="1">
        <f t="shared" si="16"/>
        <v>2</v>
      </c>
      <c r="X89" s="1">
        <f t="shared" si="4"/>
        <v>102</v>
      </c>
      <c r="Y89" s="1">
        <f t="shared" si="17"/>
        <v>-56</v>
      </c>
      <c r="Z89" s="1">
        <f t="shared" si="17"/>
        <v>2</v>
      </c>
      <c r="AA89" s="54">
        <f t="shared" si="10"/>
        <v>7.6799379565631034E-3</v>
      </c>
      <c r="AB89" s="54">
        <f t="shared" si="11"/>
        <v>6.3770035747531852E-3</v>
      </c>
      <c r="AC89" s="1">
        <f t="shared" si="12"/>
        <v>7.6799379565631032</v>
      </c>
      <c r="AD89" s="1">
        <f t="shared" si="12"/>
        <v>6.3770035747531848</v>
      </c>
    </row>
    <row r="90" spans="1:30">
      <c r="A90" s="31" t="s">
        <v>114</v>
      </c>
      <c r="B90" s="36">
        <v>27</v>
      </c>
      <c r="C90" s="38">
        <v>-250</v>
      </c>
      <c r="D90" s="38">
        <v>0</v>
      </c>
      <c r="E90" s="38">
        <v>5</v>
      </c>
      <c r="F90" s="33">
        <v>6.0750690000000001</v>
      </c>
      <c r="G90" s="33">
        <v>19.003701</v>
      </c>
      <c r="H90" s="33">
        <v>183.174519</v>
      </c>
      <c r="I90" s="33">
        <v>5.1829879999999999</v>
      </c>
      <c r="J90" s="33">
        <v>300</v>
      </c>
      <c r="K90" s="56">
        <v>23</v>
      </c>
      <c r="L90" s="57">
        <v>102017.9944</v>
      </c>
      <c r="M90" s="22">
        <f t="shared" si="6"/>
        <v>164.170818</v>
      </c>
      <c r="N90" s="22">
        <v>1.5</v>
      </c>
      <c r="O90" s="22">
        <f t="shared" si="7"/>
        <v>77.744820000000004</v>
      </c>
      <c r="P90" s="22">
        <f t="shared" si="18"/>
        <v>83.718574633285456</v>
      </c>
      <c r="Q90" s="30">
        <f t="shared" si="1"/>
        <v>2.3255159620357073E-5</v>
      </c>
      <c r="R90" s="22">
        <f t="shared" si="19"/>
        <v>3.4110795576858002</v>
      </c>
      <c r="S90" s="53">
        <f t="shared" si="20"/>
        <v>1.505041597193941E-4</v>
      </c>
      <c r="T90" s="48">
        <f t="shared" si="2"/>
        <v>27</v>
      </c>
      <c r="U90" s="1">
        <f t="shared" si="16"/>
        <v>-100</v>
      </c>
      <c r="V90" s="1">
        <f t="shared" si="16"/>
        <v>0</v>
      </c>
      <c r="W90" s="1">
        <f t="shared" si="16"/>
        <v>2</v>
      </c>
      <c r="X90" s="1">
        <f t="shared" si="4"/>
        <v>100</v>
      </c>
      <c r="Y90" s="1">
        <f t="shared" si="17"/>
        <v>0</v>
      </c>
      <c r="Z90" s="1">
        <f t="shared" si="17"/>
        <v>2</v>
      </c>
      <c r="AA90" s="54">
        <f t="shared" si="10"/>
        <v>3.0100831943878824E-2</v>
      </c>
      <c r="AB90" s="54">
        <f t="shared" si="11"/>
        <v>2.4994096826670489E-2</v>
      </c>
      <c r="AC90" s="1">
        <f t="shared" si="12"/>
        <v>30.100831943878823</v>
      </c>
      <c r="AD90" s="1">
        <f t="shared" si="12"/>
        <v>24.994096826670489</v>
      </c>
    </row>
    <row r="91" spans="1:30">
      <c r="A91" s="31" t="s">
        <v>115</v>
      </c>
      <c r="B91" s="36">
        <v>27</v>
      </c>
      <c r="C91" s="38">
        <v>-250</v>
      </c>
      <c r="D91" s="38">
        <v>0</v>
      </c>
      <c r="E91" s="38">
        <v>12.5</v>
      </c>
      <c r="F91" s="33">
        <v>6.069528</v>
      </c>
      <c r="G91" s="33">
        <v>20.368234000000001</v>
      </c>
      <c r="H91" s="33">
        <v>171.39950999999999</v>
      </c>
      <c r="I91" s="33">
        <v>5.183122</v>
      </c>
      <c r="J91" s="33">
        <v>300</v>
      </c>
      <c r="K91" s="56">
        <v>23</v>
      </c>
      <c r="L91" s="57">
        <v>102017.9944</v>
      </c>
      <c r="M91" s="22">
        <f t="shared" si="6"/>
        <v>151.03127599999999</v>
      </c>
      <c r="N91" s="22">
        <v>1.5</v>
      </c>
      <c r="O91" s="22">
        <f t="shared" si="7"/>
        <v>77.746830000000003</v>
      </c>
      <c r="P91" s="22">
        <f t="shared" si="18"/>
        <v>83.720739077617736</v>
      </c>
      <c r="Q91" s="30">
        <f t="shared" si="1"/>
        <v>2.3255760854893815E-5</v>
      </c>
      <c r="R91" s="22">
        <f t="shared" si="19"/>
        <v>3.4079683515696</v>
      </c>
      <c r="S91" s="53">
        <f t="shared" si="20"/>
        <v>1.3832857692679527E-4</v>
      </c>
      <c r="T91" s="48">
        <f t="shared" si="2"/>
        <v>27</v>
      </c>
      <c r="U91" s="1">
        <f t="shared" si="16"/>
        <v>-100</v>
      </c>
      <c r="V91" s="1">
        <f t="shared" si="16"/>
        <v>0</v>
      </c>
      <c r="W91" s="1">
        <f t="shared" si="16"/>
        <v>5</v>
      </c>
      <c r="X91" s="1">
        <f t="shared" si="4"/>
        <v>100</v>
      </c>
      <c r="Y91" s="1">
        <f t="shared" si="17"/>
        <v>0</v>
      </c>
      <c r="Z91" s="1">
        <f t="shared" si="17"/>
        <v>5</v>
      </c>
      <c r="AA91" s="54">
        <f t="shared" si="10"/>
        <v>2.7665715385359054E-2</v>
      </c>
      <c r="AB91" s="54">
        <f t="shared" si="11"/>
        <v>2.297210822644349E-2</v>
      </c>
      <c r="AC91" s="1">
        <f t="shared" si="12"/>
        <v>27.665715385359054</v>
      </c>
      <c r="AD91" s="1">
        <f t="shared" si="12"/>
        <v>22.972108226443492</v>
      </c>
    </row>
    <row r="92" spans="1:30">
      <c r="A92" s="31" t="s">
        <v>116</v>
      </c>
      <c r="B92" s="36">
        <v>27</v>
      </c>
      <c r="C92" s="38">
        <v>-250</v>
      </c>
      <c r="D92" s="38">
        <v>0</v>
      </c>
      <c r="E92" s="38">
        <v>37.5</v>
      </c>
      <c r="F92" s="33">
        <v>6.0792390000000003</v>
      </c>
      <c r="G92" s="33">
        <v>21.505234000000002</v>
      </c>
      <c r="H92" s="33">
        <v>161.16504</v>
      </c>
      <c r="I92" s="33">
        <v>5.1831969999999998</v>
      </c>
      <c r="J92" s="33">
        <v>300</v>
      </c>
      <c r="K92" s="56">
        <v>23</v>
      </c>
      <c r="L92" s="57">
        <v>102017.9944</v>
      </c>
      <c r="M92" s="22">
        <f t="shared" si="6"/>
        <v>139.659806</v>
      </c>
      <c r="N92" s="22">
        <v>1.5</v>
      </c>
      <c r="O92" s="22">
        <f t="shared" si="7"/>
        <v>77.74795499999999</v>
      </c>
      <c r="P92" s="22">
        <f t="shared" si="18"/>
        <v>83.721950520341025</v>
      </c>
      <c r="Q92" s="30">
        <f t="shared" si="1"/>
        <v>2.3256097366761394E-5</v>
      </c>
      <c r="R92" s="22">
        <f t="shared" si="19"/>
        <v>3.4134209634798003</v>
      </c>
      <c r="S92" s="53">
        <f t="shared" si="20"/>
        <v>1.2811632311889615E-4</v>
      </c>
      <c r="T92" s="48">
        <f t="shared" si="2"/>
        <v>27</v>
      </c>
      <c r="U92" s="1">
        <f t="shared" si="16"/>
        <v>-100</v>
      </c>
      <c r="V92" s="1">
        <f t="shared" si="16"/>
        <v>0</v>
      </c>
      <c r="W92" s="1">
        <f t="shared" si="16"/>
        <v>15</v>
      </c>
      <c r="X92" s="1">
        <f t="shared" si="4"/>
        <v>100</v>
      </c>
      <c r="Y92" s="1">
        <f t="shared" si="17"/>
        <v>0</v>
      </c>
      <c r="Z92" s="1">
        <f t="shared" si="17"/>
        <v>15</v>
      </c>
      <c r="AA92" s="54">
        <f t="shared" si="10"/>
        <v>2.5623264623779233E-2</v>
      </c>
      <c r="AB92" s="54">
        <f t="shared" si="11"/>
        <v>2.1276167988186583E-2</v>
      </c>
      <c r="AC92" s="1">
        <f t="shared" si="12"/>
        <v>25.623264623779232</v>
      </c>
      <c r="AD92" s="1">
        <f t="shared" si="12"/>
        <v>21.276167988186582</v>
      </c>
    </row>
    <row r="93" spans="1:30">
      <c r="A93" s="31" t="s">
        <v>117</v>
      </c>
      <c r="B93" s="36">
        <v>27</v>
      </c>
      <c r="C93" s="38">
        <v>-250</v>
      </c>
      <c r="D93" s="38">
        <v>0</v>
      </c>
      <c r="E93" s="38">
        <v>50</v>
      </c>
      <c r="F93" s="33">
        <v>6.0574440000000003</v>
      </c>
      <c r="G93" s="33">
        <v>22.455394999999999</v>
      </c>
      <c r="H93" s="33">
        <v>165.61127300000001</v>
      </c>
      <c r="I93" s="33">
        <v>5.1831860000000001</v>
      </c>
      <c r="J93" s="33">
        <v>300</v>
      </c>
      <c r="K93" s="56">
        <v>23</v>
      </c>
      <c r="L93" s="57">
        <v>102017.9944</v>
      </c>
      <c r="M93" s="22">
        <f t="shared" si="6"/>
        <v>143.155878</v>
      </c>
      <c r="N93" s="22">
        <v>1.5</v>
      </c>
      <c r="O93" s="22">
        <f t="shared" si="7"/>
        <v>77.747789999999995</v>
      </c>
      <c r="P93" s="22">
        <f t="shared" si="18"/>
        <v>83.721772842074941</v>
      </c>
      <c r="Q93" s="30">
        <f t="shared" si="1"/>
        <v>2.3256048011687483E-5</v>
      </c>
      <c r="R93" s="22">
        <f t="shared" si="19"/>
        <v>3.4011833281607999</v>
      </c>
      <c r="S93" s="53">
        <f t="shared" si="20"/>
        <v>1.3085289290583864E-4</v>
      </c>
      <c r="T93" s="48">
        <f t="shared" si="2"/>
        <v>27</v>
      </c>
      <c r="U93" s="1">
        <f t="shared" si="16"/>
        <v>-100</v>
      </c>
      <c r="V93" s="1">
        <f t="shared" si="16"/>
        <v>0</v>
      </c>
      <c r="W93" s="1">
        <f t="shared" si="16"/>
        <v>20</v>
      </c>
      <c r="X93" s="1">
        <f t="shared" si="4"/>
        <v>100</v>
      </c>
      <c r="Y93" s="1">
        <f t="shared" si="17"/>
        <v>0</v>
      </c>
      <c r="Z93" s="1">
        <f t="shared" si="17"/>
        <v>20</v>
      </c>
      <c r="AA93" s="54">
        <f t="shared" si="10"/>
        <v>2.6170578581167728E-2</v>
      </c>
      <c r="AB93" s="54">
        <f t="shared" si="11"/>
        <v>2.1730627787539009E-2</v>
      </c>
      <c r="AC93" s="1">
        <f t="shared" si="12"/>
        <v>26.170578581167728</v>
      </c>
      <c r="AD93" s="1">
        <f t="shared" si="12"/>
        <v>21.73062778753901</v>
      </c>
    </row>
    <row r="94" spans="1:30">
      <c r="A94" s="31" t="s">
        <v>118</v>
      </c>
      <c r="B94" s="36">
        <v>27</v>
      </c>
      <c r="C94" s="38">
        <v>-250</v>
      </c>
      <c r="D94" s="38">
        <v>0</v>
      </c>
      <c r="E94" s="38">
        <v>62.5</v>
      </c>
      <c r="F94" s="33">
        <v>6.0688550000000001</v>
      </c>
      <c r="G94" s="33">
        <v>23.275682</v>
      </c>
      <c r="H94" s="33">
        <v>173.602093</v>
      </c>
      <c r="I94" s="33">
        <v>5.1832979999999997</v>
      </c>
      <c r="J94" s="33">
        <v>300</v>
      </c>
      <c r="K94" s="56">
        <v>23</v>
      </c>
      <c r="L94" s="57">
        <v>102017.9944</v>
      </c>
      <c r="M94" s="22">
        <f t="shared" si="6"/>
        <v>150.32641100000001</v>
      </c>
      <c r="N94" s="22">
        <v>1.5</v>
      </c>
      <c r="O94" s="22">
        <f t="shared" si="7"/>
        <v>77.749470000000002</v>
      </c>
      <c r="P94" s="22">
        <f t="shared" si="18"/>
        <v>83.723581929875067</v>
      </c>
      <c r="Q94" s="30">
        <f t="shared" si="1"/>
        <v>2.3256550536076409E-5</v>
      </c>
      <c r="R94" s="22">
        <f t="shared" si="19"/>
        <v>3.4075904700110002</v>
      </c>
      <c r="S94" s="53">
        <f t="shared" si="20"/>
        <v>1.3766305452305111E-4</v>
      </c>
      <c r="T94" s="48">
        <f t="shared" si="2"/>
        <v>27</v>
      </c>
      <c r="U94" s="1">
        <f t="shared" si="16"/>
        <v>-100</v>
      </c>
      <c r="V94" s="1">
        <f t="shared" si="16"/>
        <v>0</v>
      </c>
      <c r="W94" s="1">
        <f t="shared" si="16"/>
        <v>25</v>
      </c>
      <c r="X94" s="1">
        <f t="shared" si="4"/>
        <v>100</v>
      </c>
      <c r="Y94" s="1">
        <f t="shared" si="17"/>
        <v>0</v>
      </c>
      <c r="Z94" s="1">
        <f t="shared" si="17"/>
        <v>25</v>
      </c>
      <c r="AA94" s="54">
        <f t="shared" si="10"/>
        <v>2.7532610904610223E-2</v>
      </c>
      <c r="AB94" s="54">
        <f t="shared" si="11"/>
        <v>2.2861585491188111E-2</v>
      </c>
      <c r="AC94" s="1">
        <f t="shared" si="12"/>
        <v>27.532610904610223</v>
      </c>
      <c r="AD94" s="1">
        <f t="shared" si="12"/>
        <v>22.861585491188112</v>
      </c>
    </row>
    <row r="95" spans="1:30">
      <c r="A95" s="31" t="s">
        <v>119</v>
      </c>
      <c r="B95" s="36">
        <v>27</v>
      </c>
      <c r="C95" s="38">
        <v>-250</v>
      </c>
      <c r="D95" s="38">
        <v>0</v>
      </c>
      <c r="E95" s="38">
        <v>75</v>
      </c>
      <c r="F95" s="33">
        <v>6.0718949999999996</v>
      </c>
      <c r="G95" s="33">
        <v>24.007515000000001</v>
      </c>
      <c r="H95" s="33">
        <v>231.93473399999999</v>
      </c>
      <c r="I95" s="33">
        <v>5.1832839999999996</v>
      </c>
      <c r="J95" s="33">
        <v>300</v>
      </c>
      <c r="K95" s="56">
        <v>23</v>
      </c>
      <c r="L95" s="57">
        <v>102017.9944</v>
      </c>
      <c r="M95" s="22">
        <f t="shared" si="6"/>
        <v>207.92721899999998</v>
      </c>
      <c r="N95" s="22">
        <v>1.5</v>
      </c>
      <c r="O95" s="22">
        <f t="shared" si="7"/>
        <v>77.749259999999992</v>
      </c>
      <c r="P95" s="22">
        <f t="shared" si="18"/>
        <v>83.723355793900041</v>
      </c>
      <c r="Q95" s="30">
        <f t="shared" si="1"/>
        <v>2.3256487720527788E-5</v>
      </c>
      <c r="R95" s="22">
        <f t="shared" si="19"/>
        <v>3.4092973941389997</v>
      </c>
      <c r="S95" s="53">
        <f t="shared" si="20"/>
        <v>1.9050751945702161E-4</v>
      </c>
      <c r="T95" s="48">
        <f t="shared" si="2"/>
        <v>27</v>
      </c>
      <c r="U95" s="1">
        <f t="shared" si="16"/>
        <v>-100</v>
      </c>
      <c r="V95" s="1">
        <f t="shared" si="16"/>
        <v>0</v>
      </c>
      <c r="W95" s="1">
        <f t="shared" si="16"/>
        <v>30</v>
      </c>
      <c r="X95" s="1">
        <f t="shared" si="4"/>
        <v>100</v>
      </c>
      <c r="Y95" s="1">
        <f t="shared" si="17"/>
        <v>0</v>
      </c>
      <c r="Z95" s="1">
        <f t="shared" si="17"/>
        <v>30</v>
      </c>
      <c r="AA95" s="54">
        <f t="shared" si="10"/>
        <v>3.810150389140432E-2</v>
      </c>
      <c r="AB95" s="54">
        <f t="shared" si="11"/>
        <v>3.1637420496518222E-2</v>
      </c>
      <c r="AC95" s="1">
        <f t="shared" si="12"/>
        <v>38.10150389140432</v>
      </c>
      <c r="AD95" s="1">
        <f t="shared" si="12"/>
        <v>31.637420496518221</v>
      </c>
    </row>
    <row r="96" spans="1:30">
      <c r="A96" s="31" t="s">
        <v>120</v>
      </c>
      <c r="B96" s="36">
        <v>27</v>
      </c>
      <c r="C96" s="38">
        <v>-250</v>
      </c>
      <c r="D96" s="38">
        <v>0</v>
      </c>
      <c r="E96" s="38">
        <v>100</v>
      </c>
      <c r="F96" s="33">
        <v>6.0796729999999997</v>
      </c>
      <c r="G96" s="33">
        <v>24.577535999999998</v>
      </c>
      <c r="H96" s="33">
        <v>270.42691100000002</v>
      </c>
      <c r="I96" s="33">
        <v>5.1834559999999996</v>
      </c>
      <c r="J96" s="33">
        <v>300</v>
      </c>
      <c r="K96" s="56">
        <v>23</v>
      </c>
      <c r="L96" s="57">
        <v>102017.9944</v>
      </c>
      <c r="M96" s="22">
        <f t="shared" si="6"/>
        <v>245.84937500000001</v>
      </c>
      <c r="N96" s="22">
        <v>1.5</v>
      </c>
      <c r="O96" s="22">
        <f t="shared" si="7"/>
        <v>77.751839999999987</v>
      </c>
      <c r="P96" s="22">
        <f t="shared" si="18"/>
        <v>83.726134035878772</v>
      </c>
      <c r="Q96" s="30">
        <f t="shared" si="1"/>
        <v>2.325725945441077E-5</v>
      </c>
      <c r="R96" s="22">
        <f t="shared" si="19"/>
        <v>3.4136646493585996</v>
      </c>
      <c r="S96" s="53">
        <f t="shared" si="20"/>
        <v>2.2553369899125237E-4</v>
      </c>
      <c r="T96" s="48">
        <f t="shared" si="2"/>
        <v>27</v>
      </c>
      <c r="U96" s="1">
        <f t="shared" si="16"/>
        <v>-100</v>
      </c>
      <c r="V96" s="1">
        <f t="shared" si="16"/>
        <v>0</v>
      </c>
      <c r="W96" s="1">
        <f t="shared" si="16"/>
        <v>40</v>
      </c>
      <c r="X96" s="1">
        <f t="shared" si="4"/>
        <v>100</v>
      </c>
      <c r="Y96" s="1">
        <f t="shared" si="17"/>
        <v>0</v>
      </c>
      <c r="Z96" s="1">
        <f t="shared" si="17"/>
        <v>40</v>
      </c>
      <c r="AA96" s="54">
        <f t="shared" si="10"/>
        <v>4.5106739798250473E-2</v>
      </c>
      <c r="AB96" s="54">
        <f t="shared" si="11"/>
        <v>3.7454188115294516E-2</v>
      </c>
      <c r="AC96" s="1">
        <f t="shared" si="12"/>
        <v>45.106739798250473</v>
      </c>
      <c r="AD96" s="1">
        <f t="shared" si="12"/>
        <v>37.454188115294514</v>
      </c>
    </row>
    <row r="97" spans="1:30">
      <c r="A97" s="31" t="s">
        <v>121</v>
      </c>
      <c r="B97" s="36">
        <v>27</v>
      </c>
      <c r="C97" s="38">
        <v>-250</v>
      </c>
      <c r="D97" s="38">
        <v>0</v>
      </c>
      <c r="E97" s="38">
        <v>150</v>
      </c>
      <c r="F97" s="33">
        <v>6.0829230000000001</v>
      </c>
      <c r="G97" s="33">
        <v>25.068735</v>
      </c>
      <c r="H97" s="33">
        <v>169.053256</v>
      </c>
      <c r="I97" s="33">
        <v>5.1832839999999996</v>
      </c>
      <c r="J97" s="33">
        <v>300</v>
      </c>
      <c r="K97" s="56">
        <v>23</v>
      </c>
      <c r="L97" s="57">
        <v>102017.9944</v>
      </c>
      <c r="M97" s="22">
        <f t="shared" si="6"/>
        <v>143.984521</v>
      </c>
      <c r="N97" s="22">
        <v>1.5</v>
      </c>
      <c r="O97" s="22">
        <f t="shared" si="7"/>
        <v>77.749259999999992</v>
      </c>
      <c r="P97" s="22">
        <f t="shared" si="18"/>
        <v>83.723355793900041</v>
      </c>
      <c r="Q97" s="30">
        <f t="shared" si="1"/>
        <v>2.3256487720527788E-5</v>
      </c>
      <c r="R97" s="22">
        <f t="shared" si="19"/>
        <v>3.4154894860086</v>
      </c>
      <c r="S97" s="53">
        <f t="shared" si="20"/>
        <v>1.3216140575835091E-4</v>
      </c>
      <c r="T97" s="48">
        <f t="shared" si="2"/>
        <v>27</v>
      </c>
      <c r="U97" s="1">
        <f t="shared" si="16"/>
        <v>-100</v>
      </c>
      <c r="V97" s="1">
        <f t="shared" si="16"/>
        <v>0</v>
      </c>
      <c r="W97" s="1">
        <f t="shared" si="16"/>
        <v>60</v>
      </c>
      <c r="X97" s="1">
        <f t="shared" si="4"/>
        <v>100</v>
      </c>
      <c r="Y97" s="1">
        <f t="shared" si="17"/>
        <v>0</v>
      </c>
      <c r="Z97" s="1">
        <f t="shared" si="17"/>
        <v>60</v>
      </c>
      <c r="AA97" s="54">
        <f t="shared" si="10"/>
        <v>2.6432281151670182E-2</v>
      </c>
      <c r="AB97" s="54">
        <f t="shared" si="11"/>
        <v>2.1947931395596164E-2</v>
      </c>
      <c r="AC97" s="1">
        <f t="shared" si="12"/>
        <v>26.432281151670182</v>
      </c>
      <c r="AD97" s="1">
        <f t="shared" si="12"/>
        <v>21.947931395596164</v>
      </c>
    </row>
    <row r="98" spans="1:30">
      <c r="A98" s="31" t="s">
        <v>122</v>
      </c>
      <c r="B98" s="36">
        <v>27</v>
      </c>
      <c r="C98" s="38">
        <v>-250</v>
      </c>
      <c r="D98" s="38">
        <v>0</v>
      </c>
      <c r="E98" s="38">
        <v>200</v>
      </c>
      <c r="F98" s="33">
        <v>6.0790990000000003</v>
      </c>
      <c r="G98" s="33">
        <v>25.484193000000001</v>
      </c>
      <c r="H98" s="33">
        <v>81.039145000000005</v>
      </c>
      <c r="I98" s="33">
        <v>5.1832050000000001</v>
      </c>
      <c r="J98" s="33">
        <v>300</v>
      </c>
      <c r="K98" s="56">
        <v>23</v>
      </c>
      <c r="L98" s="57">
        <v>102017.9944</v>
      </c>
      <c r="M98" s="22">
        <f t="shared" si="6"/>
        <v>55.554952</v>
      </c>
      <c r="N98" s="22">
        <v>1.5</v>
      </c>
      <c r="O98" s="22">
        <f t="shared" si="7"/>
        <v>77.748075</v>
      </c>
      <c r="P98" s="22">
        <f t="shared" si="18"/>
        <v>83.722079740898181</v>
      </c>
      <c r="Q98" s="30">
        <f t="shared" si="1"/>
        <v>2.3256133261360604E-5</v>
      </c>
      <c r="R98" s="22">
        <f t="shared" si="19"/>
        <v>3.4133423551318001</v>
      </c>
      <c r="S98" s="53">
        <f t="shared" si="20"/>
        <v>5.0961844282056473E-5</v>
      </c>
      <c r="T98" s="48">
        <f t="shared" si="2"/>
        <v>27</v>
      </c>
      <c r="U98" s="1">
        <f t="shared" si="16"/>
        <v>-100</v>
      </c>
      <c r="V98" s="1">
        <f t="shared" si="16"/>
        <v>0</v>
      </c>
      <c r="W98" s="1">
        <f t="shared" si="16"/>
        <v>80</v>
      </c>
      <c r="X98" s="1">
        <f t="shared" si="4"/>
        <v>100</v>
      </c>
      <c r="Y98" s="1">
        <f t="shared" si="17"/>
        <v>0</v>
      </c>
      <c r="Z98" s="1">
        <f>W98</f>
        <v>80</v>
      </c>
      <c r="AA98" s="54">
        <f t="shared" si="10"/>
        <v>1.0192368856411295E-2</v>
      </c>
      <c r="AB98" s="54">
        <f t="shared" si="11"/>
        <v>8.4631898070209131E-3</v>
      </c>
      <c r="AC98" s="1">
        <f t="shared" si="12"/>
        <v>10.192368856411294</v>
      </c>
      <c r="AD98" s="1">
        <f t="shared" si="12"/>
        <v>8.4631898070209139</v>
      </c>
    </row>
    <row r="99" spans="1:30">
      <c r="A99" s="31" t="s">
        <v>123</v>
      </c>
      <c r="B99" s="36">
        <v>27</v>
      </c>
      <c r="C99" s="38">
        <v>-250</v>
      </c>
      <c r="D99" s="38">
        <v>0</v>
      </c>
      <c r="E99" s="38">
        <v>250</v>
      </c>
      <c r="F99" s="61">
        <v>5.7062910000000002</v>
      </c>
      <c r="G99" s="61">
        <v>7.4188289999999997</v>
      </c>
      <c r="H99" s="61">
        <v>30.871078000000001</v>
      </c>
      <c r="I99" s="61">
        <v>5.1326669999999996</v>
      </c>
      <c r="J99" s="61">
        <v>300</v>
      </c>
      <c r="K99" s="61">
        <v>23</v>
      </c>
      <c r="L99" s="1">
        <v>100744.76930000001</v>
      </c>
      <c r="M99" s="22">
        <f t="shared" si="6"/>
        <v>23.452249000000002</v>
      </c>
      <c r="N99" s="22">
        <v>1.5</v>
      </c>
      <c r="O99" s="22">
        <f t="shared" si="7"/>
        <v>76.990004999999996</v>
      </c>
      <c r="P99" s="22">
        <f t="shared" si="18"/>
        <v>83.953534641773842</v>
      </c>
      <c r="Q99" s="30">
        <f t="shared" si="1"/>
        <v>2.3320426289381623E-5</v>
      </c>
      <c r="R99" s="22">
        <f t="shared" si="19"/>
        <v>3.2040150622662003</v>
      </c>
      <c r="S99" s="53">
        <f t="shared" si="20"/>
        <v>2.0138289419432484E-5</v>
      </c>
      <c r="T99" s="48">
        <f t="shared" si="2"/>
        <v>27</v>
      </c>
      <c r="U99" s="1">
        <f t="shared" si="16"/>
        <v>-100</v>
      </c>
      <c r="V99" s="1">
        <f t="shared" si="16"/>
        <v>0</v>
      </c>
      <c r="W99" s="1">
        <f t="shared" si="16"/>
        <v>100</v>
      </c>
      <c r="X99" s="1">
        <f t="shared" si="4"/>
        <v>100</v>
      </c>
      <c r="Y99" s="1">
        <f t="shared" si="17"/>
        <v>0</v>
      </c>
      <c r="Z99" s="1">
        <f t="shared" si="17"/>
        <v>100</v>
      </c>
      <c r="AA99" s="54">
        <f t="shared" si="10"/>
        <v>4.0276578838864966E-3</v>
      </c>
      <c r="AB99" s="54">
        <f t="shared" si="11"/>
        <v>3.3443484659244848E-3</v>
      </c>
      <c r="AC99" s="1">
        <f t="shared" si="12"/>
        <v>4.0276578838864969</v>
      </c>
      <c r="AD99" s="1">
        <f t="shared" si="12"/>
        <v>3.3443484659244849</v>
      </c>
    </row>
    <row r="100" spans="1:30">
      <c r="A100" s="31" t="s">
        <v>124</v>
      </c>
      <c r="B100" s="36">
        <v>28</v>
      </c>
      <c r="C100" s="38">
        <v>-57</v>
      </c>
      <c r="D100" s="38">
        <v>-181</v>
      </c>
      <c r="E100" s="38">
        <v>5</v>
      </c>
      <c r="F100" s="33">
        <v>6.0784799999999999</v>
      </c>
      <c r="G100" s="33">
        <v>25.194239</v>
      </c>
      <c r="H100" s="33">
        <v>92.823518000000007</v>
      </c>
      <c r="I100" s="33">
        <v>5.18316</v>
      </c>
      <c r="J100" s="33">
        <v>300</v>
      </c>
      <c r="K100" s="56">
        <v>23</v>
      </c>
      <c r="L100" s="57">
        <v>102017.9944</v>
      </c>
      <c r="M100" s="22">
        <f t="shared" si="6"/>
        <v>67.629279000000011</v>
      </c>
      <c r="N100" s="22">
        <v>1.5</v>
      </c>
      <c r="O100" s="22">
        <f t="shared" si="7"/>
        <v>77.747399999999999</v>
      </c>
      <c r="P100" s="22">
        <f t="shared" si="18"/>
        <v>83.721352875264202</v>
      </c>
      <c r="Q100" s="30">
        <f t="shared" si="1"/>
        <v>2.3255931354240055E-5</v>
      </c>
      <c r="R100" s="22">
        <f t="shared" si="19"/>
        <v>3.4129947939359999</v>
      </c>
      <c r="S100" s="53">
        <f t="shared" si="20"/>
        <v>6.2032125705041406E-5</v>
      </c>
      <c r="T100" s="48">
        <f t="shared" si="2"/>
        <v>28</v>
      </c>
      <c r="U100" s="1">
        <f t="shared" si="16"/>
        <v>-22.8</v>
      </c>
      <c r="V100" s="1">
        <f t="shared" si="16"/>
        <v>-72.400000000000006</v>
      </c>
      <c r="W100" s="1">
        <f t="shared" si="16"/>
        <v>2</v>
      </c>
      <c r="X100" s="1">
        <f t="shared" si="4"/>
        <v>22.8</v>
      </c>
      <c r="Y100" s="1">
        <f t="shared" si="17"/>
        <v>-72.400000000000006</v>
      </c>
      <c r="Z100" s="1">
        <f t="shared" si="17"/>
        <v>2</v>
      </c>
      <c r="AA100" s="54">
        <f t="shared" si="10"/>
        <v>1.2406425141008284E-2</v>
      </c>
      <c r="AB100" s="54">
        <f t="shared" si="11"/>
        <v>1.0301621956009031E-2</v>
      </c>
      <c r="AC100" s="1">
        <f t="shared" si="12"/>
        <v>12.406425141008283</v>
      </c>
      <c r="AD100" s="1">
        <f t="shared" si="12"/>
        <v>10.301621956009031</v>
      </c>
    </row>
    <row r="101" spans="1:30">
      <c r="A101" s="31" t="s">
        <v>125</v>
      </c>
      <c r="B101" s="36">
        <v>29</v>
      </c>
      <c r="C101" s="38">
        <v>-165</v>
      </c>
      <c r="D101" s="38">
        <v>190</v>
      </c>
      <c r="E101" s="38">
        <v>5</v>
      </c>
      <c r="F101" s="33">
        <v>6.0756779999999999</v>
      </c>
      <c r="G101" s="33">
        <v>25.643947000000001</v>
      </c>
      <c r="H101" s="33">
        <v>203.840239</v>
      </c>
      <c r="I101" s="33">
        <v>5.1833070000000001</v>
      </c>
      <c r="J101" s="33">
        <v>300</v>
      </c>
      <c r="K101" s="56">
        <v>23</v>
      </c>
      <c r="L101" s="57">
        <v>102017.9944</v>
      </c>
      <c r="M101" s="22">
        <f t="shared" si="6"/>
        <v>178.196292</v>
      </c>
      <c r="N101" s="22">
        <v>1.5</v>
      </c>
      <c r="O101" s="22">
        <f t="shared" si="7"/>
        <v>77.749605000000003</v>
      </c>
      <c r="P101" s="22">
        <f t="shared" si="18"/>
        <v>83.723727303001851</v>
      </c>
      <c r="Q101" s="30">
        <f t="shared" si="1"/>
        <v>2.3256590917500515E-5</v>
      </c>
      <c r="R101" s="22">
        <f t="shared" si="19"/>
        <v>3.4114215039996001</v>
      </c>
      <c r="S101" s="53">
        <f t="shared" si="20"/>
        <v>1.6336838248838824E-4</v>
      </c>
      <c r="T101" s="48">
        <f t="shared" si="2"/>
        <v>29</v>
      </c>
      <c r="U101" s="1">
        <f t="shared" si="16"/>
        <v>-66</v>
      </c>
      <c r="V101" s="1">
        <f t="shared" si="16"/>
        <v>76</v>
      </c>
      <c r="W101" s="1">
        <f t="shared" si="16"/>
        <v>2</v>
      </c>
      <c r="X101" s="1">
        <f t="shared" si="4"/>
        <v>66</v>
      </c>
      <c r="Y101" s="1">
        <f t="shared" si="17"/>
        <v>76</v>
      </c>
      <c r="Z101" s="1">
        <f t="shared" si="17"/>
        <v>2</v>
      </c>
      <c r="AA101" s="54">
        <f t="shared" si="10"/>
        <v>3.2673676497677641E-2</v>
      </c>
      <c r="AB101" s="54">
        <f t="shared" si="11"/>
        <v>2.7130447277631923E-2</v>
      </c>
      <c r="AC101" s="1">
        <f t="shared" si="12"/>
        <v>32.67367649767764</v>
      </c>
      <c r="AD101" s="1">
        <f t="shared" si="12"/>
        <v>27.130447277631923</v>
      </c>
    </row>
    <row r="102" spans="1:30">
      <c r="A102" s="31" t="s">
        <v>126</v>
      </c>
      <c r="B102" s="36">
        <v>30</v>
      </c>
      <c r="C102" s="38">
        <v>-315</v>
      </c>
      <c r="D102" s="38">
        <v>365</v>
      </c>
      <c r="E102" s="38">
        <v>5</v>
      </c>
      <c r="F102" s="33">
        <v>5.7854830000000002</v>
      </c>
      <c r="G102" s="33">
        <v>11.827861</v>
      </c>
      <c r="H102" s="33">
        <v>80.660921000000002</v>
      </c>
      <c r="I102" s="33">
        <v>5.1826679999999996</v>
      </c>
      <c r="J102" s="33">
        <v>300</v>
      </c>
      <c r="K102" s="56">
        <v>23</v>
      </c>
      <c r="L102" s="57">
        <v>102017.9944</v>
      </c>
      <c r="M102" s="22">
        <f t="shared" si="6"/>
        <v>68.833060000000003</v>
      </c>
      <c r="N102" s="22">
        <v>1.5</v>
      </c>
      <c r="O102" s="22">
        <f t="shared" si="7"/>
        <v>77.740019999999987</v>
      </c>
      <c r="P102" s="22">
        <f t="shared" si="18"/>
        <v>83.713405810999404</v>
      </c>
      <c r="Q102" s="30">
        <f t="shared" si="1"/>
        <v>2.3253723836388725E-5</v>
      </c>
      <c r="R102" s="22">
        <f t="shared" si="19"/>
        <v>3.2484804358005999</v>
      </c>
      <c r="S102" s="53">
        <f t="shared" si="20"/>
        <v>6.0098666970379662E-5</v>
      </c>
      <c r="T102" s="48">
        <f t="shared" si="2"/>
        <v>30</v>
      </c>
      <c r="U102" s="1">
        <f t="shared" si="16"/>
        <v>-126</v>
      </c>
      <c r="V102" s="1">
        <f t="shared" si="16"/>
        <v>146</v>
      </c>
      <c r="W102" s="1">
        <f t="shared" si="16"/>
        <v>2</v>
      </c>
      <c r="X102" s="1">
        <f t="shared" si="4"/>
        <v>126</v>
      </c>
      <c r="Y102" s="1">
        <f t="shared" si="17"/>
        <v>146</v>
      </c>
      <c r="Z102" s="1">
        <f t="shared" si="17"/>
        <v>2</v>
      </c>
      <c r="AA102" s="54">
        <f t="shared" si="10"/>
        <v>1.2019733394075933E-2</v>
      </c>
      <c r="AB102" s="54">
        <f t="shared" si="11"/>
        <v>9.9805341208647636E-3</v>
      </c>
      <c r="AC102" s="1">
        <f t="shared" si="12"/>
        <v>12.019733394075933</v>
      </c>
      <c r="AD102" s="1">
        <f t="shared" si="12"/>
        <v>9.980534120864764</v>
      </c>
    </row>
    <row r="103" spans="1:30">
      <c r="A103" s="31" t="s">
        <v>127</v>
      </c>
      <c r="B103" s="36">
        <v>31</v>
      </c>
      <c r="C103" s="38">
        <v>-325</v>
      </c>
      <c r="D103" s="38">
        <v>680</v>
      </c>
      <c r="E103" s="38">
        <v>5</v>
      </c>
      <c r="F103" s="33">
        <v>5.7984960000000001</v>
      </c>
      <c r="G103" s="33">
        <v>16.30846</v>
      </c>
      <c r="H103" s="33">
        <v>17.373491000000001</v>
      </c>
      <c r="I103" s="33">
        <v>8.6070360000000008</v>
      </c>
      <c r="J103" s="33">
        <v>300</v>
      </c>
      <c r="K103" s="56">
        <v>23</v>
      </c>
      <c r="L103" s="57">
        <v>102017.9944</v>
      </c>
      <c r="M103" s="22">
        <f t="shared" si="6"/>
        <v>1.0650310000000012</v>
      </c>
      <c r="N103" s="22">
        <v>1.5</v>
      </c>
      <c r="O103" s="22">
        <f t="shared" si="7"/>
        <v>129.10554000000002</v>
      </c>
      <c r="P103" s="22">
        <f t="shared" si="18"/>
        <v>139.02574841720161</v>
      </c>
      <c r="Q103" s="30">
        <f t="shared" si="1"/>
        <v>3.8618263449222671E-5</v>
      </c>
      <c r="R103" s="22">
        <f t="shared" si="19"/>
        <v>3.2557870817471999</v>
      </c>
      <c r="S103" s="53">
        <f t="shared" si="20"/>
        <v>5.6118431115170039E-7</v>
      </c>
      <c r="T103" s="48">
        <f t="shared" si="2"/>
        <v>31</v>
      </c>
      <c r="U103" s="1">
        <f t="shared" si="16"/>
        <v>-130</v>
      </c>
      <c r="V103" s="1">
        <f t="shared" si="16"/>
        <v>272</v>
      </c>
      <c r="W103" s="1">
        <f t="shared" si="16"/>
        <v>2</v>
      </c>
      <c r="X103" s="1">
        <f t="shared" si="4"/>
        <v>130</v>
      </c>
      <c r="Y103" s="1">
        <f t="shared" si="17"/>
        <v>272</v>
      </c>
      <c r="Z103" s="1">
        <f t="shared" si="17"/>
        <v>2</v>
      </c>
      <c r="AA103" s="54">
        <f t="shared" si="10"/>
        <v>1.1223686223034008E-4</v>
      </c>
      <c r="AB103" s="54">
        <f t="shared" si="11"/>
        <v>9.3195397633428589E-5</v>
      </c>
      <c r="AC103" s="1">
        <f t="shared" si="12"/>
        <v>0.11223686223034007</v>
      </c>
      <c r="AD103" s="1">
        <f t="shared" si="12"/>
        <v>9.3195397633428587E-2</v>
      </c>
    </row>
    <row r="104" spans="1:30">
      <c r="A104" s="31" t="s">
        <v>128</v>
      </c>
      <c r="B104" s="36">
        <v>32</v>
      </c>
      <c r="C104" s="38">
        <v>-205</v>
      </c>
      <c r="D104" s="38">
        <v>520</v>
      </c>
      <c r="E104" s="38">
        <v>5</v>
      </c>
      <c r="F104" s="33">
        <v>5.7824989999999996</v>
      </c>
      <c r="G104" s="33">
        <v>20.138843000000001</v>
      </c>
      <c r="H104" s="33">
        <v>24.519946999999998</v>
      </c>
      <c r="I104" s="33">
        <v>8.6067499999999999</v>
      </c>
      <c r="J104" s="33">
        <v>300</v>
      </c>
      <c r="K104" s="56">
        <v>23</v>
      </c>
      <c r="L104" s="57">
        <v>102017.9944</v>
      </c>
      <c r="M104" s="22">
        <f t="shared" si="6"/>
        <v>4.381103999999997</v>
      </c>
      <c r="N104" s="22">
        <v>1.5</v>
      </c>
      <c r="O104" s="22">
        <f t="shared" si="7"/>
        <v>129.10124999999999</v>
      </c>
      <c r="P104" s="22">
        <f t="shared" si="18"/>
        <v>139.02112878228345</v>
      </c>
      <c r="Q104" s="30">
        <f t="shared" si="1"/>
        <v>3.8616980217300961E-5</v>
      </c>
      <c r="R104" s="22">
        <f t="shared" si="19"/>
        <v>3.2468049550117999</v>
      </c>
      <c r="S104" s="53">
        <f t="shared" si="20"/>
        <v>2.3021916291063956E-6</v>
      </c>
      <c r="T104" s="48">
        <f t="shared" si="2"/>
        <v>32</v>
      </c>
      <c r="U104" s="1">
        <f t="shared" si="16"/>
        <v>-82</v>
      </c>
      <c r="V104" s="1">
        <f t="shared" si="16"/>
        <v>208</v>
      </c>
      <c r="W104" s="1">
        <f t="shared" si="16"/>
        <v>2</v>
      </c>
      <c r="X104" s="1">
        <f t="shared" si="4"/>
        <v>82</v>
      </c>
      <c r="Y104" s="1">
        <f t="shared" si="17"/>
        <v>208</v>
      </c>
      <c r="Z104" s="1">
        <f t="shared" si="17"/>
        <v>2</v>
      </c>
      <c r="AA104" s="54">
        <f t="shared" si="10"/>
        <v>4.6043832582127911E-4</v>
      </c>
      <c r="AB104" s="54">
        <f t="shared" si="11"/>
        <v>3.8232299093073313E-4</v>
      </c>
      <c r="AC104" s="1">
        <f t="shared" si="12"/>
        <v>0.46043832582127908</v>
      </c>
      <c r="AD104" s="1">
        <f t="shared" si="12"/>
        <v>0.38232299093073313</v>
      </c>
    </row>
    <row r="105" spans="1:30">
      <c r="A105" s="31" t="s">
        <v>129</v>
      </c>
      <c r="B105" s="36">
        <v>33</v>
      </c>
      <c r="C105" s="38">
        <v>0</v>
      </c>
      <c r="D105" s="38">
        <v>0</v>
      </c>
      <c r="E105" s="38">
        <v>30</v>
      </c>
      <c r="F105" s="33">
        <v>5.786124</v>
      </c>
      <c r="G105" s="33">
        <v>24.489063000000002</v>
      </c>
      <c r="H105" s="33">
        <v>195.51539500000001</v>
      </c>
      <c r="I105" s="33">
        <v>4.9261980000000003</v>
      </c>
      <c r="J105" s="33">
        <v>300</v>
      </c>
      <c r="K105" s="56">
        <v>23</v>
      </c>
      <c r="L105" s="57">
        <v>102017.9944</v>
      </c>
      <c r="M105" s="22">
        <f t="shared" si="6"/>
        <v>171.02633200000002</v>
      </c>
      <c r="N105" s="22">
        <v>1.5</v>
      </c>
      <c r="O105" s="22">
        <f t="shared" si="7"/>
        <v>73.892970000000005</v>
      </c>
      <c r="P105" s="22">
        <f t="shared" si="18"/>
        <v>79.570756274438907</v>
      </c>
      <c r="Q105" s="30">
        <f t="shared" si="1"/>
        <v>2.2102987854010807E-5</v>
      </c>
      <c r="R105" s="22">
        <f t="shared" si="19"/>
        <v>3.2488403497367999</v>
      </c>
      <c r="S105" s="53">
        <f t="shared" si="20"/>
        <v>1.5711598923272274E-4</v>
      </c>
      <c r="T105" s="48">
        <f t="shared" si="2"/>
        <v>33</v>
      </c>
      <c r="U105" s="1">
        <f t="shared" si="16"/>
        <v>0</v>
      </c>
      <c r="V105" s="1">
        <f t="shared" si="16"/>
        <v>0</v>
      </c>
      <c r="W105" s="1">
        <f t="shared" si="16"/>
        <v>12</v>
      </c>
      <c r="X105" s="1">
        <f t="shared" si="4"/>
        <v>0</v>
      </c>
      <c r="Y105" s="1">
        <f t="shared" si="17"/>
        <v>0</v>
      </c>
      <c r="Z105" s="1">
        <f t="shared" si="17"/>
        <v>12</v>
      </c>
      <c r="AA105" s="54">
        <f t="shared" si="10"/>
        <v>3.142319784654455E-2</v>
      </c>
      <c r="AB105" s="54">
        <f t="shared" si="11"/>
        <v>2.6092117687792769E-2</v>
      </c>
      <c r="AC105" s="1">
        <f t="shared" si="12"/>
        <v>31.42319784654455</v>
      </c>
      <c r="AD105" s="1">
        <f t="shared" si="12"/>
        <v>26.092117687792769</v>
      </c>
    </row>
    <row r="106" spans="1:30">
      <c r="A106" s="38"/>
      <c r="B106" s="38">
        <v>34</v>
      </c>
      <c r="C106" s="38">
        <v>-80</v>
      </c>
      <c r="D106" s="38">
        <v>-970</v>
      </c>
      <c r="E106" s="38">
        <v>5</v>
      </c>
      <c r="F106" s="39" t="s">
        <v>91</v>
      </c>
      <c r="G106" s="39" t="s">
        <v>91</v>
      </c>
      <c r="H106" s="39" t="s">
        <v>91</v>
      </c>
      <c r="I106" s="39" t="s">
        <v>91</v>
      </c>
      <c r="J106" s="39" t="s">
        <v>91</v>
      </c>
      <c r="K106" s="39" t="s">
        <v>91</v>
      </c>
      <c r="L106" s="39" t="s">
        <v>91</v>
      </c>
      <c r="M106" s="39" t="s">
        <v>91</v>
      </c>
      <c r="N106" s="22"/>
      <c r="O106" s="39" t="s">
        <v>91</v>
      </c>
      <c r="P106" s="39" t="s">
        <v>91</v>
      </c>
      <c r="Q106" s="39" t="s">
        <v>91</v>
      </c>
      <c r="R106" s="49" t="s">
        <v>91</v>
      </c>
      <c r="S106" s="39" t="s">
        <v>91</v>
      </c>
      <c r="T106" s="48">
        <f t="shared" si="2"/>
        <v>34</v>
      </c>
      <c r="U106" s="1">
        <f t="shared" si="16"/>
        <v>-32</v>
      </c>
      <c r="V106" s="1">
        <f t="shared" si="16"/>
        <v>-388</v>
      </c>
      <c r="W106" s="1">
        <f t="shared" si="16"/>
        <v>2</v>
      </c>
      <c r="X106" s="1">
        <f t="shared" si="4"/>
        <v>32</v>
      </c>
      <c r="Y106" s="1">
        <f t="shared" si="17"/>
        <v>-388</v>
      </c>
      <c r="Z106" s="1">
        <f t="shared" si="17"/>
        <v>2</v>
      </c>
      <c r="AA106" s="60" t="s">
        <v>91</v>
      </c>
      <c r="AB106" s="60" t="s">
        <v>91</v>
      </c>
      <c r="AC106" s="60" t="s">
        <v>91</v>
      </c>
      <c r="AD106" s="60" t="s">
        <v>91</v>
      </c>
    </row>
    <row r="107" spans="1:30">
      <c r="A107" s="31" t="s">
        <v>130</v>
      </c>
      <c r="B107" s="36">
        <v>35</v>
      </c>
      <c r="C107" s="38">
        <v>-60</v>
      </c>
      <c r="D107" s="38">
        <v>515</v>
      </c>
      <c r="E107" s="38">
        <v>5</v>
      </c>
      <c r="F107" s="33">
        <v>5.8589659999999997</v>
      </c>
      <c r="G107" s="33">
        <v>6.2974110000000003</v>
      </c>
      <c r="H107" s="33">
        <v>84.069993999999994</v>
      </c>
      <c r="I107" s="33">
        <v>7.0017569999999996</v>
      </c>
      <c r="J107" s="33">
        <v>300</v>
      </c>
      <c r="K107" s="41">
        <v>23</v>
      </c>
      <c r="L107" s="1">
        <v>101718.0199</v>
      </c>
      <c r="M107" s="22">
        <f t="shared" si="6"/>
        <v>77.772582999999997</v>
      </c>
      <c r="N107" s="22">
        <v>1.5</v>
      </c>
      <c r="O107" s="22">
        <f t="shared" si="7"/>
        <v>105.026355</v>
      </c>
      <c r="P107" s="22">
        <f t="shared" ref="P107:P112" si="21">O107*$B$6*(273.15+K107)/(L107*$B$7)</f>
        <v>113.42989772069004</v>
      </c>
      <c r="Q107" s="30">
        <f t="shared" si="1"/>
        <v>3.1508304922413901E-5</v>
      </c>
      <c r="R107" s="22">
        <f t="shared" ref="R107:R112" si="22">F107*$B$2</f>
        <v>3.2897402732012</v>
      </c>
      <c r="S107" s="53">
        <f t="shared" ref="S107:S112" si="23">(M107/1000000)*R107*$B$4^2/Q107</f>
        <v>5.0750825670405067E-5</v>
      </c>
      <c r="T107" s="48">
        <f t="shared" si="2"/>
        <v>35</v>
      </c>
      <c r="U107" s="1">
        <f t="shared" si="16"/>
        <v>-24</v>
      </c>
      <c r="V107" s="1">
        <f t="shared" si="16"/>
        <v>206</v>
      </c>
      <c r="W107" s="1">
        <f t="shared" si="16"/>
        <v>2</v>
      </c>
      <c r="X107" s="1">
        <f t="shared" si="4"/>
        <v>24</v>
      </c>
      <c r="Y107" s="1">
        <f t="shared" si="17"/>
        <v>206</v>
      </c>
      <c r="Z107" s="1">
        <f t="shared" si="17"/>
        <v>2</v>
      </c>
      <c r="AA107" s="54">
        <f t="shared" si="10"/>
        <v>1.0150165134081015E-2</v>
      </c>
      <c r="AB107" s="54">
        <f t="shared" si="11"/>
        <v>8.4281461270211133E-3</v>
      </c>
      <c r="AC107" s="1">
        <f t="shared" si="12"/>
        <v>10.150165134081014</v>
      </c>
      <c r="AD107" s="1">
        <f t="shared" si="12"/>
        <v>8.4281461270211135</v>
      </c>
    </row>
    <row r="108" spans="1:30">
      <c r="A108" s="31" t="s">
        <v>131</v>
      </c>
      <c r="B108" s="36">
        <v>36</v>
      </c>
      <c r="C108" s="38">
        <v>80</v>
      </c>
      <c r="D108" s="38">
        <v>320</v>
      </c>
      <c r="E108" s="38">
        <v>5</v>
      </c>
      <c r="F108" s="33">
        <v>5.8564369999999997</v>
      </c>
      <c r="G108" s="33">
        <v>11.231899</v>
      </c>
      <c r="H108" s="33">
        <v>117.69157800000001</v>
      </c>
      <c r="I108" s="33">
        <v>7.0019460000000002</v>
      </c>
      <c r="J108" s="33">
        <v>300</v>
      </c>
      <c r="K108" s="1">
        <v>23</v>
      </c>
      <c r="L108" s="1">
        <v>101718.0199</v>
      </c>
      <c r="M108" s="22">
        <f t="shared" si="6"/>
        <v>106.45967900000001</v>
      </c>
      <c r="N108" s="22">
        <v>1.5</v>
      </c>
      <c r="O108" s="22">
        <f t="shared" si="7"/>
        <v>105.02919000000001</v>
      </c>
      <c r="P108" s="22">
        <f t="shared" si="21"/>
        <v>113.43295955940698</v>
      </c>
      <c r="Q108" s="30">
        <f t="shared" si="1"/>
        <v>3.1509155433168607E-5</v>
      </c>
      <c r="R108" s="22">
        <f t="shared" si="22"/>
        <v>3.2883202695433997</v>
      </c>
      <c r="S108" s="53">
        <f t="shared" si="23"/>
        <v>6.9438849505046042E-5</v>
      </c>
      <c r="T108" s="48">
        <f t="shared" si="2"/>
        <v>36</v>
      </c>
      <c r="U108" s="1">
        <f t="shared" si="16"/>
        <v>32</v>
      </c>
      <c r="V108" s="1">
        <f t="shared" si="16"/>
        <v>128</v>
      </c>
      <c r="W108" s="1">
        <f t="shared" si="16"/>
        <v>2</v>
      </c>
      <c r="X108" s="1">
        <f t="shared" si="4"/>
        <v>-32</v>
      </c>
      <c r="Y108" s="1">
        <f t="shared" si="17"/>
        <v>128</v>
      </c>
      <c r="Z108" s="1">
        <f t="shared" si="17"/>
        <v>2</v>
      </c>
      <c r="AA108" s="54">
        <f t="shared" si="10"/>
        <v>1.3887769901009208E-2</v>
      </c>
      <c r="AB108" s="54">
        <f t="shared" si="11"/>
        <v>1.1531650230117029E-2</v>
      </c>
      <c r="AC108" s="1">
        <f t="shared" si="12"/>
        <v>13.887769901009207</v>
      </c>
      <c r="AD108" s="1">
        <f t="shared" si="12"/>
        <v>11.531650230117028</v>
      </c>
    </row>
    <row r="109" spans="1:30">
      <c r="A109" s="38"/>
      <c r="B109" s="40">
        <v>37</v>
      </c>
      <c r="C109" s="38">
        <v>47</v>
      </c>
      <c r="D109" s="38">
        <v>855</v>
      </c>
      <c r="E109" s="38">
        <v>5</v>
      </c>
      <c r="F109" s="33">
        <v>5.8721300000000003</v>
      </c>
      <c r="G109" s="33">
        <v>16.004695999999999</v>
      </c>
      <c r="H109" s="33">
        <v>15.631824999999999</v>
      </c>
      <c r="I109" s="33">
        <v>8.9958749999999998</v>
      </c>
      <c r="J109" s="33">
        <v>300</v>
      </c>
      <c r="K109" s="41">
        <v>23</v>
      </c>
      <c r="L109" s="1">
        <v>101718.0199</v>
      </c>
      <c r="M109" s="22">
        <f t="shared" si="6"/>
        <v>-0.37287099999999995</v>
      </c>
      <c r="N109" s="22">
        <v>1.5</v>
      </c>
      <c r="O109" s="22">
        <f t="shared" si="7"/>
        <v>134.93812499999999</v>
      </c>
      <c r="P109" s="22">
        <f t="shared" si="21"/>
        <v>145.73501781882925</v>
      </c>
      <c r="Q109" s="30">
        <f t="shared" si="1"/>
        <v>4.0481949394119237E-5</v>
      </c>
      <c r="R109" s="22">
        <f t="shared" si="22"/>
        <v>3.297131703866</v>
      </c>
      <c r="S109" s="53">
        <f t="shared" si="23"/>
        <v>-1.8980755836124786E-7</v>
      </c>
      <c r="T109" s="48">
        <f t="shared" si="2"/>
        <v>37</v>
      </c>
      <c r="U109" s="1">
        <f t="shared" si="16"/>
        <v>18.8</v>
      </c>
      <c r="V109" s="1">
        <f t="shared" si="16"/>
        <v>342</v>
      </c>
      <c r="W109" s="1">
        <f t="shared" si="16"/>
        <v>2</v>
      </c>
      <c r="X109" s="1">
        <f t="shared" si="4"/>
        <v>-18.8</v>
      </c>
      <c r="Y109" s="1">
        <f t="shared" si="17"/>
        <v>342</v>
      </c>
      <c r="Z109" s="1">
        <f t="shared" si="17"/>
        <v>2</v>
      </c>
      <c r="AA109" s="54">
        <f t="shared" si="10"/>
        <v>-3.7961511672249578E-5</v>
      </c>
      <c r="AB109" s="54">
        <f t="shared" si="11"/>
        <v>-3.1521178557190496E-5</v>
      </c>
      <c r="AC109" s="1">
        <f t="shared" si="12"/>
        <v>-3.7961511672249579E-2</v>
      </c>
      <c r="AD109" s="1">
        <f t="shared" si="12"/>
        <v>-3.1521178557190499E-2</v>
      </c>
    </row>
    <row r="110" spans="1:30">
      <c r="A110" s="31" t="s">
        <v>132</v>
      </c>
      <c r="B110" s="36">
        <v>38</v>
      </c>
      <c r="C110" s="38">
        <v>180</v>
      </c>
      <c r="D110" s="38">
        <v>-595</v>
      </c>
      <c r="E110" s="38">
        <v>5</v>
      </c>
      <c r="F110" s="33">
        <v>5.8664569999999996</v>
      </c>
      <c r="G110" s="33">
        <v>21.071660999999999</v>
      </c>
      <c r="H110" s="33">
        <v>21.584455999999999</v>
      </c>
      <c r="I110" s="33">
        <v>9.7991770000000002</v>
      </c>
      <c r="J110" s="33">
        <v>300</v>
      </c>
      <c r="K110" s="1">
        <v>23</v>
      </c>
      <c r="L110" s="1">
        <v>101718.0199</v>
      </c>
      <c r="M110" s="22">
        <f t="shared" si="6"/>
        <v>0.51279500000000056</v>
      </c>
      <c r="N110" s="22">
        <v>1.5</v>
      </c>
      <c r="O110" s="22">
        <f t="shared" si="7"/>
        <v>146.98765500000002</v>
      </c>
      <c r="P110" s="22">
        <f t="shared" si="21"/>
        <v>158.74867477647945</v>
      </c>
      <c r="Q110" s="30">
        <f t="shared" si="1"/>
        <v>4.4096854104577624E-5</v>
      </c>
      <c r="R110" s="22">
        <f t="shared" si="22"/>
        <v>3.2939463813073999</v>
      </c>
      <c r="S110" s="53">
        <f t="shared" si="23"/>
        <v>2.3940472468238745E-7</v>
      </c>
      <c r="T110" s="48">
        <f t="shared" si="2"/>
        <v>38</v>
      </c>
      <c r="U110" s="1">
        <f t="shared" si="16"/>
        <v>72</v>
      </c>
      <c r="V110" s="1">
        <f t="shared" si="16"/>
        <v>-238</v>
      </c>
      <c r="W110" s="1">
        <f t="shared" si="16"/>
        <v>2</v>
      </c>
      <c r="X110" s="1">
        <f t="shared" si="4"/>
        <v>-72</v>
      </c>
      <c r="Y110" s="1">
        <f t="shared" si="17"/>
        <v>-238</v>
      </c>
      <c r="Z110" s="1">
        <f t="shared" si="17"/>
        <v>2</v>
      </c>
      <c r="AA110" s="54">
        <f t="shared" si="10"/>
        <v>4.788094493647749E-5</v>
      </c>
      <c r="AB110" s="54">
        <f t="shared" si="11"/>
        <v>3.9757737464733458E-5</v>
      </c>
      <c r="AC110" s="1">
        <f t="shared" si="12"/>
        <v>4.7880944936477488E-2</v>
      </c>
      <c r="AD110" s="1">
        <f t="shared" si="12"/>
        <v>3.9757737464733454E-2</v>
      </c>
    </row>
    <row r="111" spans="1:30">
      <c r="A111" s="31" t="s">
        <v>133</v>
      </c>
      <c r="B111" s="36">
        <v>39</v>
      </c>
      <c r="C111" s="38">
        <v>342</v>
      </c>
      <c r="D111" s="38">
        <v>100</v>
      </c>
      <c r="E111" s="38">
        <v>5</v>
      </c>
      <c r="F111" s="33">
        <v>5.8642159999999999</v>
      </c>
      <c r="G111" s="33">
        <v>25.114346999999999</v>
      </c>
      <c r="H111" s="33">
        <v>211.07310899999999</v>
      </c>
      <c r="I111" s="33">
        <v>7.8959400000000004</v>
      </c>
      <c r="J111" s="33">
        <v>300</v>
      </c>
      <c r="K111" s="41">
        <v>23</v>
      </c>
      <c r="L111" s="1">
        <v>101718.0199</v>
      </c>
      <c r="M111" s="22">
        <f t="shared" si="6"/>
        <v>185.95876199999998</v>
      </c>
      <c r="N111" s="22">
        <v>1.5</v>
      </c>
      <c r="O111" s="22">
        <f t="shared" si="7"/>
        <v>118.4391</v>
      </c>
      <c r="P111" s="22">
        <f t="shared" si="21"/>
        <v>127.91584549545281</v>
      </c>
      <c r="Q111" s="30">
        <f t="shared" si="1"/>
        <v>3.5532179304292447E-5</v>
      </c>
      <c r="R111" s="22">
        <f t="shared" si="22"/>
        <v>3.2926880862512</v>
      </c>
      <c r="S111" s="53">
        <f t="shared" si="23"/>
        <v>1.0770240739523351E-4</v>
      </c>
      <c r="T111" s="48">
        <f t="shared" si="2"/>
        <v>39</v>
      </c>
      <c r="U111" s="1">
        <f t="shared" si="16"/>
        <v>136.80000000000001</v>
      </c>
      <c r="V111" s="1">
        <f t="shared" si="16"/>
        <v>40</v>
      </c>
      <c r="W111" s="1">
        <f t="shared" si="16"/>
        <v>2</v>
      </c>
      <c r="X111" s="1">
        <f t="shared" si="4"/>
        <v>-136.80000000000001</v>
      </c>
      <c r="Y111" s="1">
        <f t="shared" si="17"/>
        <v>40</v>
      </c>
      <c r="Z111" s="1">
        <f t="shared" si="17"/>
        <v>2</v>
      </c>
      <c r="AA111" s="54">
        <f t="shared" si="10"/>
        <v>2.1540481479046705E-2</v>
      </c>
      <c r="AB111" s="54">
        <f t="shared" si="11"/>
        <v>1.7886046498122764E-2</v>
      </c>
      <c r="AC111" s="1">
        <f t="shared" si="12"/>
        <v>21.540481479046704</v>
      </c>
      <c r="AD111" s="1">
        <f t="shared" si="12"/>
        <v>17.886046498122763</v>
      </c>
    </row>
    <row r="112" spans="1:30">
      <c r="A112" s="31" t="s">
        <v>134</v>
      </c>
      <c r="B112" s="36">
        <v>40</v>
      </c>
      <c r="C112" s="38">
        <v>380</v>
      </c>
      <c r="D112" s="38">
        <v>430</v>
      </c>
      <c r="E112" s="38">
        <v>5</v>
      </c>
      <c r="F112" s="33">
        <v>5.8711580000000003</v>
      </c>
      <c r="G112" s="33">
        <v>27.314869000000002</v>
      </c>
      <c r="H112" s="33">
        <v>63.388914</v>
      </c>
      <c r="I112" s="33">
        <v>8.7870240000000006</v>
      </c>
      <c r="J112" s="33">
        <v>300</v>
      </c>
      <c r="K112" s="1">
        <v>23</v>
      </c>
      <c r="L112" s="1">
        <v>101718.0199</v>
      </c>
      <c r="M112" s="22">
        <f t="shared" si="6"/>
        <v>36.074044999999998</v>
      </c>
      <c r="N112" s="22">
        <v>1.5</v>
      </c>
      <c r="O112" s="22">
        <f t="shared" si="7"/>
        <v>131.80536000000001</v>
      </c>
      <c r="P112" s="22">
        <f t="shared" si="21"/>
        <v>142.35158883538068</v>
      </c>
      <c r="Q112" s="30">
        <f t="shared" si="1"/>
        <v>3.9542108009827965E-5</v>
      </c>
      <c r="R112" s="22">
        <f t="shared" si="22"/>
        <v>3.2965859373356001</v>
      </c>
      <c r="S112" s="53">
        <f t="shared" si="23"/>
        <v>1.8796606237497259E-5</v>
      </c>
      <c r="T112" s="48">
        <f t="shared" si="2"/>
        <v>40</v>
      </c>
      <c r="U112" s="1">
        <f t="shared" si="16"/>
        <v>152</v>
      </c>
      <c r="V112" s="1">
        <f t="shared" si="16"/>
        <v>172</v>
      </c>
      <c r="W112" s="1">
        <f t="shared" si="16"/>
        <v>2</v>
      </c>
      <c r="X112" s="1">
        <f t="shared" si="4"/>
        <v>-152</v>
      </c>
      <c r="Y112" s="1">
        <f t="shared" si="17"/>
        <v>172</v>
      </c>
      <c r="Z112" s="1">
        <f t="shared" si="17"/>
        <v>2</v>
      </c>
      <c r="AA112" s="54">
        <f t="shared" si="10"/>
        <v>3.7593212474994519E-3</v>
      </c>
      <c r="AB112" s="54">
        <f t="shared" si="11"/>
        <v>3.1215362896861222E-3</v>
      </c>
      <c r="AC112" s="1">
        <f t="shared" si="12"/>
        <v>3.759321247499452</v>
      </c>
      <c r="AD112" s="1">
        <f t="shared" si="12"/>
        <v>3.1215362896861221</v>
      </c>
    </row>
    <row r="113" spans="1:30">
      <c r="A113" s="38"/>
      <c r="B113" s="40">
        <v>41</v>
      </c>
      <c r="C113" s="38">
        <v>425</v>
      </c>
      <c r="D113" s="38">
        <v>-835</v>
      </c>
      <c r="E113" s="38">
        <v>5</v>
      </c>
      <c r="F113" s="39" t="s">
        <v>91</v>
      </c>
      <c r="G113" s="39" t="s">
        <v>91</v>
      </c>
      <c r="H113" s="39" t="s">
        <v>91</v>
      </c>
      <c r="I113" s="39" t="s">
        <v>91</v>
      </c>
      <c r="J113" s="39" t="s">
        <v>91</v>
      </c>
      <c r="K113" s="39" t="s">
        <v>91</v>
      </c>
      <c r="L113" s="39" t="s">
        <v>91</v>
      </c>
      <c r="M113" s="39" t="s">
        <v>91</v>
      </c>
      <c r="N113" s="22"/>
      <c r="O113" s="39" t="s">
        <v>91</v>
      </c>
      <c r="P113" s="39" t="s">
        <v>91</v>
      </c>
      <c r="Q113" s="39" t="s">
        <v>91</v>
      </c>
      <c r="R113" s="49" t="s">
        <v>91</v>
      </c>
      <c r="S113" s="39" t="s">
        <v>91</v>
      </c>
      <c r="T113" s="48">
        <f t="shared" si="2"/>
        <v>41</v>
      </c>
      <c r="U113" s="1">
        <f t="shared" si="16"/>
        <v>170</v>
      </c>
      <c r="V113" s="1">
        <f t="shared" si="16"/>
        <v>-334</v>
      </c>
      <c r="W113" s="1">
        <f t="shared" si="16"/>
        <v>2</v>
      </c>
      <c r="X113" s="1">
        <f t="shared" si="4"/>
        <v>-170</v>
      </c>
      <c r="Y113" s="1">
        <f t="shared" si="17"/>
        <v>-334</v>
      </c>
      <c r="Z113" s="1">
        <f t="shared" si="17"/>
        <v>2</v>
      </c>
      <c r="AA113" s="60" t="s">
        <v>91</v>
      </c>
      <c r="AB113" s="60" t="s">
        <v>91</v>
      </c>
      <c r="AC113" s="60" t="s">
        <v>91</v>
      </c>
      <c r="AD113" s="60" t="s">
        <v>91</v>
      </c>
    </row>
    <row r="114" spans="1:30">
      <c r="A114" s="31" t="s">
        <v>135</v>
      </c>
      <c r="B114" s="36">
        <v>42</v>
      </c>
      <c r="C114" s="38">
        <v>540</v>
      </c>
      <c r="D114" s="38">
        <v>-200</v>
      </c>
      <c r="E114" s="38">
        <v>5</v>
      </c>
      <c r="F114" s="33">
        <v>5.8575280000000003</v>
      </c>
      <c r="G114" s="33">
        <v>28.745660999999998</v>
      </c>
      <c r="H114" s="33">
        <v>154.65345300000001</v>
      </c>
      <c r="I114" s="33">
        <v>9.2776060000000005</v>
      </c>
      <c r="J114" s="33">
        <v>300</v>
      </c>
      <c r="K114" s="1">
        <v>23</v>
      </c>
      <c r="L114" s="1">
        <v>101718.0199</v>
      </c>
      <c r="M114" s="22">
        <f t="shared" si="6"/>
        <v>125.90779200000001</v>
      </c>
      <c r="N114" s="22">
        <v>1.5</v>
      </c>
      <c r="O114" s="22">
        <f t="shared" si="7"/>
        <v>139.16408999999999</v>
      </c>
      <c r="P114" s="22">
        <f>O114*$B$6*(273.15+K114)/(L114*$B$7)</f>
        <v>150.2991177318579</v>
      </c>
      <c r="Q114" s="30">
        <f t="shared" si="1"/>
        <v>4.1749754925516085E-5</v>
      </c>
      <c r="R114" s="22">
        <f>F114*$B$2</f>
        <v>3.2889328531696003</v>
      </c>
      <c r="S114" s="53">
        <f>(M114/1000000)*R114*$B$4^2/Q114</f>
        <v>6.1991722214541504E-5</v>
      </c>
      <c r="T114" s="48">
        <f t="shared" si="2"/>
        <v>42</v>
      </c>
      <c r="U114" s="1">
        <f t="shared" si="16"/>
        <v>216</v>
      </c>
      <c r="V114" s="1">
        <f t="shared" si="16"/>
        <v>-80</v>
      </c>
      <c r="W114" s="1">
        <f t="shared" si="16"/>
        <v>2</v>
      </c>
      <c r="X114" s="1">
        <f t="shared" si="4"/>
        <v>-216</v>
      </c>
      <c r="Y114" s="1">
        <f t="shared" si="17"/>
        <v>-80</v>
      </c>
      <c r="Z114" s="1">
        <f t="shared" si="17"/>
        <v>2</v>
      </c>
      <c r="AA114" s="54">
        <f t="shared" si="10"/>
        <v>1.2398344442908302E-2</v>
      </c>
      <c r="AB114" s="54">
        <f t="shared" si="11"/>
        <v>1.0294912182966394E-2</v>
      </c>
      <c r="AC114" s="1">
        <f t="shared" si="12"/>
        <v>12.398344442908302</v>
      </c>
      <c r="AD114" s="1">
        <f t="shared" si="12"/>
        <v>10.294912182966394</v>
      </c>
    </row>
    <row r="115" spans="1:30">
      <c r="A115" s="31" t="s">
        <v>136</v>
      </c>
      <c r="B115" s="36">
        <v>43</v>
      </c>
      <c r="C115" s="38">
        <v>610</v>
      </c>
      <c r="D115" s="38">
        <v>530</v>
      </c>
      <c r="E115" s="38">
        <v>5</v>
      </c>
      <c r="F115" s="33">
        <v>5.860646</v>
      </c>
      <c r="G115" s="33">
        <v>31.468793999999999</v>
      </c>
      <c r="H115" s="33">
        <v>52.685082000000001</v>
      </c>
      <c r="I115" s="33">
        <v>9.6964279999999992</v>
      </c>
      <c r="J115" s="33">
        <v>300</v>
      </c>
      <c r="K115" s="41">
        <v>23</v>
      </c>
      <c r="L115" s="1">
        <v>101718.0199</v>
      </c>
      <c r="M115" s="22">
        <f t="shared" si="6"/>
        <v>21.216288000000002</v>
      </c>
      <c r="N115" s="22">
        <v>1.5</v>
      </c>
      <c r="O115" s="22">
        <f t="shared" ref="O115:O178" si="24">I115*10*N115</f>
        <v>145.44641999999999</v>
      </c>
      <c r="P115" s="22">
        <f>O115*$B$6*(273.15+K115)/(L115*$B$7)</f>
        <v>157.08411992818873</v>
      </c>
      <c r="Q115" s="30">
        <f t="shared" ref="Q115:Q178" si="25">P115/(1000*3600)</f>
        <v>4.3634477757830201E-5</v>
      </c>
      <c r="R115" s="22">
        <f>F115*$B$2</f>
        <v>3.2906835733772</v>
      </c>
      <c r="S115" s="53">
        <f>(M115/1000000)*R115*$B$4^2/Q115</f>
        <v>1.0000132635526864E-5</v>
      </c>
      <c r="T115" s="48">
        <f t="shared" ref="T115:T179" si="26">B115</f>
        <v>43</v>
      </c>
      <c r="U115" s="1">
        <f t="shared" si="16"/>
        <v>244</v>
      </c>
      <c r="V115" s="1">
        <f t="shared" si="16"/>
        <v>212</v>
      </c>
      <c r="W115" s="1">
        <f t="shared" si="16"/>
        <v>2</v>
      </c>
      <c r="X115" s="1">
        <f t="shared" ref="X115:X179" si="27">(-1)*U115</f>
        <v>-244</v>
      </c>
      <c r="Y115" s="1">
        <f t="shared" si="17"/>
        <v>212</v>
      </c>
      <c r="Z115" s="1">
        <f t="shared" si="17"/>
        <v>2</v>
      </c>
      <c r="AA115" s="54">
        <f t="shared" si="10"/>
        <v>2.0000265271053726E-3</v>
      </c>
      <c r="AB115" s="54">
        <f t="shared" si="11"/>
        <v>1.6607134569430638E-3</v>
      </c>
      <c r="AC115" s="1">
        <f t="shared" si="12"/>
        <v>2.0000265271053728</v>
      </c>
      <c r="AD115" s="1">
        <f t="shared" si="12"/>
        <v>1.6607134569430637</v>
      </c>
    </row>
    <row r="116" spans="1:30">
      <c r="A116" s="38"/>
      <c r="B116" s="40">
        <v>44</v>
      </c>
      <c r="C116" s="38">
        <v>800</v>
      </c>
      <c r="D116" s="38">
        <v>975</v>
      </c>
      <c r="E116" s="38">
        <v>5</v>
      </c>
      <c r="F116" s="39" t="s">
        <v>91</v>
      </c>
      <c r="G116" s="39" t="s">
        <v>91</v>
      </c>
      <c r="H116" s="39" t="s">
        <v>91</v>
      </c>
      <c r="I116" s="39" t="s">
        <v>91</v>
      </c>
      <c r="J116" s="39" t="s">
        <v>91</v>
      </c>
      <c r="K116" s="39" t="s">
        <v>91</v>
      </c>
      <c r="L116" s="39" t="s">
        <v>91</v>
      </c>
      <c r="M116" s="39" t="s">
        <v>91</v>
      </c>
      <c r="N116" s="22"/>
      <c r="O116" s="39" t="s">
        <v>91</v>
      </c>
      <c r="P116" s="39" t="s">
        <v>91</v>
      </c>
      <c r="Q116" s="39" t="s">
        <v>91</v>
      </c>
      <c r="R116" s="49" t="s">
        <v>91</v>
      </c>
      <c r="S116" s="39" t="s">
        <v>91</v>
      </c>
      <c r="T116" s="48">
        <f t="shared" si="26"/>
        <v>44</v>
      </c>
      <c r="U116" s="1">
        <f t="shared" si="16"/>
        <v>320</v>
      </c>
      <c r="V116" s="1">
        <f t="shared" si="16"/>
        <v>390</v>
      </c>
      <c r="W116" s="1">
        <f t="shared" si="16"/>
        <v>2</v>
      </c>
      <c r="X116" s="1">
        <f t="shared" si="27"/>
        <v>-320</v>
      </c>
      <c r="Y116" s="1">
        <f t="shared" si="17"/>
        <v>390</v>
      </c>
      <c r="Z116" s="1">
        <f t="shared" si="17"/>
        <v>2</v>
      </c>
      <c r="AA116" s="60" t="s">
        <v>91</v>
      </c>
      <c r="AB116" s="60" t="s">
        <v>91</v>
      </c>
      <c r="AC116" s="60" t="s">
        <v>91</v>
      </c>
      <c r="AD116" s="60" t="s">
        <v>91</v>
      </c>
    </row>
    <row r="117" spans="1:30">
      <c r="A117" s="31" t="s">
        <v>137</v>
      </c>
      <c r="B117" s="36">
        <v>45</v>
      </c>
      <c r="C117" s="38">
        <v>910</v>
      </c>
      <c r="D117" s="38">
        <v>525</v>
      </c>
      <c r="E117" s="38">
        <v>5</v>
      </c>
      <c r="F117" s="33">
        <v>4.6178720000000002</v>
      </c>
      <c r="G117" s="33">
        <v>33.422736</v>
      </c>
      <c r="H117" s="33">
        <v>64.812843000000001</v>
      </c>
      <c r="I117" s="33">
        <v>9.6962539999999997</v>
      </c>
      <c r="J117" s="33">
        <v>300</v>
      </c>
      <c r="K117" s="41">
        <v>23</v>
      </c>
      <c r="L117" s="1">
        <v>101718.0199</v>
      </c>
      <c r="M117" s="22">
        <f t="shared" ref="M117:M123" si="28">H117-G117</f>
        <v>31.390107</v>
      </c>
      <c r="N117" s="22">
        <v>1.5</v>
      </c>
      <c r="O117" s="22">
        <f t="shared" ref="O117:O123" si="29">I117*10*N117</f>
        <v>145.44380999999998</v>
      </c>
      <c r="P117" s="22">
        <f>O117*$B$6*(273.15+K117)/(L117*$B$7)</f>
        <v>157.08130109254455</v>
      </c>
      <c r="Q117" s="30">
        <f t="shared" ref="Q117:Q123" si="30">P117/(1000*3600)</f>
        <v>4.3633694747929041E-5</v>
      </c>
      <c r="R117" s="22">
        <f>F117*$B$2</f>
        <v>2.5928806371104001</v>
      </c>
      <c r="S117" s="53">
        <f>(M117/1000000)*R117*$B$4^2/Q117</f>
        <v>1.1658249591759967E-5</v>
      </c>
      <c r="T117" s="48">
        <f t="shared" si="26"/>
        <v>45</v>
      </c>
      <c r="U117" s="1">
        <f t="shared" si="16"/>
        <v>364</v>
      </c>
      <c r="V117" s="1">
        <f t="shared" si="16"/>
        <v>210</v>
      </c>
      <c r="W117" s="1">
        <f t="shared" si="16"/>
        <v>2</v>
      </c>
      <c r="X117" s="1">
        <f t="shared" si="27"/>
        <v>-364</v>
      </c>
      <c r="Y117" s="1">
        <f t="shared" si="17"/>
        <v>210</v>
      </c>
      <c r="Z117" s="1">
        <f t="shared" si="17"/>
        <v>2</v>
      </c>
      <c r="AA117" s="54">
        <f t="shared" ref="AA117:AA123" si="31">$B$9*S117/($B$8*$B$14^2)*1000000</f>
        <v>2.3316499183519937E-3</v>
      </c>
      <c r="AB117" s="54">
        <f t="shared" ref="AB117:AB123" si="32">S117*$B$12/($B$14^2*$B$8)*1000000</f>
        <v>1.9360755189040259E-3</v>
      </c>
      <c r="AC117" s="1">
        <f t="shared" ref="AC117:AD123" si="33">AA117*1000</f>
        <v>2.3316499183519936</v>
      </c>
      <c r="AD117" s="1">
        <f t="shared" si="33"/>
        <v>1.936075518904026</v>
      </c>
    </row>
    <row r="118" spans="1:30">
      <c r="A118" s="31" t="s">
        <v>138</v>
      </c>
      <c r="B118" s="36">
        <v>46</v>
      </c>
      <c r="C118" s="38">
        <v>860</v>
      </c>
      <c r="D118" s="38">
        <v>30</v>
      </c>
      <c r="E118" s="38">
        <v>5</v>
      </c>
      <c r="F118" s="33">
        <v>4.6293569999999997</v>
      </c>
      <c r="G118" s="33">
        <v>9.3416999999999994</v>
      </c>
      <c r="H118" s="33">
        <v>220.44287700000001</v>
      </c>
      <c r="I118" s="33">
        <v>9.3806239999999992</v>
      </c>
      <c r="J118" s="33">
        <v>300</v>
      </c>
      <c r="K118" s="1">
        <v>23</v>
      </c>
      <c r="L118" s="1">
        <v>101718.0199</v>
      </c>
      <c r="M118" s="22">
        <f t="shared" si="28"/>
        <v>211.10117700000001</v>
      </c>
      <c r="N118" s="22">
        <v>1.5</v>
      </c>
      <c r="O118" s="22">
        <f t="shared" si="29"/>
        <v>140.70935999999998</v>
      </c>
      <c r="P118" s="22">
        <f>O118*$B$6*(273.15+K118)/(L118*$B$7)</f>
        <v>151.96803043525361</v>
      </c>
      <c r="Q118" s="30">
        <f t="shared" si="30"/>
        <v>4.2213341787570445E-5</v>
      </c>
      <c r="R118" s="22">
        <f>F118*$B$2</f>
        <v>2.5993293290874</v>
      </c>
      <c r="S118" s="53">
        <f>(M118/1000000)*R118*$B$4^2/Q118</f>
        <v>8.1242306570736156E-5</v>
      </c>
      <c r="T118" s="48">
        <f t="shared" si="26"/>
        <v>46</v>
      </c>
      <c r="U118" s="1">
        <f t="shared" si="16"/>
        <v>344</v>
      </c>
      <c r="V118" s="1">
        <f t="shared" si="16"/>
        <v>12</v>
      </c>
      <c r="W118" s="1">
        <f t="shared" si="16"/>
        <v>2</v>
      </c>
      <c r="X118" s="1">
        <f t="shared" si="27"/>
        <v>-344</v>
      </c>
      <c r="Y118" s="1">
        <f t="shared" si="17"/>
        <v>12</v>
      </c>
      <c r="Z118" s="1">
        <f t="shared" si="17"/>
        <v>2</v>
      </c>
      <c r="AA118" s="54">
        <f t="shared" si="31"/>
        <v>1.6248461314147231E-2</v>
      </c>
      <c r="AB118" s="54">
        <f t="shared" si="32"/>
        <v>1.3491840229777818E-2</v>
      </c>
      <c r="AC118" s="1">
        <f t="shared" si="33"/>
        <v>16.248461314147232</v>
      </c>
      <c r="AD118" s="1">
        <f t="shared" si="33"/>
        <v>13.491840229777818</v>
      </c>
    </row>
    <row r="119" spans="1:30">
      <c r="A119" s="31" t="s">
        <v>139</v>
      </c>
      <c r="B119" s="36">
        <v>47</v>
      </c>
      <c r="C119" s="38">
        <v>665</v>
      </c>
      <c r="D119" s="38">
        <v>-340</v>
      </c>
      <c r="E119" s="38">
        <v>5</v>
      </c>
      <c r="F119" s="33">
        <v>4.6170419999999996</v>
      </c>
      <c r="G119" s="33">
        <v>15.651596</v>
      </c>
      <c r="H119" s="33">
        <v>101.366489</v>
      </c>
      <c r="I119" s="33">
        <v>9.3807500000000008</v>
      </c>
      <c r="J119" s="33">
        <v>300</v>
      </c>
      <c r="K119" s="41">
        <v>23</v>
      </c>
      <c r="L119" s="1">
        <v>101718.0199</v>
      </c>
      <c r="M119" s="22">
        <f t="shared" si="28"/>
        <v>85.714893000000004</v>
      </c>
      <c r="N119" s="22">
        <v>1.5</v>
      </c>
      <c r="O119" s="22">
        <f t="shared" si="29"/>
        <v>140.71125000000001</v>
      </c>
      <c r="P119" s="22">
        <f>O119*$B$6*(273.15+K119)/(L119*$B$7)</f>
        <v>151.97007166106494</v>
      </c>
      <c r="Q119" s="30">
        <f t="shared" si="30"/>
        <v>4.2213908794740258E-5</v>
      </c>
      <c r="R119" s="22">
        <f>F119*$B$2</f>
        <v>2.5924146019043999</v>
      </c>
      <c r="S119" s="53">
        <f>(M119/1000000)*R119*$B$4^2/Q119</f>
        <v>3.28991892953952E-5</v>
      </c>
      <c r="T119" s="48">
        <f t="shared" si="26"/>
        <v>47</v>
      </c>
      <c r="U119" s="1">
        <f t="shared" si="16"/>
        <v>266</v>
      </c>
      <c r="V119" s="1">
        <f t="shared" si="16"/>
        <v>-136</v>
      </c>
      <c r="W119" s="1">
        <f t="shared" si="16"/>
        <v>2</v>
      </c>
      <c r="X119" s="1">
        <f t="shared" si="27"/>
        <v>-266</v>
      </c>
      <c r="Y119" s="1">
        <f t="shared" si="17"/>
        <v>-136</v>
      </c>
      <c r="Z119" s="1">
        <f t="shared" si="17"/>
        <v>2</v>
      </c>
      <c r="AA119" s="54">
        <f t="shared" si="31"/>
        <v>6.5798378590790404E-3</v>
      </c>
      <c r="AB119" s="54">
        <f t="shared" si="32"/>
        <v>5.4635401725850663E-3</v>
      </c>
      <c r="AC119" s="1">
        <f t="shared" si="33"/>
        <v>6.5798378590790403</v>
      </c>
      <c r="AD119" s="1">
        <f t="shared" si="33"/>
        <v>5.4635401725850663</v>
      </c>
    </row>
    <row r="120" spans="1:30">
      <c r="A120" s="31"/>
      <c r="B120" s="36">
        <v>48</v>
      </c>
      <c r="C120" s="38">
        <v>880</v>
      </c>
      <c r="D120" s="38">
        <v>-1300</v>
      </c>
      <c r="E120" s="38">
        <v>5</v>
      </c>
      <c r="F120" s="39" t="s">
        <v>91</v>
      </c>
      <c r="G120" s="39" t="s">
        <v>91</v>
      </c>
      <c r="H120" s="39" t="s">
        <v>91</v>
      </c>
      <c r="I120" s="39" t="s">
        <v>91</v>
      </c>
      <c r="J120" s="39" t="s">
        <v>91</v>
      </c>
      <c r="K120" s="39" t="s">
        <v>91</v>
      </c>
      <c r="L120" s="39" t="s">
        <v>91</v>
      </c>
      <c r="M120" s="39" t="s">
        <v>91</v>
      </c>
      <c r="N120" s="22"/>
      <c r="O120" s="39" t="s">
        <v>91</v>
      </c>
      <c r="P120" s="39" t="s">
        <v>91</v>
      </c>
      <c r="Q120" s="39" t="s">
        <v>91</v>
      </c>
      <c r="R120" s="49" t="s">
        <v>91</v>
      </c>
      <c r="S120" s="39" t="s">
        <v>91</v>
      </c>
      <c r="T120" s="48">
        <f t="shared" si="26"/>
        <v>48</v>
      </c>
      <c r="U120" s="1">
        <f t="shared" si="16"/>
        <v>352</v>
      </c>
      <c r="V120" s="1">
        <f t="shared" si="16"/>
        <v>-520</v>
      </c>
      <c r="W120" s="1">
        <f t="shared" si="16"/>
        <v>2</v>
      </c>
      <c r="X120" s="1">
        <f t="shared" si="27"/>
        <v>-352</v>
      </c>
      <c r="Y120" s="1">
        <f t="shared" si="17"/>
        <v>-520</v>
      </c>
      <c r="Z120" s="1">
        <f t="shared" si="17"/>
        <v>2</v>
      </c>
      <c r="AA120" s="60" t="s">
        <v>91</v>
      </c>
      <c r="AB120" s="60" t="s">
        <v>91</v>
      </c>
      <c r="AC120" s="60" t="s">
        <v>91</v>
      </c>
      <c r="AD120" s="60" t="s">
        <v>91</v>
      </c>
    </row>
    <row r="121" spans="1:30">
      <c r="A121" s="31" t="s">
        <v>140</v>
      </c>
      <c r="B121" s="36">
        <v>49</v>
      </c>
      <c r="C121" s="38">
        <v>1255</v>
      </c>
      <c r="D121" s="38">
        <v>-680</v>
      </c>
      <c r="E121" s="38">
        <v>5</v>
      </c>
      <c r="F121" s="33">
        <v>4.6332240000000002</v>
      </c>
      <c r="G121" s="33">
        <v>20.658089</v>
      </c>
      <c r="H121" s="33">
        <v>23.566478</v>
      </c>
      <c r="I121" s="33">
        <v>9.3807539999999996</v>
      </c>
      <c r="J121" s="33">
        <v>300</v>
      </c>
      <c r="K121" s="41">
        <v>23</v>
      </c>
      <c r="L121" s="1">
        <v>101718.0199</v>
      </c>
      <c r="M121" s="22">
        <f t="shared" si="28"/>
        <v>2.9083889999999997</v>
      </c>
      <c r="N121" s="22">
        <v>1.5</v>
      </c>
      <c r="O121" s="22">
        <f t="shared" si="29"/>
        <v>140.71130999999997</v>
      </c>
      <c r="P121" s="22">
        <f>O121*$B$6*(273.15+K121)/(L121*$B$7)</f>
        <v>151.97013646188432</v>
      </c>
      <c r="Q121" s="30">
        <f t="shared" si="30"/>
        <v>4.2213926794967869E-5</v>
      </c>
      <c r="R121" s="22">
        <f>F121*$B$2</f>
        <v>2.6015006039568003</v>
      </c>
      <c r="S121" s="53">
        <f>(M121/1000000)*R121*$B$4^2/Q121</f>
        <v>1.1202132084261651E-6</v>
      </c>
      <c r="T121" s="48">
        <f t="shared" si="26"/>
        <v>49</v>
      </c>
      <c r="U121" s="1">
        <f t="shared" si="16"/>
        <v>502</v>
      </c>
      <c r="V121" s="1">
        <f t="shared" si="16"/>
        <v>-272</v>
      </c>
      <c r="W121" s="1">
        <f t="shared" si="16"/>
        <v>2</v>
      </c>
      <c r="X121" s="1">
        <f t="shared" si="27"/>
        <v>-502</v>
      </c>
      <c r="Y121" s="1">
        <f t="shared" si="17"/>
        <v>-272</v>
      </c>
      <c r="Z121" s="1">
        <f t="shared" si="17"/>
        <v>2</v>
      </c>
      <c r="AA121" s="54">
        <f t="shared" si="31"/>
        <v>2.2404264168523301E-4</v>
      </c>
      <c r="AB121" s="54">
        <f t="shared" si="32"/>
        <v>1.8603284753139512E-4</v>
      </c>
      <c r="AC121" s="1">
        <f t="shared" si="33"/>
        <v>0.224042641685233</v>
      </c>
      <c r="AD121" s="1">
        <f t="shared" si="33"/>
        <v>0.18603284753139512</v>
      </c>
    </row>
    <row r="122" spans="1:30">
      <c r="A122" s="31" t="s">
        <v>141</v>
      </c>
      <c r="B122" s="36">
        <v>50</v>
      </c>
      <c r="C122" s="38">
        <v>1285</v>
      </c>
      <c r="D122" s="38">
        <v>-90</v>
      </c>
      <c r="E122" s="38">
        <v>5</v>
      </c>
      <c r="F122" s="33">
        <v>4.627338</v>
      </c>
      <c r="G122" s="33">
        <v>24.722065000000001</v>
      </c>
      <c r="H122" s="33">
        <v>175.087557</v>
      </c>
      <c r="I122" s="33">
        <v>9.3809550000000002</v>
      </c>
      <c r="J122" s="33">
        <v>300</v>
      </c>
      <c r="K122" s="1">
        <v>23</v>
      </c>
      <c r="L122" s="1">
        <v>101718.0199</v>
      </c>
      <c r="M122" s="22">
        <f t="shared" si="28"/>
        <v>150.36549200000002</v>
      </c>
      <c r="N122" s="22">
        <v>1.5</v>
      </c>
      <c r="O122" s="22">
        <f t="shared" si="29"/>
        <v>140.714325</v>
      </c>
      <c r="P122" s="22">
        <f>O122*$B$6*(273.15+K122)/(L122*$B$7)</f>
        <v>151.97339270305952</v>
      </c>
      <c r="Q122" s="30">
        <f t="shared" si="30"/>
        <v>4.221483130640542E-5</v>
      </c>
      <c r="R122" s="22">
        <f>F122*$B$2</f>
        <v>2.5981956844115999</v>
      </c>
      <c r="S122" s="53">
        <f>(M122/1000000)*R122*$B$4^2/Q122</f>
        <v>5.7840893873764539E-5</v>
      </c>
      <c r="T122" s="48">
        <f t="shared" si="26"/>
        <v>50</v>
      </c>
      <c r="U122" s="1">
        <f t="shared" si="16"/>
        <v>514</v>
      </c>
      <c r="V122" s="1">
        <f t="shared" si="16"/>
        <v>-36</v>
      </c>
      <c r="W122" s="1">
        <f t="shared" si="16"/>
        <v>2</v>
      </c>
      <c r="X122" s="1">
        <f t="shared" si="27"/>
        <v>-514</v>
      </c>
      <c r="Y122" s="1">
        <f t="shared" si="17"/>
        <v>-36</v>
      </c>
      <c r="Z122" s="1">
        <f t="shared" si="17"/>
        <v>2</v>
      </c>
      <c r="AA122" s="54">
        <f t="shared" si="31"/>
        <v>1.1568178774752908E-2</v>
      </c>
      <c r="AB122" s="54">
        <f t="shared" si="32"/>
        <v>9.6055876775593928E-3</v>
      </c>
      <c r="AC122" s="1">
        <f t="shared" si="33"/>
        <v>11.568178774752909</v>
      </c>
      <c r="AD122" s="1">
        <f t="shared" si="33"/>
        <v>9.6055876775593934</v>
      </c>
    </row>
    <row r="123" spans="1:30">
      <c r="A123" s="31" t="s">
        <v>142</v>
      </c>
      <c r="B123" s="36">
        <v>51</v>
      </c>
      <c r="C123" s="38">
        <v>1365</v>
      </c>
      <c r="D123" s="38">
        <v>875</v>
      </c>
      <c r="E123" s="38">
        <v>5</v>
      </c>
      <c r="F123" s="33">
        <v>4.6278420000000002</v>
      </c>
      <c r="G123" s="33">
        <v>30.405021000000001</v>
      </c>
      <c r="H123" s="33">
        <v>29.593374000000001</v>
      </c>
      <c r="I123" s="33">
        <v>9.3769369999999999</v>
      </c>
      <c r="J123" s="33">
        <v>300</v>
      </c>
      <c r="K123" s="41">
        <v>23</v>
      </c>
      <c r="L123" s="1">
        <v>101718.0199</v>
      </c>
      <c r="M123" s="22">
        <f t="shared" si="28"/>
        <v>-0.81164700000000067</v>
      </c>
      <c r="N123" s="22">
        <v>1.5</v>
      </c>
      <c r="O123" s="22">
        <f t="shared" si="29"/>
        <v>140.654055</v>
      </c>
      <c r="P123" s="22">
        <f>O123*$B$6*(273.15+K123)/(L123*$B$7)</f>
        <v>151.90830027996603</v>
      </c>
      <c r="Q123" s="30">
        <f t="shared" si="30"/>
        <v>4.2196750077768343E-5</v>
      </c>
      <c r="R123" s="22">
        <f>F123*$B$2</f>
        <v>2.5984786744644</v>
      </c>
      <c r="S123" s="53">
        <f>(M123/1000000)*R123*$B$4^2/Q123</f>
        <v>-3.1238297629646353E-7</v>
      </c>
      <c r="T123" s="48">
        <f t="shared" si="26"/>
        <v>51</v>
      </c>
      <c r="U123" s="1">
        <f t="shared" si="16"/>
        <v>546</v>
      </c>
      <c r="V123" s="1">
        <f t="shared" si="16"/>
        <v>350</v>
      </c>
      <c r="W123" s="1">
        <f t="shared" si="16"/>
        <v>2</v>
      </c>
      <c r="X123" s="1">
        <f t="shared" si="27"/>
        <v>-546</v>
      </c>
      <c r="Y123" s="1">
        <f t="shared" si="17"/>
        <v>350</v>
      </c>
      <c r="Z123" s="1">
        <f t="shared" si="17"/>
        <v>2</v>
      </c>
      <c r="AA123" s="54">
        <f t="shared" si="31"/>
        <v>-6.2476595259292706E-5</v>
      </c>
      <c r="AB123" s="54">
        <f t="shared" si="32"/>
        <v>-5.1877173169926754E-5</v>
      </c>
      <c r="AC123" s="1">
        <f t="shared" si="33"/>
        <v>-6.2476595259292708E-2</v>
      </c>
      <c r="AD123" s="1">
        <f t="shared" si="33"/>
        <v>-5.1877173169926752E-2</v>
      </c>
    </row>
    <row r="124" spans="1:30">
      <c r="M124" s="22"/>
      <c r="N124" s="22"/>
      <c r="O124" s="22"/>
      <c r="P124" s="22"/>
      <c r="Q124" s="30"/>
      <c r="R124" s="22"/>
      <c r="S124" s="37"/>
      <c r="T124" s="51"/>
      <c r="Y124" s="1"/>
      <c r="AA124" s="55"/>
      <c r="AB124" s="55"/>
    </row>
    <row r="125" spans="1:30">
      <c r="A125" s="61" t="s">
        <v>143</v>
      </c>
      <c r="F125" s="61">
        <v>5.7062910000000002</v>
      </c>
      <c r="G125" s="61">
        <v>7.4188289999999997</v>
      </c>
      <c r="H125" s="61">
        <v>30.871078000000001</v>
      </c>
      <c r="I125" s="61">
        <v>5.1326669999999996</v>
      </c>
      <c r="J125" s="61">
        <v>300</v>
      </c>
      <c r="K125" s="61">
        <v>23</v>
      </c>
      <c r="L125" s="1">
        <v>100744.76930000001</v>
      </c>
      <c r="M125" s="61"/>
    </row>
  </sheetData>
  <mergeCells count="6">
    <mergeCell ref="A1:C1"/>
    <mergeCell ref="C2:C7"/>
    <mergeCell ref="R5:S5"/>
    <mergeCell ref="C8:C18"/>
    <mergeCell ref="B48:S48"/>
    <mergeCell ref="U48:AB4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Harms</dc:creator>
  <cp:lastModifiedBy>Frank Harms</cp:lastModifiedBy>
  <dcterms:created xsi:type="dcterms:W3CDTF">2025-01-10T09:00:06Z</dcterms:created>
  <dcterms:modified xsi:type="dcterms:W3CDTF">2025-01-10T10:48:45Z</dcterms:modified>
</cp:coreProperties>
</file>