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hosh\Desktop\Mimi Ghosh GWU\GWU\Data\Data for metaanalysis\"/>
    </mc:Choice>
  </mc:AlternateContent>
  <bookViews>
    <workbookView xWindow="0" yWindow="0" windowWidth="28800" windowHeight="12300"/>
  </bookViews>
  <sheets>
    <sheet name="Sorted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I21" i="2" l="1"/>
  <c r="I20" i="2"/>
  <c r="I19" i="2"/>
  <c r="I18" i="2"/>
  <c r="I17" i="2"/>
  <c r="I16" i="2"/>
  <c r="I15" i="2"/>
  <c r="I14" i="2"/>
  <c r="I12" i="2"/>
  <c r="I11" i="2"/>
  <c r="I10" i="2"/>
  <c r="I9" i="2"/>
  <c r="I8" i="2"/>
  <c r="Q3" i="2"/>
  <c r="I7" i="2"/>
  <c r="I6" i="2"/>
  <c r="I3" i="2"/>
  <c r="I5" i="2"/>
  <c r="I4" i="2"/>
  <c r="AY21" i="2" l="1"/>
  <c r="AV21" i="2"/>
  <c r="AW21" i="2" s="1"/>
  <c r="AT21" i="2"/>
  <c r="AS21" i="2"/>
  <c r="AQ21" i="2"/>
  <c r="AO21" i="2"/>
  <c r="AM21" i="2"/>
  <c r="AG21" i="2"/>
  <c r="AE21" i="2"/>
  <c r="AC21" i="2"/>
  <c r="AA21" i="2"/>
  <c r="Y21" i="2"/>
  <c r="W21" i="2"/>
  <c r="T21" i="2"/>
  <c r="U21" i="2" s="1"/>
  <c r="S21" i="2"/>
  <c r="Q21" i="2"/>
  <c r="AY20" i="2"/>
  <c r="AW20" i="2"/>
  <c r="AU20" i="2"/>
  <c r="AS20" i="2"/>
  <c r="AQ20" i="2"/>
  <c r="AO20" i="2"/>
  <c r="AL20" i="2"/>
  <c r="AM20" i="2" s="1"/>
  <c r="AG20" i="2"/>
  <c r="AE20" i="2"/>
  <c r="AC20" i="2"/>
  <c r="AA20" i="2"/>
  <c r="Y20" i="2"/>
  <c r="W20" i="2"/>
  <c r="U20" i="2"/>
  <c r="S20" i="2"/>
  <c r="Q20" i="2"/>
  <c r="AY12" i="2"/>
  <c r="AW12" i="2"/>
  <c r="AT12" i="2"/>
  <c r="AU12" i="2" s="1"/>
  <c r="AS12" i="2"/>
  <c r="AP12" i="2"/>
  <c r="AQ12" i="2" s="1"/>
  <c r="AO12" i="2"/>
  <c r="AL12" i="2"/>
  <c r="AG12" i="2"/>
  <c r="AE12" i="2"/>
  <c r="AC12" i="2"/>
  <c r="Z12" i="2"/>
  <c r="AA12" i="2" s="1"/>
  <c r="Y12" i="2"/>
  <c r="W12" i="2"/>
  <c r="T12" i="2"/>
  <c r="U12" i="2" s="1"/>
  <c r="S12" i="2"/>
  <c r="Q12" i="2"/>
  <c r="AY11" i="2"/>
  <c r="AW11" i="2"/>
  <c r="AU11" i="2"/>
  <c r="AS11" i="2"/>
  <c r="AQ11" i="2"/>
  <c r="AO11" i="2"/>
  <c r="AL11" i="2"/>
  <c r="AZ11" i="2" s="1"/>
  <c r="AG11" i="2"/>
  <c r="AE11" i="2"/>
  <c r="AC11" i="2"/>
  <c r="AA11" i="2"/>
  <c r="Y11" i="2"/>
  <c r="W11" i="2"/>
  <c r="T11" i="2"/>
  <c r="U11" i="2" s="1"/>
  <c r="S11" i="2"/>
  <c r="Q11" i="2"/>
  <c r="AY10" i="2"/>
  <c r="AW10" i="2"/>
  <c r="AU10" i="2"/>
  <c r="AS10" i="2"/>
  <c r="AQ10" i="2"/>
  <c r="AO10" i="2"/>
  <c r="AL10" i="2"/>
  <c r="AZ10" i="2" s="1"/>
  <c r="AG10" i="2"/>
  <c r="AE10" i="2"/>
  <c r="AC10" i="2"/>
  <c r="AA10" i="2"/>
  <c r="Y10" i="2"/>
  <c r="W10" i="2"/>
  <c r="U10" i="2"/>
  <c r="S10" i="2"/>
  <c r="Q10" i="2"/>
  <c r="AY9" i="2"/>
  <c r="AW9" i="2"/>
  <c r="AU9" i="2"/>
  <c r="AS9" i="2"/>
  <c r="AQ9" i="2"/>
  <c r="AO9" i="2"/>
  <c r="AL9" i="2"/>
  <c r="AM9" i="2" s="1"/>
  <c r="AG9" i="2"/>
  <c r="AE9" i="2"/>
  <c r="AC9" i="2"/>
  <c r="AA9" i="2"/>
  <c r="Y9" i="2"/>
  <c r="W9" i="2"/>
  <c r="U9" i="2"/>
  <c r="S9" i="2"/>
  <c r="Q9" i="2"/>
  <c r="AY19" i="2"/>
  <c r="AW19" i="2"/>
  <c r="AU19" i="2"/>
  <c r="AS19" i="2"/>
  <c r="AQ19" i="2"/>
  <c r="AO19" i="2"/>
  <c r="AL19" i="2"/>
  <c r="AM19" i="2" s="1"/>
  <c r="AG19" i="2"/>
  <c r="AE19" i="2"/>
  <c r="AC19" i="2"/>
  <c r="AA19" i="2"/>
  <c r="Y19" i="2"/>
  <c r="W19" i="2"/>
  <c r="T19" i="2"/>
  <c r="U19" i="2" s="1"/>
  <c r="S19" i="2"/>
  <c r="Q19" i="2"/>
  <c r="AZ18" i="2"/>
  <c r="AY18" i="2"/>
  <c r="AW18" i="2"/>
  <c r="AU18" i="2"/>
  <c r="AS18" i="2"/>
  <c r="AQ18" i="2"/>
  <c r="AO18" i="2"/>
  <c r="AM18" i="2"/>
  <c r="AG18" i="2"/>
  <c r="AE18" i="2"/>
  <c r="AC18" i="2"/>
  <c r="AA18" i="2"/>
  <c r="Y18" i="2"/>
  <c r="W18" i="2"/>
  <c r="U18" i="2"/>
  <c r="S18" i="2"/>
  <c r="Q18" i="2"/>
  <c r="AY8" i="2"/>
  <c r="AW8" i="2"/>
  <c r="AU8" i="2"/>
  <c r="AS8" i="2"/>
  <c r="AQ8" i="2"/>
  <c r="AN8" i="2"/>
  <c r="AO8" i="2" s="1"/>
  <c r="AL8" i="2"/>
  <c r="AG8" i="2"/>
  <c r="AE8" i="2"/>
  <c r="AC8" i="2"/>
  <c r="AA8" i="2"/>
  <c r="Y8" i="2"/>
  <c r="W8" i="2"/>
  <c r="U8" i="2"/>
  <c r="S8" i="2"/>
  <c r="Q8" i="2"/>
  <c r="AY17" i="2"/>
  <c r="AW17" i="2"/>
  <c r="AU17" i="2"/>
  <c r="AS17" i="2"/>
  <c r="AQ17" i="2"/>
  <c r="AO17" i="2"/>
  <c r="AL17" i="2"/>
  <c r="AZ17" i="2" s="1"/>
  <c r="AG17" i="2"/>
  <c r="AE17" i="2"/>
  <c r="AC17" i="2"/>
  <c r="AA17" i="2"/>
  <c r="Y17" i="2"/>
  <c r="W17" i="2"/>
  <c r="U17" i="2"/>
  <c r="S17" i="2"/>
  <c r="Q17" i="2"/>
  <c r="AY7" i="2"/>
  <c r="AV7" i="2"/>
  <c r="AW7" i="2" s="1"/>
  <c r="AT7" i="2"/>
  <c r="AU7" i="2" s="1"/>
  <c r="AS7" i="2"/>
  <c r="AP7" i="2"/>
  <c r="AQ7" i="2" s="1"/>
  <c r="AO7" i="2"/>
  <c r="AM7" i="2"/>
  <c r="AG7" i="2"/>
  <c r="AE7" i="2"/>
  <c r="AC7" i="2"/>
  <c r="AA7" i="2"/>
  <c r="Y7" i="2"/>
  <c r="W7" i="2"/>
  <c r="T7" i="2"/>
  <c r="U7" i="2" s="1"/>
  <c r="S7" i="2"/>
  <c r="Q7" i="2"/>
  <c r="AY16" i="2"/>
  <c r="AW16" i="2"/>
  <c r="AU16" i="2"/>
  <c r="AS16" i="2"/>
  <c r="AQ16" i="2"/>
  <c r="AO16" i="2"/>
  <c r="AL16" i="2"/>
  <c r="AM16" i="2" s="1"/>
  <c r="AG16" i="2"/>
  <c r="AE16" i="2"/>
  <c r="AC16" i="2"/>
  <c r="AA16" i="2"/>
  <c r="Y16" i="2"/>
  <c r="W16" i="2"/>
  <c r="U16" i="2"/>
  <c r="S16" i="2"/>
  <c r="Q16" i="2"/>
  <c r="AY6" i="2"/>
  <c r="AW6" i="2"/>
  <c r="AU6" i="2"/>
  <c r="AS6" i="2"/>
  <c r="AQ6" i="2"/>
  <c r="AO6" i="2"/>
  <c r="AL6" i="2"/>
  <c r="AZ6" i="2" s="1"/>
  <c r="AG6" i="2"/>
  <c r="AE6" i="2"/>
  <c r="AC6" i="2"/>
  <c r="AA6" i="2"/>
  <c r="Y6" i="2"/>
  <c r="W6" i="2"/>
  <c r="U6" i="2"/>
  <c r="S6" i="2"/>
  <c r="Q6" i="2"/>
  <c r="AY15" i="2"/>
  <c r="AW15" i="2"/>
  <c r="AT15" i="2"/>
  <c r="AU15" i="2" s="1"/>
  <c r="AS15" i="2"/>
  <c r="AP15" i="2"/>
  <c r="AQ15" i="2" s="1"/>
  <c r="AO15" i="2"/>
  <c r="AL15" i="2"/>
  <c r="AG15" i="2"/>
  <c r="AE15" i="2"/>
  <c r="AC15" i="2"/>
  <c r="Z15" i="2"/>
  <c r="AA15" i="2" s="1"/>
  <c r="Y15" i="2"/>
  <c r="W15" i="2"/>
  <c r="T15" i="2"/>
  <c r="U15" i="2" s="1"/>
  <c r="S15" i="2"/>
  <c r="Q15" i="2"/>
  <c r="AY5" i="2"/>
  <c r="AW5" i="2"/>
  <c r="AU5" i="2"/>
  <c r="AS5" i="2"/>
  <c r="AQ5" i="2"/>
  <c r="AO5" i="2"/>
  <c r="AL5" i="2"/>
  <c r="AM5" i="2" s="1"/>
  <c r="AG5" i="2"/>
  <c r="AE5" i="2"/>
  <c r="AC5" i="2"/>
  <c r="AA5" i="2"/>
  <c r="Y5" i="2"/>
  <c r="W5" i="2"/>
  <c r="U5" i="2"/>
  <c r="S5" i="2"/>
  <c r="Q5" i="2"/>
  <c r="AY4" i="2"/>
  <c r="AW4" i="2"/>
  <c r="AU4" i="2"/>
  <c r="AS4" i="2"/>
  <c r="AQ4" i="2"/>
  <c r="AO4" i="2"/>
  <c r="AL4" i="2"/>
  <c r="AM4" i="2" s="1"/>
  <c r="AG4" i="2"/>
  <c r="AE4" i="2"/>
  <c r="AC4" i="2"/>
  <c r="AA4" i="2"/>
  <c r="Y4" i="2"/>
  <c r="W4" i="2"/>
  <c r="U4" i="2"/>
  <c r="S4" i="2"/>
  <c r="Q4" i="2"/>
  <c r="AY14" i="2"/>
  <c r="AW14" i="2"/>
  <c r="AT14" i="2"/>
  <c r="AU14" i="2" s="1"/>
  <c r="AS14" i="2"/>
  <c r="AQ14" i="2"/>
  <c r="AO14" i="2"/>
  <c r="AL14" i="2"/>
  <c r="AM14" i="2" s="1"/>
  <c r="AG14" i="2"/>
  <c r="AE14" i="2"/>
  <c r="AC14" i="2"/>
  <c r="AA14" i="2"/>
  <c r="Y14" i="2"/>
  <c r="W14" i="2"/>
  <c r="T14" i="2"/>
  <c r="U14" i="2" s="1"/>
  <c r="S14" i="2"/>
  <c r="Q14" i="2"/>
  <c r="AY3" i="2"/>
  <c r="AW3" i="2"/>
  <c r="AT3" i="2"/>
  <c r="AU3" i="2" s="1"/>
  <c r="AS3" i="2"/>
  <c r="AP3" i="2"/>
  <c r="AQ3" i="2" s="1"/>
  <c r="AN3" i="2"/>
  <c r="AO3" i="2" s="1"/>
  <c r="AL3" i="2"/>
  <c r="AM3" i="2" s="1"/>
  <c r="AG3" i="2"/>
  <c r="AE3" i="2"/>
  <c r="AC3" i="2"/>
  <c r="AA3" i="2"/>
  <c r="Y3" i="2"/>
  <c r="W3" i="2"/>
  <c r="T3" i="2"/>
  <c r="U3" i="2" s="1"/>
  <c r="S3" i="2"/>
  <c r="AZ21" i="2" l="1"/>
  <c r="AZ14" i="2"/>
  <c r="AZ16" i="2"/>
  <c r="BA4" i="2"/>
  <c r="BA5" i="2"/>
  <c r="AZ15" i="2"/>
  <c r="AM17" i="2"/>
  <c r="BA17" i="2" s="1"/>
  <c r="AZ8" i="2"/>
  <c r="BA18" i="2"/>
  <c r="BA19" i="2"/>
  <c r="BA9" i="2"/>
  <c r="AZ20" i="2"/>
  <c r="BA16" i="2"/>
  <c r="AM10" i="2"/>
  <c r="BA10" i="2" s="1"/>
  <c r="AM6" i="2"/>
  <c r="BA6" i="2" s="1"/>
  <c r="BA14" i="2"/>
  <c r="AZ7" i="2"/>
  <c r="AM11" i="2"/>
  <c r="BA11" i="2" s="1"/>
  <c r="AZ12" i="2"/>
  <c r="AZ9" i="2"/>
  <c r="BA20" i="2"/>
  <c r="BA3" i="2"/>
  <c r="BA7" i="2"/>
  <c r="AZ3" i="2"/>
  <c r="AZ4" i="2"/>
  <c r="AM15" i="2"/>
  <c r="BA15" i="2" s="1"/>
  <c r="AU21" i="2"/>
  <c r="BA21" i="2" s="1"/>
  <c r="AZ5" i="2"/>
  <c r="AZ19" i="2"/>
  <c r="AM12" i="2"/>
  <c r="BA12" i="2" s="1"/>
  <c r="AM8" i="2"/>
  <c r="BA8" i="2" s="1"/>
</calcChain>
</file>

<file path=xl/sharedStrings.xml><?xml version="1.0" encoding="utf-8"?>
<sst xmlns="http://schemas.openxmlformats.org/spreadsheetml/2006/main" count="203" uniqueCount="93">
  <si>
    <t>001-HRA</t>
  </si>
  <si>
    <t>002-HRA</t>
  </si>
  <si>
    <t>003-HRA</t>
  </si>
  <si>
    <t>004-HRA</t>
  </si>
  <si>
    <t>005-HRA</t>
  </si>
  <si>
    <t>006-HRA</t>
  </si>
  <si>
    <t>007-HRA</t>
  </si>
  <si>
    <t>008-HRA</t>
  </si>
  <si>
    <t>009-HRA</t>
  </si>
  <si>
    <t>010-HRA</t>
  </si>
  <si>
    <t>011-HRA</t>
  </si>
  <si>
    <t>012-HRA</t>
  </si>
  <si>
    <t>013-HRA</t>
  </si>
  <si>
    <t>014-HRA</t>
  </si>
  <si>
    <t>015-HRA</t>
  </si>
  <si>
    <t>017-HRA</t>
  </si>
  <si>
    <t>019-HRA</t>
  </si>
  <si>
    <t>Yes</t>
  </si>
  <si>
    <t>No</t>
  </si>
  <si>
    <t>ID</t>
  </si>
  <si>
    <t>Elafin (pg/mL)</t>
  </si>
  <si>
    <t>Total Protein  (μg/mL)</t>
  </si>
  <si>
    <t>Elafin (pg/μg)</t>
  </si>
  <si>
    <t xml:space="preserve">          Samples highlited in RED were Above the Limit of Detection</t>
  </si>
  <si>
    <t>HBD-2  (pg/mL)</t>
  </si>
  <si>
    <t>HBD-2 (pg/μg)</t>
  </si>
  <si>
    <t>MIP-3α (pg/μg)</t>
  </si>
  <si>
    <t>MIP-3α (pg/mL)</t>
  </si>
  <si>
    <t>Notes: Samples highlited in Yelow were Below the Limit of Detection</t>
  </si>
  <si>
    <t>SLPI (pg/mL)</t>
  </si>
  <si>
    <t>SLPI (pg/μg)</t>
  </si>
  <si>
    <t>TNF-α (pg/mL)</t>
  </si>
  <si>
    <t>IL-1α (pg/mL)</t>
  </si>
  <si>
    <t>IL-1α  (pg/μg)</t>
  </si>
  <si>
    <r>
      <t>IL-1</t>
    </r>
    <r>
      <rPr>
        <b/>
        <sz val="10"/>
        <color theme="1"/>
        <rFont val="Calibri"/>
        <family val="2"/>
      </rPr>
      <t>β</t>
    </r>
    <r>
      <rPr>
        <b/>
        <sz val="10"/>
        <color theme="1"/>
        <rFont val="Arial"/>
        <family val="2"/>
      </rPr>
      <t xml:space="preserve"> (pg/mL)</t>
    </r>
  </si>
  <si>
    <r>
      <t>IL-1</t>
    </r>
    <r>
      <rPr>
        <b/>
        <sz val="10"/>
        <color theme="1"/>
        <rFont val="Calibri"/>
        <family val="2"/>
      </rPr>
      <t>β</t>
    </r>
    <r>
      <rPr>
        <b/>
        <sz val="10"/>
        <color theme="1"/>
        <rFont val="Arial"/>
        <family val="2"/>
      </rPr>
      <t xml:space="preserve">  (pg/μg)</t>
    </r>
  </si>
  <si>
    <t>IL-8  (pg/mL)</t>
  </si>
  <si>
    <t>IL-8   (pg/μg)</t>
  </si>
  <si>
    <t>TNF-α  (pg/μg)</t>
  </si>
  <si>
    <t>IL-6  (pg/mL)</t>
  </si>
  <si>
    <t>IL-6   (pg/μg)</t>
  </si>
  <si>
    <t>BaL         % of Infection</t>
  </si>
  <si>
    <t>BaL            % of Inhibition</t>
  </si>
  <si>
    <t>IIIB         % of Infection</t>
  </si>
  <si>
    <t>IIIB           % of Inhibition</t>
  </si>
  <si>
    <t>018-HRA</t>
  </si>
  <si>
    <t>MMP-1 (pg/mL)</t>
  </si>
  <si>
    <r>
      <t>MMP-1 (pg/</t>
    </r>
    <r>
      <rPr>
        <b/>
        <sz val="10"/>
        <color theme="1"/>
        <rFont val="Calibri"/>
        <family val="2"/>
      </rPr>
      <t>μ</t>
    </r>
    <r>
      <rPr>
        <b/>
        <sz val="10"/>
        <color theme="1"/>
        <rFont val="Arial"/>
        <family val="2"/>
      </rPr>
      <t>g)</t>
    </r>
  </si>
  <si>
    <t>Samples above limit of detection were set at highest detected Sample*2</t>
  </si>
  <si>
    <t>Samples below Limit of detection were set at lowest detected sample/2</t>
  </si>
  <si>
    <t>MMP-2 (pg/mL)</t>
  </si>
  <si>
    <r>
      <t>MMP-2 (pg/</t>
    </r>
    <r>
      <rPr>
        <b/>
        <sz val="10"/>
        <color theme="1"/>
        <rFont val="Calibri"/>
        <family val="2"/>
      </rPr>
      <t>μ</t>
    </r>
    <r>
      <rPr>
        <b/>
        <sz val="10"/>
        <color theme="1"/>
        <rFont val="Arial"/>
        <family val="2"/>
      </rPr>
      <t>g)</t>
    </r>
  </si>
  <si>
    <t>MMP-7 (pg/mL)</t>
  </si>
  <si>
    <r>
      <t>MMP-7 (pg/</t>
    </r>
    <r>
      <rPr>
        <b/>
        <sz val="10"/>
        <color theme="1"/>
        <rFont val="Calibri"/>
        <family val="2"/>
      </rPr>
      <t>μ</t>
    </r>
    <r>
      <rPr>
        <b/>
        <sz val="10"/>
        <color theme="1"/>
        <rFont val="Arial"/>
        <family val="2"/>
      </rPr>
      <t>g)</t>
    </r>
  </si>
  <si>
    <t>MMP-8 (pg/mL)</t>
  </si>
  <si>
    <r>
      <t>MMP-8 (pg/</t>
    </r>
    <r>
      <rPr>
        <b/>
        <sz val="10"/>
        <color theme="1"/>
        <rFont val="Calibri"/>
        <family val="2"/>
      </rPr>
      <t>μ</t>
    </r>
    <r>
      <rPr>
        <b/>
        <sz val="10"/>
        <color theme="1"/>
        <rFont val="Arial"/>
        <family val="2"/>
      </rPr>
      <t>g)</t>
    </r>
  </si>
  <si>
    <t>MMP-9 (pg/mL)</t>
  </si>
  <si>
    <r>
      <t>MMP-9 (pg/</t>
    </r>
    <r>
      <rPr>
        <b/>
        <sz val="10"/>
        <color theme="1"/>
        <rFont val="Calibri"/>
        <family val="2"/>
      </rPr>
      <t>μ</t>
    </r>
    <r>
      <rPr>
        <b/>
        <sz val="10"/>
        <color theme="1"/>
        <rFont val="Arial"/>
        <family val="2"/>
      </rPr>
      <t>g)</t>
    </r>
  </si>
  <si>
    <t>TIMP-1 (pg/mL)</t>
  </si>
  <si>
    <r>
      <t>TIMP-1 (pg/</t>
    </r>
    <r>
      <rPr>
        <b/>
        <sz val="10"/>
        <color theme="1"/>
        <rFont val="Calibri"/>
        <family val="2"/>
      </rPr>
      <t>μ</t>
    </r>
    <r>
      <rPr>
        <b/>
        <sz val="10"/>
        <color theme="1"/>
        <rFont val="Arial"/>
        <family val="2"/>
      </rPr>
      <t>g)</t>
    </r>
  </si>
  <si>
    <t>MMP/TIMP (raw)</t>
  </si>
  <si>
    <t>TIMP-2 (pg/mL)</t>
  </si>
  <si>
    <r>
      <t>TIMP-2 (pg/</t>
    </r>
    <r>
      <rPr>
        <b/>
        <sz val="10"/>
        <color theme="1"/>
        <rFont val="Calibri"/>
        <family val="2"/>
      </rPr>
      <t>μ</t>
    </r>
    <r>
      <rPr>
        <b/>
        <sz val="10"/>
        <color theme="1"/>
        <rFont val="Arial"/>
        <family val="2"/>
      </rPr>
      <t>g)</t>
    </r>
  </si>
  <si>
    <t>Date Enrolled</t>
  </si>
  <si>
    <t>Age</t>
  </si>
  <si>
    <t>Race</t>
  </si>
  <si>
    <t>LMP</t>
  </si>
  <si>
    <t>When did patient start menstruating?</t>
  </si>
  <si>
    <t>Date of Last Sexual Activity</t>
  </si>
  <si>
    <t>Cycle stage</t>
  </si>
  <si>
    <t>Menstrual Cycle: Regular/Irregular</t>
  </si>
  <si>
    <t>STD</t>
  </si>
  <si>
    <t>MMP/TIMP (Normalized)</t>
  </si>
  <si>
    <t>If yes type of infection</t>
  </si>
  <si>
    <t>AA</t>
  </si>
  <si>
    <t>Regular</t>
  </si>
  <si>
    <t>N/A</t>
  </si>
  <si>
    <t>12 yrs old</t>
  </si>
  <si>
    <t>C</t>
  </si>
  <si>
    <t>13 yrs old</t>
  </si>
  <si>
    <t>?</t>
  </si>
  <si>
    <t>H</t>
  </si>
  <si>
    <t>9 or 10 years old</t>
  </si>
  <si>
    <t>Unsure</t>
  </si>
  <si>
    <t>Irregular</t>
  </si>
  <si>
    <t>9 yrs old</t>
  </si>
  <si>
    <t>10 yrs old</t>
  </si>
  <si>
    <t>11 or 12 yrs old</t>
  </si>
  <si>
    <t>Cycle stage final</t>
  </si>
  <si>
    <t>unknown</t>
  </si>
  <si>
    <t>Follicular</t>
  </si>
  <si>
    <t>Luteal</t>
  </si>
  <si>
    <t>Sexually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</si>
</sst>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1" fillId="3" borderId="3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1" fillId="0" borderId="2" xfId="0" applyNumberFormat="1" applyFont="1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/>
    <xf numFmtId="0" fontId="1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0" fillId="0" borderId="2" xfId="0" applyNumberFormat="1" applyBorder="1"/>
    <xf numFmtId="0" fontId="0" fillId="0" borderId="2" xfId="0" applyBorder="1"/>
    <xf numFmtId="0" fontId="0" fillId="3" borderId="2" xfId="0" applyFill="1" applyBorder="1"/>
    <xf numFmtId="165" fontId="2" fillId="3" borderId="2" xfId="0" applyNumberFormat="1" applyFont="1" applyFill="1" applyBorder="1"/>
    <xf numFmtId="165" fontId="2" fillId="0" borderId="2" xfId="0" applyNumberFormat="1" applyFont="1" applyFill="1" applyBorder="1"/>
    <xf numFmtId="166" fontId="0" fillId="3" borderId="2" xfId="0" applyNumberFormat="1" applyFill="1" applyBorder="1"/>
    <xf numFmtId="0" fontId="2" fillId="3" borderId="2" xfId="0" applyFont="1" applyFill="1" applyBorder="1"/>
    <xf numFmtId="166" fontId="0" fillId="0" borderId="2" xfId="0" applyNumberFormat="1" applyBorder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166" fontId="0" fillId="0" borderId="0" xfId="0" applyNumberFormat="1" applyFill="1" applyBorder="1"/>
    <xf numFmtId="164" fontId="0" fillId="0" borderId="0" xfId="0" applyNumberFormat="1" applyFill="1" applyBorder="1"/>
    <xf numFmtId="2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2" fontId="6" fillId="0" borderId="0" xfId="0" applyNumberFormat="1" applyFont="1" applyAlignment="1">
      <alignment wrapText="1"/>
    </xf>
    <xf numFmtId="0" fontId="2" fillId="0" borderId="0" xfId="0" applyFont="1" applyFill="1"/>
    <xf numFmtId="0" fontId="6" fillId="0" borderId="0" xfId="0" applyFont="1" applyFill="1" applyAlignment="1">
      <alignment wrapText="1"/>
    </xf>
    <xf numFmtId="0" fontId="0" fillId="0" borderId="0" xfId="0" applyFill="1"/>
    <xf numFmtId="14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"/>
  <sheetViews>
    <sheetView tabSelected="1" workbookViewId="0">
      <selection activeCell="F24" sqref="F24"/>
    </sheetView>
  </sheetViews>
  <sheetFormatPr defaultRowHeight="15" x14ac:dyDescent="0.25"/>
  <cols>
    <col min="1" max="1" width="11.5703125" bestFit="1" customWidth="1"/>
    <col min="3" max="3" width="15.28515625" customWidth="1"/>
    <col min="4" max="4" width="9.28515625" customWidth="1"/>
    <col min="5" max="5" width="11.85546875" style="57" customWidth="1"/>
    <col min="6" max="6" width="11.7109375" customWidth="1"/>
    <col min="7" max="10" width="15.7109375" customWidth="1"/>
    <col min="11" max="13" width="17.5703125" customWidth="1"/>
    <col min="27" max="27" width="11.7109375" customWidth="1"/>
    <col min="35" max="35" width="9.5703125" customWidth="1"/>
    <col min="37" max="37" width="9.85546875" customWidth="1"/>
    <col min="42" max="42" width="11.7109375" customWidth="1"/>
    <col min="52" max="52" width="11.42578125" customWidth="1"/>
    <col min="53" max="53" width="10.7109375" customWidth="1"/>
  </cols>
  <sheetData>
    <row r="1" spans="1:53" x14ac:dyDescent="0.25">
      <c r="A1" s="3"/>
      <c r="B1" s="3"/>
      <c r="C1" s="3"/>
      <c r="D1" s="3"/>
      <c r="E1" s="55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8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53" s="12" customFormat="1" ht="45" x14ac:dyDescent="0.25">
      <c r="A2" s="12" t="s">
        <v>19</v>
      </c>
      <c r="B2" s="12" t="s">
        <v>92</v>
      </c>
      <c r="C2" s="52" t="s">
        <v>63</v>
      </c>
      <c r="D2" s="53" t="s">
        <v>64</v>
      </c>
      <c r="E2" s="56" t="s">
        <v>65</v>
      </c>
      <c r="F2" s="53" t="s">
        <v>66</v>
      </c>
      <c r="G2" s="53" t="s">
        <v>67</v>
      </c>
      <c r="H2" s="53" t="s">
        <v>68</v>
      </c>
      <c r="I2" s="54" t="s">
        <v>69</v>
      </c>
      <c r="J2" s="54" t="s">
        <v>88</v>
      </c>
      <c r="K2" s="53" t="s">
        <v>70</v>
      </c>
      <c r="L2" s="53" t="s">
        <v>71</v>
      </c>
      <c r="M2" s="53" t="s">
        <v>73</v>
      </c>
      <c r="O2" s="13" t="s">
        <v>21</v>
      </c>
      <c r="P2" s="13" t="s">
        <v>20</v>
      </c>
      <c r="Q2" s="14" t="s">
        <v>22</v>
      </c>
      <c r="R2" s="13" t="s">
        <v>32</v>
      </c>
      <c r="S2" s="14" t="s">
        <v>33</v>
      </c>
      <c r="T2" s="13" t="s">
        <v>34</v>
      </c>
      <c r="U2" s="15" t="s">
        <v>35</v>
      </c>
      <c r="V2" s="13" t="s">
        <v>24</v>
      </c>
      <c r="W2" s="14" t="s">
        <v>25</v>
      </c>
      <c r="X2" s="13" t="s">
        <v>27</v>
      </c>
      <c r="Y2" s="14" t="s">
        <v>26</v>
      </c>
      <c r="Z2" s="13" t="s">
        <v>29</v>
      </c>
      <c r="AA2" s="14" t="s">
        <v>30</v>
      </c>
      <c r="AB2" s="13" t="s">
        <v>31</v>
      </c>
      <c r="AC2" s="14" t="s">
        <v>38</v>
      </c>
      <c r="AD2" s="13" t="s">
        <v>36</v>
      </c>
      <c r="AE2" s="14" t="s">
        <v>37</v>
      </c>
      <c r="AF2" s="13" t="s">
        <v>39</v>
      </c>
      <c r="AG2" s="14" t="s">
        <v>40</v>
      </c>
      <c r="AH2" s="12" t="s">
        <v>41</v>
      </c>
      <c r="AI2" s="12" t="s">
        <v>42</v>
      </c>
      <c r="AJ2" s="12" t="s">
        <v>43</v>
      </c>
      <c r="AK2" s="12" t="s">
        <v>44</v>
      </c>
      <c r="AL2" s="12" t="s">
        <v>46</v>
      </c>
      <c r="AM2" s="12" t="s">
        <v>47</v>
      </c>
      <c r="AN2" s="12" t="s">
        <v>50</v>
      </c>
      <c r="AO2" s="12" t="s">
        <v>51</v>
      </c>
      <c r="AP2" s="12" t="s">
        <v>52</v>
      </c>
      <c r="AQ2" s="12" t="s">
        <v>53</v>
      </c>
      <c r="AR2" s="12" t="s">
        <v>54</v>
      </c>
      <c r="AS2" s="12" t="s">
        <v>55</v>
      </c>
      <c r="AT2" s="12" t="s">
        <v>56</v>
      </c>
      <c r="AU2" s="12" t="s">
        <v>57</v>
      </c>
      <c r="AV2" s="12" t="s">
        <v>58</v>
      </c>
      <c r="AW2" s="12" t="s">
        <v>59</v>
      </c>
      <c r="AX2" s="12" t="s">
        <v>61</v>
      </c>
      <c r="AY2" s="12" t="s">
        <v>62</v>
      </c>
      <c r="AZ2" s="12" t="s">
        <v>60</v>
      </c>
      <c r="BA2" s="12" t="s">
        <v>72</v>
      </c>
    </row>
    <row r="3" spans="1:53" s="3" customFormat="1" x14ac:dyDescent="0.25">
      <c r="A3" s="2" t="s">
        <v>0</v>
      </c>
      <c r="B3" s="4" t="s">
        <v>17</v>
      </c>
      <c r="C3" s="58">
        <v>41744</v>
      </c>
      <c r="D3">
        <v>14</v>
      </c>
      <c r="E3" s="57" t="s">
        <v>74</v>
      </c>
      <c r="F3" s="58">
        <v>41753</v>
      </c>
      <c r="G3" s="58"/>
      <c r="H3" s="58">
        <v>41487</v>
      </c>
      <c r="I3" s="59">
        <f>C3-F3</f>
        <v>-9</v>
      </c>
      <c r="J3" s="59" t="s">
        <v>89</v>
      </c>
      <c r="K3" t="s">
        <v>75</v>
      </c>
      <c r="L3" t="s">
        <v>18</v>
      </c>
      <c r="M3" t="s">
        <v>76</v>
      </c>
      <c r="N3"/>
      <c r="O3" s="1">
        <v>221.76</v>
      </c>
      <c r="P3" s="2">
        <v>1087715.0889999999</v>
      </c>
      <c r="Q3" s="5">
        <f>P3/O3</f>
        <v>4904.9201343795094</v>
      </c>
      <c r="R3" s="2">
        <v>54.832999999999998</v>
      </c>
      <c r="S3" s="7">
        <f t="shared" ref="S3:S12" si="0">R3/O3</f>
        <v>0.24726280663780664</v>
      </c>
      <c r="T3" s="10">
        <f>$T$20/2</f>
        <v>3.6120000000000001</v>
      </c>
      <c r="U3" s="29">
        <f t="shared" ref="U3:U12" si="1">T3/O3</f>
        <v>1.6287878787878789E-2</v>
      </c>
      <c r="V3" s="5">
        <v>3245.8679999999999</v>
      </c>
      <c r="W3" s="6">
        <f t="shared" ref="W3:W12" si="2">V3/O3</f>
        <v>14.63685064935065</v>
      </c>
      <c r="X3" s="2">
        <v>97.477000000000004</v>
      </c>
      <c r="Y3" s="11">
        <f t="shared" ref="Y3:Y12" si="3">X3/O3</f>
        <v>0.43956078643578644</v>
      </c>
      <c r="Z3" s="23">
        <v>211731.285</v>
      </c>
      <c r="AA3" s="16">
        <f t="shared" ref="AA3:AA12" si="4">Z3/O3</f>
        <v>954.77671807359309</v>
      </c>
      <c r="AB3" s="17">
        <v>6.0270000000000001</v>
      </c>
      <c r="AC3" s="7">
        <f t="shared" ref="AC3:AC12" si="5">AB3/O3</f>
        <v>2.7178030303030305E-2</v>
      </c>
      <c r="AD3" s="2">
        <v>58.829000000000001</v>
      </c>
      <c r="AE3" s="7">
        <f t="shared" ref="AE3:AE12" si="6">AD3/O3</f>
        <v>0.26528228715728719</v>
      </c>
      <c r="AF3" s="1">
        <v>1.976</v>
      </c>
      <c r="AG3" s="6">
        <f t="shared" ref="AG3:AG12" si="7">AF3/O3</f>
        <v>8.9105339105339104E-3</v>
      </c>
      <c r="AH3" s="21">
        <v>66.124395523769522</v>
      </c>
      <c r="AI3" s="21">
        <v>33.875604476230478</v>
      </c>
      <c r="AJ3" s="22">
        <v>9.77152796993526</v>
      </c>
      <c r="AK3" s="22">
        <v>90.228472030064736</v>
      </c>
      <c r="AL3" s="28">
        <f>$AL$21/2</f>
        <v>143.84012830336124</v>
      </c>
      <c r="AM3" s="5">
        <f t="shared" ref="AM3:AM12" si="8">AL3/O3</f>
        <v>0.64862972719769685</v>
      </c>
      <c r="AN3" s="28">
        <f>$AN$12/2</f>
        <v>815.22346586755611</v>
      </c>
      <c r="AO3" s="5">
        <f t="shared" ref="AO3:AO12" si="9">AN3/O3</f>
        <v>3.6761519925485033</v>
      </c>
      <c r="AP3" s="31">
        <f>$AP$4/2</f>
        <v>40.816306581867636</v>
      </c>
      <c r="AQ3" s="5">
        <f t="shared" ref="AQ3:AQ12" si="10">AP3/O3</f>
        <v>0.18405621654882592</v>
      </c>
      <c r="AR3" s="5">
        <v>3562.6886898066159</v>
      </c>
      <c r="AS3" s="5">
        <f t="shared" ref="AS3:AS12" si="11">AR3/O3</f>
        <v>16.065515376112085</v>
      </c>
      <c r="AT3" s="32">
        <f>$AT$20/2</f>
        <v>2091.1268422575122</v>
      </c>
      <c r="AU3" s="5">
        <f t="shared" ref="AU3:AU12" si="12">AT3/O3</f>
        <v>9.4296845339895032</v>
      </c>
      <c r="AV3" s="5">
        <v>2256.9130111346699</v>
      </c>
      <c r="AW3" s="5">
        <f t="shared" ref="AW3:AW12" si="13">AV3/O3</f>
        <v>10.17727728686269</v>
      </c>
      <c r="AX3" s="5">
        <v>3367.5240184984214</v>
      </c>
      <c r="AY3" s="5">
        <f t="shared" ref="AY3:AY12" si="14">AX3/O3</f>
        <v>15.185443806360126</v>
      </c>
      <c r="AZ3" s="5">
        <f t="shared" ref="AZ3:AZ12" si="15">SUM(AL3,AN3,AP3,AR3,AT3)/SUM(AV3,AX3)</f>
        <v>1.1829975867381994</v>
      </c>
      <c r="BA3" s="5">
        <f t="shared" ref="BA3:BA12" si="16">SUM(AM3,AO3,AQ3,AS3,AU3)/SUM(AW3,AY3)</f>
        <v>1.1829975867381992</v>
      </c>
    </row>
    <row r="4" spans="1:53" s="3" customFormat="1" x14ac:dyDescent="0.25">
      <c r="A4" s="2" t="s">
        <v>2</v>
      </c>
      <c r="B4" s="4" t="s">
        <v>17</v>
      </c>
      <c r="C4" s="58">
        <v>41829</v>
      </c>
      <c r="D4">
        <v>17</v>
      </c>
      <c r="E4" s="57" t="s">
        <v>74</v>
      </c>
      <c r="F4" s="58">
        <v>41818</v>
      </c>
      <c r="G4" t="s">
        <v>77</v>
      </c>
      <c r="H4" s="58">
        <v>41827</v>
      </c>
      <c r="I4" s="59">
        <f t="shared" ref="I4:I7" si="17">C4-F4</f>
        <v>11</v>
      </c>
      <c r="J4" s="59" t="s">
        <v>90</v>
      </c>
      <c r="K4" t="s">
        <v>75</v>
      </c>
      <c r="L4" t="s">
        <v>18</v>
      </c>
      <c r="M4" t="s">
        <v>76</v>
      </c>
      <c r="N4"/>
      <c r="O4" s="1">
        <v>525.65</v>
      </c>
      <c r="P4" s="1">
        <v>2500260</v>
      </c>
      <c r="Q4" s="5">
        <f t="shared" ref="Q4:Q12" si="18">P4/O4</f>
        <v>4756.5109863977932</v>
      </c>
      <c r="R4" s="2">
        <v>209.84800000000001</v>
      </c>
      <c r="S4" s="7">
        <f t="shared" si="0"/>
        <v>0.39921620850375727</v>
      </c>
      <c r="T4" s="2">
        <v>98.338999999999999</v>
      </c>
      <c r="U4" s="30">
        <f t="shared" si="1"/>
        <v>0.18708075715780462</v>
      </c>
      <c r="V4" s="5">
        <v>52127.1</v>
      </c>
      <c r="W4" s="6">
        <f t="shared" si="2"/>
        <v>99.166936174260442</v>
      </c>
      <c r="X4" s="2">
        <v>95.04</v>
      </c>
      <c r="Y4" s="11">
        <f t="shared" si="3"/>
        <v>0.18080471796822983</v>
      </c>
      <c r="Z4" s="23">
        <v>691677.20900000003</v>
      </c>
      <c r="AA4" s="16">
        <f t="shared" si="4"/>
        <v>1315.8512489298964</v>
      </c>
      <c r="AB4" s="17">
        <v>27.253</v>
      </c>
      <c r="AC4" s="7">
        <f t="shared" si="5"/>
        <v>5.1846285551222296E-2</v>
      </c>
      <c r="AD4" s="2">
        <v>1202.568</v>
      </c>
      <c r="AE4" s="7">
        <f t="shared" si="6"/>
        <v>2.2877732331399221</v>
      </c>
      <c r="AF4" s="1">
        <v>19.574000000000002</v>
      </c>
      <c r="AG4" s="6">
        <f t="shared" si="7"/>
        <v>3.7237705697707603E-2</v>
      </c>
      <c r="AH4" s="21">
        <v>68.773989919267933</v>
      </c>
      <c r="AI4" s="21">
        <v>31.226010080732067</v>
      </c>
      <c r="AJ4" s="22">
        <v>12.892585355507258</v>
      </c>
      <c r="AK4" s="22">
        <v>87.107414644492735</v>
      </c>
      <c r="AL4" s="28">
        <f>$AL$21/2</f>
        <v>143.84012830336124</v>
      </c>
      <c r="AM4" s="5">
        <f t="shared" si="8"/>
        <v>0.27364240141417528</v>
      </c>
      <c r="AN4" s="27">
        <v>7893.9994573664362</v>
      </c>
      <c r="AO4" s="5">
        <f t="shared" si="9"/>
        <v>15.017596228224933</v>
      </c>
      <c r="AP4" s="33">
        <v>81.632613163735272</v>
      </c>
      <c r="AQ4" s="5">
        <f t="shared" si="10"/>
        <v>0.15529841750924622</v>
      </c>
      <c r="AR4" s="5">
        <v>34006.705505426798</v>
      </c>
      <c r="AS4" s="5">
        <f t="shared" si="11"/>
        <v>64.694579102876062</v>
      </c>
      <c r="AT4" s="5">
        <v>23962.567727563084</v>
      </c>
      <c r="AU4" s="5">
        <f t="shared" si="12"/>
        <v>45.586545662633092</v>
      </c>
      <c r="AV4" s="5">
        <v>8850.2294853922194</v>
      </c>
      <c r="AW4" s="5">
        <f t="shared" si="13"/>
        <v>16.836734491376809</v>
      </c>
      <c r="AX4" s="5">
        <v>15414.664363224645</v>
      </c>
      <c r="AY4" s="5">
        <f t="shared" si="14"/>
        <v>29.324958362455334</v>
      </c>
      <c r="AZ4" s="5">
        <f t="shared" si="15"/>
        <v>2.7236362888762677</v>
      </c>
      <c r="BA4" s="5">
        <f t="shared" si="16"/>
        <v>2.7236362888762677</v>
      </c>
    </row>
    <row r="5" spans="1:53" s="3" customFormat="1" x14ac:dyDescent="0.25">
      <c r="A5" s="2" t="s">
        <v>3</v>
      </c>
      <c r="B5" s="4" t="s">
        <v>17</v>
      </c>
      <c r="C5" s="58">
        <v>41843</v>
      </c>
      <c r="D5">
        <v>15</v>
      </c>
      <c r="E5" s="57" t="s">
        <v>78</v>
      </c>
      <c r="F5" s="58">
        <v>41838</v>
      </c>
      <c r="G5" t="s">
        <v>79</v>
      </c>
      <c r="H5" s="58">
        <v>41760</v>
      </c>
      <c r="I5" s="59">
        <f t="shared" si="17"/>
        <v>5</v>
      </c>
      <c r="J5" s="59" t="s">
        <v>90</v>
      </c>
      <c r="K5" t="s">
        <v>75</v>
      </c>
      <c r="L5" t="s">
        <v>18</v>
      </c>
      <c r="M5" t="s">
        <v>76</v>
      </c>
      <c r="N5" s="51"/>
      <c r="O5" s="1">
        <v>466.53100000000001</v>
      </c>
      <c r="P5" s="2">
        <v>786266.17700000003</v>
      </c>
      <c r="Q5" s="5">
        <f t="shared" si="18"/>
        <v>1685.3460477438798</v>
      </c>
      <c r="R5" s="2">
        <v>136.58099999999999</v>
      </c>
      <c r="S5" s="7">
        <f t="shared" si="0"/>
        <v>0.29275868055927684</v>
      </c>
      <c r="T5" s="2">
        <v>68.831000000000003</v>
      </c>
      <c r="U5" s="30">
        <f t="shared" si="1"/>
        <v>0.1475378913727062</v>
      </c>
      <c r="V5" s="5">
        <v>23376.6</v>
      </c>
      <c r="W5" s="6">
        <f t="shared" si="2"/>
        <v>50.107281188173985</v>
      </c>
      <c r="X5" s="2">
        <v>123.313</v>
      </c>
      <c r="Y5" s="11">
        <f t="shared" si="3"/>
        <v>0.2643189841618242</v>
      </c>
      <c r="Z5" s="23">
        <v>40554.589999999997</v>
      </c>
      <c r="AA5" s="16">
        <f t="shared" si="4"/>
        <v>86.927964058122598</v>
      </c>
      <c r="AB5" s="17">
        <v>16.884</v>
      </c>
      <c r="AC5" s="7">
        <f t="shared" si="5"/>
        <v>3.6190521101491645E-2</v>
      </c>
      <c r="AD5" s="2">
        <v>2667.9859999999999</v>
      </c>
      <c r="AE5" s="7">
        <f t="shared" si="6"/>
        <v>5.7187753868446034</v>
      </c>
      <c r="AF5" s="1">
        <v>119.636</v>
      </c>
      <c r="AG5" s="6">
        <f t="shared" si="7"/>
        <v>0.25643740716051022</v>
      </c>
      <c r="AH5" s="21">
        <v>83.846738385307802</v>
      </c>
      <c r="AI5" s="21">
        <v>16.153261614692198</v>
      </c>
      <c r="AJ5" s="22">
        <v>6.9737421117237126</v>
      </c>
      <c r="AK5" s="22">
        <v>93.026257888276291</v>
      </c>
      <c r="AL5" s="28">
        <f>$AL$21/2</f>
        <v>143.84012830336124</v>
      </c>
      <c r="AM5" s="5">
        <f t="shared" si="8"/>
        <v>0.30831847895072617</v>
      </c>
      <c r="AN5" s="27">
        <v>10723.786411731566</v>
      </c>
      <c r="AO5" s="5">
        <f t="shared" si="9"/>
        <v>22.986224734758387</v>
      </c>
      <c r="AP5" s="33">
        <v>384.14928908214495</v>
      </c>
      <c r="AQ5" s="5">
        <f t="shared" si="10"/>
        <v>0.82341642695157435</v>
      </c>
      <c r="AR5" s="5">
        <v>79069.475116460468</v>
      </c>
      <c r="AS5" s="5">
        <f t="shared" si="11"/>
        <v>169.48386091483837</v>
      </c>
      <c r="AT5" s="5">
        <v>287425.56498538348</v>
      </c>
      <c r="AU5" s="5">
        <f t="shared" si="12"/>
        <v>616.09103143281686</v>
      </c>
      <c r="AV5" s="5">
        <v>4556.8523960803495</v>
      </c>
      <c r="AW5" s="5">
        <f t="shared" si="13"/>
        <v>9.7675232644354804</v>
      </c>
      <c r="AX5" s="5">
        <v>6687.2760944152278</v>
      </c>
      <c r="AY5" s="5">
        <f t="shared" si="14"/>
        <v>14.334044456671107</v>
      </c>
      <c r="AZ5" s="5">
        <f t="shared" si="15"/>
        <v>33.595028396399279</v>
      </c>
      <c r="BA5" s="5">
        <f t="shared" si="16"/>
        <v>33.595028396399279</v>
      </c>
    </row>
    <row r="6" spans="1:53" s="3" customFormat="1" x14ac:dyDescent="0.25">
      <c r="A6" s="2" t="s">
        <v>5</v>
      </c>
      <c r="B6" s="4" t="s">
        <v>17</v>
      </c>
      <c r="C6" s="58">
        <v>41878</v>
      </c>
      <c r="D6">
        <v>17</v>
      </c>
      <c r="E6" s="57" t="s">
        <v>78</v>
      </c>
      <c r="F6" s="58">
        <v>41869</v>
      </c>
      <c r="G6" t="s">
        <v>77</v>
      </c>
      <c r="H6" s="58">
        <v>41857</v>
      </c>
      <c r="I6" s="59">
        <f t="shared" si="17"/>
        <v>9</v>
      </c>
      <c r="J6" s="59" t="s">
        <v>90</v>
      </c>
      <c r="K6" t="s">
        <v>75</v>
      </c>
      <c r="L6" t="s">
        <v>18</v>
      </c>
      <c r="M6" t="s">
        <v>76</v>
      </c>
      <c r="N6" s="51"/>
      <c r="O6" s="1">
        <v>300.875</v>
      </c>
      <c r="P6" s="2">
        <v>245726.6</v>
      </c>
      <c r="Q6" s="5">
        <f t="shared" si="18"/>
        <v>816.70660573327791</v>
      </c>
      <c r="R6" s="2">
        <v>79.850999999999999</v>
      </c>
      <c r="S6" s="7">
        <f t="shared" si="0"/>
        <v>0.2653959285417532</v>
      </c>
      <c r="T6" s="2">
        <v>22.713000000000001</v>
      </c>
      <c r="U6" s="30">
        <f t="shared" si="1"/>
        <v>7.5489821354383049E-2</v>
      </c>
      <c r="V6" s="5">
        <v>19001.121999999999</v>
      </c>
      <c r="W6" s="6">
        <f t="shared" si="2"/>
        <v>63.152877440797674</v>
      </c>
      <c r="X6" s="2">
        <v>105.827</v>
      </c>
      <c r="Y6" s="11">
        <f t="shared" si="3"/>
        <v>0.35173078520980472</v>
      </c>
      <c r="Z6" s="23">
        <v>96105.089000000007</v>
      </c>
      <c r="AA6" s="16">
        <f t="shared" si="4"/>
        <v>319.41865891150815</v>
      </c>
      <c r="AB6" s="17">
        <v>18.574000000000002</v>
      </c>
      <c r="AC6" s="7">
        <f t="shared" si="5"/>
        <v>6.1733277939343585E-2</v>
      </c>
      <c r="AD6" s="2">
        <v>544.31200000000001</v>
      </c>
      <c r="AE6" s="7">
        <f t="shared" si="6"/>
        <v>1.8090968009970918</v>
      </c>
      <c r="AF6" s="1">
        <v>52.78</v>
      </c>
      <c r="AG6" s="6">
        <f t="shared" si="7"/>
        <v>0.17542168674698796</v>
      </c>
      <c r="AH6" s="21">
        <v>44.28016083864658</v>
      </c>
      <c r="AI6" s="21">
        <v>55.71983916135342</v>
      </c>
      <c r="AJ6" s="22">
        <v>-6.0832826443903487</v>
      </c>
      <c r="AK6" s="22">
        <v>106.08328264439035</v>
      </c>
      <c r="AL6" s="28">
        <f>$AL$21/2</f>
        <v>143.84012830336124</v>
      </c>
      <c r="AM6" s="5">
        <f t="shared" si="8"/>
        <v>0.47807271559073117</v>
      </c>
      <c r="AN6" s="27">
        <v>4475.6471898797663</v>
      </c>
      <c r="AO6" s="5">
        <f t="shared" si="9"/>
        <v>14.875437274216091</v>
      </c>
      <c r="AP6" s="33">
        <v>129.02360887597746</v>
      </c>
      <c r="AQ6" s="5">
        <f t="shared" si="10"/>
        <v>0.4288279480713833</v>
      </c>
      <c r="AR6" s="5">
        <v>157387.24895684089</v>
      </c>
      <c r="AS6" s="5">
        <f t="shared" si="11"/>
        <v>523.09845934969974</v>
      </c>
      <c r="AT6" s="5">
        <v>92328.146742266414</v>
      </c>
      <c r="AU6" s="5">
        <f t="shared" si="12"/>
        <v>306.86546486835533</v>
      </c>
      <c r="AV6" s="5">
        <v>3522.9420217042934</v>
      </c>
      <c r="AW6" s="5">
        <f t="shared" si="13"/>
        <v>11.70898885485432</v>
      </c>
      <c r="AX6" s="5">
        <v>7261.8121200115438</v>
      </c>
      <c r="AY6" s="5">
        <f t="shared" si="14"/>
        <v>24.135644769460885</v>
      </c>
      <c r="AZ6" s="5">
        <f t="shared" si="15"/>
        <v>23.594780491276143</v>
      </c>
      <c r="BA6" s="5">
        <f t="shared" si="16"/>
        <v>23.59478049127614</v>
      </c>
    </row>
    <row r="7" spans="1:53" s="3" customFormat="1" x14ac:dyDescent="0.25">
      <c r="A7" s="2" t="s">
        <v>7</v>
      </c>
      <c r="B7" s="4" t="s">
        <v>17</v>
      </c>
      <c r="C7" s="58">
        <v>41890</v>
      </c>
      <c r="D7">
        <v>17</v>
      </c>
      <c r="E7" s="57" t="s">
        <v>78</v>
      </c>
      <c r="F7" s="58">
        <v>41884</v>
      </c>
      <c r="G7" t="s">
        <v>80</v>
      </c>
      <c r="H7" s="58">
        <v>41852</v>
      </c>
      <c r="I7" s="59">
        <f t="shared" si="17"/>
        <v>6</v>
      </c>
      <c r="J7" s="59" t="s">
        <v>90</v>
      </c>
      <c r="K7" t="s">
        <v>75</v>
      </c>
      <c r="L7" t="s">
        <v>18</v>
      </c>
      <c r="M7" t="s">
        <v>76</v>
      </c>
      <c r="N7" s="51"/>
      <c r="O7" s="1">
        <v>101.593</v>
      </c>
      <c r="P7" s="2">
        <v>54809.055999999997</v>
      </c>
      <c r="Q7" s="5">
        <f t="shared" si="18"/>
        <v>539.49638262478709</v>
      </c>
      <c r="R7" s="2">
        <v>11.872</v>
      </c>
      <c r="S7" s="7">
        <f t="shared" si="0"/>
        <v>0.11685844497160237</v>
      </c>
      <c r="T7" s="10">
        <f>$T$20/2</f>
        <v>3.6120000000000001</v>
      </c>
      <c r="U7" s="29">
        <f t="shared" si="1"/>
        <v>3.555363066352997E-2</v>
      </c>
      <c r="V7" s="5">
        <v>537.12</v>
      </c>
      <c r="W7" s="6">
        <f t="shared" si="2"/>
        <v>5.2869784335534931</v>
      </c>
      <c r="X7" s="2">
        <v>86.393000000000001</v>
      </c>
      <c r="Y7" s="11">
        <f t="shared" si="3"/>
        <v>0.8503833925565738</v>
      </c>
      <c r="Z7" s="23">
        <v>14785.666999999999</v>
      </c>
      <c r="AA7" s="16">
        <f t="shared" si="4"/>
        <v>145.53824574527772</v>
      </c>
      <c r="AB7" s="17">
        <v>4.67</v>
      </c>
      <c r="AC7" s="7">
        <f t="shared" si="5"/>
        <v>4.596773399742108E-2</v>
      </c>
      <c r="AD7" s="2">
        <v>56.978999999999999</v>
      </c>
      <c r="AE7" s="7">
        <f t="shared" si="6"/>
        <v>0.56085557075782777</v>
      </c>
      <c r="AF7" s="20">
        <v>1.75</v>
      </c>
      <c r="AG7" s="6">
        <f t="shared" si="7"/>
        <v>1.7225596251710256E-2</v>
      </c>
      <c r="AH7" s="21">
        <v>70.073259856523279</v>
      </c>
      <c r="AI7" s="21">
        <v>29.926740143476721</v>
      </c>
      <c r="AJ7" s="22">
        <v>5.0914046586693944</v>
      </c>
      <c r="AK7" s="22">
        <v>94.90859534133061</v>
      </c>
      <c r="AL7" s="26">
        <v>1869.4307384619558</v>
      </c>
      <c r="AM7" s="5">
        <f t="shared" si="8"/>
        <v>18.401176640732686</v>
      </c>
      <c r="AN7" s="27">
        <v>2585.2928312919234</v>
      </c>
      <c r="AO7" s="5">
        <f t="shared" si="9"/>
        <v>25.447548859586028</v>
      </c>
      <c r="AP7" s="31">
        <f>$AP$4/2</f>
        <v>40.816306581867636</v>
      </c>
      <c r="AQ7" s="5">
        <f t="shared" si="10"/>
        <v>0.40176298152301471</v>
      </c>
      <c r="AR7" s="5">
        <v>1053.9421835504877</v>
      </c>
      <c r="AS7" s="5">
        <f t="shared" si="11"/>
        <v>10.37416144370663</v>
      </c>
      <c r="AT7" s="32">
        <f>$AT$20/2</f>
        <v>2091.1268422575122</v>
      </c>
      <c r="AU7" s="5">
        <f t="shared" si="12"/>
        <v>20.583375254766686</v>
      </c>
      <c r="AV7" s="32">
        <f>$AV$19/2</f>
        <v>907.34601011131406</v>
      </c>
      <c r="AW7" s="5">
        <f t="shared" si="13"/>
        <v>8.9311863033015459</v>
      </c>
      <c r="AX7" s="5">
        <v>3391.5143874970504</v>
      </c>
      <c r="AY7" s="5">
        <f t="shared" si="14"/>
        <v>33.383347154794627</v>
      </c>
      <c r="AZ7" s="5">
        <f t="shared" si="15"/>
        <v>1.777356833079422</v>
      </c>
      <c r="BA7" s="5">
        <f t="shared" si="16"/>
        <v>1.7773568330794218</v>
      </c>
    </row>
    <row r="8" spans="1:53" s="3" customFormat="1" x14ac:dyDescent="0.25">
      <c r="A8" s="2" t="s">
        <v>9</v>
      </c>
      <c r="B8" s="4" t="s">
        <v>17</v>
      </c>
      <c r="C8" s="58">
        <v>41947</v>
      </c>
      <c r="D8">
        <v>16</v>
      </c>
      <c r="E8" s="57" t="s">
        <v>81</v>
      </c>
      <c r="F8" s="58">
        <v>41855</v>
      </c>
      <c r="G8" t="s">
        <v>82</v>
      </c>
      <c r="H8" t="s">
        <v>83</v>
      </c>
      <c r="I8" s="59">
        <f>C8-F8</f>
        <v>92</v>
      </c>
      <c r="J8" s="59" t="s">
        <v>89</v>
      </c>
      <c r="K8" t="s">
        <v>84</v>
      </c>
      <c r="L8" t="s">
        <v>18</v>
      </c>
      <c r="M8" t="s">
        <v>76</v>
      </c>
      <c r="N8" s="51"/>
      <c r="O8" s="1">
        <v>350.55399999999997</v>
      </c>
      <c r="P8" s="2">
        <v>412683.41200000001</v>
      </c>
      <c r="Q8" s="5">
        <f t="shared" si="18"/>
        <v>1177.2320726621292</v>
      </c>
      <c r="R8" s="2">
        <v>81.028000000000006</v>
      </c>
      <c r="S8" s="7">
        <f t="shared" si="0"/>
        <v>0.23114270554607852</v>
      </c>
      <c r="T8" s="2">
        <v>18.73</v>
      </c>
      <c r="U8" s="30">
        <f t="shared" si="1"/>
        <v>5.3429714109666418E-2</v>
      </c>
      <c r="V8" s="5">
        <v>2719.1689999999999</v>
      </c>
      <c r="W8" s="6">
        <f t="shared" si="2"/>
        <v>7.7567764167574751</v>
      </c>
      <c r="X8" s="2">
        <v>87.637</v>
      </c>
      <c r="Y8" s="11">
        <f t="shared" si="3"/>
        <v>0.24999572105866716</v>
      </c>
      <c r="Z8" s="23">
        <v>62460.088000000003</v>
      </c>
      <c r="AA8" s="16">
        <f t="shared" si="4"/>
        <v>178.17536813158603</v>
      </c>
      <c r="AB8" s="17">
        <v>5.55</v>
      </c>
      <c r="AC8" s="7">
        <f t="shared" si="5"/>
        <v>1.5832082931588286E-2</v>
      </c>
      <c r="AD8" s="2">
        <v>450.322</v>
      </c>
      <c r="AE8" s="7">
        <f t="shared" si="6"/>
        <v>1.2846009459312975</v>
      </c>
      <c r="AF8" s="1">
        <v>3.5110000000000001</v>
      </c>
      <c r="AG8" s="6">
        <f t="shared" si="7"/>
        <v>1.0015575346451618E-2</v>
      </c>
      <c r="AH8" s="21">
        <v>34.850120324686465</v>
      </c>
      <c r="AI8" s="21">
        <v>65.149879675313542</v>
      </c>
      <c r="AJ8" s="22">
        <v>-7.1780419155910256</v>
      </c>
      <c r="AK8" s="22">
        <v>107.17804191559102</v>
      </c>
      <c r="AL8" s="28">
        <f>$AL$21/2</f>
        <v>143.84012830336124</v>
      </c>
      <c r="AM8" s="5">
        <f t="shared" si="8"/>
        <v>0.41032231354758825</v>
      </c>
      <c r="AN8" s="28">
        <f>$AN$12/2</f>
        <v>815.22346586755611</v>
      </c>
      <c r="AO8" s="5">
        <f t="shared" si="9"/>
        <v>2.3255289224129698</v>
      </c>
      <c r="AP8" s="33">
        <v>594.73243874248908</v>
      </c>
      <c r="AQ8" s="5">
        <f t="shared" si="10"/>
        <v>1.6965501427525833</v>
      </c>
      <c r="AR8" s="5">
        <v>77661.783101941983</v>
      </c>
      <c r="AS8" s="5">
        <f t="shared" si="11"/>
        <v>221.54014246575989</v>
      </c>
      <c r="AT8" s="5">
        <v>45140.847086335278</v>
      </c>
      <c r="AU8" s="5">
        <f t="shared" si="12"/>
        <v>128.77002426540642</v>
      </c>
      <c r="AV8" s="5">
        <v>2029.845679049881</v>
      </c>
      <c r="AW8" s="5">
        <f t="shared" si="13"/>
        <v>5.7903937169448394</v>
      </c>
      <c r="AX8" s="5">
        <v>9566.6842247845216</v>
      </c>
      <c r="AY8" s="5">
        <f t="shared" si="14"/>
        <v>27.290187031910982</v>
      </c>
      <c r="AZ8" s="5">
        <f t="shared" si="15"/>
        <v>10.723589492066253</v>
      </c>
      <c r="BA8" s="5">
        <f t="shared" si="16"/>
        <v>10.723589492066253</v>
      </c>
    </row>
    <row r="9" spans="1:53" s="3" customFormat="1" x14ac:dyDescent="0.25">
      <c r="A9" s="2" t="s">
        <v>12</v>
      </c>
      <c r="B9" s="4" t="s">
        <v>17</v>
      </c>
      <c r="C9" s="58">
        <v>42018</v>
      </c>
      <c r="D9">
        <v>16</v>
      </c>
      <c r="E9" s="57" t="s">
        <v>78</v>
      </c>
      <c r="F9" s="58">
        <v>42007</v>
      </c>
      <c r="G9" t="s">
        <v>85</v>
      </c>
      <c r="H9" s="58">
        <v>41821</v>
      </c>
      <c r="I9" s="59">
        <f t="shared" ref="I9:I12" si="19">C9-F9</f>
        <v>11</v>
      </c>
      <c r="J9" s="59" t="s">
        <v>90</v>
      </c>
      <c r="K9" t="s">
        <v>84</v>
      </c>
      <c r="L9" t="s">
        <v>18</v>
      </c>
      <c r="M9" t="s">
        <v>76</v>
      </c>
      <c r="N9" s="51"/>
      <c r="O9" s="1">
        <v>322.06799999999998</v>
      </c>
      <c r="P9" s="2">
        <v>113719.269</v>
      </c>
      <c r="Q9" s="5">
        <f t="shared" si="18"/>
        <v>353.09086590409481</v>
      </c>
      <c r="R9" s="2">
        <v>89.26</v>
      </c>
      <c r="S9" s="7">
        <f t="shared" si="0"/>
        <v>0.27714644112423464</v>
      </c>
      <c r="T9" s="2">
        <v>56.625</v>
      </c>
      <c r="U9" s="30">
        <f t="shared" si="1"/>
        <v>0.17581690823056001</v>
      </c>
      <c r="V9" s="5">
        <v>2815.6660000000002</v>
      </c>
      <c r="W9" s="6">
        <f t="shared" si="2"/>
        <v>8.7424581144354612</v>
      </c>
      <c r="X9" s="2">
        <v>573.73299999999995</v>
      </c>
      <c r="Y9" s="11">
        <f t="shared" si="3"/>
        <v>1.7814033061341084</v>
      </c>
      <c r="Z9" s="23">
        <v>140208.288</v>
      </c>
      <c r="AA9" s="16">
        <f t="shared" si="4"/>
        <v>435.33753120459033</v>
      </c>
      <c r="AB9" s="17">
        <v>14.613</v>
      </c>
      <c r="AC9" s="7">
        <f t="shared" si="5"/>
        <v>4.5372405827340812E-2</v>
      </c>
      <c r="AD9" s="2">
        <v>751.23800000000006</v>
      </c>
      <c r="AE9" s="7">
        <f t="shared" si="6"/>
        <v>2.3325446800054648</v>
      </c>
      <c r="AF9" s="1">
        <v>114.279</v>
      </c>
      <c r="AG9" s="6">
        <f t="shared" si="7"/>
        <v>0.35482879391929656</v>
      </c>
      <c r="AH9" s="21">
        <v>34.197315580335221</v>
      </c>
      <c r="AI9" s="21">
        <v>65.802684419664786</v>
      </c>
      <c r="AJ9" s="22">
        <v>-8.9270237687462739</v>
      </c>
      <c r="AK9" s="22">
        <v>108.92702376874627</v>
      </c>
      <c r="AL9" s="28">
        <f>$AL$21/2</f>
        <v>143.84012830336124</v>
      </c>
      <c r="AM9" s="5">
        <f t="shared" si="8"/>
        <v>0.44661415695865858</v>
      </c>
      <c r="AN9" s="27">
        <v>12274.396920049396</v>
      </c>
      <c r="AO9" s="5">
        <f t="shared" si="9"/>
        <v>38.111196766053745</v>
      </c>
      <c r="AP9" s="33">
        <v>2275.9928085486231</v>
      </c>
      <c r="AQ9" s="5">
        <f t="shared" si="10"/>
        <v>7.0668082782164738</v>
      </c>
      <c r="AR9" s="5">
        <v>94381.947177259412</v>
      </c>
      <c r="AS9" s="5">
        <f t="shared" si="11"/>
        <v>293.04975091365617</v>
      </c>
      <c r="AT9" s="5">
        <v>128160.76393001431</v>
      </c>
      <c r="AU9" s="5">
        <f t="shared" si="12"/>
        <v>397.93075974643341</v>
      </c>
      <c r="AV9" s="5">
        <v>10255.573263052105</v>
      </c>
      <c r="AW9" s="5">
        <f t="shared" si="13"/>
        <v>31.842881823255045</v>
      </c>
      <c r="AX9" s="5">
        <v>13537.230917830049</v>
      </c>
      <c r="AY9" s="5">
        <f t="shared" si="14"/>
        <v>42.032213438870208</v>
      </c>
      <c r="AZ9" s="5">
        <f t="shared" si="15"/>
        <v>9.9709533672705231</v>
      </c>
      <c r="BA9" s="5">
        <f t="shared" si="16"/>
        <v>9.9709533672705231</v>
      </c>
    </row>
    <row r="10" spans="1:53" s="3" customFormat="1" x14ac:dyDescent="0.25">
      <c r="A10" s="2" t="s">
        <v>13</v>
      </c>
      <c r="B10" s="4" t="s">
        <v>17</v>
      </c>
      <c r="C10" s="58">
        <v>42046</v>
      </c>
      <c r="D10">
        <v>17</v>
      </c>
      <c r="E10" s="57" t="s">
        <v>74</v>
      </c>
      <c r="F10" s="58">
        <v>42033</v>
      </c>
      <c r="G10" t="s">
        <v>86</v>
      </c>
      <c r="H10" s="58">
        <v>41913</v>
      </c>
      <c r="I10" s="59">
        <f t="shared" si="19"/>
        <v>13</v>
      </c>
      <c r="J10" s="59" t="s">
        <v>90</v>
      </c>
      <c r="K10" t="s">
        <v>75</v>
      </c>
      <c r="L10" t="s">
        <v>18</v>
      </c>
      <c r="M10" t="s">
        <v>76</v>
      </c>
      <c r="N10" s="51"/>
      <c r="O10" s="1">
        <v>246.54900000000001</v>
      </c>
      <c r="P10" s="2">
        <v>757066.69700000004</v>
      </c>
      <c r="Q10" s="5">
        <f t="shared" si="18"/>
        <v>3070.6540971571576</v>
      </c>
      <c r="R10" s="2">
        <v>36.700000000000003</v>
      </c>
      <c r="S10" s="7">
        <f t="shared" si="0"/>
        <v>0.14885479154245201</v>
      </c>
      <c r="T10" s="2">
        <v>81.363</v>
      </c>
      <c r="U10" s="30">
        <f t="shared" si="1"/>
        <v>0.33000742245963277</v>
      </c>
      <c r="V10" s="5">
        <v>4610.4359999999997</v>
      </c>
      <c r="W10" s="6">
        <f t="shared" si="2"/>
        <v>18.699877103537226</v>
      </c>
      <c r="X10" s="2">
        <v>97.477000000000004</v>
      </c>
      <c r="Y10" s="11">
        <f t="shared" si="3"/>
        <v>0.39536562711671919</v>
      </c>
      <c r="Z10" s="23">
        <v>120512.83100000001</v>
      </c>
      <c r="AA10" s="16">
        <f t="shared" si="4"/>
        <v>488.7987012723637</v>
      </c>
      <c r="AB10" s="17">
        <v>4.7939999999999996</v>
      </c>
      <c r="AC10" s="7">
        <f t="shared" si="5"/>
        <v>1.944441064453719E-2</v>
      </c>
      <c r="AD10" s="2">
        <v>673.51099999999997</v>
      </c>
      <c r="AE10" s="7">
        <f t="shared" si="6"/>
        <v>2.7317531200694383</v>
      </c>
      <c r="AF10" s="1">
        <v>99.215999999999994</v>
      </c>
      <c r="AG10" s="6">
        <f t="shared" si="7"/>
        <v>0.40241899176228657</v>
      </c>
      <c r="AH10" s="21">
        <v>61.065179886885502</v>
      </c>
      <c r="AI10" s="21">
        <v>38.934820113114498</v>
      </c>
      <c r="AJ10" s="22">
        <v>3.8370818771690094</v>
      </c>
      <c r="AK10" s="22">
        <v>96.162918122830987</v>
      </c>
      <c r="AL10" s="28">
        <f>$AL$21/2</f>
        <v>143.84012830336124</v>
      </c>
      <c r="AM10" s="5">
        <f t="shared" si="8"/>
        <v>0.58341395951052832</v>
      </c>
      <c r="AN10" s="27">
        <v>4678.386500707531</v>
      </c>
      <c r="AO10" s="5">
        <f t="shared" si="9"/>
        <v>18.975483578142807</v>
      </c>
      <c r="AP10" s="33">
        <v>2527.7123795286393</v>
      </c>
      <c r="AQ10" s="5">
        <f t="shared" si="10"/>
        <v>10.252373278855883</v>
      </c>
      <c r="AR10" s="5">
        <v>26512.907459236125</v>
      </c>
      <c r="AS10" s="5">
        <f t="shared" si="11"/>
        <v>107.53605757571974</v>
      </c>
      <c r="AT10" s="5">
        <v>90435.842566579551</v>
      </c>
      <c r="AU10" s="5">
        <f t="shared" si="12"/>
        <v>366.80677093226723</v>
      </c>
      <c r="AV10" s="5">
        <v>7237.5682911880185</v>
      </c>
      <c r="AW10" s="5">
        <f t="shared" si="13"/>
        <v>29.355496437576377</v>
      </c>
      <c r="AX10" s="5">
        <v>2734.5781774703992</v>
      </c>
      <c r="AY10" s="5">
        <f t="shared" si="14"/>
        <v>11.091418652967155</v>
      </c>
      <c r="AZ10" s="5">
        <f t="shared" si="15"/>
        <v>12.464587180404447</v>
      </c>
      <c r="BA10" s="5">
        <f t="shared" si="16"/>
        <v>12.464587180404449</v>
      </c>
    </row>
    <row r="11" spans="1:53" s="3" customFormat="1" x14ac:dyDescent="0.25">
      <c r="A11" s="2" t="s">
        <v>14</v>
      </c>
      <c r="B11" s="4" t="s">
        <v>17</v>
      </c>
      <c r="C11" s="58">
        <v>42060</v>
      </c>
      <c r="D11">
        <v>17</v>
      </c>
      <c r="E11" s="57" t="s">
        <v>78</v>
      </c>
      <c r="F11" s="58">
        <v>42046</v>
      </c>
      <c r="G11" t="s">
        <v>77</v>
      </c>
      <c r="H11" s="58">
        <v>42005</v>
      </c>
      <c r="I11" s="59">
        <f t="shared" si="19"/>
        <v>14</v>
      </c>
      <c r="J11" s="59" t="s">
        <v>90</v>
      </c>
      <c r="K11" t="s">
        <v>75</v>
      </c>
      <c r="L11" t="s">
        <v>18</v>
      </c>
      <c r="M11" t="s">
        <v>76</v>
      </c>
      <c r="N11" s="51"/>
      <c r="O11" s="1">
        <v>90.656999999999996</v>
      </c>
      <c r="P11" s="2">
        <v>134726.052</v>
      </c>
      <c r="Q11" s="5">
        <f t="shared" si="18"/>
        <v>1486.1075482312453</v>
      </c>
      <c r="R11" s="2">
        <v>36.698</v>
      </c>
      <c r="S11" s="7">
        <f t="shared" si="0"/>
        <v>0.40480051181927484</v>
      </c>
      <c r="T11" s="10">
        <f>$T$20/2</f>
        <v>3.6120000000000001</v>
      </c>
      <c r="U11" s="29">
        <f t="shared" si="1"/>
        <v>3.9842483205930049E-2</v>
      </c>
      <c r="V11" s="5">
        <v>3343.547</v>
      </c>
      <c r="W11" s="6">
        <f t="shared" si="2"/>
        <v>36.881288813880893</v>
      </c>
      <c r="X11" s="2">
        <v>105.878</v>
      </c>
      <c r="Y11" s="11">
        <f t="shared" si="3"/>
        <v>1.1678965772085994</v>
      </c>
      <c r="Z11" s="23">
        <v>883340.63699999999</v>
      </c>
      <c r="AA11" s="16">
        <f t="shared" si="4"/>
        <v>9743.7664714252624</v>
      </c>
      <c r="AB11" s="17">
        <v>16.297999999999998</v>
      </c>
      <c r="AC11" s="7">
        <f t="shared" si="5"/>
        <v>0.1797765202907663</v>
      </c>
      <c r="AD11" s="2">
        <v>304.31400000000002</v>
      </c>
      <c r="AE11" s="7">
        <f t="shared" si="6"/>
        <v>3.3567623018630668</v>
      </c>
      <c r="AF11" s="20">
        <v>1.75</v>
      </c>
      <c r="AG11" s="6">
        <f t="shared" si="7"/>
        <v>1.9303528685043626E-2</v>
      </c>
      <c r="AH11" s="21">
        <v>60.16090626846394</v>
      </c>
      <c r="AI11" s="21">
        <v>39.83909373153606</v>
      </c>
      <c r="AJ11" s="22">
        <v>-2.1603850978164543</v>
      </c>
      <c r="AK11" s="22">
        <v>102.16038509781646</v>
      </c>
      <c r="AL11" s="28">
        <f>$AL$21/2</f>
        <v>143.84012830336124</v>
      </c>
      <c r="AM11" s="5">
        <f t="shared" si="8"/>
        <v>1.5866411672938796</v>
      </c>
      <c r="AN11" s="27">
        <v>4678.386500707531</v>
      </c>
      <c r="AO11" s="5">
        <f t="shared" si="9"/>
        <v>51.60535315207354</v>
      </c>
      <c r="AP11" s="33">
        <v>126.36705482031763</v>
      </c>
      <c r="AQ11" s="5">
        <f t="shared" si="10"/>
        <v>1.3939028957534183</v>
      </c>
      <c r="AR11" s="5">
        <v>5996.8932435374099</v>
      </c>
      <c r="AS11" s="5">
        <f t="shared" si="11"/>
        <v>66.149257570153551</v>
      </c>
      <c r="AT11" s="5">
        <v>10925.729735084264</v>
      </c>
      <c r="AU11" s="5">
        <f t="shared" si="12"/>
        <v>120.51722134070468</v>
      </c>
      <c r="AV11" s="5">
        <v>7227.6811469939948</v>
      </c>
      <c r="AW11" s="5">
        <f t="shared" si="13"/>
        <v>79.725571627055771</v>
      </c>
      <c r="AX11" s="5">
        <v>4010.7189020347291</v>
      </c>
      <c r="AY11" s="5">
        <f t="shared" si="14"/>
        <v>44.24058707032804</v>
      </c>
      <c r="AZ11" s="5">
        <f t="shared" si="15"/>
        <v>1.9461147998858699</v>
      </c>
      <c r="BA11" s="5">
        <f t="shared" si="16"/>
        <v>1.9461147998858699</v>
      </c>
    </row>
    <row r="12" spans="1:53" s="3" customFormat="1" x14ac:dyDescent="0.25">
      <c r="A12" s="2" t="s">
        <v>15</v>
      </c>
      <c r="B12" s="4" t="s">
        <v>17</v>
      </c>
      <c r="C12" s="58">
        <v>42088</v>
      </c>
      <c r="D12">
        <v>16</v>
      </c>
      <c r="E12" s="57" t="s">
        <v>78</v>
      </c>
      <c r="F12" s="58">
        <v>42072</v>
      </c>
      <c r="G12" t="s">
        <v>77</v>
      </c>
      <c r="H12" s="58">
        <v>42005</v>
      </c>
      <c r="I12" s="59">
        <f t="shared" si="19"/>
        <v>16</v>
      </c>
      <c r="J12" s="59" t="s">
        <v>91</v>
      </c>
      <c r="K12" t="s">
        <v>75</v>
      </c>
      <c r="L12" t="s">
        <v>18</v>
      </c>
      <c r="M12" t="s">
        <v>76</v>
      </c>
      <c r="N12" s="51"/>
      <c r="O12" s="1">
        <v>296.07799999999997</v>
      </c>
      <c r="P12" s="2">
        <v>850943.47499999998</v>
      </c>
      <c r="Q12" s="5">
        <f t="shared" si="18"/>
        <v>2874.0516857044431</v>
      </c>
      <c r="R12" s="2">
        <v>12.89</v>
      </c>
      <c r="S12" s="7">
        <f t="shared" si="0"/>
        <v>4.3535825019082812E-2</v>
      </c>
      <c r="T12" s="10">
        <f>$T$20/2</f>
        <v>3.6120000000000001</v>
      </c>
      <c r="U12" s="29">
        <f t="shared" si="1"/>
        <v>1.2199487972763936E-2</v>
      </c>
      <c r="V12" s="5">
        <v>12166.654</v>
      </c>
      <c r="W12" s="6">
        <f t="shared" si="2"/>
        <v>41.092732320537159</v>
      </c>
      <c r="X12" s="2">
        <v>103.498</v>
      </c>
      <c r="Y12" s="11">
        <f t="shared" si="3"/>
        <v>0.34956329075446341</v>
      </c>
      <c r="Z12" s="24">
        <f>Z11*2</f>
        <v>1766681.274</v>
      </c>
      <c r="AA12" s="16">
        <f t="shared" si="4"/>
        <v>5966.9454468079366</v>
      </c>
      <c r="AB12" s="17">
        <v>15.241</v>
      </c>
      <c r="AC12" s="7">
        <f t="shared" si="5"/>
        <v>5.1476300164145936E-2</v>
      </c>
      <c r="AD12" s="2">
        <v>65.87</v>
      </c>
      <c r="AE12" s="7">
        <f t="shared" si="6"/>
        <v>0.22247515857307876</v>
      </c>
      <c r="AF12" s="20">
        <v>1.75</v>
      </c>
      <c r="AG12" s="6">
        <f t="shared" si="7"/>
        <v>5.9106046379670228E-3</v>
      </c>
      <c r="AH12" s="21">
        <v>48.776424307023632</v>
      </c>
      <c r="AI12" s="21">
        <v>51.223575692976368</v>
      </c>
      <c r="AJ12" s="22">
        <v>1.8628338918259355</v>
      </c>
      <c r="AK12" s="22">
        <v>98.137166108174071</v>
      </c>
      <c r="AL12" s="28">
        <f>$AL$21/2</f>
        <v>143.84012830336124</v>
      </c>
      <c r="AM12" s="5">
        <f t="shared" si="8"/>
        <v>0.48581835970035347</v>
      </c>
      <c r="AN12" s="27">
        <v>1630.4469317351122</v>
      </c>
      <c r="AO12" s="5">
        <f t="shared" si="9"/>
        <v>5.5068155409558033</v>
      </c>
      <c r="AP12" s="31">
        <f>$AP$4/2</f>
        <v>40.816306581867636</v>
      </c>
      <c r="AQ12" s="5">
        <f t="shared" si="10"/>
        <v>0.13785660056426902</v>
      </c>
      <c r="AR12" s="5">
        <v>5601.0077869447741</v>
      </c>
      <c r="AS12" s="5">
        <f t="shared" si="11"/>
        <v>18.917338630174395</v>
      </c>
      <c r="AT12" s="32">
        <f>$AT$20/2</f>
        <v>2091.1268422575122</v>
      </c>
      <c r="AU12" s="5">
        <f t="shared" si="12"/>
        <v>7.0627565785283348</v>
      </c>
      <c r="AV12" s="5">
        <v>6405.8426834089678</v>
      </c>
      <c r="AW12" s="5">
        <f t="shared" si="13"/>
        <v>21.635659128368093</v>
      </c>
      <c r="AX12" s="5">
        <v>4126.5015199732188</v>
      </c>
      <c r="AY12" s="5">
        <f t="shared" si="14"/>
        <v>13.937210870018101</v>
      </c>
      <c r="AZ12" s="5">
        <f t="shared" si="15"/>
        <v>0.90267065073410968</v>
      </c>
      <c r="BA12" s="5">
        <f t="shared" si="16"/>
        <v>0.90267065073410979</v>
      </c>
    </row>
    <row r="14" spans="1:53" s="3" customFormat="1" x14ac:dyDescent="0.25">
      <c r="A14" s="2" t="s">
        <v>1</v>
      </c>
      <c r="B14" s="4" t="s">
        <v>18</v>
      </c>
      <c r="C14" s="58">
        <v>41817</v>
      </c>
      <c r="D14">
        <v>14</v>
      </c>
      <c r="E14" s="57" t="s">
        <v>74</v>
      </c>
      <c r="F14" s="58">
        <v>41789</v>
      </c>
      <c r="G14" s="58"/>
      <c r="H14" t="s">
        <v>76</v>
      </c>
      <c r="I14" s="59">
        <f t="shared" ref="I14:I21" si="20">C14-F14</f>
        <v>28</v>
      </c>
      <c r="J14" s="59" t="s">
        <v>91</v>
      </c>
      <c r="K14" t="s">
        <v>75</v>
      </c>
      <c r="L14" t="s">
        <v>18</v>
      </c>
      <c r="M14" t="s">
        <v>76</v>
      </c>
      <c r="N14" s="51"/>
      <c r="O14" s="1">
        <v>44.837000000000003</v>
      </c>
      <c r="P14" s="2">
        <v>478554.30900000001</v>
      </c>
      <c r="Q14" s="5">
        <f t="shared" ref="Q14:Q19" si="21">P14/O14</f>
        <v>10673.200905502152</v>
      </c>
      <c r="R14" s="2">
        <v>8.5180000000000007</v>
      </c>
      <c r="S14" s="7">
        <f t="shared" ref="S14:S19" si="22">R14/O14</f>
        <v>0.18997702790106386</v>
      </c>
      <c r="T14" s="10">
        <f>$T$20/2</f>
        <v>3.6120000000000001</v>
      </c>
      <c r="U14" s="29">
        <f t="shared" ref="U14:U19" si="23">T14/O14</f>
        <v>8.0558467337243797E-2</v>
      </c>
      <c r="V14" s="5">
        <v>1844.405</v>
      </c>
      <c r="W14" s="6">
        <f t="shared" ref="W14:W19" si="24">V14/O14</f>
        <v>41.135780716818694</v>
      </c>
      <c r="X14" s="2">
        <v>73.620999999999995</v>
      </c>
      <c r="Y14" s="11">
        <f t="shared" ref="Y14:Y19" si="25">X14/O14</f>
        <v>1.6419698017262527</v>
      </c>
      <c r="Z14" s="23">
        <v>649706.65700000001</v>
      </c>
      <c r="AA14" s="16">
        <f t="shared" ref="AA14:AA19" si="26">Z14/O14</f>
        <v>14490.413207841737</v>
      </c>
      <c r="AB14" s="19">
        <v>4.0119999999999996</v>
      </c>
      <c r="AC14" s="7">
        <f t="shared" ref="AC14:AC19" si="27">AB14/O14</f>
        <v>8.9479670807591921E-2</v>
      </c>
      <c r="AD14" s="2">
        <v>48.115000000000002</v>
      </c>
      <c r="AE14" s="7">
        <f t="shared" ref="AE14:AE19" si="28">AD14/O14</f>
        <v>1.0731092624395031</v>
      </c>
      <c r="AF14" s="20">
        <v>1.75</v>
      </c>
      <c r="AG14" s="6">
        <f t="shared" ref="AG14:AG19" si="29">AF14/O14</f>
        <v>3.9030265182773152E-2</v>
      </c>
      <c r="AH14" s="21">
        <v>47.965891522667278</v>
      </c>
      <c r="AI14" s="21">
        <v>52.034108477332722</v>
      </c>
      <c r="AJ14" s="22">
        <v>8.3071762134567262</v>
      </c>
      <c r="AK14" s="22">
        <v>91.692823786543272</v>
      </c>
      <c r="AL14" s="28">
        <f>$AL$21/2</f>
        <v>143.84012830336124</v>
      </c>
      <c r="AM14" s="5">
        <f t="shared" ref="AM14:AM19" si="30">AL14/O14</f>
        <v>3.2080676294881734</v>
      </c>
      <c r="AN14" s="27">
        <v>7594.6897369903854</v>
      </c>
      <c r="AO14" s="5">
        <f t="shared" ref="AO14:AO19" si="31">AN14/O14</f>
        <v>169.38443109464026</v>
      </c>
      <c r="AP14" s="33">
        <v>733.77726122454601</v>
      </c>
      <c r="AQ14" s="5">
        <f t="shared" ref="AQ14:AQ19" si="32">AP14/O14</f>
        <v>16.365440623247451</v>
      </c>
      <c r="AR14" s="5">
        <v>116.95685447829969</v>
      </c>
      <c r="AS14" s="5">
        <f t="shared" ref="AS14:AS19" si="33">AR14/O14</f>
        <v>2.6084897401320268</v>
      </c>
      <c r="AT14" s="32">
        <f>$AT$20/2</f>
        <v>2091.1268422575122</v>
      </c>
      <c r="AU14" s="5">
        <f t="shared" ref="AU14:AU19" si="34">AT14/O14</f>
        <v>46.638420105214713</v>
      </c>
      <c r="AV14" s="5">
        <v>4631.6902293247667</v>
      </c>
      <c r="AW14" s="5">
        <f t="shared" ref="AW14:AW19" si="35">AV14/O14</f>
        <v>103.30062736857431</v>
      </c>
      <c r="AX14" s="5">
        <v>1885.0250489152004</v>
      </c>
      <c r="AY14" s="5">
        <f t="shared" ref="AY14:AY19" si="36">AX14/O14</f>
        <v>42.041730020188687</v>
      </c>
      <c r="AZ14" s="5">
        <f t="shared" ref="AZ14:BA19" si="37">SUM(AL14,AN14,AP14,AR14,AT14)/SUM(AV14,AX14)</f>
        <v>1.6389224275176038</v>
      </c>
      <c r="BA14" s="5">
        <f t="shared" si="37"/>
        <v>1.6389224275176042</v>
      </c>
    </row>
    <row r="15" spans="1:53" s="3" customFormat="1" x14ac:dyDescent="0.25">
      <c r="A15" s="2" t="s">
        <v>4</v>
      </c>
      <c r="B15" s="4" t="s">
        <v>18</v>
      </c>
      <c r="C15" s="58">
        <v>41845</v>
      </c>
      <c r="D15">
        <v>13</v>
      </c>
      <c r="E15" s="57" t="s">
        <v>74</v>
      </c>
      <c r="F15" s="58">
        <v>41828</v>
      </c>
      <c r="G15" s="58">
        <v>41791</v>
      </c>
      <c r="H15" t="s">
        <v>76</v>
      </c>
      <c r="I15" s="59">
        <f t="shared" si="20"/>
        <v>17</v>
      </c>
      <c r="J15" s="59" t="s">
        <v>91</v>
      </c>
      <c r="K15" t="s">
        <v>75</v>
      </c>
      <c r="L15" t="s">
        <v>18</v>
      </c>
      <c r="M15" t="s">
        <v>76</v>
      </c>
      <c r="N15" s="51"/>
      <c r="O15" s="1">
        <v>345.23099999999999</v>
      </c>
      <c r="P15" s="2">
        <v>150173.511</v>
      </c>
      <c r="Q15" s="5">
        <f t="shared" si="21"/>
        <v>434.99428208938366</v>
      </c>
      <c r="R15" s="2">
        <v>11.856999999999999</v>
      </c>
      <c r="S15" s="7">
        <f t="shared" si="22"/>
        <v>3.4345119644527862E-2</v>
      </c>
      <c r="T15" s="10">
        <f>$T$20/2</f>
        <v>3.6120000000000001</v>
      </c>
      <c r="U15" s="29">
        <f t="shared" si="23"/>
        <v>1.0462559851230046E-2</v>
      </c>
      <c r="V15" s="5">
        <v>1674.2950000000001</v>
      </c>
      <c r="W15" s="6">
        <f t="shared" si="24"/>
        <v>4.8497817403419745</v>
      </c>
      <c r="X15" s="2">
        <v>102.303</v>
      </c>
      <c r="Y15" s="11">
        <f t="shared" si="25"/>
        <v>0.29633202116843504</v>
      </c>
      <c r="Z15" s="24">
        <f>Z11*2</f>
        <v>1766681.274</v>
      </c>
      <c r="AA15" s="16">
        <f t="shared" si="26"/>
        <v>5117.3888613710824</v>
      </c>
      <c r="AB15" s="17">
        <v>16.884</v>
      </c>
      <c r="AC15" s="7">
        <f t="shared" si="27"/>
        <v>4.8906384420866034E-2</v>
      </c>
      <c r="AD15" s="2">
        <v>82.257999999999996</v>
      </c>
      <c r="AE15" s="7">
        <f t="shared" si="28"/>
        <v>0.23826944857211546</v>
      </c>
      <c r="AF15" s="1">
        <v>5.6520000000000001</v>
      </c>
      <c r="AG15" s="6">
        <f t="shared" si="29"/>
        <v>1.6371646810396517E-2</v>
      </c>
      <c r="AH15" s="21">
        <v>35.293212707165978</v>
      </c>
      <c r="AI15" s="21">
        <v>64.706787292834022</v>
      </c>
      <c r="AJ15" s="22">
        <v>5.2267106146913012</v>
      </c>
      <c r="AK15" s="22">
        <v>94.773289385308701</v>
      </c>
      <c r="AL15" s="28">
        <f>$AL$21/2</f>
        <v>143.84012830336124</v>
      </c>
      <c r="AM15" s="5">
        <f t="shared" si="30"/>
        <v>0.41664893449128626</v>
      </c>
      <c r="AN15" s="27">
        <v>4267.4500554524411</v>
      </c>
      <c r="AO15" s="5">
        <f t="shared" si="31"/>
        <v>12.361143858611889</v>
      </c>
      <c r="AP15" s="31">
        <f>$AP$4/2</f>
        <v>40.816306581867636</v>
      </c>
      <c r="AQ15" s="5">
        <f t="shared" si="32"/>
        <v>0.11822897301188953</v>
      </c>
      <c r="AR15" s="5">
        <v>358.5716783459506</v>
      </c>
      <c r="AS15" s="5">
        <f t="shared" si="33"/>
        <v>1.0386427590394565</v>
      </c>
      <c r="AT15" s="32">
        <f>$AT$20/2</f>
        <v>2091.1268422575122</v>
      </c>
      <c r="AU15" s="5">
        <f t="shared" si="34"/>
        <v>6.0571815458562881</v>
      </c>
      <c r="AV15" s="5">
        <v>44372.272725877221</v>
      </c>
      <c r="AW15" s="5">
        <f t="shared" si="35"/>
        <v>128.52922456522509</v>
      </c>
      <c r="AX15" s="5">
        <v>13764.583968506035</v>
      </c>
      <c r="AY15" s="5">
        <f t="shared" si="36"/>
        <v>39.870648836593567</v>
      </c>
      <c r="AZ15" s="5">
        <f t="shared" si="37"/>
        <v>0.11871651484742092</v>
      </c>
      <c r="BA15" s="5">
        <f t="shared" si="37"/>
        <v>0.11871651484742093</v>
      </c>
    </row>
    <row r="16" spans="1:53" s="3" customFormat="1" x14ac:dyDescent="0.25">
      <c r="A16" s="2" t="s">
        <v>6</v>
      </c>
      <c r="B16" s="4" t="s">
        <v>18</v>
      </c>
      <c r="C16" s="58">
        <v>41887</v>
      </c>
      <c r="D16">
        <v>14</v>
      </c>
      <c r="E16" s="57" t="s">
        <v>78</v>
      </c>
      <c r="F16" s="58">
        <v>41881</v>
      </c>
      <c r="G16" t="s">
        <v>80</v>
      </c>
      <c r="H16" t="s">
        <v>76</v>
      </c>
      <c r="I16" s="59">
        <f t="shared" si="20"/>
        <v>6</v>
      </c>
      <c r="J16" s="59" t="s">
        <v>90</v>
      </c>
      <c r="K16" t="s">
        <v>75</v>
      </c>
      <c r="L16" t="s">
        <v>18</v>
      </c>
      <c r="M16" t="s">
        <v>76</v>
      </c>
      <c r="N16" s="51"/>
      <c r="O16" s="1">
        <v>291.99099999999999</v>
      </c>
      <c r="P16" s="2">
        <v>91203.86</v>
      </c>
      <c r="Q16" s="5">
        <f t="shared" si="21"/>
        <v>312.35161357713082</v>
      </c>
      <c r="R16" s="2">
        <v>16.414999999999999</v>
      </c>
      <c r="S16" s="7">
        <f t="shared" si="22"/>
        <v>5.6217486155395201E-2</v>
      </c>
      <c r="T16" s="2">
        <v>63.69</v>
      </c>
      <c r="U16" s="30">
        <f t="shared" si="23"/>
        <v>0.21812316133031498</v>
      </c>
      <c r="V16" s="5">
        <v>444.39800000000002</v>
      </c>
      <c r="W16" s="6">
        <f t="shared" si="24"/>
        <v>1.5219578685644422</v>
      </c>
      <c r="X16" s="2">
        <v>238.916</v>
      </c>
      <c r="Y16" s="11">
        <f t="shared" si="25"/>
        <v>0.81823069889140421</v>
      </c>
      <c r="Z16" s="23">
        <v>99243.978000000003</v>
      </c>
      <c r="AA16" s="16">
        <f t="shared" si="26"/>
        <v>339.8871129589611</v>
      </c>
      <c r="AB16" s="17">
        <v>18.765999999999998</v>
      </c>
      <c r="AC16" s="7">
        <f t="shared" si="27"/>
        <v>6.4269104184718026E-2</v>
      </c>
      <c r="AD16" s="2">
        <v>850.88599999999997</v>
      </c>
      <c r="AE16" s="7">
        <f t="shared" si="28"/>
        <v>2.9140829683106673</v>
      </c>
      <c r="AF16" s="1">
        <v>107.304</v>
      </c>
      <c r="AG16" s="6">
        <f t="shared" si="29"/>
        <v>0.36749077882537479</v>
      </c>
      <c r="AH16" s="21">
        <v>46.632810644360461</v>
      </c>
      <c r="AI16" s="21">
        <v>53.367189355639539</v>
      </c>
      <c r="AJ16" s="22">
        <v>-2.2714334995605605</v>
      </c>
      <c r="AK16" s="22">
        <v>102.27143349956056</v>
      </c>
      <c r="AL16" s="28">
        <f>$AL$21/2</f>
        <v>143.84012830336124</v>
      </c>
      <c r="AM16" s="5">
        <f t="shared" si="30"/>
        <v>0.49261836256378194</v>
      </c>
      <c r="AN16" s="27">
        <v>5443.7242093186815</v>
      </c>
      <c r="AO16" s="5">
        <f t="shared" si="31"/>
        <v>18.643465755172869</v>
      </c>
      <c r="AP16" s="33">
        <v>3146.0521450333272</v>
      </c>
      <c r="AQ16" s="5">
        <f t="shared" si="32"/>
        <v>10.774483271858815</v>
      </c>
      <c r="AR16" s="5">
        <v>48003.142642903083</v>
      </c>
      <c r="AS16" s="5">
        <f t="shared" si="33"/>
        <v>164.39939122405514</v>
      </c>
      <c r="AT16" s="5">
        <v>153912.25973079342</v>
      </c>
      <c r="AU16" s="5">
        <f t="shared" si="34"/>
        <v>527.113026534357</v>
      </c>
      <c r="AV16" s="5">
        <v>3917.5717326880663</v>
      </c>
      <c r="AW16" s="5">
        <f t="shared" si="35"/>
        <v>13.41675508042394</v>
      </c>
      <c r="AX16" s="5">
        <v>25929.475737207395</v>
      </c>
      <c r="AY16" s="5">
        <f t="shared" si="36"/>
        <v>88.80231150003732</v>
      </c>
      <c r="AZ16" s="5">
        <f t="shared" si="37"/>
        <v>7.057616639261159</v>
      </c>
      <c r="BA16" s="5">
        <f t="shared" si="37"/>
        <v>7.0576166392611581</v>
      </c>
    </row>
    <row r="17" spans="1:53" s="3" customFormat="1" x14ac:dyDescent="0.25">
      <c r="A17" s="2" t="s">
        <v>8</v>
      </c>
      <c r="B17" s="4" t="s">
        <v>18</v>
      </c>
      <c r="C17" s="58">
        <v>41892</v>
      </c>
      <c r="D17">
        <v>16</v>
      </c>
      <c r="E17" s="57" t="s">
        <v>78</v>
      </c>
      <c r="F17" s="58">
        <v>41865</v>
      </c>
      <c r="G17" s="58">
        <v>40140</v>
      </c>
      <c r="H17" t="s">
        <v>76</v>
      </c>
      <c r="I17" s="59">
        <f t="shared" si="20"/>
        <v>27</v>
      </c>
      <c r="J17" s="59" t="s">
        <v>91</v>
      </c>
      <c r="K17" t="s">
        <v>75</v>
      </c>
      <c r="L17" t="s">
        <v>18</v>
      </c>
      <c r="M17" t="s">
        <v>76</v>
      </c>
      <c r="N17" s="51"/>
      <c r="O17" s="1">
        <v>228.643</v>
      </c>
      <c r="P17" s="2">
        <v>516106.06199999998</v>
      </c>
      <c r="Q17" s="5">
        <f t="shared" si="21"/>
        <v>2257.257217583744</v>
      </c>
      <c r="R17" s="2">
        <v>21.622</v>
      </c>
      <c r="S17" s="7">
        <f t="shared" si="22"/>
        <v>9.4566638821219101E-2</v>
      </c>
      <c r="T17" s="2">
        <v>31.776</v>
      </c>
      <c r="U17" s="30">
        <f t="shared" si="23"/>
        <v>0.13897648298876414</v>
      </c>
      <c r="V17" s="5">
        <v>27067.85</v>
      </c>
      <c r="W17" s="6">
        <f t="shared" si="24"/>
        <v>118.3847745174792</v>
      </c>
      <c r="X17" s="2">
        <v>221.23500000000001</v>
      </c>
      <c r="Y17" s="11">
        <f t="shared" si="25"/>
        <v>0.96760014520453286</v>
      </c>
      <c r="Z17" s="23">
        <v>290512.86700000003</v>
      </c>
      <c r="AA17" s="16">
        <f t="shared" si="26"/>
        <v>1270.5959377719853</v>
      </c>
      <c r="AB17" s="17">
        <v>19.454999999999998</v>
      </c>
      <c r="AC17" s="7">
        <f t="shared" si="27"/>
        <v>8.5088981512663836E-2</v>
      </c>
      <c r="AD17" s="2">
        <v>1467.5440000000001</v>
      </c>
      <c r="AE17" s="7">
        <f t="shared" si="28"/>
        <v>6.41849520868778</v>
      </c>
      <c r="AF17" s="1">
        <v>112.137</v>
      </c>
      <c r="AG17" s="6">
        <f t="shared" si="29"/>
        <v>0.49044580415757316</v>
      </c>
      <c r="AH17" s="21">
        <v>42.767121226593318</v>
      </c>
      <c r="AI17" s="21">
        <v>57.232878773406682</v>
      </c>
      <c r="AJ17" s="22">
        <v>-7.0460271855264072</v>
      </c>
      <c r="AK17" s="22">
        <v>107.04602718552641</v>
      </c>
      <c r="AL17" s="28">
        <f>$AL$21/2</f>
        <v>143.84012830336124</v>
      </c>
      <c r="AM17" s="5">
        <f t="shared" si="30"/>
        <v>0.629103573270825</v>
      </c>
      <c r="AN17" s="27">
        <v>8473.909632469682</v>
      </c>
      <c r="AO17" s="5">
        <f t="shared" si="31"/>
        <v>37.061749681685782</v>
      </c>
      <c r="AP17" s="33">
        <v>294.43173549070218</v>
      </c>
      <c r="AQ17" s="5">
        <f t="shared" si="32"/>
        <v>1.2877356205556356</v>
      </c>
      <c r="AR17" s="5">
        <v>132740.96446315665</v>
      </c>
      <c r="AS17" s="5">
        <f t="shared" si="33"/>
        <v>580.55993169769749</v>
      </c>
      <c r="AT17" s="5">
        <v>107878.05616438872</v>
      </c>
      <c r="AU17" s="5">
        <f t="shared" si="34"/>
        <v>471.81875747076759</v>
      </c>
      <c r="AV17" s="5">
        <v>8837.1209203299368</v>
      </c>
      <c r="AW17" s="5">
        <f t="shared" si="35"/>
        <v>38.650301650739088</v>
      </c>
      <c r="AX17" s="5">
        <v>10896.806031640475</v>
      </c>
      <c r="AY17" s="5">
        <f t="shared" si="36"/>
        <v>47.658603288272438</v>
      </c>
      <c r="AZ17" s="5">
        <f t="shared" si="37"/>
        <v>12.644781889136045</v>
      </c>
      <c r="BA17" s="5">
        <f t="shared" si="37"/>
        <v>12.644781889136045</v>
      </c>
    </row>
    <row r="18" spans="1:53" s="3" customFormat="1" x14ac:dyDescent="0.25">
      <c r="A18" s="2" t="s">
        <v>10</v>
      </c>
      <c r="B18" s="4" t="s">
        <v>18</v>
      </c>
      <c r="C18" s="58">
        <v>41964</v>
      </c>
      <c r="D18">
        <v>15</v>
      </c>
      <c r="E18" s="57" t="s">
        <v>74</v>
      </c>
      <c r="F18" s="58">
        <v>41959</v>
      </c>
      <c r="G18" t="s">
        <v>77</v>
      </c>
      <c r="H18" t="s">
        <v>76</v>
      </c>
      <c r="I18" s="59">
        <f t="shared" si="20"/>
        <v>5</v>
      </c>
      <c r="J18" s="59" t="s">
        <v>90</v>
      </c>
      <c r="K18" t="s">
        <v>84</v>
      </c>
      <c r="L18" t="s">
        <v>18</v>
      </c>
      <c r="M18" t="s">
        <v>76</v>
      </c>
      <c r="N18" s="51"/>
      <c r="O18" s="18">
        <v>1648.0550000000001</v>
      </c>
      <c r="P18" s="2">
        <v>690130.73899999994</v>
      </c>
      <c r="Q18" s="5">
        <f t="shared" si="21"/>
        <v>418.75467687668186</v>
      </c>
      <c r="R18" s="2">
        <v>86.438000000000002</v>
      </c>
      <c r="S18" s="7">
        <f t="shared" si="22"/>
        <v>5.2448492313666717E-2</v>
      </c>
      <c r="T18" s="2">
        <v>379.18799999999999</v>
      </c>
      <c r="U18" s="30">
        <f t="shared" si="23"/>
        <v>0.23008212711347617</v>
      </c>
      <c r="V18" s="5">
        <v>22661.584999999999</v>
      </c>
      <c r="W18" s="6">
        <f t="shared" si="24"/>
        <v>13.750502865499026</v>
      </c>
      <c r="X18" s="2">
        <v>515.75300000000004</v>
      </c>
      <c r="Y18" s="11">
        <f t="shared" si="25"/>
        <v>0.31294647326697228</v>
      </c>
      <c r="Z18" s="23">
        <v>228454.48300000001</v>
      </c>
      <c r="AA18" s="16">
        <f t="shared" si="26"/>
        <v>138.62066678599925</v>
      </c>
      <c r="AB18" s="17">
        <v>95.778999999999996</v>
      </c>
      <c r="AC18" s="7">
        <f t="shared" si="27"/>
        <v>5.8116385678876004E-2</v>
      </c>
      <c r="AD18" s="2">
        <v>4604.4480000000003</v>
      </c>
      <c r="AE18" s="7">
        <f t="shared" si="28"/>
        <v>2.7938679230972268</v>
      </c>
      <c r="AF18" s="1">
        <v>885.42499999999995</v>
      </c>
      <c r="AG18" s="6">
        <f t="shared" si="29"/>
        <v>0.53725452123867223</v>
      </c>
      <c r="AH18" s="21">
        <v>90.805030053700236</v>
      </c>
      <c r="AI18" s="21">
        <v>9.1949699462997643</v>
      </c>
      <c r="AJ18" s="22">
        <v>2.2117038432986376</v>
      </c>
      <c r="AK18" s="22">
        <v>97.788296156701364</v>
      </c>
      <c r="AL18" s="26">
        <v>7045.8047302821724</v>
      </c>
      <c r="AM18" s="5">
        <f t="shared" si="30"/>
        <v>4.2752242675652035</v>
      </c>
      <c r="AN18" s="27">
        <v>10220.489060030806</v>
      </c>
      <c r="AO18" s="5">
        <f t="shared" si="31"/>
        <v>6.2015461013320587</v>
      </c>
      <c r="AP18" s="33">
        <v>27165.667825070454</v>
      </c>
      <c r="AQ18" s="5">
        <f t="shared" si="32"/>
        <v>16.483471622652431</v>
      </c>
      <c r="AR18" s="5">
        <v>91283.923015055843</v>
      </c>
      <c r="AS18" s="5">
        <f t="shared" si="33"/>
        <v>55.388881448165165</v>
      </c>
      <c r="AT18" s="5">
        <v>310740.99383655249</v>
      </c>
      <c r="AU18" s="5">
        <f t="shared" si="34"/>
        <v>188.55013566692404</v>
      </c>
      <c r="AV18" s="5">
        <v>72472.845697681987</v>
      </c>
      <c r="AW18" s="5">
        <f t="shared" si="35"/>
        <v>43.974773716703616</v>
      </c>
      <c r="AX18" s="5">
        <v>26175.597761144239</v>
      </c>
      <c r="AY18" s="5">
        <f t="shared" si="36"/>
        <v>15.882721002117187</v>
      </c>
      <c r="AZ18" s="5">
        <f t="shared" si="37"/>
        <v>4.5257366747335803</v>
      </c>
      <c r="BA18" s="5">
        <f t="shared" si="37"/>
        <v>4.5257366747335803</v>
      </c>
    </row>
    <row r="19" spans="1:53" s="3" customFormat="1" x14ac:dyDescent="0.25">
      <c r="A19" s="2" t="s">
        <v>11</v>
      </c>
      <c r="B19" s="4" t="s">
        <v>18</v>
      </c>
      <c r="C19" s="58">
        <v>41968</v>
      </c>
      <c r="D19">
        <v>12</v>
      </c>
      <c r="E19" s="57" t="s">
        <v>78</v>
      </c>
      <c r="F19" s="58">
        <v>41960</v>
      </c>
      <c r="G19" s="60">
        <v>41487</v>
      </c>
      <c r="H19" t="s">
        <v>76</v>
      </c>
      <c r="I19" s="59">
        <f t="shared" si="20"/>
        <v>8</v>
      </c>
      <c r="J19" s="59" t="s">
        <v>90</v>
      </c>
      <c r="K19" t="s">
        <v>84</v>
      </c>
      <c r="L19" t="s">
        <v>18</v>
      </c>
      <c r="M19" t="s">
        <v>76</v>
      </c>
      <c r="N19" s="51"/>
      <c r="O19" s="1">
        <v>112.12</v>
      </c>
      <c r="P19" s="2">
        <v>399075.42099999997</v>
      </c>
      <c r="Q19" s="5">
        <f t="shared" si="21"/>
        <v>3559.359801997859</v>
      </c>
      <c r="R19" s="2">
        <v>67.13</v>
      </c>
      <c r="S19" s="7">
        <f t="shared" si="22"/>
        <v>0.59873349982161961</v>
      </c>
      <c r="T19" s="10">
        <f>$T$20/2</f>
        <v>3.6120000000000001</v>
      </c>
      <c r="U19" s="29">
        <f t="shared" si="23"/>
        <v>3.2215483410631462E-2</v>
      </c>
      <c r="V19" s="5">
        <v>7225.6350000000002</v>
      </c>
      <c r="W19" s="6">
        <f t="shared" si="24"/>
        <v>64.445549411344984</v>
      </c>
      <c r="X19" s="2">
        <v>81.355000000000004</v>
      </c>
      <c r="Y19" s="11">
        <f t="shared" si="25"/>
        <v>0.72560649304316804</v>
      </c>
      <c r="Z19" s="23">
        <v>100763.65399999999</v>
      </c>
      <c r="AA19" s="16">
        <f t="shared" si="26"/>
        <v>898.71257581163036</v>
      </c>
      <c r="AB19" s="17">
        <v>23.388999999999999</v>
      </c>
      <c r="AC19" s="7">
        <f t="shared" si="27"/>
        <v>0.20860684980378164</v>
      </c>
      <c r="AD19" s="2">
        <v>77.024000000000001</v>
      </c>
      <c r="AE19" s="7">
        <f t="shared" si="28"/>
        <v>0.68697823760256871</v>
      </c>
      <c r="AF19" s="1">
        <v>4.9560000000000004</v>
      </c>
      <c r="AG19" s="6">
        <f t="shared" si="29"/>
        <v>4.4202640028540852E-2</v>
      </c>
      <c r="AH19" s="21">
        <v>60.976426166625387</v>
      </c>
      <c r="AI19" s="21">
        <v>39.023573833374613</v>
      </c>
      <c r="AJ19" s="22">
        <v>14.411059494394554</v>
      </c>
      <c r="AK19" s="22">
        <v>85.58894050560545</v>
      </c>
      <c r="AL19" s="28">
        <f>$AL$21/2</f>
        <v>143.84012830336124</v>
      </c>
      <c r="AM19" s="5">
        <f t="shared" si="30"/>
        <v>1.2829123109468537</v>
      </c>
      <c r="AN19" s="27">
        <v>3603.5346170339058</v>
      </c>
      <c r="AO19" s="5">
        <f t="shared" si="31"/>
        <v>32.139980530091918</v>
      </c>
      <c r="AP19" s="33">
        <v>84.404173869182358</v>
      </c>
      <c r="AQ19" s="5">
        <f t="shared" si="32"/>
        <v>0.75280212155888648</v>
      </c>
      <c r="AR19" s="5">
        <v>3824.1474427736498</v>
      </c>
      <c r="AS19" s="5">
        <f t="shared" si="33"/>
        <v>34.107629707221278</v>
      </c>
      <c r="AT19" s="5">
        <v>9853.0293675123394</v>
      </c>
      <c r="AU19" s="5">
        <f t="shared" si="34"/>
        <v>87.879320081273093</v>
      </c>
      <c r="AV19" s="5">
        <v>1814.6920202226281</v>
      </c>
      <c r="AW19" s="5">
        <f t="shared" si="35"/>
        <v>16.185265967023081</v>
      </c>
      <c r="AX19" s="5">
        <v>17065.55077015936</v>
      </c>
      <c r="AY19" s="5">
        <f t="shared" si="36"/>
        <v>152.207909116655</v>
      </c>
      <c r="AZ19" s="5">
        <f t="shared" si="37"/>
        <v>0.92736920408734813</v>
      </c>
      <c r="BA19" s="5">
        <f t="shared" si="37"/>
        <v>0.92736920408734846</v>
      </c>
    </row>
    <row r="20" spans="1:53" s="3" customFormat="1" x14ac:dyDescent="0.25">
      <c r="A20" s="25" t="s">
        <v>45</v>
      </c>
      <c r="B20" s="4" t="s">
        <v>18</v>
      </c>
      <c r="C20" s="58">
        <v>42132</v>
      </c>
      <c r="D20">
        <v>15</v>
      </c>
      <c r="E20" s="57" t="s">
        <v>74</v>
      </c>
      <c r="F20" s="58">
        <v>42128</v>
      </c>
      <c r="G20" t="s">
        <v>87</v>
      </c>
      <c r="H20" t="s">
        <v>76</v>
      </c>
      <c r="I20" s="59">
        <f t="shared" si="20"/>
        <v>4</v>
      </c>
      <c r="J20" s="59" t="s">
        <v>90</v>
      </c>
      <c r="K20" t="s">
        <v>75</v>
      </c>
      <c r="L20" t="s">
        <v>18</v>
      </c>
      <c r="M20" t="s">
        <v>76</v>
      </c>
      <c r="N20" s="51"/>
      <c r="O20" s="1">
        <v>216.27</v>
      </c>
      <c r="P20" s="2">
        <v>125200.99400000001</v>
      </c>
      <c r="Q20" s="5">
        <f t="shared" ref="Q20:Q21" si="38">P20/O20</f>
        <v>578.91059323993159</v>
      </c>
      <c r="R20" s="2">
        <v>17.161000000000001</v>
      </c>
      <c r="S20" s="7">
        <f t="shared" ref="S20:S21" si="39">R20/O20</f>
        <v>7.9349886715679482E-2</v>
      </c>
      <c r="T20" s="2">
        <v>7.2240000000000002</v>
      </c>
      <c r="U20" s="30">
        <f t="shared" ref="U20:U21" si="40">T20/O20</f>
        <v>3.3402691080593704E-2</v>
      </c>
      <c r="V20" s="5">
        <v>1713.4670000000001</v>
      </c>
      <c r="W20" s="6">
        <f t="shared" ref="W20:W21" si="41">V20/O20</f>
        <v>7.9228140749988443</v>
      </c>
      <c r="X20" s="2">
        <v>115.256</v>
      </c>
      <c r="Y20" s="11">
        <f t="shared" ref="Y20:Y21" si="42">X20/O20</f>
        <v>0.5329264345494058</v>
      </c>
      <c r="Z20" s="23">
        <v>42295.550999999999</v>
      </c>
      <c r="AA20" s="16">
        <f t="shared" ref="AA20:AA21" si="43">Z20/O20</f>
        <v>195.5682757664031</v>
      </c>
      <c r="AB20" s="17">
        <v>65.486999999999995</v>
      </c>
      <c r="AC20" s="7">
        <f t="shared" ref="AC20:AC21" si="44">AB20/O20</f>
        <v>0.30280205298931889</v>
      </c>
      <c r="AD20" s="2">
        <v>360.69299999999998</v>
      </c>
      <c r="AE20" s="7">
        <f t="shared" ref="AE20:AE21" si="45">AD20/O20</f>
        <v>1.6677902621722844</v>
      </c>
      <c r="AF20" s="1">
        <v>11.231</v>
      </c>
      <c r="AG20" s="6">
        <f t="shared" ref="AG20:AG21" si="46">AF20/O20</f>
        <v>5.1930457298746936E-2</v>
      </c>
      <c r="AH20" s="21">
        <v>77.230275330945716</v>
      </c>
      <c r="AI20" s="21">
        <v>22.769724669054284</v>
      </c>
      <c r="AJ20" s="22">
        <v>-1.3597639093913305</v>
      </c>
      <c r="AK20" s="22">
        <v>101.35976390939133</v>
      </c>
      <c r="AL20" s="28">
        <f>$AL$21/2</f>
        <v>143.84012830336124</v>
      </c>
      <c r="AM20" s="5">
        <f t="shared" ref="AM20:AM21" si="47">AL20/O20</f>
        <v>0.66509515098423833</v>
      </c>
      <c r="AN20" s="27">
        <v>14041.365869390118</v>
      </c>
      <c r="AO20" s="5">
        <f t="shared" ref="AO20:AO21" si="48">AN20/O20</f>
        <v>64.925167010635391</v>
      </c>
      <c r="AP20" s="33">
        <v>789.39331795429655</v>
      </c>
      <c r="AQ20" s="5">
        <f t="shared" ref="AQ20:AQ21" si="49">AP20/O20</f>
        <v>3.6500361490465458</v>
      </c>
      <c r="AR20" s="5">
        <v>3925.9722164533778</v>
      </c>
      <c r="AS20" s="5">
        <f t="shared" ref="AS20:AS21" si="50">AR20/O20</f>
        <v>18.153105916000268</v>
      </c>
      <c r="AT20" s="5">
        <v>4182.2536845150244</v>
      </c>
      <c r="AU20" s="5">
        <f t="shared" ref="AU20:AU21" si="51">AT20/O20</f>
        <v>19.338112935289335</v>
      </c>
      <c r="AV20" s="5">
        <v>2359.1838504528487</v>
      </c>
      <c r="AW20" s="5">
        <f t="shared" ref="AW20:AW21" si="52">AV20/O20</f>
        <v>10.908511816030186</v>
      </c>
      <c r="AX20" s="5">
        <v>6439.4074132697097</v>
      </c>
      <c r="AY20" s="5">
        <f t="shared" ref="AY20:AY21" si="53">AX20/O20</f>
        <v>29.774852791740461</v>
      </c>
      <c r="AZ20" s="5">
        <f t="shared" ref="AZ20:BA21" si="54">SUM(AL20,AN20,AP20,AR20,AT20)/SUM(AV20,AX20)</f>
        <v>2.623468294497199</v>
      </c>
      <c r="BA20" s="5">
        <f t="shared" si="54"/>
        <v>2.623468294497199</v>
      </c>
    </row>
    <row r="21" spans="1:53" s="3" customFormat="1" x14ac:dyDescent="0.25">
      <c r="A21" s="25" t="s">
        <v>16</v>
      </c>
      <c r="B21" s="4" t="s">
        <v>18</v>
      </c>
      <c r="C21" s="58">
        <v>42290</v>
      </c>
      <c r="D21">
        <v>11</v>
      </c>
      <c r="E21" s="57" t="s">
        <v>74</v>
      </c>
      <c r="F21" s="58">
        <v>42275</v>
      </c>
      <c r="G21">
        <v>11</v>
      </c>
      <c r="H21" t="s">
        <v>76</v>
      </c>
      <c r="I21" s="59">
        <f t="shared" si="20"/>
        <v>15</v>
      </c>
      <c r="J21" s="59" t="s">
        <v>91</v>
      </c>
      <c r="K21" t="s">
        <v>75</v>
      </c>
      <c r="L21" t="s">
        <v>18</v>
      </c>
      <c r="M21" t="s">
        <v>76</v>
      </c>
      <c r="N21" s="51"/>
      <c r="O21" s="1">
        <v>37.744999999999997</v>
      </c>
      <c r="P21" s="2">
        <v>6706.7129999999997</v>
      </c>
      <c r="Q21" s="5">
        <f t="shared" si="38"/>
        <v>177.68480593456087</v>
      </c>
      <c r="R21" s="2">
        <v>6.1459999999999999</v>
      </c>
      <c r="S21" s="7">
        <f t="shared" si="39"/>
        <v>0.1628295138428931</v>
      </c>
      <c r="T21" s="10">
        <f>$T$20/2</f>
        <v>3.6120000000000001</v>
      </c>
      <c r="U21" s="29">
        <f t="shared" si="40"/>
        <v>9.5694794012451984E-2</v>
      </c>
      <c r="V21" s="5">
        <v>211.92500000000001</v>
      </c>
      <c r="W21" s="6">
        <f t="shared" si="41"/>
        <v>5.6146509471453179</v>
      </c>
      <c r="X21" s="2">
        <v>99.968000000000004</v>
      </c>
      <c r="Y21" s="11">
        <f t="shared" si="42"/>
        <v>2.6485097363889261</v>
      </c>
      <c r="Z21" s="23">
        <v>159548.33900000001</v>
      </c>
      <c r="AA21" s="16">
        <f t="shared" si="43"/>
        <v>4227.0059345608697</v>
      </c>
      <c r="AB21" s="17">
        <v>31.698</v>
      </c>
      <c r="AC21" s="7">
        <f t="shared" si="44"/>
        <v>0.83979335011259781</v>
      </c>
      <c r="AD21" s="2">
        <v>30.457999999999998</v>
      </c>
      <c r="AE21" s="7">
        <f t="shared" si="45"/>
        <v>0.8069413167306928</v>
      </c>
      <c r="AF21" s="20">
        <v>1.75</v>
      </c>
      <c r="AG21" s="6">
        <f t="shared" si="46"/>
        <v>4.6363756788978673E-2</v>
      </c>
      <c r="AH21" s="44">
        <v>3.8835972055640431</v>
      </c>
      <c r="AI21" s="44">
        <v>96.116402794435956</v>
      </c>
      <c r="AJ21" s="45"/>
      <c r="AK21" s="45"/>
      <c r="AL21" s="27">
        <v>287.68025660672248</v>
      </c>
      <c r="AM21" s="5">
        <f t="shared" si="47"/>
        <v>7.6216785430314609</v>
      </c>
      <c r="AN21" s="27">
        <v>2293.4119436999608</v>
      </c>
      <c r="AO21" s="5">
        <f t="shared" si="48"/>
        <v>60.76068204265362</v>
      </c>
      <c r="AP21" s="33">
        <v>243.9300691006913</v>
      </c>
      <c r="AQ21" s="5">
        <f t="shared" si="49"/>
        <v>6.4625796556018367</v>
      </c>
      <c r="AR21" s="5">
        <v>319.99655954938254</v>
      </c>
      <c r="AS21" s="5">
        <f t="shared" si="50"/>
        <v>8.4778529487185743</v>
      </c>
      <c r="AT21" s="32">
        <f>$AT$20/2</f>
        <v>2091.1268422575122</v>
      </c>
      <c r="AU21" s="5">
        <f t="shared" si="51"/>
        <v>55.401426473904152</v>
      </c>
      <c r="AV21" s="32">
        <f>$AV$19/2</f>
        <v>907.34601011131406</v>
      </c>
      <c r="AW21" s="5">
        <f t="shared" si="52"/>
        <v>24.038839849286372</v>
      </c>
      <c r="AX21" s="5">
        <v>464.55437819442153</v>
      </c>
      <c r="AY21" s="5">
        <f t="shared" si="53"/>
        <v>12.307706403349359</v>
      </c>
      <c r="AZ21" s="5">
        <f t="shared" si="54"/>
        <v>3.8167098106013264</v>
      </c>
      <c r="BA21" s="5">
        <f t="shared" si="54"/>
        <v>3.8167098106013255</v>
      </c>
    </row>
    <row r="22" spans="1:53" x14ac:dyDescent="0.25">
      <c r="S22" s="3"/>
      <c r="T22" s="3"/>
      <c r="U22" s="8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53" x14ac:dyDescent="0.25">
      <c r="S23" s="3"/>
      <c r="T23" s="3"/>
      <c r="U23" s="8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53" x14ac:dyDescent="0.25">
      <c r="U24" s="9"/>
    </row>
    <row r="25" spans="1:53" x14ac:dyDescent="0.25">
      <c r="U25" s="9"/>
    </row>
    <row r="30" spans="1:53" ht="15.75" thickBot="1" x14ac:dyDescent="0.3"/>
    <row r="31" spans="1:53" ht="15.75" thickBot="1" x14ac:dyDescent="0.3">
      <c r="A31" s="46" t="s">
        <v>28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</row>
    <row r="32" spans="1:53" ht="15.75" thickBot="1" x14ac:dyDescent="0.3">
      <c r="A32" s="46" t="s">
        <v>23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</row>
    <row r="33" spans="1:18" x14ac:dyDescent="0.25">
      <c r="A33" s="49" t="s">
        <v>48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</row>
    <row r="34" spans="1:18" x14ac:dyDescent="0.25">
      <c r="A34" s="50" t="s">
        <v>49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</row>
  </sheetData>
  <sortState ref="B1:B18">
    <sortCondition ref="B1"/>
  </sortState>
  <mergeCells count="4">
    <mergeCell ref="A31:R31"/>
    <mergeCell ref="A32:R32"/>
    <mergeCell ref="A33:R33"/>
    <mergeCell ref="A34:R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A10" sqref="A10"/>
    </sheetView>
  </sheetViews>
  <sheetFormatPr defaultRowHeight="15" x14ac:dyDescent="0.25"/>
  <cols>
    <col min="3" max="3" width="11.28515625" customWidth="1"/>
    <col min="4" max="4" width="13.42578125" customWidth="1"/>
    <col min="11" max="11" width="14.140625" customWidth="1"/>
  </cols>
  <sheetData>
    <row r="1" spans="1:21" x14ac:dyDescent="0.25">
      <c r="A1" s="34"/>
      <c r="B1" s="34"/>
      <c r="C1" s="35"/>
      <c r="D1" s="36"/>
      <c r="E1" s="35"/>
      <c r="F1" s="36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5">
      <c r="A2" s="37"/>
      <c r="B2" s="38"/>
      <c r="C2" s="37"/>
      <c r="D2" s="39"/>
      <c r="E2" s="37"/>
      <c r="F2" s="39"/>
      <c r="G2" s="40"/>
      <c r="H2" s="41"/>
      <c r="I2" s="40"/>
      <c r="J2" s="41"/>
      <c r="K2" s="42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x14ac:dyDescent="0.25">
      <c r="A3" s="37"/>
      <c r="B3" s="38"/>
      <c r="C3" s="37"/>
      <c r="D3" s="39"/>
      <c r="E3" s="37"/>
      <c r="F3" s="39"/>
      <c r="G3" s="40"/>
      <c r="H3" s="41"/>
      <c r="I3" s="40"/>
      <c r="J3" s="41"/>
      <c r="K3" s="42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x14ac:dyDescent="0.25">
      <c r="A4" s="37"/>
      <c r="B4" s="38"/>
      <c r="C4" s="37"/>
      <c r="D4" s="39"/>
      <c r="E4" s="37"/>
      <c r="F4" s="39"/>
      <c r="G4" s="40"/>
      <c r="H4" s="41"/>
      <c r="I4" s="40"/>
      <c r="J4" s="41"/>
      <c r="K4" s="42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x14ac:dyDescent="0.25">
      <c r="A5" s="37"/>
      <c r="B5" s="38"/>
      <c r="C5" s="37"/>
      <c r="D5" s="39"/>
      <c r="E5" s="37"/>
      <c r="F5" s="39"/>
      <c r="G5" s="40"/>
      <c r="H5" s="41"/>
      <c r="I5" s="40"/>
      <c r="J5" s="41"/>
      <c r="K5" s="42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x14ac:dyDescent="0.25">
      <c r="A6" s="37"/>
      <c r="B6" s="38"/>
      <c r="C6" s="37"/>
      <c r="D6" s="39"/>
      <c r="E6" s="37"/>
      <c r="F6" s="39"/>
      <c r="G6" s="43"/>
      <c r="H6" s="41"/>
      <c r="I6" s="40"/>
      <c r="J6" s="41"/>
      <c r="K6" s="42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x14ac:dyDescent="0.25">
      <c r="A7" s="37"/>
      <c r="B7" s="38"/>
      <c r="C7" s="37"/>
      <c r="D7" s="39"/>
      <c r="E7" s="37"/>
      <c r="F7" s="39"/>
      <c r="G7" s="40"/>
      <c r="H7" s="41"/>
      <c r="I7" s="40"/>
      <c r="J7" s="41"/>
      <c r="K7" s="42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x14ac:dyDescent="0.25">
      <c r="A8" s="37"/>
      <c r="B8" s="38"/>
      <c r="C8" s="37"/>
      <c r="D8" s="39"/>
      <c r="E8" s="37"/>
      <c r="F8" s="39"/>
      <c r="G8" s="40"/>
      <c r="H8" s="41"/>
      <c r="I8" s="40"/>
      <c r="J8" s="41"/>
      <c r="K8" s="42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x14ac:dyDescent="0.25">
      <c r="A9" s="37"/>
      <c r="B9" s="38"/>
      <c r="C9" s="37"/>
      <c r="D9" s="39"/>
      <c r="E9" s="37"/>
      <c r="F9" s="39"/>
      <c r="G9" s="40"/>
      <c r="H9" s="41"/>
      <c r="I9" s="40"/>
      <c r="J9" s="41"/>
      <c r="K9" s="42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spans="1:21" x14ac:dyDescent="0.25">
      <c r="A10" s="37"/>
      <c r="B10" s="38"/>
      <c r="C10" s="37"/>
      <c r="D10" s="39"/>
      <c r="E10" s="37"/>
      <c r="F10" s="39"/>
      <c r="G10" s="40"/>
      <c r="H10" s="41"/>
      <c r="I10" s="40"/>
      <c r="J10" s="41"/>
      <c r="K10" s="42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x14ac:dyDescent="0.25">
      <c r="A11" s="37"/>
      <c r="B11" s="38"/>
      <c r="C11" s="37"/>
      <c r="D11" s="39"/>
      <c r="E11" s="37"/>
      <c r="F11" s="39"/>
      <c r="G11" s="40"/>
      <c r="H11" s="41"/>
      <c r="I11" s="40"/>
      <c r="J11" s="41"/>
      <c r="K11" s="42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 x14ac:dyDescent="0.25">
      <c r="A12" s="37"/>
      <c r="B12" s="38"/>
      <c r="C12" s="37"/>
      <c r="D12" s="39"/>
      <c r="E12" s="37"/>
      <c r="F12" s="39"/>
      <c r="G12" s="40"/>
      <c r="H12" s="41"/>
      <c r="I12" s="40"/>
      <c r="J12" s="41"/>
      <c r="K12" s="42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x14ac:dyDescent="0.25">
      <c r="A13" s="37"/>
      <c r="B13" s="38"/>
      <c r="C13" s="37"/>
      <c r="D13" s="39"/>
      <c r="E13" s="37"/>
      <c r="F13" s="39"/>
      <c r="G13" s="40"/>
      <c r="H13" s="41"/>
      <c r="I13" s="40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x14ac:dyDescent="0.25">
      <c r="A14" s="37"/>
      <c r="B14" s="38"/>
      <c r="C14" s="37"/>
      <c r="D14" s="39"/>
      <c r="E14" s="37"/>
      <c r="F14" s="39"/>
      <c r="G14" s="40"/>
      <c r="H14" s="41"/>
      <c r="I14" s="40"/>
      <c r="J14" s="41"/>
      <c r="K14" s="42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x14ac:dyDescent="0.25">
      <c r="A15" s="37"/>
      <c r="B15" s="38"/>
      <c r="C15" s="37"/>
      <c r="D15" s="39"/>
      <c r="E15" s="37"/>
      <c r="F15" s="39"/>
      <c r="G15" s="40"/>
      <c r="H15" s="41"/>
      <c r="I15" s="40"/>
      <c r="J15" s="41"/>
      <c r="K15" s="42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x14ac:dyDescent="0.25">
      <c r="A16" s="37"/>
      <c r="B16" s="38"/>
      <c r="C16" s="37"/>
      <c r="D16" s="39"/>
      <c r="E16" s="37"/>
      <c r="F16" s="39"/>
      <c r="G16" s="43"/>
      <c r="H16" s="41"/>
      <c r="I16" s="40"/>
      <c r="J16" s="41"/>
      <c r="K16" s="42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spans="1:21" x14ac:dyDescent="0.25">
      <c r="A17" s="37"/>
      <c r="B17" s="38"/>
      <c r="C17" s="37"/>
      <c r="D17" s="39"/>
      <c r="E17" s="37"/>
      <c r="F17" s="39"/>
      <c r="G17" s="40"/>
      <c r="H17" s="41"/>
      <c r="I17" s="40"/>
      <c r="J17" s="41"/>
      <c r="K17" s="42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spans="1:21" x14ac:dyDescent="0.25">
      <c r="A18" s="37"/>
      <c r="B18" s="38"/>
      <c r="C18" s="37"/>
      <c r="D18" s="39"/>
      <c r="E18" s="37"/>
      <c r="F18" s="39"/>
      <c r="G18" s="40"/>
      <c r="H18" s="41"/>
      <c r="I18" s="40"/>
      <c r="J18" s="41"/>
      <c r="K18" s="42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spans="1:21" x14ac:dyDescent="0.25">
      <c r="A19" s="37"/>
      <c r="B19" s="38"/>
      <c r="C19" s="37"/>
      <c r="D19" s="39"/>
      <c r="E19" s="37"/>
      <c r="F19" s="39"/>
      <c r="G19" s="40"/>
      <c r="H19" s="41"/>
      <c r="I19" s="40"/>
      <c r="J19" s="41"/>
      <c r="K19" s="42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2" spans="1:21" x14ac:dyDescent="0.25">
      <c r="A22" s="40"/>
    </row>
    <row r="23" spans="1:21" x14ac:dyDescent="0.25">
      <c r="A23" s="34"/>
    </row>
    <row r="24" spans="1:21" x14ac:dyDescent="0.25">
      <c r="A24" s="37"/>
    </row>
    <row r="25" spans="1:21" x14ac:dyDescent="0.25">
      <c r="A25" s="37"/>
    </row>
    <row r="26" spans="1:21" x14ac:dyDescent="0.25">
      <c r="A26" s="37"/>
    </row>
    <row r="27" spans="1:21" x14ac:dyDescent="0.25">
      <c r="A27" s="37"/>
    </row>
    <row r="28" spans="1:21" x14ac:dyDescent="0.25">
      <c r="A28" s="37"/>
    </row>
    <row r="29" spans="1:21" x14ac:dyDescent="0.25">
      <c r="A29" s="37"/>
    </row>
    <row r="30" spans="1:21" x14ac:dyDescent="0.25">
      <c r="A30" s="37"/>
    </row>
    <row r="31" spans="1:21" x14ac:dyDescent="0.25">
      <c r="A31" s="37"/>
    </row>
    <row r="32" spans="1:21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40"/>
    </row>
  </sheetData>
  <sortState ref="A2:D19">
    <sortCondition descending="1"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</vt:lpstr>
      <vt:lpstr>Sheet3</vt:lpstr>
    </vt:vector>
  </TitlesOfParts>
  <Company>The George 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Mariel Jais</dc:creator>
  <cp:lastModifiedBy>Ghosh, Mimi</cp:lastModifiedBy>
  <dcterms:created xsi:type="dcterms:W3CDTF">2016-02-08T21:46:36Z</dcterms:created>
  <dcterms:modified xsi:type="dcterms:W3CDTF">2021-06-11T16:29:11Z</dcterms:modified>
</cp:coreProperties>
</file>