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35" windowWidth="14430" windowHeight="5700" tabRatio="599"/>
  </bookViews>
  <sheets>
    <sheet name="Table" sheetId="1" r:id="rId1"/>
    <sheet name="wx201605h" sheetId="3" r:id="rId2"/>
    <sheet name="wx201605b" sheetId="2" r:id="rId3"/>
    <sheet name="DataFromSheet2" sheetId="4" r:id="rId4"/>
    <sheet name="Sheet2" sheetId="6" r:id="rId5"/>
  </sheets>
  <definedNames>
    <definedName name="_05_2016" localSheetId="3">DataFromSheet2!#REF!</definedName>
    <definedName name="_05_2016" localSheetId="4">Sheet2!$A$1:$R$32</definedName>
    <definedName name="_Regression_Int" localSheetId="0" hidden="1">1</definedName>
    <definedName name="NewPalmos_qryMonthlyAverages" localSheetId="3" hidden="1">DataFromSheet2!#REF!</definedName>
    <definedName name="_xlnm.Print_Area" localSheetId="0">Table!$A$1:$Q$48</definedName>
    <definedName name="Print_Area_MI" localSheetId="0">Table!$A$1:$Q$45</definedName>
    <definedName name="solver_lin" localSheetId="0" hidden="1">0</definedName>
    <definedName name="solver_num" localSheetId="0" hidden="1">0</definedName>
    <definedName name="solver_opt" localSheetId="0" hidden="1">Table!$C$42</definedName>
    <definedName name="solver_typ" localSheetId="0" hidden="1">3</definedName>
    <definedName name="solver_val" localSheetId="0" hidden="1">0</definedName>
  </definedNames>
  <calcPr calcId="145621"/>
</workbook>
</file>

<file path=xl/calcChain.xml><?xml version="1.0" encoding="utf-8"?>
<calcChain xmlns="http://schemas.openxmlformats.org/spreadsheetml/2006/main">
  <c r="Q12" i="1" l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D9" i="1"/>
  <c r="Q8" i="1"/>
  <c r="Q9" i="1"/>
  <c r="Q10" i="1"/>
  <c r="Q11" i="1"/>
  <c r="Q7" i="1"/>
  <c r="Q6" i="1"/>
  <c r="A1" i="2"/>
  <c r="A2" i="2" a="1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B28" i="2"/>
  <c r="Q28" i="2"/>
  <c r="B29" i="2"/>
  <c r="Q29" i="2"/>
  <c r="B30" i="2"/>
  <c r="Q30" i="2"/>
  <c r="B31" i="2"/>
  <c r="M31" i="2"/>
  <c r="N31" i="2"/>
  <c r="O31" i="2"/>
  <c r="Q31" i="2"/>
  <c r="B32" i="2"/>
  <c r="M32" i="2"/>
  <c r="N32" i="2"/>
  <c r="O32" i="2"/>
  <c r="Q32" i="2"/>
  <c r="F2" i="3"/>
  <c r="H27" i="3"/>
  <c r="H28" i="3"/>
  <c r="A6" i="1"/>
  <c r="A2" i="2"/>
  <c r="B6" i="1"/>
  <c r="B2" i="2"/>
  <c r="C6" i="1"/>
  <c r="C2" i="2"/>
  <c r="D6" i="1"/>
  <c r="D2" i="2"/>
  <c r="E6" i="1"/>
  <c r="E2" i="2"/>
  <c r="F6" i="1"/>
  <c r="F2" i="2"/>
  <c r="G6" i="1"/>
  <c r="G2" i="2"/>
  <c r="H6" i="1"/>
  <c r="H2" i="2"/>
  <c r="I6" i="1"/>
  <c r="I2" i="2"/>
  <c r="J6" i="1"/>
  <c r="J2" i="2"/>
  <c r="K6" i="1"/>
  <c r="K2" i="2"/>
  <c r="L6" i="1"/>
  <c r="L2" i="2"/>
  <c r="M6" i="1"/>
  <c r="M2" i="2"/>
  <c r="N6" i="1"/>
  <c r="N2" i="2"/>
  <c r="O6" i="1"/>
  <c r="O2" i="2"/>
  <c r="P6" i="1"/>
  <c r="P2" i="2"/>
  <c r="R6" i="1"/>
  <c r="A7" i="1"/>
  <c r="A3" i="2"/>
  <c r="B7" i="1"/>
  <c r="B3" i="2"/>
  <c r="C7" i="1"/>
  <c r="C3" i="2"/>
  <c r="D7" i="1"/>
  <c r="D3" i="2"/>
  <c r="E7" i="1"/>
  <c r="E3" i="2"/>
  <c r="F7" i="1"/>
  <c r="F3" i="2"/>
  <c r="G7" i="1"/>
  <c r="G3" i="2"/>
  <c r="H7" i="1"/>
  <c r="H3" i="2"/>
  <c r="I7" i="1"/>
  <c r="I3" i="2"/>
  <c r="J7" i="1"/>
  <c r="J3" i="2"/>
  <c r="K7" i="1"/>
  <c r="K3" i="2"/>
  <c r="L7" i="1"/>
  <c r="L3" i="2"/>
  <c r="M7" i="1"/>
  <c r="M3" i="2"/>
  <c r="N7" i="1"/>
  <c r="N3" i="2"/>
  <c r="O7" i="1"/>
  <c r="O3" i="2"/>
  <c r="P7" i="1"/>
  <c r="P3" i="2"/>
  <c r="R7" i="1"/>
  <c r="A8" i="1"/>
  <c r="A4" i="2"/>
  <c r="B8" i="1"/>
  <c r="B4" i="2"/>
  <c r="C8" i="1"/>
  <c r="C4" i="2"/>
  <c r="D8" i="1"/>
  <c r="D4" i="2"/>
  <c r="E8" i="1"/>
  <c r="E4" i="2"/>
  <c r="F8" i="1"/>
  <c r="F4" i="2"/>
  <c r="G8" i="1"/>
  <c r="G4" i="2"/>
  <c r="H8" i="1"/>
  <c r="H4" i="2"/>
  <c r="I8" i="1"/>
  <c r="I4" i="2"/>
  <c r="J8" i="1"/>
  <c r="J4" i="2"/>
  <c r="K8" i="1"/>
  <c r="K4" i="2"/>
  <c r="L8" i="1"/>
  <c r="L4" i="2"/>
  <c r="M8" i="1"/>
  <c r="M4" i="2"/>
  <c r="N8" i="1"/>
  <c r="N4" i="2"/>
  <c r="O8" i="1"/>
  <c r="O4" i="2"/>
  <c r="P8" i="1"/>
  <c r="P4" i="2"/>
  <c r="R8" i="1"/>
  <c r="A5" i="2"/>
  <c r="B9" i="1"/>
  <c r="B5" i="2"/>
  <c r="C9" i="1"/>
  <c r="C5" i="2"/>
  <c r="D5" i="2"/>
  <c r="E9" i="1"/>
  <c r="E5" i="2"/>
  <c r="F9" i="1"/>
  <c r="F5" i="2"/>
  <c r="G9" i="1"/>
  <c r="G5" i="2"/>
  <c r="H9" i="1"/>
  <c r="H5" i="2"/>
  <c r="I9" i="1"/>
  <c r="I5" i="2"/>
  <c r="J9" i="1"/>
  <c r="J5" i="2"/>
  <c r="K9" i="1"/>
  <c r="K5" i="2"/>
  <c r="L9" i="1"/>
  <c r="L5" i="2"/>
  <c r="M9" i="1"/>
  <c r="M5" i="2"/>
  <c r="N9" i="1"/>
  <c r="N5" i="2"/>
  <c r="O9" i="1"/>
  <c r="O5" i="2"/>
  <c r="P9" i="1"/>
  <c r="P5" i="2"/>
  <c r="R9" i="1"/>
  <c r="A6" i="2"/>
  <c r="B6" i="2"/>
  <c r="C10" i="1"/>
  <c r="C6" i="2"/>
  <c r="D6" i="2"/>
  <c r="E10" i="1"/>
  <c r="E6" i="2"/>
  <c r="F10" i="1"/>
  <c r="F6" i="2"/>
  <c r="G6" i="2"/>
  <c r="H10" i="1"/>
  <c r="H6" i="2"/>
  <c r="I10" i="1"/>
  <c r="I6" i="2"/>
  <c r="J10" i="1"/>
  <c r="J6" i="2"/>
  <c r="K6" i="2"/>
  <c r="L10" i="1"/>
  <c r="L6" i="2"/>
  <c r="M10" i="1"/>
  <c r="M6" i="2"/>
  <c r="N10" i="1"/>
  <c r="N6" i="2"/>
  <c r="O10" i="1"/>
  <c r="O6" i="2"/>
  <c r="P10" i="1"/>
  <c r="P6" i="2"/>
  <c r="R10" i="1"/>
  <c r="A7" i="2"/>
  <c r="B7" i="2"/>
  <c r="C7" i="2"/>
  <c r="D7" i="2"/>
  <c r="E11" i="1"/>
  <c r="E7" i="2"/>
  <c r="F7" i="2"/>
  <c r="G7" i="2"/>
  <c r="H7" i="2"/>
  <c r="I11" i="1"/>
  <c r="I7" i="2"/>
  <c r="J11" i="1"/>
  <c r="J7" i="2"/>
  <c r="K7" i="2"/>
  <c r="L11" i="1"/>
  <c r="L7" i="2"/>
  <c r="M11" i="1"/>
  <c r="M7" i="2"/>
  <c r="N11" i="1"/>
  <c r="N7" i="2"/>
  <c r="O7" i="2"/>
  <c r="P7" i="2"/>
  <c r="R11" i="1"/>
  <c r="A8" i="2"/>
  <c r="B8" i="2"/>
  <c r="C8" i="2"/>
  <c r="D8" i="2"/>
  <c r="E8" i="2"/>
  <c r="F8" i="2"/>
  <c r="G8" i="2"/>
  <c r="H8" i="2"/>
  <c r="I12" i="1"/>
  <c r="I8" i="2"/>
  <c r="J8" i="2"/>
  <c r="K8" i="2"/>
  <c r="L8" i="2"/>
  <c r="M12" i="1"/>
  <c r="M8" i="2"/>
  <c r="N8" i="2"/>
  <c r="O8" i="2"/>
  <c r="P8" i="2"/>
  <c r="R12" i="1"/>
  <c r="A9" i="2"/>
  <c r="B9" i="2"/>
  <c r="C9" i="2"/>
  <c r="D9" i="2"/>
  <c r="E9" i="2"/>
  <c r="F9" i="2"/>
  <c r="G9" i="2"/>
  <c r="H9" i="2"/>
  <c r="I13" i="1"/>
  <c r="I9" i="2"/>
  <c r="J9" i="2"/>
  <c r="K9" i="2"/>
  <c r="L9" i="2"/>
  <c r="M13" i="1"/>
  <c r="M9" i="2"/>
  <c r="N9" i="2"/>
  <c r="O9" i="2"/>
  <c r="P9" i="2"/>
  <c r="R13" i="1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R14" i="1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R15" i="1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R16" i="1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R17" i="1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R18" i="1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R19" i="1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R20" i="1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R21" i="1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R22" i="1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R23" i="1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R24" i="1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R25" i="1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R26" i="1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R27" i="1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R28" i="1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R29" i="1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R30" i="1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R31" i="1"/>
  <c r="A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R32" i="1"/>
  <c r="A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R33" i="1"/>
  <c r="A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R34" i="1"/>
  <c r="A31" i="2"/>
  <c r="C31" i="2"/>
  <c r="D31" i="2"/>
  <c r="E31" i="2"/>
  <c r="F31" i="2"/>
  <c r="G31" i="2"/>
  <c r="H31" i="2"/>
  <c r="I31" i="2"/>
  <c r="J31" i="2"/>
  <c r="K31" i="2"/>
  <c r="L31" i="2"/>
  <c r="P31" i="2"/>
  <c r="R35" i="1"/>
  <c r="A32" i="2"/>
  <c r="C32" i="2"/>
  <c r="D32" i="2"/>
  <c r="E32" i="2"/>
  <c r="F32" i="2"/>
  <c r="G32" i="2"/>
  <c r="H32" i="2"/>
  <c r="I32" i="2"/>
  <c r="J32" i="2"/>
  <c r="K32" i="2"/>
  <c r="L32" i="2"/>
  <c r="P32" i="2"/>
  <c r="R36" i="1"/>
  <c r="G44" i="1"/>
  <c r="E12" i="3"/>
  <c r="M48" i="1"/>
  <c r="G24" i="3"/>
  <c r="I48" i="1"/>
  <c r="G20" i="3"/>
  <c r="D48" i="1"/>
  <c r="H16" i="3"/>
  <c r="F42" i="1"/>
  <c r="H5" i="3"/>
  <c r="C44" i="1"/>
  <c r="E10" i="3"/>
  <c r="D46" i="1"/>
  <c r="E28" i="3"/>
  <c r="L48" i="1"/>
  <c r="G23" i="3"/>
  <c r="K48" i="1"/>
  <c r="G22" i="3"/>
  <c r="G48" i="1"/>
  <c r="G18" i="3"/>
  <c r="G46" i="1"/>
  <c r="H29" i="3"/>
  <c r="J44" i="1"/>
  <c r="E14" i="3"/>
  <c r="E44" i="1"/>
  <c r="E11" i="3"/>
  <c r="H42" i="1"/>
  <c r="E7" i="3"/>
  <c r="D42" i="1"/>
  <c r="H4" i="3"/>
  <c r="N48" i="1"/>
  <c r="G25" i="3"/>
  <c r="J48" i="1"/>
  <c r="G21" i="3"/>
  <c r="E48" i="1"/>
  <c r="E17" i="3"/>
  <c r="E46" i="1"/>
  <c r="E29" i="3"/>
  <c r="H44" i="1"/>
  <c r="E13" i="3"/>
  <c r="D44" i="1"/>
  <c r="H10" i="3"/>
  <c r="G42" i="1"/>
  <c r="E6" i="3"/>
  <c r="C42" i="1"/>
  <c r="E4" i="3"/>
  <c r="H48" i="1"/>
  <c r="G19" i="3"/>
  <c r="C48" i="1"/>
  <c r="E16" i="3"/>
  <c r="C46" i="1"/>
  <c r="E27" i="3"/>
  <c r="F44" i="1"/>
  <c r="H11" i="3"/>
  <c r="J42" i="1"/>
  <c r="E8" i="3"/>
  <c r="E42" i="1"/>
  <c r="E5" i="3"/>
</calcChain>
</file>

<file path=xl/connections.xml><?xml version="1.0" encoding="utf-8"?>
<connections xmlns="http://schemas.openxmlformats.org/spreadsheetml/2006/main">
  <connection id="1" name="05_2016" type="6" refreshedVersion="4" background="1" saveData="1">
    <textPr codePage="437" sourceFile="J:\Research Associate\Science\Weather\Monthly Reports\05_2016.txt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5_20161" type="6" refreshedVersion="4" background="1">
    <textPr codePage="437" sourceFile="J:\Research Associate\Science\Weather\Monthly Reports\05_2016.txt">
      <textFields count="20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<sst xmlns="http://schemas.openxmlformats.org/spreadsheetml/2006/main" count="332" uniqueCount="137">
  <si>
    <t>Temperature</t>
  </si>
  <si>
    <t>Pressure</t>
  </si>
  <si>
    <t>Precipitation</t>
  </si>
  <si>
    <t>DATE</t>
  </si>
  <si>
    <t>High</t>
  </si>
  <si>
    <t>Low</t>
  </si>
  <si>
    <t>Average</t>
  </si>
  <si>
    <t>Direction</t>
  </si>
  <si>
    <t>Prevailing</t>
  </si>
  <si>
    <t>Melted</t>
  </si>
  <si>
    <t>Snowfall</t>
  </si>
  <si>
    <t>Snowstake</t>
  </si>
  <si>
    <t>(C)</t>
  </si>
  <si>
    <t>(mb)</t>
  </si>
  <si>
    <t>(knots)</t>
  </si>
  <si>
    <t>(degrees)</t>
  </si>
  <si>
    <t>(pts)</t>
  </si>
  <si>
    <t>(mm)</t>
  </si>
  <si>
    <t>(cm)</t>
  </si>
  <si>
    <t>Temperature:</t>
  </si>
  <si>
    <t>Max (C)</t>
  </si>
  <si>
    <t>(day);</t>
  </si>
  <si>
    <t>Min (C)</t>
  </si>
  <si>
    <t>Pressure:</t>
  </si>
  <si>
    <t>Max (mb)</t>
  </si>
  <si>
    <t>Precip:</t>
  </si>
  <si>
    <t>Melted (mm);</t>
  </si>
  <si>
    <t>Snowfall (cm);</t>
  </si>
  <si>
    <t>YTD Precip:</t>
  </si>
  <si>
    <t>Days Prevail:</t>
  </si>
  <si>
    <t>North;</t>
  </si>
  <si>
    <t>North East;</t>
  </si>
  <si>
    <t>East;</t>
  </si>
  <si>
    <t>South East;</t>
  </si>
  <si>
    <t>South;</t>
  </si>
  <si>
    <t>South West;</t>
  </si>
  <si>
    <t>West;</t>
  </si>
  <si>
    <t xml:space="preserve">                                                                                                                                        MONTHLY HIGHLIGHTS:</t>
  </si>
  <si>
    <t>Min (mb)</t>
  </si>
  <si>
    <t>Column Titles:</t>
  </si>
  <si>
    <t>Avg:</t>
  </si>
  <si>
    <t>Wind:</t>
  </si>
  <si>
    <t>Peak:</t>
  </si>
  <si>
    <t>Precipitation:</t>
  </si>
  <si>
    <t>Melted:</t>
  </si>
  <si>
    <t>Snow:</t>
  </si>
  <si>
    <t>kts</t>
  </si>
  <si>
    <t>mm</t>
  </si>
  <si>
    <t>cm</t>
  </si>
  <si>
    <t>Max snowstake (cm)</t>
  </si>
  <si>
    <t>Max Gust(kts)</t>
  </si>
  <si>
    <t>Avg (kts);</t>
  </si>
  <si>
    <t>C</t>
  </si>
  <si>
    <t>YTD:</t>
  </si>
  <si>
    <t>PALMER STATION,</t>
  </si>
  <si>
    <t>ANTARCTICA</t>
  </si>
  <si>
    <t>Weather Summary,</t>
  </si>
  <si>
    <t>Palmer Station Weather Highlights:</t>
  </si>
  <si>
    <t>mb</t>
  </si>
  <si>
    <t>Maximum Snowstake Depth:</t>
  </si>
  <si>
    <t>Day:</t>
  </si>
  <si>
    <t>Days Prevailing:</t>
  </si>
  <si>
    <t>N:</t>
  </si>
  <si>
    <t>NE:</t>
  </si>
  <si>
    <t>E:</t>
  </si>
  <si>
    <t>SE:</t>
  </si>
  <si>
    <t>S:</t>
  </si>
  <si>
    <t>SW:</t>
  </si>
  <si>
    <t>W:</t>
  </si>
  <si>
    <t>NW:</t>
  </si>
  <si>
    <t>Avg (C);</t>
  </si>
  <si>
    <t>Avg (mb);</t>
  </si>
  <si>
    <t>North West;</t>
  </si>
  <si>
    <t>Avg Max (C);</t>
  </si>
  <si>
    <t>Avg Min (C);</t>
  </si>
  <si>
    <t>Avg Max (mb);</t>
  </si>
  <si>
    <t>Avg Min (mb);</t>
  </si>
  <si>
    <t>Abs Max:</t>
  </si>
  <si>
    <t>Abs Min:</t>
  </si>
  <si>
    <t xml:space="preserve">    Avg:</t>
  </si>
  <si>
    <t>Avg Max:</t>
  </si>
  <si>
    <t>Avg Min:</t>
  </si>
  <si>
    <t>Peak 2-min</t>
  </si>
  <si>
    <t>Peak 5-Sec</t>
  </si>
  <si>
    <t>Wind</t>
  </si>
  <si>
    <t>SST</t>
  </si>
  <si>
    <t>Ocean</t>
  </si>
  <si>
    <t>Sea Ice</t>
  </si>
  <si>
    <t>(WMO)</t>
  </si>
  <si>
    <t xml:space="preserve">        1. Day                        10. Wind 2-min Peak Direction  (degrees)</t>
  </si>
  <si>
    <t xml:space="preserve">        2. Temperature High    (C)    11. Wind Average               (knots)</t>
  </si>
  <si>
    <t xml:space="preserve">        3. Temperature Low     (C)    12. Wind Prevailing Direction</t>
  </si>
  <si>
    <t xml:space="preserve">        4. Temperature Average (C)    13. Precipitation Melted       (mm)</t>
  </si>
  <si>
    <t xml:space="preserve">        5. Pressure High      (mb)    14. Precipitation Snow         (cm)</t>
  </si>
  <si>
    <t xml:space="preserve">        6. Pressure Low       (mb)    15. Depth at Snowstake         (cm)</t>
  </si>
  <si>
    <t xml:space="preserve">        9. Wind 2-Min Peak (knots)</t>
  </si>
  <si>
    <t xml:space="preserve">        7. Pressure Average   (mb)    16. Sea Surface Temperature    (C)</t>
  </si>
  <si>
    <t xml:space="preserve">        8. Wind 5-Sec Peak (knots)    17. Sea Ice                    (WMO code)</t>
  </si>
  <si>
    <t xml:space="preserve">  </t>
  </si>
  <si>
    <t>============================= Daily Weather Data =============================</t>
  </si>
  <si>
    <t>******************************************************************************</t>
  </si>
  <si>
    <t>SE</t>
  </si>
  <si>
    <t>Rain (mm);</t>
  </si>
  <si>
    <t>MaxOfAirTemp</t>
  </si>
  <si>
    <t>MinOfAirTemp</t>
  </si>
  <si>
    <t>AvgOfAirTemp</t>
  </si>
  <si>
    <t>MaxOfAirPressure</t>
  </si>
  <si>
    <t>MinOfAirPressure</t>
  </si>
  <si>
    <t>AvgOfAirPressure</t>
  </si>
  <si>
    <t>MaxOfWindGust_AVG_10MIN</t>
  </si>
  <si>
    <t>ShortText</t>
  </si>
  <si>
    <t>MaxOfWindSpeed</t>
  </si>
  <si>
    <t>AvgWindSpeed</t>
  </si>
  <si>
    <t>AvgOfWindGust</t>
  </si>
  <si>
    <t>October 2015</t>
  </si>
  <si>
    <t>Day</t>
  </si>
  <si>
    <t>MaxTemp</t>
  </si>
  <si>
    <t>MinTemp</t>
  </si>
  <si>
    <t>AvgTemp</t>
  </si>
  <si>
    <t>MaxPressure</t>
  </si>
  <si>
    <t>MinPressure</t>
  </si>
  <si>
    <t>AvgPressure</t>
  </si>
  <si>
    <t>Peak_5sec</t>
  </si>
  <si>
    <t>Peak_2min</t>
  </si>
  <si>
    <t>Direc</t>
  </si>
  <si>
    <t>WindAve</t>
  </si>
  <si>
    <t>PrevWind</t>
  </si>
  <si>
    <t>MeltedPrecip</t>
  </si>
  <si>
    <t>SnowStake</t>
  </si>
  <si>
    <t>SeaIce</t>
  </si>
  <si>
    <t>SW</t>
  </si>
  <si>
    <t>0/9/0</t>
  </si>
  <si>
    <t>NW</t>
  </si>
  <si>
    <t>N</t>
  </si>
  <si>
    <t>W</t>
  </si>
  <si>
    <t>Rainfall</t>
  </si>
  <si>
    <t>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</si>
</sst>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_)"/>
    <numFmt numFmtId="165" formatCode="0_)"/>
    <numFmt numFmtId="166" formatCode="0.0"/>
    <numFmt numFmtId="167" formatCode="000"/>
  </numFmts>
  <fonts count="13">
    <font>
      <sz val="10"/>
      <name val="Courier"/>
    </font>
    <font>
      <sz val="10"/>
      <color indexed="12"/>
      <name val="Bookman"/>
      <family val="1"/>
    </font>
    <font>
      <sz val="10"/>
      <name val="Bookman"/>
      <family val="1"/>
    </font>
    <font>
      <b/>
      <sz val="10"/>
      <name val="Bookman"/>
      <family val="1"/>
    </font>
    <font>
      <b/>
      <sz val="10"/>
      <name val="Courier"/>
      <family val="3"/>
    </font>
    <font>
      <sz val="10"/>
      <name val="Courier New"/>
      <family val="3"/>
    </font>
    <font>
      <b/>
      <sz val="10"/>
      <name val="Courier New"/>
      <family val="3"/>
    </font>
    <font>
      <b/>
      <sz val="12"/>
      <name val="Times"/>
      <family val="1"/>
    </font>
    <font>
      <b/>
      <sz val="12"/>
      <name val="Courier New"/>
      <family val="3"/>
    </font>
    <font>
      <sz val="14"/>
      <name val="Times New Roman"/>
      <family val="1"/>
    </font>
    <font>
      <sz val="18"/>
      <name val="Times New Roman"/>
      <family val="1"/>
    </font>
    <font>
      <sz val="10"/>
      <name val="Courier"/>
      <family val="3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 applyProtection="1">
      <alignment horizontal="center"/>
      <protection locked="0"/>
    </xf>
    <xf numFmtId="165" fontId="0" fillId="0" borderId="0" xfId="0" applyNumberFormat="1" applyFill="1" applyBorder="1" applyAlignment="1" applyProtection="1">
      <alignment horizontal="center"/>
    </xf>
    <xf numFmtId="164" fontId="0" fillId="0" borderId="0" xfId="0" applyNumberFormat="1" applyFill="1" applyBorder="1" applyAlignment="1" applyProtection="1">
      <alignment horizontal="center"/>
    </xf>
    <xf numFmtId="0" fontId="0" fillId="0" borderId="0" xfId="0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right"/>
    </xf>
    <xf numFmtId="0" fontId="3" fillId="0" borderId="1" xfId="0" applyFont="1" applyFill="1" applyBorder="1" applyAlignment="1" applyProtection="1">
      <alignment horizontal="left"/>
    </xf>
    <xf numFmtId="0" fontId="2" fillId="0" borderId="3" xfId="0" applyFont="1" applyFill="1" applyBorder="1" applyAlignment="1" applyProtection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64" fontId="0" fillId="0" borderId="6" xfId="0" applyNumberFormat="1" applyFill="1" applyBorder="1" applyAlignment="1" applyProtection="1">
      <alignment horizontal="center"/>
    </xf>
    <xf numFmtId="165" fontId="0" fillId="0" borderId="6" xfId="0" applyNumberFormat="1" applyFill="1" applyBorder="1" applyAlignment="1" applyProtection="1">
      <alignment horizontal="center"/>
    </xf>
    <xf numFmtId="0" fontId="0" fillId="0" borderId="6" xfId="0" applyFill="1" applyBorder="1" applyAlignment="1">
      <alignment horizontal="center"/>
    </xf>
    <xf numFmtId="164" fontId="0" fillId="0" borderId="7" xfId="0" applyNumberFormat="1" applyFill="1" applyBorder="1" applyAlignment="1" applyProtection="1">
      <alignment horizontal="center"/>
    </xf>
    <xf numFmtId="0" fontId="1" fillId="0" borderId="8" xfId="0" applyFont="1" applyBorder="1" applyAlignment="1" applyProtection="1">
      <alignment horizontal="center"/>
      <protection locked="0"/>
    </xf>
    <xf numFmtId="0" fontId="1" fillId="0" borderId="9" xfId="0" applyFont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3" fillId="0" borderId="1" xfId="0" applyFont="1" applyFill="1" applyBorder="1" applyAlignment="1" applyProtection="1">
      <alignment horizontal="center"/>
      <protection locked="0"/>
    </xf>
    <xf numFmtId="164" fontId="2" fillId="0" borderId="0" xfId="0" applyNumberFormat="1" applyFont="1" applyFill="1" applyBorder="1" applyAlignment="1" applyProtection="1">
      <alignment horizontal="left"/>
    </xf>
    <xf numFmtId="164" fontId="2" fillId="0" borderId="0" xfId="0" applyNumberFormat="1" applyFont="1" applyFill="1" applyBorder="1" applyAlignment="1" applyProtection="1">
      <alignment horizontal="center"/>
    </xf>
    <xf numFmtId="165" fontId="2" fillId="0" borderId="0" xfId="0" applyNumberFormat="1" applyFont="1" applyFill="1" applyBorder="1" applyAlignment="1" applyProtection="1">
      <alignment horizontal="center"/>
    </xf>
    <xf numFmtId="164" fontId="2" fillId="0" borderId="2" xfId="0" applyNumberFormat="1" applyFont="1" applyFill="1" applyBorder="1" applyAlignment="1" applyProtection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49" fontId="1" fillId="0" borderId="10" xfId="0" applyNumberFormat="1" applyFont="1" applyBorder="1" applyAlignment="1" applyProtection="1">
      <alignment horizontal="center"/>
      <protection locked="0"/>
    </xf>
    <xf numFmtId="49" fontId="1" fillId="0" borderId="2" xfId="0" applyNumberFormat="1" applyFont="1" applyBorder="1" applyAlignment="1" applyProtection="1">
      <alignment horizontal="center"/>
      <protection locked="0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" fontId="1" fillId="0" borderId="9" xfId="0" applyNumberFormat="1" applyFont="1" applyBorder="1" applyAlignment="1" applyProtection="1">
      <alignment horizontal="center"/>
      <protection locked="0"/>
    </xf>
    <xf numFmtId="1" fontId="1" fillId="0" borderId="0" xfId="0" applyNumberFormat="1" applyFont="1" applyBorder="1" applyAlignment="1" applyProtection="1">
      <alignment horizontal="center"/>
      <protection locked="0"/>
    </xf>
    <xf numFmtId="1" fontId="0" fillId="0" borderId="0" xfId="0" applyNumberFormat="1" applyFill="1" applyBorder="1" applyAlignment="1" applyProtection="1">
      <alignment horizontal="center"/>
    </xf>
    <xf numFmtId="1" fontId="3" fillId="0" borderId="0" xfId="0" applyNumberFormat="1" applyFont="1" applyFill="1" applyBorder="1" applyAlignment="1"/>
    <xf numFmtId="1" fontId="3" fillId="0" borderId="0" xfId="0" applyNumberFormat="1" applyFont="1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6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left"/>
    </xf>
    <xf numFmtId="167" fontId="0" fillId="0" borderId="0" xfId="0" applyNumberFormat="1" applyAlignment="1">
      <alignment horizontal="right"/>
    </xf>
    <xf numFmtId="164" fontId="5" fillId="0" borderId="11" xfId="0" applyNumberFormat="1" applyFont="1" applyFill="1" applyBorder="1" applyAlignment="1" applyProtection="1">
      <alignment horizontal="center"/>
    </xf>
    <xf numFmtId="164" fontId="5" fillId="0" borderId="0" xfId="0" applyNumberFormat="1" applyFont="1" applyFill="1" applyBorder="1" applyAlignment="1" applyProtection="1">
      <alignment horizontal="center"/>
    </xf>
    <xf numFmtId="164" fontId="5" fillId="0" borderId="12" xfId="0" applyNumberFormat="1" applyFont="1" applyFill="1" applyBorder="1" applyAlignment="1" applyProtection="1">
      <alignment horizontal="center"/>
    </xf>
    <xf numFmtId="165" fontId="5" fillId="0" borderId="11" xfId="0" applyNumberFormat="1" applyFont="1" applyFill="1" applyBorder="1" applyAlignment="1" applyProtection="1">
      <alignment horizontal="center"/>
    </xf>
    <xf numFmtId="167" fontId="5" fillId="0" borderId="0" xfId="0" applyNumberFormat="1" applyFont="1" applyFill="1" applyBorder="1" applyAlignment="1" applyProtection="1">
      <alignment horizontal="center"/>
    </xf>
    <xf numFmtId="165" fontId="5" fillId="0" borderId="0" xfId="0" applyNumberFormat="1" applyFont="1" applyFill="1" applyBorder="1" applyAlignment="1" applyProtection="1">
      <alignment horizontal="center"/>
    </xf>
    <xf numFmtId="0" fontId="5" fillId="0" borderId="12" xfId="0" applyFont="1" applyFill="1" applyBorder="1" applyAlignment="1" applyProtection="1">
      <alignment horizontal="center"/>
    </xf>
    <xf numFmtId="1" fontId="5" fillId="0" borderId="0" xfId="0" applyNumberFormat="1" applyFont="1" applyFill="1" applyBorder="1" applyAlignment="1" applyProtection="1">
      <alignment horizontal="center"/>
    </xf>
    <xf numFmtId="0" fontId="5" fillId="0" borderId="0" xfId="0" applyFont="1"/>
    <xf numFmtId="0" fontId="6" fillId="0" borderId="0" xfId="0" applyFont="1"/>
    <xf numFmtId="0" fontId="6" fillId="0" borderId="13" xfId="0" applyFont="1" applyFill="1" applyBorder="1" applyAlignment="1">
      <alignment horizontal="center"/>
    </xf>
    <xf numFmtId="0" fontId="6" fillId="0" borderId="14" xfId="0" applyFont="1" applyFill="1" applyBorder="1" applyAlignment="1" applyProtection="1">
      <alignment horizontal="center"/>
    </xf>
    <xf numFmtId="0" fontId="6" fillId="0" borderId="15" xfId="0" applyFont="1" applyFill="1" applyBorder="1" applyAlignment="1" applyProtection="1">
      <alignment horizontal="center"/>
    </xf>
    <xf numFmtId="0" fontId="6" fillId="0" borderId="16" xfId="0" applyFont="1" applyFill="1" applyBorder="1" applyAlignment="1" applyProtection="1">
      <alignment horizontal="center"/>
    </xf>
    <xf numFmtId="1" fontId="6" fillId="0" borderId="15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166" fontId="5" fillId="0" borderId="11" xfId="0" applyNumberFormat="1" applyFont="1" applyFill="1" applyBorder="1" applyAlignment="1" applyProtection="1">
      <alignment horizontal="center"/>
    </xf>
    <xf numFmtId="0" fontId="7" fillId="0" borderId="17" xfId="0" applyFont="1" applyFill="1" applyBorder="1" applyAlignment="1" applyProtection="1">
      <alignment horizontal="left"/>
      <protection locked="0"/>
    </xf>
    <xf numFmtId="0" fontId="8" fillId="0" borderId="18" xfId="0" applyFont="1" applyFill="1" applyBorder="1" applyAlignment="1" applyProtection="1">
      <alignment horizontal="center"/>
      <protection locked="0"/>
    </xf>
    <xf numFmtId="0" fontId="8" fillId="0" borderId="19" xfId="0" applyFont="1" applyFill="1" applyBorder="1" applyAlignment="1" applyProtection="1">
      <alignment horizontal="center"/>
      <protection locked="0"/>
    </xf>
    <xf numFmtId="0" fontId="8" fillId="0" borderId="9" xfId="0" applyFont="1" applyFill="1" applyBorder="1" applyAlignment="1" applyProtection="1">
      <alignment horizontal="center"/>
      <protection locked="0"/>
    </xf>
    <xf numFmtId="0" fontId="8" fillId="0" borderId="20" xfId="0" applyFont="1" applyFill="1" applyBorder="1" applyAlignment="1" applyProtection="1">
      <alignment horizontal="center"/>
      <protection locked="0"/>
    </xf>
    <xf numFmtId="0" fontId="8" fillId="0" borderId="19" xfId="0" applyFont="1" applyBorder="1" applyAlignment="1">
      <alignment horizontal="center"/>
    </xf>
    <xf numFmtId="1" fontId="8" fillId="0" borderId="19" xfId="0" applyNumberFormat="1" applyFont="1" applyFill="1" applyBorder="1" applyAlignment="1" applyProtection="1">
      <alignment horizontal="center"/>
      <protection locked="0"/>
    </xf>
    <xf numFmtId="0" fontId="8" fillId="0" borderId="0" xfId="0" applyFont="1"/>
    <xf numFmtId="0" fontId="8" fillId="0" borderId="21" xfId="0" applyFont="1" applyFill="1" applyBorder="1" applyAlignment="1" applyProtection="1">
      <alignment horizontal="center"/>
      <protection locked="0"/>
    </xf>
    <xf numFmtId="0" fontId="8" fillId="0" borderId="11" xfId="0" applyFont="1" applyFill="1" applyBorder="1" applyAlignment="1" applyProtection="1">
      <alignment horizontal="center"/>
      <protection locked="0"/>
    </xf>
    <xf numFmtId="0" fontId="8" fillId="0" borderId="0" xfId="0" applyFont="1" applyFill="1" applyBorder="1" applyAlignment="1" applyProtection="1">
      <alignment horizontal="center"/>
      <protection locked="0"/>
    </xf>
    <xf numFmtId="0" fontId="8" fillId="0" borderId="12" xfId="0" applyFont="1" applyFill="1" applyBorder="1" applyAlignment="1" applyProtection="1">
      <alignment horizontal="center"/>
      <protection locked="0"/>
    </xf>
    <xf numFmtId="1" fontId="8" fillId="0" borderId="0" xfId="0" applyNumberFormat="1" applyFont="1" applyFill="1" applyBorder="1" applyAlignment="1" applyProtection="1">
      <alignment horizontal="center"/>
      <protection locked="0"/>
    </xf>
    <xf numFmtId="49" fontId="8" fillId="0" borderId="2" xfId="0" applyNumberFormat="1" applyFont="1" applyFill="1" applyBorder="1" applyAlignment="1" applyProtection="1">
      <alignment horizontal="center"/>
      <protection locked="0"/>
    </xf>
    <xf numFmtId="0" fontId="3" fillId="0" borderId="2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Fill="1" applyBorder="1" applyAlignment="1">
      <alignment horizontal="right"/>
    </xf>
    <xf numFmtId="0" fontId="4" fillId="0" borderId="9" xfId="0" applyFont="1" applyFill="1" applyBorder="1" applyAlignment="1" applyProtection="1">
      <alignment horizontal="center"/>
      <protection locked="0"/>
    </xf>
    <xf numFmtId="164" fontId="0" fillId="0" borderId="9" xfId="0" applyNumberFormat="1" applyFill="1" applyBorder="1" applyAlignment="1" applyProtection="1">
      <alignment horizontal="center"/>
    </xf>
    <xf numFmtId="165" fontId="0" fillId="0" borderId="9" xfId="0" applyNumberFormat="1" applyFill="1" applyBorder="1" applyAlignment="1" applyProtection="1">
      <alignment horizontal="center"/>
    </xf>
    <xf numFmtId="0" fontId="0" fillId="0" borderId="9" xfId="0" applyFill="1" applyBorder="1" applyAlignment="1">
      <alignment horizontal="center"/>
    </xf>
    <xf numFmtId="1" fontId="0" fillId="0" borderId="9" xfId="0" applyNumberFormat="1" applyFill="1" applyBorder="1" applyAlignment="1" applyProtection="1">
      <alignment horizontal="center"/>
    </xf>
    <xf numFmtId="49" fontId="0" fillId="0" borderId="9" xfId="0" applyNumberFormat="1" applyFill="1" applyBorder="1" applyAlignment="1">
      <alignment horizontal="center"/>
    </xf>
    <xf numFmtId="0" fontId="2" fillId="0" borderId="9" xfId="0" applyFont="1" applyBorder="1"/>
    <xf numFmtId="0" fontId="9" fillId="0" borderId="0" xfId="0" applyFont="1" applyBorder="1" applyAlignment="1" applyProtection="1">
      <alignment horizontal="right"/>
      <protection locked="0"/>
    </xf>
    <xf numFmtId="0" fontId="10" fillId="0" borderId="9" xfId="0" applyFont="1" applyBorder="1" applyAlignment="1" applyProtection="1">
      <alignment horizontal="right"/>
      <protection locked="0"/>
    </xf>
    <xf numFmtId="0" fontId="10" fillId="0" borderId="9" xfId="0" applyFont="1" applyBorder="1" applyAlignment="1" applyProtection="1">
      <alignment horizontal="left"/>
      <protection locked="0"/>
    </xf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164" fontId="11" fillId="0" borderId="0" xfId="0" applyNumberFormat="1" applyFont="1"/>
    <xf numFmtId="164" fontId="11" fillId="0" borderId="0" xfId="0" applyNumberFormat="1" applyFont="1" applyFill="1" applyBorder="1" applyAlignment="1">
      <alignment horizontal="right"/>
    </xf>
    <xf numFmtId="165" fontId="11" fillId="0" borderId="0" xfId="0" applyNumberFormat="1" applyFont="1"/>
    <xf numFmtId="1" fontId="11" fillId="0" borderId="0" xfId="0" applyNumberFormat="1" applyFont="1" applyAlignment="1">
      <alignment horizontal="left"/>
    </xf>
    <xf numFmtId="165" fontId="2" fillId="0" borderId="4" xfId="0" applyNumberFormat="1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1" fontId="2" fillId="0" borderId="4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left"/>
    </xf>
    <xf numFmtId="167" fontId="0" fillId="0" borderId="0" xfId="0" applyNumberFormat="1"/>
    <xf numFmtId="166" fontId="0" fillId="0" borderId="0" xfId="0" applyNumberFormat="1"/>
    <xf numFmtId="1" fontId="0" fillId="0" borderId="0" xfId="0" applyNumberFormat="1"/>
    <xf numFmtId="49" fontId="1" fillId="0" borderId="9" xfId="0" applyNumberFormat="1" applyFont="1" applyBorder="1" applyAlignment="1" applyProtection="1">
      <alignment horizontal="center"/>
      <protection locked="0"/>
    </xf>
    <xf numFmtId="49" fontId="1" fillId="0" borderId="4" xfId="0" applyNumberFormat="1" applyFont="1" applyBorder="1" applyAlignment="1" applyProtection="1">
      <alignment horizontal="center"/>
      <protection locked="0"/>
    </xf>
    <xf numFmtId="49" fontId="8" fillId="0" borderId="11" xfId="0" applyNumberFormat="1" applyFont="1" applyFill="1" applyBorder="1" applyAlignment="1" applyProtection="1">
      <alignment horizontal="center"/>
      <protection locked="0"/>
    </xf>
    <xf numFmtId="0" fontId="11" fillId="0" borderId="0" xfId="0" applyFont="1" applyAlignment="1">
      <alignment horizontal="center"/>
    </xf>
    <xf numFmtId="165" fontId="11" fillId="0" borderId="0" xfId="0" applyNumberFormat="1" applyFont="1" applyAlignment="1">
      <alignment horizontal="right"/>
    </xf>
    <xf numFmtId="49" fontId="9" fillId="0" borderId="0" xfId="0" quotePrefix="1" applyNumberFormat="1" applyFont="1" applyBorder="1" applyAlignment="1" applyProtection="1">
      <alignment horizontal="left"/>
      <protection locked="0"/>
    </xf>
    <xf numFmtId="0" fontId="11" fillId="0" borderId="0" xfId="0" quotePrefix="1" applyFont="1"/>
    <xf numFmtId="166" fontId="0" fillId="0" borderId="0" xfId="0" applyNumberFormat="1" applyFont="1" applyAlignment="1">
      <alignment horizontal="center"/>
    </xf>
    <xf numFmtId="166" fontId="2" fillId="2" borderId="0" xfId="0" applyNumberFormat="1" applyFont="1" applyFill="1" applyBorder="1" applyAlignment="1">
      <alignment horizontal="left"/>
    </xf>
    <xf numFmtId="1" fontId="2" fillId="2" borderId="0" xfId="0" applyNumberFormat="1" applyFont="1" applyFill="1" applyBorder="1" applyAlignment="1">
      <alignment horizontal="left"/>
    </xf>
    <xf numFmtId="1" fontId="1" fillId="0" borderId="8" xfId="0" applyNumberFormat="1" applyFont="1" applyBorder="1" applyAlignment="1" applyProtection="1">
      <alignment horizontal="center"/>
      <protection locked="0"/>
    </xf>
    <xf numFmtId="1" fontId="1" fillId="0" borderId="1" xfId="0" applyNumberFormat="1" applyFont="1" applyBorder="1" applyAlignment="1" applyProtection="1">
      <alignment horizontal="center"/>
      <protection locked="0"/>
    </xf>
    <xf numFmtId="1" fontId="8" fillId="0" borderId="18" xfId="0" applyNumberFormat="1" applyFont="1" applyFill="1" applyBorder="1" applyAlignment="1" applyProtection="1">
      <alignment horizontal="center"/>
      <protection locked="0"/>
    </xf>
    <xf numFmtId="1" fontId="8" fillId="0" borderId="21" xfId="0" applyNumberFormat="1" applyFont="1" applyFill="1" applyBorder="1" applyAlignment="1" applyProtection="1">
      <alignment horizontal="center"/>
      <protection locked="0"/>
    </xf>
    <xf numFmtId="1" fontId="6" fillId="0" borderId="13" xfId="0" applyNumberFormat="1" applyFont="1" applyFill="1" applyBorder="1" applyAlignment="1">
      <alignment horizontal="center"/>
    </xf>
    <xf numFmtId="164" fontId="12" fillId="0" borderId="22" xfId="0" applyNumberFormat="1" applyFont="1" applyFill="1" applyBorder="1" applyAlignment="1" applyProtection="1">
      <alignment horizontal="center"/>
    </xf>
    <xf numFmtId="1" fontId="5" fillId="0" borderId="21" xfId="0" applyNumberFormat="1" applyFont="1" applyFill="1" applyBorder="1" applyAlignment="1" applyProtection="1">
      <alignment horizontal="center"/>
      <protection locked="0"/>
    </xf>
    <xf numFmtId="49" fontId="8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</xf>
    <xf numFmtId="3" fontId="5" fillId="0" borderId="11" xfId="0" applyNumberFormat="1" applyFont="1" applyFill="1" applyBorder="1" applyAlignment="1" applyProtection="1">
      <alignment horizontal="center"/>
    </xf>
    <xf numFmtId="2" fontId="5" fillId="0" borderId="11" xfId="0" applyNumberFormat="1" applyFont="1" applyFill="1" applyBorder="1" applyAlignment="1" applyProtection="1">
      <alignment horizontal="center"/>
    </xf>
    <xf numFmtId="3" fontId="5" fillId="0" borderId="23" xfId="0" applyNumberFormat="1" applyFont="1" applyFill="1" applyBorder="1" applyAlignment="1" applyProtection="1">
      <alignment horizontal="center"/>
    </xf>
    <xf numFmtId="1" fontId="5" fillId="0" borderId="24" xfId="0" applyNumberFormat="1" applyFont="1" applyFill="1" applyBorder="1" applyAlignment="1" applyProtection="1">
      <alignment horizontal="center"/>
      <protection locked="0"/>
    </xf>
    <xf numFmtId="1" fontId="5" fillId="0" borderId="22" xfId="0" applyNumberFormat="1" applyFont="1" applyFill="1" applyBorder="1" applyAlignment="1" applyProtection="1">
      <alignment horizontal="center"/>
      <protection locked="0"/>
    </xf>
    <xf numFmtId="1" fontId="5" fillId="0" borderId="25" xfId="0" applyNumberFormat="1" applyFont="1" applyFill="1" applyBorder="1" applyAlignment="1" applyProtection="1">
      <alignment horizontal="center"/>
      <protection locked="0"/>
    </xf>
    <xf numFmtId="3" fontId="5" fillId="0" borderId="26" xfId="0" applyNumberFormat="1" applyFont="1" applyFill="1" applyBorder="1" applyAlignment="1" applyProtection="1">
      <alignment horizontal="center"/>
    </xf>
    <xf numFmtId="49" fontId="8" fillId="0" borderId="19" xfId="0" applyNumberFormat="1" applyFont="1" applyFill="1" applyBorder="1" applyAlignment="1" applyProtection="1">
      <alignment horizontal="center"/>
      <protection locked="0"/>
    </xf>
    <xf numFmtId="49" fontId="8" fillId="0" borderId="10" xfId="0" applyNumberFormat="1" applyFont="1" applyFill="1" applyBorder="1" applyAlignment="1" applyProtection="1">
      <alignment horizontal="center"/>
      <protection locked="0"/>
    </xf>
    <xf numFmtId="0" fontId="1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9525</xdr:colOff>
      <xdr:row>0</xdr:row>
      <xdr:rowOff>0</xdr:rowOff>
    </xdr:to>
    <xdr:sp macro="" textlink="">
      <xdr:nvSpPr>
        <xdr:cNvPr id="1028" name="Text 4"/>
        <xdr:cNvSpPr txBox="1">
          <a:spLocks noChangeArrowheads="1"/>
        </xdr:cNvSpPr>
      </xdr:nvSpPr>
      <xdr:spPr bwMode="auto">
        <a:xfrm>
          <a:off x="0" y="0"/>
          <a:ext cx="1509712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Times"/>
            <a:cs typeface="Times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05_201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>
    <pageSetUpPr fitToPage="1"/>
  </sheetPr>
  <dimension ref="A1:R51"/>
  <sheetViews>
    <sheetView showGridLines="0" tabSelected="1" zoomScale="75" zoomScaleNormal="75" workbookViewId="0">
      <selection activeCell="D42" sqref="D42"/>
    </sheetView>
  </sheetViews>
  <sheetFormatPr defaultColWidth="12.625" defaultRowHeight="17.100000000000001" customHeight="1"/>
  <cols>
    <col min="1" max="1" width="7.75" style="1" bestFit="1" customWidth="1"/>
    <col min="2" max="2" width="12.625" style="1"/>
    <col min="3" max="3" width="12.625" style="1" customWidth="1"/>
    <col min="4" max="8" width="12.625" style="1"/>
    <col min="9" max="10" width="12.625" style="1" customWidth="1"/>
    <col min="11" max="11" width="11.625" style="1" customWidth="1"/>
    <col min="12" max="12" width="13.625" style="1" customWidth="1"/>
    <col min="13" max="13" width="12.625" style="1"/>
    <col min="14" max="14" width="12.625" style="54"/>
    <col min="15" max="15" width="12.625" style="1"/>
    <col min="16" max="16" width="12.625" style="45"/>
    <col min="17" max="17" width="21.25" style="45" bestFit="1" customWidth="1"/>
    <col min="18" max="18" width="8.625" customWidth="1"/>
  </cols>
  <sheetData>
    <row r="1" spans="1:18" ht="24.95" customHeight="1" thickTop="1">
      <c r="A1" s="28"/>
      <c r="B1" s="29"/>
      <c r="C1" s="29"/>
      <c r="D1" s="29"/>
      <c r="E1" s="29"/>
      <c r="F1" s="29"/>
      <c r="G1" s="29"/>
      <c r="I1" s="103" t="s">
        <v>54</v>
      </c>
      <c r="J1" s="104" t="s">
        <v>55</v>
      </c>
      <c r="K1" s="29"/>
      <c r="L1" s="29"/>
      <c r="M1" s="29"/>
      <c r="N1" s="48"/>
      <c r="O1" s="29"/>
      <c r="P1" s="119"/>
      <c r="Q1" s="40"/>
      <c r="R1" s="3"/>
    </row>
    <row r="2" spans="1:18" ht="17.100000000000001" customHeight="1" thickBot="1">
      <c r="A2" s="30"/>
      <c r="B2" s="31"/>
      <c r="C2" s="31"/>
      <c r="D2" s="31"/>
      <c r="E2" s="31"/>
      <c r="F2" s="31"/>
      <c r="G2" s="31"/>
      <c r="I2" s="102" t="s">
        <v>56</v>
      </c>
      <c r="J2" s="124" t="s">
        <v>136</v>
      </c>
      <c r="K2" s="31"/>
      <c r="L2" s="31"/>
      <c r="M2" s="31"/>
      <c r="N2" s="49"/>
      <c r="O2" s="31"/>
      <c r="P2" s="120"/>
      <c r="Q2" s="41"/>
      <c r="R2" s="3"/>
    </row>
    <row r="3" spans="1:18" s="85" customFormat="1" ht="17.100000000000001" customHeight="1" thickTop="1">
      <c r="A3" s="79"/>
      <c r="B3" s="80"/>
      <c r="C3" s="81" t="s">
        <v>0</v>
      </c>
      <c r="D3" s="82"/>
      <c r="E3" s="80"/>
      <c r="F3" s="81" t="s">
        <v>1</v>
      </c>
      <c r="G3" s="82"/>
      <c r="H3" s="80"/>
      <c r="I3" s="81"/>
      <c r="J3" s="81" t="s">
        <v>84</v>
      </c>
      <c r="K3" s="81"/>
      <c r="L3" s="82"/>
      <c r="M3" s="83"/>
      <c r="N3" s="84" t="s">
        <v>2</v>
      </c>
      <c r="O3" s="82"/>
      <c r="P3" s="145" t="s">
        <v>86</v>
      </c>
      <c r="Q3" s="146"/>
      <c r="R3" s="79"/>
    </row>
    <row r="4" spans="1:18" s="85" customFormat="1" ht="17.100000000000001" customHeight="1">
      <c r="A4" s="86" t="s">
        <v>3</v>
      </c>
      <c r="B4" s="87" t="s">
        <v>4</v>
      </c>
      <c r="C4" s="88" t="s">
        <v>5</v>
      </c>
      <c r="D4" s="89" t="s">
        <v>6</v>
      </c>
      <c r="E4" s="87" t="s">
        <v>4</v>
      </c>
      <c r="F4" s="88" t="s">
        <v>5</v>
      </c>
      <c r="G4" s="89" t="s">
        <v>6</v>
      </c>
      <c r="H4" s="87" t="s">
        <v>83</v>
      </c>
      <c r="I4" s="88" t="s">
        <v>82</v>
      </c>
      <c r="J4" s="88" t="s">
        <v>7</v>
      </c>
      <c r="K4" s="88" t="s">
        <v>6</v>
      </c>
      <c r="L4" s="89" t="s">
        <v>8</v>
      </c>
      <c r="M4" s="87" t="s">
        <v>135</v>
      </c>
      <c r="N4" s="90" t="s">
        <v>10</v>
      </c>
      <c r="O4" s="89" t="s">
        <v>11</v>
      </c>
      <c r="P4" s="121" t="s">
        <v>85</v>
      </c>
      <c r="Q4" s="91" t="s">
        <v>87</v>
      </c>
      <c r="R4" s="86" t="s">
        <v>3</v>
      </c>
    </row>
    <row r="5" spans="1:18" s="67" customFormat="1" ht="17.100000000000001" customHeight="1">
      <c r="A5" s="68"/>
      <c r="B5" s="69" t="s">
        <v>12</v>
      </c>
      <c r="C5" s="70" t="s">
        <v>12</v>
      </c>
      <c r="D5" s="71" t="s">
        <v>12</v>
      </c>
      <c r="E5" s="69" t="s">
        <v>13</v>
      </c>
      <c r="F5" s="70" t="s">
        <v>13</v>
      </c>
      <c r="G5" s="71" t="s">
        <v>13</v>
      </c>
      <c r="H5" s="69" t="s">
        <v>14</v>
      </c>
      <c r="I5" s="70" t="s">
        <v>14</v>
      </c>
      <c r="J5" s="70" t="s">
        <v>15</v>
      </c>
      <c r="K5" s="70" t="s">
        <v>14</v>
      </c>
      <c r="L5" s="71" t="s">
        <v>16</v>
      </c>
      <c r="M5" s="69" t="s">
        <v>17</v>
      </c>
      <c r="N5" s="72" t="s">
        <v>18</v>
      </c>
      <c r="O5" s="71" t="s">
        <v>18</v>
      </c>
      <c r="P5" s="70" t="s">
        <v>12</v>
      </c>
      <c r="Q5" s="137" t="s">
        <v>88</v>
      </c>
      <c r="R5" s="68"/>
    </row>
    <row r="6" spans="1:18" s="66" customFormat="1" ht="17.100000000000001" customHeight="1">
      <c r="A6" s="135">
        <f>DataFromSheet2!A7</f>
        <v>1</v>
      </c>
      <c r="B6" s="58">
        <f>DataFromSheet2!B7</f>
        <v>-5.3</v>
      </c>
      <c r="C6" s="59">
        <f>DataFromSheet2!C7</f>
        <v>-8.8000000000000007</v>
      </c>
      <c r="D6" s="60">
        <f>DataFromSheet2!D7</f>
        <v>-7.3</v>
      </c>
      <c r="E6" s="58">
        <f>DataFromSheet2!E7</f>
        <v>992.2</v>
      </c>
      <c r="F6" s="59">
        <f>DataFromSheet2!F7</f>
        <v>973.1</v>
      </c>
      <c r="G6" s="60">
        <f>DataFromSheet2!G7</f>
        <v>980</v>
      </c>
      <c r="H6" s="61">
        <f>DataFromSheet2!H7</f>
        <v>39</v>
      </c>
      <c r="I6" s="63">
        <f>DataFromSheet2!I7</f>
        <v>34</v>
      </c>
      <c r="J6" s="62">
        <f>DataFromSheet2!J7</f>
        <v>198</v>
      </c>
      <c r="K6" s="63">
        <f>DataFromSheet2!K7</f>
        <v>21</v>
      </c>
      <c r="L6" s="64" t="str">
        <f>DataFromSheet2!L7</f>
        <v>SW</v>
      </c>
      <c r="M6" s="77">
        <f>DataFromSheet2!M7</f>
        <v>0</v>
      </c>
      <c r="N6" s="65">
        <f>DataFromSheet2!N7</f>
        <v>1</v>
      </c>
      <c r="O6" s="64">
        <f>DataFromSheet2!O7</f>
        <v>36</v>
      </c>
      <c r="P6" s="126">
        <f>DataFromSheet2!Q7</f>
        <v>-1.7</v>
      </c>
      <c r="Q6" s="140" t="str">
        <f>DataFromSheet2!P7</f>
        <v>0/9/0</v>
      </c>
      <c r="R6" s="141">
        <f>A6</f>
        <v>1</v>
      </c>
    </row>
    <row r="7" spans="1:18" s="66" customFormat="1" ht="17.100000000000001" customHeight="1">
      <c r="A7" s="135">
        <f>DataFromSheet2!A8</f>
        <v>2</v>
      </c>
      <c r="B7" s="58">
        <f>DataFromSheet2!B8</f>
        <v>-5.7</v>
      </c>
      <c r="C7" s="59">
        <f>DataFromSheet2!C8</f>
        <v>-7.4</v>
      </c>
      <c r="D7" s="60">
        <f>DataFromSheet2!D8</f>
        <v>-7</v>
      </c>
      <c r="E7" s="58">
        <f>DataFromSheet2!E8</f>
        <v>998.3</v>
      </c>
      <c r="F7" s="59">
        <f>DataFromSheet2!F8</f>
        <v>988</v>
      </c>
      <c r="G7" s="60">
        <f>DataFromSheet2!G8</f>
        <v>995.3</v>
      </c>
      <c r="H7" s="61">
        <f>DataFromSheet2!H8</f>
        <v>22</v>
      </c>
      <c r="I7" s="63">
        <f>DataFromSheet2!I8</f>
        <v>17</v>
      </c>
      <c r="J7" s="62">
        <f>DataFromSheet2!J8</f>
        <v>209</v>
      </c>
      <c r="K7" s="63">
        <f>DataFromSheet2!K8</f>
        <v>8</v>
      </c>
      <c r="L7" s="64" t="str">
        <f>DataFromSheet2!L8</f>
        <v>SW</v>
      </c>
      <c r="M7" s="77">
        <f>DataFromSheet2!M8</f>
        <v>0.3</v>
      </c>
      <c r="N7" s="65">
        <f>DataFromSheet2!N8</f>
        <v>0</v>
      </c>
      <c r="O7" s="64">
        <f>DataFromSheet2!O8</f>
        <v>35</v>
      </c>
      <c r="P7" s="126">
        <f>DataFromSheet2!Q8</f>
        <v>-1.8</v>
      </c>
      <c r="Q7" s="139" t="str">
        <f>DataFromSheet2!P8</f>
        <v>0/9/0</v>
      </c>
      <c r="R7" s="142">
        <f t="shared" ref="R7:R19" si="0">A7</f>
        <v>2</v>
      </c>
    </row>
    <row r="8" spans="1:18" s="66" customFormat="1" ht="17.100000000000001" customHeight="1">
      <c r="A8" s="135">
        <f>DataFromSheet2!A9</f>
        <v>3</v>
      </c>
      <c r="B8" s="58">
        <f>DataFromSheet2!B9</f>
        <v>-1.3</v>
      </c>
      <c r="C8" s="59">
        <f>DataFromSheet2!C9</f>
        <v>-5.7</v>
      </c>
      <c r="D8" s="60">
        <f>DataFromSheet2!D9</f>
        <v>-2.6</v>
      </c>
      <c r="E8" s="58">
        <f>DataFromSheet2!E9</f>
        <v>991.1</v>
      </c>
      <c r="F8" s="59">
        <f>DataFromSheet2!F9</f>
        <v>981</v>
      </c>
      <c r="G8" s="60">
        <f>DataFromSheet2!G9</f>
        <v>983.8</v>
      </c>
      <c r="H8" s="61">
        <f>DataFromSheet2!H9</f>
        <v>19</v>
      </c>
      <c r="I8" s="63">
        <f>DataFromSheet2!I9</f>
        <v>16</v>
      </c>
      <c r="J8" s="62">
        <f>DataFromSheet2!J9</f>
        <v>293</v>
      </c>
      <c r="K8" s="63">
        <f>DataFromSheet2!K9</f>
        <v>7</v>
      </c>
      <c r="L8" s="64" t="str">
        <f>DataFromSheet2!L9</f>
        <v>SE</v>
      </c>
      <c r="M8" s="77">
        <f>DataFromSheet2!M9</f>
        <v>0.8</v>
      </c>
      <c r="N8" s="65">
        <f>DataFromSheet2!N9</f>
        <v>5</v>
      </c>
      <c r="O8" s="64">
        <f>DataFromSheet2!O9</f>
        <v>40</v>
      </c>
      <c r="P8" s="126">
        <f>DataFromSheet2!Q9</f>
        <v>0</v>
      </c>
      <c r="Q8" s="138" t="str">
        <f>DataFromSheet2!P9</f>
        <v>0/9/0</v>
      </c>
      <c r="R8" s="142">
        <f t="shared" si="0"/>
        <v>3</v>
      </c>
    </row>
    <row r="9" spans="1:18" s="66" customFormat="1" ht="17.100000000000001" customHeight="1">
      <c r="A9" s="135">
        <f>DataFromSheet2!A10</f>
        <v>4</v>
      </c>
      <c r="B9" s="58">
        <f>DataFromSheet2!B10</f>
        <v>-2.9</v>
      </c>
      <c r="C9" s="59">
        <f>DataFromSheet2!C10</f>
        <v>-6.1</v>
      </c>
      <c r="D9" s="60">
        <f>DataFromSheet2!D10</f>
        <v>-4.4000000000000004</v>
      </c>
      <c r="E9" s="58">
        <f>DataFromSheet2!E10</f>
        <v>1003</v>
      </c>
      <c r="F9" s="59">
        <f>DataFromSheet2!F10</f>
        <v>991.1</v>
      </c>
      <c r="G9" s="60">
        <f>DataFromSheet2!G10</f>
        <v>1000.1</v>
      </c>
      <c r="H9" s="61">
        <f>DataFromSheet2!H10</f>
        <v>21</v>
      </c>
      <c r="I9" s="63">
        <f>DataFromSheet2!I10</f>
        <v>19</v>
      </c>
      <c r="J9" s="62">
        <f>DataFromSheet2!J10</f>
        <v>294</v>
      </c>
      <c r="K9" s="63">
        <f>DataFromSheet2!K10</f>
        <v>10</v>
      </c>
      <c r="L9" s="64" t="str">
        <f>DataFromSheet2!L10</f>
        <v>SW</v>
      </c>
      <c r="M9" s="77">
        <f>DataFromSheet2!M10</f>
        <v>0</v>
      </c>
      <c r="N9" s="65">
        <f>DataFromSheet2!N10</f>
        <v>15</v>
      </c>
      <c r="O9" s="64">
        <f>DataFromSheet2!O10</f>
        <v>55</v>
      </c>
      <c r="P9" s="126">
        <f>DataFromSheet2!Q10</f>
        <v>-1.7</v>
      </c>
      <c r="Q9" s="139" t="str">
        <f>DataFromSheet2!P10</f>
        <v>0/9/0</v>
      </c>
      <c r="R9" s="142">
        <f t="shared" si="0"/>
        <v>4</v>
      </c>
    </row>
    <row r="10" spans="1:18" s="66" customFormat="1" ht="17.100000000000001" customHeight="1">
      <c r="A10" s="135">
        <f>DataFromSheet2!A11</f>
        <v>5</v>
      </c>
      <c r="B10" s="58">
        <f>DataFromSheet2!B11</f>
        <v>-3.3</v>
      </c>
      <c r="C10" s="59">
        <f>DataFromSheet2!C11</f>
        <v>-6</v>
      </c>
      <c r="D10" s="60">
        <f>DataFromSheet2!D11</f>
        <v>-4.5</v>
      </c>
      <c r="E10" s="58">
        <f>DataFromSheet2!E11</f>
        <v>1010.6</v>
      </c>
      <c r="F10" s="59">
        <f>DataFromSheet2!F11</f>
        <v>1001.8</v>
      </c>
      <c r="G10" s="60">
        <f>DataFromSheet2!G11</f>
        <v>1006.5</v>
      </c>
      <c r="H10" s="61">
        <f>DataFromSheet2!H11</f>
        <v>17</v>
      </c>
      <c r="I10" s="63">
        <f>DataFromSheet2!I11</f>
        <v>14</v>
      </c>
      <c r="J10" s="62">
        <f>DataFromSheet2!J11</f>
        <v>207</v>
      </c>
      <c r="K10" s="63">
        <f>DataFromSheet2!K11</f>
        <v>6</v>
      </c>
      <c r="L10" s="64" t="str">
        <f>DataFromSheet2!L11</f>
        <v>SW</v>
      </c>
      <c r="M10" s="77">
        <f>DataFromSheet2!M11</f>
        <v>0.5</v>
      </c>
      <c r="N10" s="65">
        <f>DataFromSheet2!N11</f>
        <v>0</v>
      </c>
      <c r="O10" s="64">
        <f>DataFromSheet2!O11</f>
        <v>54</v>
      </c>
      <c r="P10" s="126">
        <f>DataFromSheet2!Q11</f>
        <v>-1.7</v>
      </c>
      <c r="Q10" s="138" t="str">
        <f>DataFromSheet2!P11</f>
        <v>0/9/0</v>
      </c>
      <c r="R10" s="142">
        <f t="shared" si="0"/>
        <v>5</v>
      </c>
    </row>
    <row r="11" spans="1:18" s="66" customFormat="1" ht="17.100000000000001" customHeight="1">
      <c r="A11" s="135">
        <f>DataFromSheet2!A12</f>
        <v>6</v>
      </c>
      <c r="B11" s="58">
        <f>DataFromSheet2!B12</f>
        <v>-0.4</v>
      </c>
      <c r="C11" s="59">
        <f>DataFromSheet2!C12</f>
        <v>-4.8</v>
      </c>
      <c r="D11" s="60">
        <f>DataFromSheet2!D12</f>
        <v>-1.9</v>
      </c>
      <c r="E11" s="58">
        <f>DataFromSheet2!E12</f>
        <v>1011.5</v>
      </c>
      <c r="F11" s="59">
        <f>DataFromSheet2!F12</f>
        <v>1008.6</v>
      </c>
      <c r="G11" s="60">
        <f>DataFromSheet2!G12</f>
        <v>1010.3</v>
      </c>
      <c r="H11" s="61">
        <f>DataFromSheet2!H12</f>
        <v>13</v>
      </c>
      <c r="I11" s="63">
        <f>DataFromSheet2!I12</f>
        <v>12</v>
      </c>
      <c r="J11" s="62">
        <f>DataFromSheet2!J12</f>
        <v>327</v>
      </c>
      <c r="K11" s="63">
        <f>DataFromSheet2!K12</f>
        <v>7</v>
      </c>
      <c r="L11" s="64" t="str">
        <f>DataFromSheet2!L12</f>
        <v>NW</v>
      </c>
      <c r="M11" s="77">
        <f>DataFromSheet2!M12</f>
        <v>0.3</v>
      </c>
      <c r="N11" s="65">
        <f>DataFromSheet2!N12</f>
        <v>0</v>
      </c>
      <c r="O11" s="64">
        <f>DataFromSheet2!O12</f>
        <v>52</v>
      </c>
      <c r="P11" s="126">
        <f>DataFromSheet2!Q12</f>
        <v>-1.7</v>
      </c>
      <c r="Q11" s="139" t="str">
        <f>DataFromSheet2!P12</f>
        <v>0/9/0</v>
      </c>
      <c r="R11" s="142">
        <f t="shared" si="0"/>
        <v>6</v>
      </c>
    </row>
    <row r="12" spans="1:18" s="66" customFormat="1" ht="17.100000000000001" customHeight="1">
      <c r="A12" s="135">
        <f>DataFromSheet2!A13</f>
        <v>7</v>
      </c>
      <c r="B12" s="58">
        <f>DataFromSheet2!B13</f>
        <v>-0.2</v>
      </c>
      <c r="C12" s="59">
        <f>DataFromSheet2!C13</f>
        <v>-3.5</v>
      </c>
      <c r="D12" s="60">
        <f>DataFromSheet2!D13</f>
        <v>-1.9</v>
      </c>
      <c r="E12" s="58">
        <f>DataFromSheet2!E13</f>
        <v>1008.6</v>
      </c>
      <c r="F12" s="59">
        <f>DataFromSheet2!F13</f>
        <v>994.9</v>
      </c>
      <c r="G12" s="60">
        <f>DataFromSheet2!G13</f>
        <v>1000.5</v>
      </c>
      <c r="H12" s="61">
        <f>DataFromSheet2!H13</f>
        <v>11</v>
      </c>
      <c r="I12" s="63">
        <f>DataFromSheet2!I13</f>
        <v>10</v>
      </c>
      <c r="J12" s="62">
        <f>DataFromSheet2!J13</f>
        <v>297</v>
      </c>
      <c r="K12" s="63">
        <f>DataFromSheet2!K13</f>
        <v>2</v>
      </c>
      <c r="L12" s="64" t="str">
        <f>DataFromSheet2!L13</f>
        <v>NW</v>
      </c>
      <c r="M12" s="77">
        <f>DataFromSheet2!M13</f>
        <v>0.5</v>
      </c>
      <c r="N12" s="65">
        <f>DataFromSheet2!N13</f>
        <v>0</v>
      </c>
      <c r="O12" s="64">
        <f>DataFromSheet2!O13</f>
        <v>51</v>
      </c>
      <c r="P12" s="126">
        <f>DataFromSheet2!Q13</f>
        <v>-1.6</v>
      </c>
      <c r="Q12" s="138" t="str">
        <f>DataFromSheet2!P13</f>
        <v>0/9/0</v>
      </c>
      <c r="R12" s="142">
        <f t="shared" si="0"/>
        <v>7</v>
      </c>
    </row>
    <row r="13" spans="1:18" s="66" customFormat="1" ht="17.100000000000001" customHeight="1">
      <c r="A13" s="135">
        <f>DataFromSheet2!A14</f>
        <v>8</v>
      </c>
      <c r="B13" s="58">
        <f>DataFromSheet2!B14</f>
        <v>-1.3</v>
      </c>
      <c r="C13" s="59">
        <f>DataFromSheet2!C14</f>
        <v>-2.7</v>
      </c>
      <c r="D13" s="60">
        <f>DataFromSheet2!D14</f>
        <v>-2</v>
      </c>
      <c r="E13" s="58">
        <f>DataFromSheet2!E14</f>
        <v>1002.6</v>
      </c>
      <c r="F13" s="59">
        <f>DataFromSheet2!F14</f>
        <v>996.6</v>
      </c>
      <c r="G13" s="60">
        <f>DataFromSheet2!G14</f>
        <v>1000.7</v>
      </c>
      <c r="H13" s="61">
        <f>DataFromSheet2!H14</f>
        <v>0</v>
      </c>
      <c r="I13" s="63">
        <f>DataFromSheet2!I14</f>
        <v>0</v>
      </c>
      <c r="J13" s="62">
        <f>DataFromSheet2!J14</f>
        <v>173</v>
      </c>
      <c r="K13" s="63">
        <f>DataFromSheet2!K14</f>
        <v>0</v>
      </c>
      <c r="L13" s="64">
        <f>DataFromSheet2!L14</f>
        <v>0</v>
      </c>
      <c r="M13" s="77">
        <f>DataFromSheet2!M14</f>
        <v>0</v>
      </c>
      <c r="N13" s="65">
        <f>DataFromSheet2!N14</f>
        <v>0</v>
      </c>
      <c r="O13" s="64">
        <f>DataFromSheet2!O14</f>
        <v>50</v>
      </c>
      <c r="P13" s="126">
        <f>DataFromSheet2!Q14</f>
        <v>-1.6</v>
      </c>
      <c r="Q13" s="139" t="str">
        <f>DataFromSheet2!P14</f>
        <v>0/9/0</v>
      </c>
      <c r="R13" s="142">
        <f t="shared" si="0"/>
        <v>8</v>
      </c>
    </row>
    <row r="14" spans="1:18" s="66" customFormat="1" ht="17.100000000000001" customHeight="1">
      <c r="A14" s="135">
        <f>DataFromSheet2!A15</f>
        <v>9</v>
      </c>
      <c r="B14" s="58">
        <f>DataFromSheet2!B15</f>
        <v>-0.3</v>
      </c>
      <c r="C14" s="59">
        <f>DataFromSheet2!C15</f>
        <v>-1.5</v>
      </c>
      <c r="D14" s="60">
        <f>DataFromSheet2!D15</f>
        <v>-0.9</v>
      </c>
      <c r="E14" s="58">
        <f>DataFromSheet2!E15</f>
        <v>1007.9</v>
      </c>
      <c r="F14" s="59">
        <f>DataFromSheet2!F15</f>
        <v>1001.6</v>
      </c>
      <c r="G14" s="60">
        <f>DataFromSheet2!G15</f>
        <v>1005.3</v>
      </c>
      <c r="H14" s="61">
        <f>DataFromSheet2!H15</f>
        <v>0</v>
      </c>
      <c r="I14" s="63">
        <f>DataFromSheet2!I15</f>
        <v>0</v>
      </c>
      <c r="J14" s="62">
        <f>DataFromSheet2!J15</f>
        <v>295</v>
      </c>
      <c r="K14" s="63">
        <f>DataFromSheet2!K15</f>
        <v>0</v>
      </c>
      <c r="L14" s="64">
        <f>DataFromSheet2!L15</f>
        <v>0</v>
      </c>
      <c r="M14" s="77">
        <f>DataFromSheet2!M15</f>
        <v>0</v>
      </c>
      <c r="N14" s="65">
        <f>DataFromSheet2!N15</f>
        <v>0</v>
      </c>
      <c r="O14" s="64">
        <f>DataFromSheet2!O15</f>
        <v>50</v>
      </c>
      <c r="P14" s="126">
        <f>DataFromSheet2!Q15</f>
        <v>-1.6</v>
      </c>
      <c r="Q14" s="138" t="str">
        <f>DataFromSheet2!P15</f>
        <v>0/9/0</v>
      </c>
      <c r="R14" s="142">
        <f t="shared" si="0"/>
        <v>9</v>
      </c>
    </row>
    <row r="15" spans="1:18" s="66" customFormat="1" ht="17.100000000000001" customHeight="1">
      <c r="A15" s="135">
        <f>DataFromSheet2!A16</f>
        <v>10</v>
      </c>
      <c r="B15" s="58">
        <f>DataFromSheet2!B16</f>
        <v>-0.5</v>
      </c>
      <c r="C15" s="59">
        <f>DataFromSheet2!C16</f>
        <v>-2.2000000000000002</v>
      </c>
      <c r="D15" s="60">
        <f>DataFromSheet2!D16</f>
        <v>-1.1000000000000001</v>
      </c>
      <c r="E15" s="58">
        <f>DataFromSheet2!E16</f>
        <v>1012.9</v>
      </c>
      <c r="F15" s="59">
        <f>DataFromSheet2!F16</f>
        <v>1007.8</v>
      </c>
      <c r="G15" s="60">
        <f>DataFromSheet2!G16</f>
        <v>1010.7</v>
      </c>
      <c r="H15" s="61">
        <f>DataFromSheet2!H16</f>
        <v>0</v>
      </c>
      <c r="I15" s="63">
        <f>DataFromSheet2!I16</f>
        <v>0</v>
      </c>
      <c r="J15" s="62">
        <f>DataFromSheet2!J16</f>
        <v>294</v>
      </c>
      <c r="K15" s="63">
        <f>DataFromSheet2!K16</f>
        <v>0</v>
      </c>
      <c r="L15" s="64">
        <f>DataFromSheet2!L16</f>
        <v>0</v>
      </c>
      <c r="M15" s="77">
        <f>DataFromSheet2!M16</f>
        <v>1</v>
      </c>
      <c r="N15" s="65">
        <f>DataFromSheet2!N16</f>
        <v>0</v>
      </c>
      <c r="O15" s="64">
        <f>DataFromSheet2!O16</f>
        <v>49</v>
      </c>
      <c r="P15" s="126">
        <f>DataFromSheet2!Q16</f>
        <v>-1.6</v>
      </c>
      <c r="Q15" s="139" t="str">
        <f>DataFromSheet2!P16</f>
        <v>0/9/0</v>
      </c>
      <c r="R15" s="142">
        <f t="shared" si="0"/>
        <v>10</v>
      </c>
    </row>
    <row r="16" spans="1:18" s="66" customFormat="1" ht="17.100000000000001" customHeight="1">
      <c r="A16" s="135">
        <f>DataFromSheet2!A17</f>
        <v>11</v>
      </c>
      <c r="B16" s="58">
        <f>DataFromSheet2!B17</f>
        <v>0.6</v>
      </c>
      <c r="C16" s="59">
        <f>DataFromSheet2!C17</f>
        <v>-1.2</v>
      </c>
      <c r="D16" s="60">
        <f>DataFromSheet2!D17</f>
        <v>-0.8</v>
      </c>
      <c r="E16" s="58">
        <f>DataFromSheet2!E17</f>
        <v>1013</v>
      </c>
      <c r="F16" s="59">
        <f>DataFromSheet2!F17</f>
        <v>1010.1</v>
      </c>
      <c r="G16" s="60">
        <f>DataFromSheet2!G17</f>
        <v>1011.7</v>
      </c>
      <c r="H16" s="61">
        <f>DataFromSheet2!H17</f>
        <v>17</v>
      </c>
      <c r="I16" s="63">
        <f>DataFromSheet2!I17</f>
        <v>16</v>
      </c>
      <c r="J16" s="62">
        <f>DataFromSheet2!J17</f>
        <v>306</v>
      </c>
      <c r="K16" s="63">
        <f>DataFromSheet2!K17</f>
        <v>6</v>
      </c>
      <c r="L16" s="64" t="str">
        <f>DataFromSheet2!L17</f>
        <v>NW</v>
      </c>
      <c r="M16" s="77">
        <f>DataFromSheet2!M17</f>
        <v>0</v>
      </c>
      <c r="N16" s="65">
        <f>DataFromSheet2!N17</f>
        <v>1</v>
      </c>
      <c r="O16" s="64">
        <f>DataFromSheet2!O17</f>
        <v>50</v>
      </c>
      <c r="P16" s="126">
        <f>DataFromSheet2!Q17</f>
        <v>-1.6</v>
      </c>
      <c r="Q16" s="138" t="str">
        <f>DataFromSheet2!P17</f>
        <v>0/9/0</v>
      </c>
      <c r="R16" s="142">
        <f t="shared" si="0"/>
        <v>11</v>
      </c>
    </row>
    <row r="17" spans="1:18" s="66" customFormat="1" ht="17.100000000000001" customHeight="1">
      <c r="A17" s="135">
        <f>DataFromSheet2!A18</f>
        <v>12</v>
      </c>
      <c r="B17" s="58">
        <f>DataFromSheet2!B18</f>
        <v>0.7</v>
      </c>
      <c r="C17" s="59">
        <f>DataFromSheet2!C18</f>
        <v>-1.3</v>
      </c>
      <c r="D17" s="60">
        <f>DataFromSheet2!D18</f>
        <v>-0.4</v>
      </c>
      <c r="E17" s="58">
        <f>DataFromSheet2!E18</f>
        <v>1012.6</v>
      </c>
      <c r="F17" s="59">
        <f>DataFromSheet2!F18</f>
        <v>1009.5</v>
      </c>
      <c r="G17" s="60">
        <f>DataFromSheet2!G18</f>
        <v>1011</v>
      </c>
      <c r="H17" s="61">
        <f>DataFromSheet2!H18</f>
        <v>17</v>
      </c>
      <c r="I17" s="63">
        <f>DataFromSheet2!I18</f>
        <v>15</v>
      </c>
      <c r="J17" s="62">
        <f>DataFromSheet2!J18</f>
        <v>313</v>
      </c>
      <c r="K17" s="63">
        <f>DataFromSheet2!K18</f>
        <v>4</v>
      </c>
      <c r="L17" s="64" t="str">
        <f>DataFromSheet2!L18</f>
        <v>NW</v>
      </c>
      <c r="M17" s="77">
        <f>DataFromSheet2!M18</f>
        <v>1.5</v>
      </c>
      <c r="N17" s="65">
        <f>DataFromSheet2!N18</f>
        <v>0</v>
      </c>
      <c r="O17" s="64">
        <f>DataFromSheet2!O18</f>
        <v>50</v>
      </c>
      <c r="P17" s="126">
        <f>DataFromSheet2!Q18</f>
        <v>-1.6</v>
      </c>
      <c r="Q17" s="139" t="str">
        <f>DataFromSheet2!P18</f>
        <v>0/9/0</v>
      </c>
      <c r="R17" s="142">
        <f t="shared" si="0"/>
        <v>12</v>
      </c>
    </row>
    <row r="18" spans="1:18" s="66" customFormat="1" ht="17.100000000000001" customHeight="1">
      <c r="A18" s="135">
        <f>DataFromSheet2!A19</f>
        <v>13</v>
      </c>
      <c r="B18" s="58">
        <f>DataFromSheet2!B19</f>
        <v>-0.3</v>
      </c>
      <c r="C18" s="59">
        <f>DataFromSheet2!C19</f>
        <v>-2.4</v>
      </c>
      <c r="D18" s="60">
        <f>DataFromSheet2!D19</f>
        <v>-1.2</v>
      </c>
      <c r="E18" s="58">
        <f>DataFromSheet2!E19</f>
        <v>1012.8</v>
      </c>
      <c r="F18" s="59">
        <f>DataFromSheet2!F19</f>
        <v>1007.5</v>
      </c>
      <c r="G18" s="60">
        <f>DataFromSheet2!G19</f>
        <v>1009.5</v>
      </c>
      <c r="H18" s="61">
        <f>DataFromSheet2!H19</f>
        <v>12</v>
      </c>
      <c r="I18" s="63">
        <f>DataFromSheet2!I19</f>
        <v>10</v>
      </c>
      <c r="J18" s="62">
        <f>DataFromSheet2!J19</f>
        <v>314</v>
      </c>
      <c r="K18" s="63">
        <f>DataFromSheet2!K19</f>
        <v>2</v>
      </c>
      <c r="L18" s="64" t="str">
        <f>DataFromSheet2!L19</f>
        <v>NW</v>
      </c>
      <c r="M18" s="77">
        <f>DataFromSheet2!M19</f>
        <v>0</v>
      </c>
      <c r="N18" s="65">
        <f>DataFromSheet2!N19</f>
        <v>0</v>
      </c>
      <c r="O18" s="64">
        <f>DataFromSheet2!O19</f>
        <v>50</v>
      </c>
      <c r="P18" s="126">
        <f>DataFromSheet2!Q19</f>
        <v>-1.6</v>
      </c>
      <c r="Q18" s="138" t="str">
        <f>DataFromSheet2!P19</f>
        <v>0/9/0</v>
      </c>
      <c r="R18" s="142">
        <f t="shared" si="0"/>
        <v>13</v>
      </c>
    </row>
    <row r="19" spans="1:18" s="66" customFormat="1" ht="17.100000000000001" customHeight="1">
      <c r="A19" s="135">
        <f>DataFromSheet2!A20</f>
        <v>14</v>
      </c>
      <c r="B19" s="58">
        <f>DataFromSheet2!B20</f>
        <v>-0.9</v>
      </c>
      <c r="C19" s="59">
        <f>DataFromSheet2!C20</f>
        <v>-2.6</v>
      </c>
      <c r="D19" s="60">
        <f>DataFromSheet2!D20</f>
        <v>-1.9</v>
      </c>
      <c r="E19" s="58">
        <f>DataFromSheet2!E20</f>
        <v>1018.9</v>
      </c>
      <c r="F19" s="59">
        <f>DataFromSheet2!F20</f>
        <v>1012.8</v>
      </c>
      <c r="G19" s="60">
        <f>DataFromSheet2!G20</f>
        <v>1016.5</v>
      </c>
      <c r="H19" s="61">
        <f>DataFromSheet2!H20</f>
        <v>0</v>
      </c>
      <c r="I19" s="63">
        <f>DataFromSheet2!I20</f>
        <v>0</v>
      </c>
      <c r="J19" s="62">
        <f>DataFromSheet2!J20</f>
        <v>313</v>
      </c>
      <c r="K19" s="63">
        <f>DataFromSheet2!K20</f>
        <v>0</v>
      </c>
      <c r="L19" s="64">
        <f>DataFromSheet2!L20</f>
        <v>0</v>
      </c>
      <c r="M19" s="77">
        <f>DataFromSheet2!M20</f>
        <v>0</v>
      </c>
      <c r="N19" s="65">
        <f>DataFromSheet2!N20</f>
        <v>0</v>
      </c>
      <c r="O19" s="64">
        <f>DataFromSheet2!O20</f>
        <v>50</v>
      </c>
      <c r="P19" s="126">
        <f>DataFromSheet2!Q20</f>
        <v>-1.7</v>
      </c>
      <c r="Q19" s="139" t="str">
        <f>DataFromSheet2!P20</f>
        <v>0/9/0</v>
      </c>
      <c r="R19" s="142">
        <f t="shared" si="0"/>
        <v>14</v>
      </c>
    </row>
    <row r="20" spans="1:18" s="66" customFormat="1" ht="17.100000000000001" customHeight="1">
      <c r="A20" s="135">
        <f>DataFromSheet2!A21</f>
        <v>15</v>
      </c>
      <c r="B20" s="58">
        <f>DataFromSheet2!B21</f>
        <v>1.1000000000000001</v>
      </c>
      <c r="C20" s="59">
        <f>DataFromSheet2!C21</f>
        <v>-2.6</v>
      </c>
      <c r="D20" s="60">
        <f>DataFromSheet2!D21</f>
        <v>-1.3</v>
      </c>
      <c r="E20" s="58">
        <f>DataFromSheet2!E21</f>
        <v>1019.2</v>
      </c>
      <c r="F20" s="59">
        <f>DataFromSheet2!F21</f>
        <v>1012.8</v>
      </c>
      <c r="G20" s="60">
        <f>DataFromSheet2!G21</f>
        <v>1017.4</v>
      </c>
      <c r="H20" s="61">
        <f>DataFromSheet2!H21</f>
        <v>0</v>
      </c>
      <c r="I20" s="63">
        <f>DataFromSheet2!I21</f>
        <v>0</v>
      </c>
      <c r="J20" s="62">
        <f>DataFromSheet2!J21</f>
        <v>313</v>
      </c>
      <c r="K20" s="63">
        <f>DataFromSheet2!K21</f>
        <v>0</v>
      </c>
      <c r="L20" s="64">
        <f>DataFromSheet2!L21</f>
        <v>0</v>
      </c>
      <c r="M20" s="77">
        <f>DataFromSheet2!M21</f>
        <v>0</v>
      </c>
      <c r="N20" s="65">
        <f>DataFromSheet2!N21</f>
        <v>0</v>
      </c>
      <c r="O20" s="64">
        <f>DataFromSheet2!O21</f>
        <v>46</v>
      </c>
      <c r="P20" s="126">
        <f>DataFromSheet2!Q21</f>
        <v>-1.7</v>
      </c>
      <c r="Q20" s="138" t="str">
        <f>DataFromSheet2!P21</f>
        <v>0/9/0</v>
      </c>
      <c r="R20" s="142">
        <f t="shared" ref="R20:R36" si="1">A20</f>
        <v>15</v>
      </c>
    </row>
    <row r="21" spans="1:18" s="66" customFormat="1" ht="17.100000000000001" customHeight="1">
      <c r="A21" s="135">
        <f>DataFromSheet2!A22</f>
        <v>16</v>
      </c>
      <c r="B21" s="58">
        <f>DataFromSheet2!B22</f>
        <v>0.7</v>
      </c>
      <c r="C21" s="59">
        <f>DataFromSheet2!C22</f>
        <v>-2.1</v>
      </c>
      <c r="D21" s="60">
        <f>DataFromSheet2!D22</f>
        <v>-0.9</v>
      </c>
      <c r="E21" s="58">
        <f>DataFromSheet2!E22</f>
        <v>1012.8</v>
      </c>
      <c r="F21" s="59">
        <f>DataFromSheet2!F22</f>
        <v>1001.8</v>
      </c>
      <c r="G21" s="60">
        <f>DataFromSheet2!G22</f>
        <v>1005.2</v>
      </c>
      <c r="H21" s="61">
        <f>DataFromSheet2!H22</f>
        <v>19</v>
      </c>
      <c r="I21" s="63">
        <f>DataFromSheet2!I22</f>
        <v>17</v>
      </c>
      <c r="J21" s="62">
        <f>DataFromSheet2!J22</f>
        <v>301</v>
      </c>
      <c r="K21" s="63">
        <f>DataFromSheet2!K22</f>
        <v>4</v>
      </c>
      <c r="L21" s="64" t="str">
        <f>DataFromSheet2!L22</f>
        <v>NW</v>
      </c>
      <c r="M21" s="77">
        <f>DataFromSheet2!M22</f>
        <v>1</v>
      </c>
      <c r="N21" s="65">
        <f>DataFromSheet2!N22</f>
        <v>2</v>
      </c>
      <c r="O21" s="64">
        <f>DataFromSheet2!O22</f>
        <v>48</v>
      </c>
      <c r="P21" s="126">
        <f>DataFromSheet2!Q22</f>
        <v>-1.7</v>
      </c>
      <c r="Q21" s="139" t="str">
        <f>DataFromSheet2!P22</f>
        <v>0/9/0</v>
      </c>
      <c r="R21" s="142">
        <f t="shared" si="1"/>
        <v>16</v>
      </c>
    </row>
    <row r="22" spans="1:18" s="66" customFormat="1" ht="17.100000000000001" customHeight="1">
      <c r="A22" s="135">
        <f>DataFromSheet2!A23</f>
        <v>17</v>
      </c>
      <c r="B22" s="58">
        <f>DataFromSheet2!B23</f>
        <v>-0.8</v>
      </c>
      <c r="C22" s="59">
        <f>DataFromSheet2!C23</f>
        <v>-1.8</v>
      </c>
      <c r="D22" s="60">
        <f>DataFromSheet2!D23</f>
        <v>-1.2</v>
      </c>
      <c r="E22" s="58">
        <f>DataFromSheet2!E23</f>
        <v>1002.8</v>
      </c>
      <c r="F22" s="59">
        <f>DataFromSheet2!F23</f>
        <v>998.7</v>
      </c>
      <c r="G22" s="60">
        <f>DataFromSheet2!G23</f>
        <v>1000.4</v>
      </c>
      <c r="H22" s="61">
        <f>DataFromSheet2!H23</f>
        <v>0</v>
      </c>
      <c r="I22" s="63">
        <f>DataFromSheet2!I23</f>
        <v>0</v>
      </c>
      <c r="J22" s="62">
        <f>DataFromSheet2!J23</f>
        <v>324</v>
      </c>
      <c r="K22" s="63">
        <f>DataFromSheet2!K23</f>
        <v>0</v>
      </c>
      <c r="L22" s="64">
        <f>DataFromSheet2!L23</f>
        <v>0</v>
      </c>
      <c r="M22" s="77">
        <f>DataFromSheet2!M23</f>
        <v>0</v>
      </c>
      <c r="N22" s="65">
        <f>DataFromSheet2!N23</f>
        <v>4</v>
      </c>
      <c r="O22" s="64">
        <f>DataFromSheet2!O23</f>
        <v>52</v>
      </c>
      <c r="P22" s="126">
        <f>DataFromSheet2!Q23</f>
        <v>-1.7</v>
      </c>
      <c r="Q22" s="138" t="str">
        <f>DataFromSheet2!P23</f>
        <v>0/9/0</v>
      </c>
      <c r="R22" s="142">
        <f t="shared" si="1"/>
        <v>17</v>
      </c>
    </row>
    <row r="23" spans="1:18" s="66" customFormat="1" ht="17.100000000000001" customHeight="1">
      <c r="A23" s="135">
        <f>DataFromSheet2!A24</f>
        <v>18</v>
      </c>
      <c r="B23" s="58">
        <f>DataFromSheet2!B24</f>
        <v>-1.2</v>
      </c>
      <c r="C23" s="59">
        <f>DataFromSheet2!C24</f>
        <v>-3.7</v>
      </c>
      <c r="D23" s="60">
        <f>DataFromSheet2!D24</f>
        <v>-1.9</v>
      </c>
      <c r="E23" s="58">
        <f>DataFromSheet2!E24</f>
        <v>999.9</v>
      </c>
      <c r="F23" s="59">
        <f>DataFromSheet2!F24</f>
        <v>992.2</v>
      </c>
      <c r="G23" s="60">
        <f>DataFromSheet2!G24</f>
        <v>997.2</v>
      </c>
      <c r="H23" s="61">
        <f>DataFromSheet2!H24</f>
        <v>0</v>
      </c>
      <c r="I23" s="63">
        <f>DataFromSheet2!I24</f>
        <v>0</v>
      </c>
      <c r="J23" s="62">
        <f>DataFromSheet2!J24</f>
        <v>258</v>
      </c>
      <c r="K23" s="63">
        <f>DataFromSheet2!K24</f>
        <v>0</v>
      </c>
      <c r="L23" s="64">
        <f>DataFromSheet2!L24</f>
        <v>0</v>
      </c>
      <c r="M23" s="77">
        <f>DataFromSheet2!M24</f>
        <v>1.3</v>
      </c>
      <c r="N23" s="65">
        <f>DataFromSheet2!N24</f>
        <v>4</v>
      </c>
      <c r="O23" s="64">
        <f>DataFromSheet2!O24</f>
        <v>56</v>
      </c>
      <c r="P23" s="126">
        <f>DataFromSheet2!Q24</f>
        <v>-1.7</v>
      </c>
      <c r="Q23" s="139" t="str">
        <f>DataFromSheet2!P24</f>
        <v>0/9/0</v>
      </c>
      <c r="R23" s="142">
        <f t="shared" si="1"/>
        <v>18</v>
      </c>
    </row>
    <row r="24" spans="1:18" s="66" customFormat="1" ht="17.100000000000001" customHeight="1">
      <c r="A24" s="135">
        <f>DataFromSheet2!A25</f>
        <v>19</v>
      </c>
      <c r="B24" s="58">
        <f>DataFromSheet2!B25</f>
        <v>-1.1000000000000001</v>
      </c>
      <c r="C24" s="59">
        <f>DataFromSheet2!C25</f>
        <v>-2.5</v>
      </c>
      <c r="D24" s="60">
        <f>DataFromSheet2!D25</f>
        <v>-1.7</v>
      </c>
      <c r="E24" s="58">
        <f>DataFromSheet2!E25</f>
        <v>992.9</v>
      </c>
      <c r="F24" s="59">
        <f>DataFromSheet2!F25</f>
        <v>988</v>
      </c>
      <c r="G24" s="60">
        <f>DataFromSheet2!G25</f>
        <v>990</v>
      </c>
      <c r="H24" s="61">
        <f>DataFromSheet2!H25</f>
        <v>0</v>
      </c>
      <c r="I24" s="63">
        <f>DataFromSheet2!I25</f>
        <v>0</v>
      </c>
      <c r="J24" s="62">
        <f>DataFromSheet2!J25</f>
        <v>102</v>
      </c>
      <c r="K24" s="63">
        <f>DataFromSheet2!K25</f>
        <v>0</v>
      </c>
      <c r="L24" s="64">
        <f>DataFromSheet2!L25</f>
        <v>0</v>
      </c>
      <c r="M24" s="77">
        <f>DataFromSheet2!M25</f>
        <v>11.2</v>
      </c>
      <c r="N24" s="65">
        <f>DataFromSheet2!N25</f>
        <v>6</v>
      </c>
      <c r="O24" s="64">
        <f>DataFromSheet2!O25</f>
        <v>62</v>
      </c>
      <c r="P24" s="126">
        <f>DataFromSheet2!Q25</f>
        <v>-1.6</v>
      </c>
      <c r="Q24" s="138" t="str">
        <f>DataFromSheet2!P25</f>
        <v>0/9/0</v>
      </c>
      <c r="R24" s="142">
        <f t="shared" si="1"/>
        <v>19</v>
      </c>
    </row>
    <row r="25" spans="1:18" s="66" customFormat="1" ht="17.100000000000001" customHeight="1">
      <c r="A25" s="135">
        <f>DataFromSheet2!A26</f>
        <v>20</v>
      </c>
      <c r="B25" s="58">
        <f>DataFromSheet2!B26</f>
        <v>0.8</v>
      </c>
      <c r="C25" s="59">
        <f>DataFromSheet2!C26</f>
        <v>-5</v>
      </c>
      <c r="D25" s="60">
        <f>DataFromSheet2!D26</f>
        <v>-2.2000000000000002</v>
      </c>
      <c r="E25" s="58">
        <f>DataFromSheet2!E26</f>
        <v>993.5</v>
      </c>
      <c r="F25" s="59">
        <f>DataFromSheet2!F26</f>
        <v>967.7</v>
      </c>
      <c r="G25" s="60">
        <f>DataFromSheet2!G26</f>
        <v>982.2</v>
      </c>
      <c r="H25" s="61">
        <f>DataFromSheet2!H26</f>
        <v>39</v>
      </c>
      <c r="I25" s="63">
        <f>DataFromSheet2!I26</f>
        <v>35</v>
      </c>
      <c r="J25" s="62">
        <f>DataFromSheet2!J26</f>
        <v>16</v>
      </c>
      <c r="K25" s="63">
        <f>DataFromSheet2!K26</f>
        <v>6</v>
      </c>
      <c r="L25" s="64" t="str">
        <f>DataFromSheet2!L26</f>
        <v>N</v>
      </c>
      <c r="M25" s="77">
        <f>DataFromSheet2!M26</f>
        <v>3.3</v>
      </c>
      <c r="N25" s="65">
        <f>DataFromSheet2!N26</f>
        <v>0</v>
      </c>
      <c r="O25" s="64">
        <f>DataFromSheet2!O26</f>
        <v>61</v>
      </c>
      <c r="P25" s="126">
        <f>DataFromSheet2!Q26</f>
        <v>-1.3</v>
      </c>
      <c r="Q25" s="139" t="str">
        <f>DataFromSheet2!P26</f>
        <v>0/9/0</v>
      </c>
      <c r="R25" s="142">
        <f t="shared" si="1"/>
        <v>20</v>
      </c>
    </row>
    <row r="26" spans="1:18" s="66" customFormat="1" ht="17.100000000000001" customHeight="1">
      <c r="A26" s="135">
        <f>DataFromSheet2!A27</f>
        <v>21</v>
      </c>
      <c r="B26" s="58">
        <f>DataFromSheet2!B27</f>
        <v>0.8</v>
      </c>
      <c r="C26" s="59">
        <f>DataFromSheet2!C27</f>
        <v>-6.4</v>
      </c>
      <c r="D26" s="60">
        <f>DataFromSheet2!D27</f>
        <v>-2.4</v>
      </c>
      <c r="E26" s="58">
        <f>DataFromSheet2!E27</f>
        <v>980.9</v>
      </c>
      <c r="F26" s="59">
        <f>DataFromSheet2!F27</f>
        <v>962.9</v>
      </c>
      <c r="G26" s="60">
        <f>DataFromSheet2!G27</f>
        <v>968.8</v>
      </c>
      <c r="H26" s="61">
        <f>DataFromSheet2!H27</f>
        <v>34</v>
      </c>
      <c r="I26" s="63">
        <f>DataFromSheet2!I27</f>
        <v>30</v>
      </c>
      <c r="J26" s="62">
        <f>DataFromSheet2!J27</f>
        <v>14</v>
      </c>
      <c r="K26" s="63">
        <f>DataFromSheet2!K27</f>
        <v>15</v>
      </c>
      <c r="L26" s="64" t="str">
        <f>DataFromSheet2!L27</f>
        <v>N</v>
      </c>
      <c r="M26" s="77">
        <f>DataFromSheet2!M27</f>
        <v>2</v>
      </c>
      <c r="N26" s="65">
        <f>DataFromSheet2!N27</f>
        <v>0</v>
      </c>
      <c r="O26" s="64">
        <f>DataFromSheet2!O27</f>
        <v>59</v>
      </c>
      <c r="P26" s="126">
        <f>DataFromSheet2!Q27</f>
        <v>-1.3</v>
      </c>
      <c r="Q26" s="138" t="str">
        <f>DataFromSheet2!P27</f>
        <v>0/9/0</v>
      </c>
      <c r="R26" s="142">
        <f t="shared" si="1"/>
        <v>21</v>
      </c>
    </row>
    <row r="27" spans="1:18" s="66" customFormat="1" ht="17.100000000000001" customHeight="1">
      <c r="A27" s="135">
        <f>DataFromSheet2!A28</f>
        <v>22</v>
      </c>
      <c r="B27" s="58">
        <f>DataFromSheet2!B28</f>
        <v>-4.9000000000000004</v>
      </c>
      <c r="C27" s="59">
        <f>DataFromSheet2!C28</f>
        <v>-9.1999999999999993</v>
      </c>
      <c r="D27" s="60">
        <f>DataFromSheet2!D28</f>
        <v>-7.3</v>
      </c>
      <c r="E27" s="58">
        <f>DataFromSheet2!E28</f>
        <v>989.7</v>
      </c>
      <c r="F27" s="59">
        <f>DataFromSheet2!F28</f>
        <v>980.9</v>
      </c>
      <c r="G27" s="60">
        <f>DataFromSheet2!G28</f>
        <v>987.7</v>
      </c>
      <c r="H27" s="61">
        <f>DataFromSheet2!H28</f>
        <v>17</v>
      </c>
      <c r="I27" s="63">
        <f>DataFromSheet2!I28</f>
        <v>15</v>
      </c>
      <c r="J27" s="62">
        <f>DataFromSheet2!J28</f>
        <v>226</v>
      </c>
      <c r="K27" s="63">
        <f>DataFromSheet2!K28</f>
        <v>8</v>
      </c>
      <c r="L27" s="64" t="str">
        <f>DataFromSheet2!L28</f>
        <v>SW</v>
      </c>
      <c r="M27" s="77">
        <f>DataFromSheet2!M28</f>
        <v>0</v>
      </c>
      <c r="N27" s="65">
        <f>DataFromSheet2!N28</f>
        <v>1</v>
      </c>
      <c r="O27" s="64">
        <f>DataFromSheet2!O28</f>
        <v>60</v>
      </c>
      <c r="P27" s="126">
        <f>DataFromSheet2!Q28</f>
        <v>-1.6</v>
      </c>
      <c r="Q27" s="139" t="str">
        <f>DataFromSheet2!P28</f>
        <v>0/9/0</v>
      </c>
      <c r="R27" s="142">
        <f t="shared" si="1"/>
        <v>22</v>
      </c>
    </row>
    <row r="28" spans="1:18" s="66" customFormat="1" ht="17.100000000000001" customHeight="1">
      <c r="A28" s="135">
        <f>DataFromSheet2!A29</f>
        <v>23</v>
      </c>
      <c r="B28" s="58">
        <f>DataFromSheet2!B29</f>
        <v>-0.1</v>
      </c>
      <c r="C28" s="59">
        <f>DataFromSheet2!C29</f>
        <v>-8.8000000000000007</v>
      </c>
      <c r="D28" s="60">
        <f>DataFromSheet2!D29</f>
        <v>-3.6</v>
      </c>
      <c r="E28" s="58">
        <f>DataFromSheet2!E29</f>
        <v>986.9</v>
      </c>
      <c r="F28" s="59">
        <f>DataFromSheet2!F29</f>
        <v>972.6</v>
      </c>
      <c r="G28" s="60">
        <f>DataFromSheet2!G29</f>
        <v>976.8</v>
      </c>
      <c r="H28" s="61">
        <f>DataFromSheet2!H29</f>
        <v>27</v>
      </c>
      <c r="I28" s="63">
        <f>DataFromSheet2!I29</f>
        <v>23</v>
      </c>
      <c r="J28" s="62">
        <f>DataFromSheet2!J29</f>
        <v>355</v>
      </c>
      <c r="K28" s="63">
        <f>DataFromSheet2!K29</f>
        <v>11</v>
      </c>
      <c r="L28" s="64" t="str">
        <f>DataFromSheet2!L29</f>
        <v>W</v>
      </c>
      <c r="M28" s="77">
        <f>DataFromSheet2!M29</f>
        <v>1</v>
      </c>
      <c r="N28" s="65">
        <f>DataFromSheet2!N29</f>
        <v>3</v>
      </c>
      <c r="O28" s="64">
        <f>DataFromSheet2!O29</f>
        <v>63</v>
      </c>
      <c r="P28" s="126">
        <f>DataFromSheet2!Q29</f>
        <v>-1.7</v>
      </c>
      <c r="Q28" s="138" t="str">
        <f>DataFromSheet2!P29</f>
        <v>0/9/0</v>
      </c>
      <c r="R28" s="142">
        <f t="shared" si="1"/>
        <v>23</v>
      </c>
    </row>
    <row r="29" spans="1:18" s="66" customFormat="1" ht="17.100000000000001" customHeight="1">
      <c r="A29" s="135">
        <f>DataFromSheet2!A30</f>
        <v>24</v>
      </c>
      <c r="B29" s="58">
        <f>DataFromSheet2!B30</f>
        <v>-1.9</v>
      </c>
      <c r="C29" s="59">
        <f>DataFromSheet2!C30</f>
        <v>-4.2</v>
      </c>
      <c r="D29" s="60">
        <f>DataFromSheet2!D30</f>
        <v>-3.3</v>
      </c>
      <c r="E29" s="58">
        <f>DataFromSheet2!E30</f>
        <v>1012.6</v>
      </c>
      <c r="F29" s="59">
        <f>DataFromSheet2!F30</f>
        <v>974.2</v>
      </c>
      <c r="G29" s="60">
        <f>DataFromSheet2!G30</f>
        <v>994.4</v>
      </c>
      <c r="H29" s="61">
        <f>DataFromSheet2!H30</f>
        <v>34</v>
      </c>
      <c r="I29" s="63">
        <f>DataFromSheet2!I30</f>
        <v>30</v>
      </c>
      <c r="J29" s="62">
        <f>DataFromSheet2!J30</f>
        <v>199</v>
      </c>
      <c r="K29" s="63">
        <f>DataFromSheet2!K30</f>
        <v>11</v>
      </c>
      <c r="L29" s="64" t="str">
        <f>DataFromSheet2!L30</f>
        <v>SW</v>
      </c>
      <c r="M29" s="77">
        <f>DataFromSheet2!M30</f>
        <v>0</v>
      </c>
      <c r="N29" s="65">
        <f>DataFromSheet2!N30</f>
        <v>0</v>
      </c>
      <c r="O29" s="64">
        <f>DataFromSheet2!O30</f>
        <v>60</v>
      </c>
      <c r="P29" s="126">
        <f>DataFromSheet2!Q30</f>
        <v>-1.8</v>
      </c>
      <c r="Q29" s="139" t="str">
        <f>DataFromSheet2!P30</f>
        <v>0/9/0</v>
      </c>
      <c r="R29" s="142">
        <f t="shared" si="1"/>
        <v>24</v>
      </c>
    </row>
    <row r="30" spans="1:18" s="66" customFormat="1" ht="17.100000000000001" customHeight="1">
      <c r="A30" s="135">
        <f>DataFromSheet2!A31</f>
        <v>25</v>
      </c>
      <c r="B30" s="58">
        <f>DataFromSheet2!B31</f>
        <v>0.1</v>
      </c>
      <c r="C30" s="59">
        <f>DataFromSheet2!C31</f>
        <v>-3</v>
      </c>
      <c r="D30" s="60">
        <f>DataFromSheet2!D31</f>
        <v>-1.3</v>
      </c>
      <c r="E30" s="58">
        <f>DataFromSheet2!E31</f>
        <v>1017.8</v>
      </c>
      <c r="F30" s="59">
        <f>DataFromSheet2!F31</f>
        <v>1012.5</v>
      </c>
      <c r="G30" s="60">
        <f>DataFromSheet2!G31</f>
        <v>1015.6</v>
      </c>
      <c r="H30" s="61">
        <f>DataFromSheet2!H31</f>
        <v>15</v>
      </c>
      <c r="I30" s="63">
        <f>DataFromSheet2!I31</f>
        <v>14</v>
      </c>
      <c r="J30" s="62">
        <f>DataFromSheet2!J31</f>
        <v>312</v>
      </c>
      <c r="K30" s="63">
        <f>DataFromSheet2!K31</f>
        <v>6</v>
      </c>
      <c r="L30" s="64" t="str">
        <f>DataFromSheet2!L31</f>
        <v>NW</v>
      </c>
      <c r="M30" s="77">
        <f>DataFromSheet2!M31</f>
        <v>0.3</v>
      </c>
      <c r="N30" s="65">
        <f>DataFromSheet2!N31</f>
        <v>0</v>
      </c>
      <c r="O30" s="64">
        <f>DataFromSheet2!O31</f>
        <v>59</v>
      </c>
      <c r="P30" s="126">
        <f>DataFromSheet2!Q31</f>
        <v>-1.8</v>
      </c>
      <c r="Q30" s="138" t="str">
        <f>DataFromSheet2!P31</f>
        <v>0/9/0</v>
      </c>
      <c r="R30" s="142">
        <f t="shared" si="1"/>
        <v>25</v>
      </c>
    </row>
    <row r="31" spans="1:18" s="66" customFormat="1" ht="16.5" customHeight="1">
      <c r="A31" s="135">
        <f>DataFromSheet2!A32</f>
        <v>26</v>
      </c>
      <c r="B31" s="58">
        <f>DataFromSheet2!B32</f>
        <v>0.4</v>
      </c>
      <c r="C31" s="59">
        <f>DataFromSheet2!C32</f>
        <v>-3</v>
      </c>
      <c r="D31" s="60">
        <f>DataFromSheet2!D32</f>
        <v>-0.9</v>
      </c>
      <c r="E31" s="58">
        <f>DataFromSheet2!E32</f>
        <v>1018.1</v>
      </c>
      <c r="F31" s="59">
        <f>DataFromSheet2!F32</f>
        <v>1005.2</v>
      </c>
      <c r="G31" s="60">
        <f>DataFromSheet2!G32</f>
        <v>1012.9</v>
      </c>
      <c r="H31" s="61">
        <f>DataFromSheet2!H32</f>
        <v>10</v>
      </c>
      <c r="I31" s="63">
        <f>DataFromSheet2!I32</f>
        <v>8</v>
      </c>
      <c r="J31" s="62">
        <f>DataFromSheet2!J32</f>
        <v>313</v>
      </c>
      <c r="K31" s="63">
        <f>DataFromSheet2!K32</f>
        <v>1</v>
      </c>
      <c r="L31" s="64" t="str">
        <f>DataFromSheet2!L32</f>
        <v>NW</v>
      </c>
      <c r="M31" s="77">
        <f>DataFromSheet2!M32</f>
        <v>0.3</v>
      </c>
      <c r="N31" s="65">
        <f>DataFromSheet2!N32</f>
        <v>0</v>
      </c>
      <c r="O31" s="64">
        <f>DataFromSheet2!O32</f>
        <v>59</v>
      </c>
      <c r="P31" s="126">
        <f>DataFromSheet2!Q32</f>
        <v>-1.7</v>
      </c>
      <c r="Q31" s="139" t="str">
        <f>DataFromSheet2!P32</f>
        <v>0/9/0</v>
      </c>
      <c r="R31" s="142">
        <f t="shared" si="1"/>
        <v>26</v>
      </c>
    </row>
    <row r="32" spans="1:18" s="66" customFormat="1" ht="16.5" customHeight="1">
      <c r="A32" s="135">
        <f>DataFromSheet2!A33</f>
        <v>27</v>
      </c>
      <c r="B32" s="58">
        <f>DataFromSheet2!B33</f>
        <v>-0.9</v>
      </c>
      <c r="C32" s="59">
        <f>DataFromSheet2!C33</f>
        <v>-2.4</v>
      </c>
      <c r="D32" s="60">
        <f>DataFromSheet2!D33</f>
        <v>-1.8</v>
      </c>
      <c r="E32" s="58">
        <f>DataFromSheet2!E33</f>
        <v>1007.1</v>
      </c>
      <c r="F32" s="59">
        <f>DataFromSheet2!F33</f>
        <v>1004.3</v>
      </c>
      <c r="G32" s="60">
        <f>DataFromSheet2!G33</f>
        <v>1005.7</v>
      </c>
      <c r="H32" s="61">
        <f>DataFromSheet2!H33</f>
        <v>0</v>
      </c>
      <c r="I32" s="63">
        <f>DataFromSheet2!I33</f>
        <v>0</v>
      </c>
      <c r="J32" s="62">
        <f>DataFromSheet2!J33</f>
        <v>307</v>
      </c>
      <c r="K32" s="63">
        <f>DataFromSheet2!K33</f>
        <v>0</v>
      </c>
      <c r="L32" s="64">
        <f>DataFromSheet2!L33</f>
        <v>0</v>
      </c>
      <c r="M32" s="77">
        <f>DataFromSheet2!M33</f>
        <v>0</v>
      </c>
      <c r="N32" s="65">
        <f>DataFromSheet2!N33</f>
        <v>1</v>
      </c>
      <c r="O32" s="64">
        <f>DataFromSheet2!O33</f>
        <v>60</v>
      </c>
      <c r="P32" s="126">
        <f>DataFromSheet2!Q33</f>
        <v>-1.8</v>
      </c>
      <c r="Q32" s="138" t="str">
        <f>DataFromSheet2!P33</f>
        <v>0/9/0</v>
      </c>
      <c r="R32" s="142">
        <f t="shared" si="1"/>
        <v>27</v>
      </c>
    </row>
    <row r="33" spans="1:18" s="66" customFormat="1" ht="17.100000000000001" customHeight="1">
      <c r="A33" s="135">
        <f>DataFromSheet2!A34</f>
        <v>28</v>
      </c>
      <c r="B33" s="58">
        <f>DataFromSheet2!B34</f>
        <v>0.6</v>
      </c>
      <c r="C33" s="59">
        <f>DataFromSheet2!C34</f>
        <v>-1.9</v>
      </c>
      <c r="D33" s="60">
        <f>DataFromSheet2!D34</f>
        <v>-0.5</v>
      </c>
      <c r="E33" s="58">
        <f>DataFromSheet2!E34</f>
        <v>1010</v>
      </c>
      <c r="F33" s="59">
        <f>DataFromSheet2!F34</f>
        <v>1005.3</v>
      </c>
      <c r="G33" s="60">
        <f>DataFromSheet2!G34</f>
        <v>1007.7</v>
      </c>
      <c r="H33" s="61">
        <f>DataFromSheet2!H34</f>
        <v>8</v>
      </c>
      <c r="I33" s="63">
        <f>DataFromSheet2!I34</f>
        <v>7</v>
      </c>
      <c r="J33" s="62">
        <f>DataFromSheet2!J34</f>
        <v>159</v>
      </c>
      <c r="K33" s="63">
        <f>DataFromSheet2!K34</f>
        <v>1</v>
      </c>
      <c r="L33" s="64" t="str">
        <f>DataFromSheet2!L34</f>
        <v>SE</v>
      </c>
      <c r="M33" s="77">
        <f>DataFromSheet2!M34</f>
        <v>1.8</v>
      </c>
      <c r="N33" s="65">
        <f>DataFromSheet2!N34</f>
        <v>2</v>
      </c>
      <c r="O33" s="64">
        <f>DataFromSheet2!O34</f>
        <v>62</v>
      </c>
      <c r="P33" s="126">
        <f>DataFromSheet2!Q34</f>
        <v>-1.7</v>
      </c>
      <c r="Q33" s="139" t="str">
        <f>DataFromSheet2!P34</f>
        <v>0/9/0</v>
      </c>
      <c r="R33" s="142">
        <f t="shared" si="1"/>
        <v>28</v>
      </c>
    </row>
    <row r="34" spans="1:18" s="66" customFormat="1" ht="17.100000000000001" customHeight="1">
      <c r="A34" s="135">
        <f>DataFromSheet2!A35</f>
        <v>29</v>
      </c>
      <c r="B34" s="58">
        <f>DataFromSheet2!B35</f>
        <v>3.7</v>
      </c>
      <c r="C34" s="59">
        <f>DataFromSheet2!C35</f>
        <v>-0.1</v>
      </c>
      <c r="D34" s="60">
        <f>DataFromSheet2!D35</f>
        <v>1</v>
      </c>
      <c r="E34" s="58">
        <f>DataFromSheet2!E35</f>
        <v>1010.1</v>
      </c>
      <c r="F34" s="59">
        <f>DataFromSheet2!F35</f>
        <v>1008.4</v>
      </c>
      <c r="G34" s="60">
        <f>DataFromSheet2!G35</f>
        <v>1009.5</v>
      </c>
      <c r="H34" s="61">
        <f>DataFromSheet2!H35</f>
        <v>13</v>
      </c>
      <c r="I34" s="63">
        <f>DataFromSheet2!I35</f>
        <v>11</v>
      </c>
      <c r="J34" s="62">
        <f>DataFromSheet2!J35</f>
        <v>129</v>
      </c>
      <c r="K34" s="63">
        <f>DataFromSheet2!K35</f>
        <v>2</v>
      </c>
      <c r="L34" s="64" t="str">
        <f>DataFromSheet2!L35</f>
        <v>N</v>
      </c>
      <c r="M34" s="77">
        <f>DataFromSheet2!M35</f>
        <v>4.8</v>
      </c>
      <c r="N34" s="65">
        <f>DataFromSheet2!N35</f>
        <v>0</v>
      </c>
      <c r="O34" s="64">
        <f>DataFromSheet2!O35</f>
        <v>58</v>
      </c>
      <c r="P34" s="126">
        <f>DataFromSheet2!Q35</f>
        <v>-1.6</v>
      </c>
      <c r="Q34" s="138" t="str">
        <f>DataFromSheet2!P35</f>
        <v>0/9/0</v>
      </c>
      <c r="R34" s="142">
        <f t="shared" si="1"/>
        <v>29</v>
      </c>
    </row>
    <row r="35" spans="1:18" s="66" customFormat="1" ht="17.100000000000001" customHeight="1">
      <c r="A35" s="135">
        <f>DataFromSheet2!A36</f>
        <v>30</v>
      </c>
      <c r="B35" s="58">
        <f>DataFromSheet2!B36</f>
        <v>4.0999999999999996</v>
      </c>
      <c r="C35" s="59">
        <f>DataFromSheet2!C36</f>
        <v>-0.1</v>
      </c>
      <c r="D35" s="60">
        <f>DataFromSheet2!D36</f>
        <v>1.1000000000000001</v>
      </c>
      <c r="E35" s="58">
        <f>DataFromSheet2!E36</f>
        <v>1008.9</v>
      </c>
      <c r="F35" s="59">
        <f>DataFromSheet2!F36</f>
        <v>995.5</v>
      </c>
      <c r="G35" s="60">
        <f>DataFromSheet2!G36</f>
        <v>1002.1</v>
      </c>
      <c r="H35" s="61">
        <f>DataFromSheet2!H36</f>
        <v>33</v>
      </c>
      <c r="I35" s="63">
        <f>DataFromSheet2!I36</f>
        <v>30</v>
      </c>
      <c r="J35" s="62">
        <f>DataFromSheet2!J36</f>
        <v>10</v>
      </c>
      <c r="K35" s="63">
        <f>DataFromSheet2!K36</f>
        <v>7</v>
      </c>
      <c r="L35" s="64" t="str">
        <f>DataFromSheet2!L36</f>
        <v>N</v>
      </c>
      <c r="M35" s="77">
        <f>DataFromSheet2!M36</f>
        <v>6.1</v>
      </c>
      <c r="N35" s="65">
        <f>DataFromSheet2!N36</f>
        <v>0</v>
      </c>
      <c r="O35" s="64">
        <f>DataFromSheet2!O36</f>
        <v>55</v>
      </c>
      <c r="P35" s="126">
        <f>DataFromSheet2!Q36</f>
        <v>-1.6</v>
      </c>
      <c r="Q35" s="139" t="str">
        <f>DataFromSheet2!P36</f>
        <v>0/9/0</v>
      </c>
      <c r="R35" s="142">
        <f t="shared" si="1"/>
        <v>30</v>
      </c>
    </row>
    <row r="36" spans="1:18" s="66" customFormat="1" ht="17.100000000000001" customHeight="1" thickBot="1">
      <c r="A36" s="135">
        <f>DataFromSheet2!A37</f>
        <v>31</v>
      </c>
      <c r="B36" s="58">
        <f>DataFromSheet2!B37</f>
        <v>2.2999999999999998</v>
      </c>
      <c r="C36" s="59">
        <f>DataFromSheet2!C37</f>
        <v>-2.9</v>
      </c>
      <c r="D36" s="60">
        <f>DataFromSheet2!D37</f>
        <v>-0.8</v>
      </c>
      <c r="E36" s="58">
        <f>DataFromSheet2!E37</f>
        <v>1002.3</v>
      </c>
      <c r="F36" s="59">
        <f>DataFromSheet2!F37</f>
        <v>995.6</v>
      </c>
      <c r="G36" s="60">
        <f>DataFromSheet2!G37</f>
        <v>999.2</v>
      </c>
      <c r="H36" s="61">
        <f>DataFromSheet2!H37</f>
        <v>25</v>
      </c>
      <c r="I36" s="63">
        <f>DataFromSheet2!I37</f>
        <v>22</v>
      </c>
      <c r="J36" s="62">
        <f>DataFromSheet2!J37</f>
        <v>311</v>
      </c>
      <c r="K36" s="63">
        <f>DataFromSheet2!K37</f>
        <v>8</v>
      </c>
      <c r="L36" s="64" t="str">
        <f>DataFromSheet2!L37</f>
        <v>NW</v>
      </c>
      <c r="M36" s="77">
        <f>DataFromSheet2!M37</f>
        <v>1.5</v>
      </c>
      <c r="N36" s="65">
        <f>DataFromSheet2!N37</f>
        <v>0</v>
      </c>
      <c r="O36" s="64">
        <f>DataFromSheet2!O37</f>
        <v>52</v>
      </c>
      <c r="P36" s="126">
        <f>DataFromSheet2!Q37</f>
        <v>-1.5</v>
      </c>
      <c r="Q36" s="144" t="str">
        <f>DataFromSheet2!P37</f>
        <v>0/9/0</v>
      </c>
      <c r="R36" s="143">
        <f t="shared" si="1"/>
        <v>31</v>
      </c>
    </row>
    <row r="37" spans="1:18" ht="17.100000000000001" customHeight="1" thickTop="1">
      <c r="A37" s="95"/>
      <c r="B37" s="96"/>
      <c r="C37" s="96"/>
      <c r="D37" s="96"/>
      <c r="E37" s="96"/>
      <c r="F37" s="96"/>
      <c r="G37" s="96"/>
      <c r="H37" s="97"/>
      <c r="I37" s="97"/>
      <c r="J37" s="98"/>
      <c r="K37" s="97"/>
      <c r="L37" s="98"/>
      <c r="M37" s="96"/>
      <c r="N37" s="99"/>
      <c r="O37" s="98"/>
      <c r="P37" s="100"/>
      <c r="Q37" s="42"/>
      <c r="R37" s="101"/>
    </row>
    <row r="38" spans="1:18" ht="17.100000000000001" customHeight="1" thickBot="1">
      <c r="A38" s="11"/>
      <c r="B38" s="13"/>
      <c r="C38" s="13"/>
      <c r="D38" s="13"/>
      <c r="E38" s="13"/>
      <c r="F38" s="13"/>
      <c r="G38" s="13"/>
      <c r="H38" s="12"/>
      <c r="I38" s="12"/>
      <c r="J38" s="14"/>
      <c r="K38" s="12"/>
      <c r="L38" s="14"/>
      <c r="M38" s="13"/>
      <c r="N38" s="50"/>
      <c r="O38" s="14"/>
      <c r="P38" s="42"/>
      <c r="Q38" s="42"/>
      <c r="R38" s="3"/>
    </row>
    <row r="39" spans="1:18" ht="17.100000000000001" customHeight="1" thickTop="1" thickBot="1">
      <c r="A39" s="2"/>
      <c r="B39" s="78" t="s">
        <v>37</v>
      </c>
      <c r="C39" s="24"/>
      <c r="D39" s="24"/>
      <c r="E39" s="24"/>
      <c r="F39" s="24"/>
      <c r="G39" s="24"/>
      <c r="H39" s="24"/>
      <c r="I39" s="24"/>
      <c r="J39" s="25"/>
      <c r="K39" s="26"/>
      <c r="L39" s="25"/>
      <c r="M39" s="26"/>
      <c r="N39" s="27"/>
      <c r="P39" s="42"/>
      <c r="Q39" s="42"/>
      <c r="R39" s="3"/>
    </row>
    <row r="40" spans="1:18" ht="17.100000000000001" customHeight="1">
      <c r="A40"/>
      <c r="B40" s="32"/>
      <c r="C40" s="33"/>
      <c r="D40" s="34"/>
      <c r="E40" s="34"/>
      <c r="F40" s="34"/>
      <c r="G40" s="34"/>
      <c r="H40" s="34"/>
      <c r="I40" s="34"/>
      <c r="J40" s="35"/>
      <c r="K40" s="8"/>
      <c r="L40" s="35"/>
      <c r="M40" s="8"/>
      <c r="N40" s="36"/>
      <c r="P40" s="42"/>
      <c r="Q40" s="42"/>
      <c r="R40" s="3"/>
    </row>
    <row r="41" spans="1:18" s="37" customFormat="1" ht="17.100000000000001" customHeight="1">
      <c r="A41" s="73"/>
      <c r="B41" s="15" t="s">
        <v>19</v>
      </c>
      <c r="C41" s="7" t="s">
        <v>20</v>
      </c>
      <c r="D41" s="7" t="s">
        <v>21</v>
      </c>
      <c r="E41" s="7" t="s">
        <v>22</v>
      </c>
      <c r="F41" s="7" t="s">
        <v>21</v>
      </c>
      <c r="G41" s="7" t="s">
        <v>70</v>
      </c>
      <c r="H41" s="7" t="s">
        <v>73</v>
      </c>
      <c r="I41" s="7"/>
      <c r="J41" s="7" t="s">
        <v>74</v>
      </c>
      <c r="N41" s="92"/>
      <c r="P41" s="76"/>
      <c r="Q41" s="76"/>
      <c r="R41" s="7"/>
    </row>
    <row r="42" spans="1:18" s="37" customFormat="1" ht="16.5" customHeight="1">
      <c r="A42" s="73"/>
      <c r="B42" s="74"/>
      <c r="C42" s="10">
        <f>MAX(B6:B36)</f>
        <v>4.0999999999999996</v>
      </c>
      <c r="D42" s="37">
        <f>VLOOKUP(MAX(B6:B36),B6:R36,17,FALSE)</f>
        <v>30</v>
      </c>
      <c r="E42" s="10">
        <f>MIN(C6:C36)</f>
        <v>-9.1999999999999993</v>
      </c>
      <c r="F42" s="37">
        <f>VLOOKUP(MIN(C6:C36),C6:R36,16,FALSE)</f>
        <v>22</v>
      </c>
      <c r="G42" s="10">
        <f>AVERAGE(D6:D36)</f>
        <v>-2.1580645161290324</v>
      </c>
      <c r="H42" s="10">
        <f>AVERAGE(B6:B36)</f>
        <v>-0.56129032258064504</v>
      </c>
      <c r="I42" s="10"/>
      <c r="J42" s="10">
        <f>AVERAGE(C6:C36)</f>
        <v>-3.7387096774193553</v>
      </c>
      <c r="N42" s="75"/>
      <c r="P42" s="76"/>
      <c r="Q42" s="76"/>
      <c r="R42" s="9"/>
    </row>
    <row r="43" spans="1:18" s="37" customFormat="1" ht="17.100000000000001" customHeight="1">
      <c r="A43" s="73"/>
      <c r="B43" s="15" t="s">
        <v>23</v>
      </c>
      <c r="C43" s="7" t="s">
        <v>24</v>
      </c>
      <c r="D43" s="39" t="s">
        <v>21</v>
      </c>
      <c r="E43" s="7" t="s">
        <v>38</v>
      </c>
      <c r="F43" s="39" t="s">
        <v>21</v>
      </c>
      <c r="G43" s="7" t="s">
        <v>71</v>
      </c>
      <c r="H43" s="7" t="s">
        <v>75</v>
      </c>
      <c r="I43" s="7"/>
      <c r="J43" s="7" t="s">
        <v>76</v>
      </c>
      <c r="K43" s="9"/>
      <c r="L43" s="10"/>
      <c r="N43" s="75"/>
      <c r="P43" s="76"/>
      <c r="Q43" s="76"/>
      <c r="R43" s="9"/>
    </row>
    <row r="44" spans="1:18" s="37" customFormat="1" ht="17.100000000000001" customHeight="1">
      <c r="A44" s="73"/>
      <c r="B44" s="93"/>
      <c r="C44" s="10">
        <f>MAX(E6:E36)</f>
        <v>1019.2</v>
      </c>
      <c r="D44" s="9">
        <f>VLOOKUP(MAX(E6:E36),E6:R36,14,FALSE)</f>
        <v>15</v>
      </c>
      <c r="E44" s="10">
        <f>MIN(F6:F36)</f>
        <v>962.9</v>
      </c>
      <c r="F44" s="37">
        <f>VLOOKUP(MIN(F6:F36),F6:R36,13,FALSE)</f>
        <v>21</v>
      </c>
      <c r="G44" s="10">
        <f>AVERAGE(G6:G36)</f>
        <v>1000.4741935483872</v>
      </c>
      <c r="H44" s="10">
        <f>AVERAGE(E6:E36)</f>
        <v>1005.2096774193549</v>
      </c>
      <c r="I44" s="10"/>
      <c r="J44" s="10">
        <f>AVERAGE(F6:F36)</f>
        <v>995.58064516129036</v>
      </c>
      <c r="K44" s="9"/>
      <c r="L44" s="10"/>
      <c r="N44" s="75"/>
      <c r="P44" s="76"/>
      <c r="Q44" s="76"/>
      <c r="R44" s="9"/>
    </row>
    <row r="45" spans="1:18" s="5" customFormat="1" ht="17.100000000000001" customHeight="1">
      <c r="A45"/>
      <c r="B45" s="15" t="s">
        <v>25</v>
      </c>
      <c r="C45" s="7" t="s">
        <v>26</v>
      </c>
      <c r="D45" s="7" t="s">
        <v>27</v>
      </c>
      <c r="E45" s="7" t="s">
        <v>49</v>
      </c>
      <c r="G45" s="39" t="s">
        <v>21</v>
      </c>
      <c r="H45" s="7" t="s">
        <v>28</v>
      </c>
      <c r="I45" s="115" t="s">
        <v>102</v>
      </c>
      <c r="J45" s="7" t="s">
        <v>27</v>
      </c>
      <c r="L45" s="7"/>
      <c r="M45" s="51"/>
      <c r="N45" s="19"/>
      <c r="O45" s="43"/>
      <c r="R45" s="38"/>
    </row>
    <row r="46" spans="1:18" s="5" customFormat="1" ht="17.100000000000001" customHeight="1">
      <c r="A46"/>
      <c r="B46" s="17"/>
      <c r="C46" s="10">
        <f>SUM(M6:M36)</f>
        <v>39.5</v>
      </c>
      <c r="D46" s="56">
        <f>SUM(N6:N36)</f>
        <v>45</v>
      </c>
      <c r="E46" s="9">
        <f>MAX(O6:O36)</f>
        <v>63</v>
      </c>
      <c r="G46" s="37">
        <f>IF(MAX(O6:O36)=0,"NA",VLOOKUP(MAX(O6:O36),O6:R36,4,FALSE))</f>
        <v>23</v>
      </c>
      <c r="H46" s="8"/>
      <c r="I46" s="127">
        <v>208.4</v>
      </c>
      <c r="J46" s="128">
        <v>141</v>
      </c>
      <c r="L46" s="8"/>
      <c r="M46" s="55"/>
      <c r="N46" s="18"/>
      <c r="O46" s="43"/>
      <c r="R46" s="38"/>
    </row>
    <row r="47" spans="1:18" s="5" customFormat="1" ht="17.100000000000001" customHeight="1">
      <c r="A47"/>
      <c r="B47" s="20" t="s">
        <v>41</v>
      </c>
      <c r="C47" s="7" t="s">
        <v>50</v>
      </c>
      <c r="D47" s="7" t="s">
        <v>21</v>
      </c>
      <c r="E47" s="7" t="s">
        <v>51</v>
      </c>
      <c r="F47" s="94" t="s">
        <v>29</v>
      </c>
      <c r="G47" s="6" t="s">
        <v>30</v>
      </c>
      <c r="H47" s="7" t="s">
        <v>31</v>
      </c>
      <c r="I47" s="6" t="s">
        <v>32</v>
      </c>
      <c r="J47" s="7" t="s">
        <v>33</v>
      </c>
      <c r="K47" s="6" t="s">
        <v>34</v>
      </c>
      <c r="L47" s="6" t="s">
        <v>35</v>
      </c>
      <c r="M47" s="52" t="s">
        <v>36</v>
      </c>
      <c r="N47" s="16" t="s">
        <v>72</v>
      </c>
      <c r="O47"/>
      <c r="P47"/>
      <c r="Q47"/>
    </row>
    <row r="48" spans="1:18" s="5" customFormat="1" ht="17.100000000000001" customHeight="1" thickBot="1">
      <c r="A48"/>
      <c r="B48" s="21"/>
      <c r="C48" s="112">
        <f>MAX(H6:H36)</f>
        <v>39</v>
      </c>
      <c r="D48" s="112">
        <f>VLOOKUP(MAX(H6:H36),H6:R36,11,FALSE)</f>
        <v>1</v>
      </c>
      <c r="E48" s="112">
        <f>AVERAGE(K6:K36)</f>
        <v>4.935483870967742</v>
      </c>
      <c r="F48" s="113"/>
      <c r="G48" s="22">
        <f>COUNTIF(L6:L36,"N")+COUNTIF(L6:L36,"N ")</f>
        <v>4</v>
      </c>
      <c r="H48" s="22">
        <f>COUNTIF(L6:L36,"NE")</f>
        <v>0</v>
      </c>
      <c r="I48" s="22">
        <f>COUNTIF(L6:L36,"E")+COUNTIF(L6:L36,"E ")</f>
        <v>0</v>
      </c>
      <c r="J48" s="22">
        <f>COUNTIF(L6:L36,"SE")</f>
        <v>2</v>
      </c>
      <c r="K48" s="22">
        <f>COUNTIF(L6:L36,"S")+COUNTIF(L6:L36,"S ")</f>
        <v>0</v>
      </c>
      <c r="L48" s="22">
        <f>COUNTIF(L6:L36,"SW")</f>
        <v>6</v>
      </c>
      <c r="M48" s="114">
        <f>COUNTIF(L6:L36,"W")+COUNTIF(L6:L36,"W ")</f>
        <v>1</v>
      </c>
      <c r="N48" s="23">
        <f>COUNTIF(L6:L36,"NW")</f>
        <v>9</v>
      </c>
      <c r="O48"/>
      <c r="P48"/>
      <c r="Q48"/>
    </row>
    <row r="49" spans="1:18" ht="17.100000000000001" customHeight="1" thickTop="1">
      <c r="A49" s="4"/>
      <c r="B49" s="4"/>
      <c r="C49" s="4"/>
      <c r="D49" s="4"/>
      <c r="E49" s="4"/>
      <c r="F49" s="4"/>
      <c r="G49" s="4"/>
      <c r="H49" s="4"/>
      <c r="J49" s="4"/>
      <c r="K49" s="4"/>
      <c r="L49" s="4"/>
      <c r="M49" s="4"/>
      <c r="N49" s="53"/>
      <c r="O49" s="4"/>
      <c r="P49" s="44"/>
      <c r="Q49" s="44"/>
      <c r="R49" s="3"/>
    </row>
    <row r="50" spans="1:18" ht="17.100000000000001" customHeight="1">
      <c r="A50" s="4"/>
      <c r="B50" s="4"/>
      <c r="C50" s="4"/>
      <c r="D50" s="4"/>
      <c r="F50" s="4"/>
      <c r="G50" s="4"/>
      <c r="H50" s="4"/>
      <c r="I50" s="4"/>
      <c r="J50" s="4"/>
      <c r="K50" s="4"/>
      <c r="L50" s="4"/>
      <c r="M50" s="4"/>
      <c r="N50" s="53"/>
      <c r="O50" s="4"/>
      <c r="P50" s="44"/>
      <c r="Q50" s="44"/>
      <c r="R50" s="3"/>
    </row>
    <row r="51" spans="1:18" ht="17.100000000000001" customHeight="1">
      <c r="I51" s="4"/>
    </row>
  </sheetData>
  <mergeCells count="1">
    <mergeCell ref="P3:Q3"/>
  </mergeCells>
  <phoneticPr fontId="0" type="noConversion"/>
  <printOptions horizontalCentered="1" verticalCentered="1" gridLinesSet="0"/>
  <pageMargins left="0.4" right="0.4" top="0.5" bottom="0.5" header="0" footer="0"/>
  <pageSetup scale="58" pageOrder="overThenDown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Normal="100" workbookViewId="0">
      <selection activeCell="F2" sqref="F2"/>
    </sheetView>
  </sheetViews>
  <sheetFormatPr defaultRowHeight="12"/>
  <cols>
    <col min="1" max="4" width="9" style="105"/>
    <col min="5" max="5" width="10.125" style="105" customWidth="1"/>
    <col min="6" max="16384" width="9" style="105"/>
  </cols>
  <sheetData>
    <row r="1" spans="1:8">
      <c r="A1" s="105" t="s">
        <v>100</v>
      </c>
    </row>
    <row r="2" spans="1:8">
      <c r="A2" s="105" t="s">
        <v>57</v>
      </c>
      <c r="F2" s="105" t="str">
        <f>Table!J2</f>
        <v>May 2016</v>
      </c>
    </row>
    <row r="3" spans="1:8">
      <c r="A3" s="105" t="s">
        <v>98</v>
      </c>
    </row>
    <row r="4" spans="1:8">
      <c r="B4" s="106" t="s">
        <v>19</v>
      </c>
      <c r="D4" s="107" t="s">
        <v>77</v>
      </c>
      <c r="E4" s="108">
        <f>Table!C42</f>
        <v>4.0999999999999996</v>
      </c>
      <c r="F4" s="105" t="s">
        <v>52</v>
      </c>
      <c r="G4" s="107" t="s">
        <v>60</v>
      </c>
      <c r="H4" s="106">
        <f>Table!D42</f>
        <v>30</v>
      </c>
    </row>
    <row r="5" spans="1:8">
      <c r="D5" s="107" t="s">
        <v>78</v>
      </c>
      <c r="E5" s="108">
        <f>Table!E42</f>
        <v>-9.1999999999999993</v>
      </c>
      <c r="F5" s="105" t="s">
        <v>52</v>
      </c>
      <c r="G5" s="107" t="s">
        <v>60</v>
      </c>
      <c r="H5" s="106">
        <f>Table!F42</f>
        <v>22</v>
      </c>
    </row>
    <row r="6" spans="1:8">
      <c r="D6" s="107" t="s">
        <v>79</v>
      </c>
      <c r="E6" s="109">
        <f>Table!G42</f>
        <v>-2.1580645161290324</v>
      </c>
      <c r="F6" s="105" t="s">
        <v>52</v>
      </c>
      <c r="H6" s="106"/>
    </row>
    <row r="7" spans="1:8">
      <c r="D7" s="107" t="s">
        <v>80</v>
      </c>
      <c r="E7" s="109">
        <f>Table!H42</f>
        <v>-0.56129032258064504</v>
      </c>
      <c r="F7" s="105" t="s">
        <v>52</v>
      </c>
      <c r="H7" s="106"/>
    </row>
    <row r="8" spans="1:8">
      <c r="D8" s="107" t="s">
        <v>81</v>
      </c>
      <c r="E8" s="109">
        <f>Table!J42</f>
        <v>-3.7387096774193553</v>
      </c>
      <c r="F8" s="105" t="s">
        <v>52</v>
      </c>
      <c r="H8" s="106"/>
    </row>
    <row r="9" spans="1:8">
      <c r="A9" s="105" t="s">
        <v>98</v>
      </c>
      <c r="C9" s="107"/>
      <c r="F9" s="106"/>
    </row>
    <row r="10" spans="1:8">
      <c r="B10" s="106" t="s">
        <v>23</v>
      </c>
      <c r="D10" s="107" t="s">
        <v>77</v>
      </c>
      <c r="E10" s="108">
        <f>Table!C44</f>
        <v>1019.2</v>
      </c>
      <c r="F10" s="105" t="s">
        <v>58</v>
      </c>
      <c r="G10" s="107" t="s">
        <v>60</v>
      </c>
      <c r="H10" s="106">
        <f>Table!D44</f>
        <v>15</v>
      </c>
    </row>
    <row r="11" spans="1:8">
      <c r="D11" s="107" t="s">
        <v>78</v>
      </c>
      <c r="E11" s="108">
        <f>Table!E44</f>
        <v>962.9</v>
      </c>
      <c r="F11" s="105" t="s">
        <v>58</v>
      </c>
      <c r="G11" s="107" t="s">
        <v>60</v>
      </c>
      <c r="H11" s="106">
        <f>Table!F44</f>
        <v>21</v>
      </c>
    </row>
    <row r="12" spans="1:8">
      <c r="D12" s="107" t="s">
        <v>79</v>
      </c>
      <c r="E12" s="109">
        <f>Table!G44</f>
        <v>1000.4741935483872</v>
      </c>
      <c r="F12" s="105" t="s">
        <v>58</v>
      </c>
      <c r="H12" s="106"/>
    </row>
    <row r="13" spans="1:8">
      <c r="D13" s="107" t="s">
        <v>80</v>
      </c>
      <c r="E13" s="109">
        <f>Table!H44</f>
        <v>1005.2096774193549</v>
      </c>
      <c r="F13" s="105" t="s">
        <v>58</v>
      </c>
      <c r="H13" s="106"/>
    </row>
    <row r="14" spans="1:8">
      <c r="D14" s="107" t="s">
        <v>81</v>
      </c>
      <c r="E14" s="109">
        <f>Table!J44</f>
        <v>995.58064516129036</v>
      </c>
      <c r="F14" s="105" t="s">
        <v>58</v>
      </c>
      <c r="H14" s="106"/>
    </row>
    <row r="15" spans="1:8">
      <c r="A15" s="105" t="s">
        <v>98</v>
      </c>
      <c r="H15" s="106"/>
    </row>
    <row r="16" spans="1:8">
      <c r="B16" s="106" t="s">
        <v>41</v>
      </c>
      <c r="D16" s="107" t="s">
        <v>42</v>
      </c>
      <c r="E16" s="110">
        <f>Table!C48</f>
        <v>39</v>
      </c>
      <c r="F16" s="105" t="s">
        <v>46</v>
      </c>
      <c r="G16" s="107" t="s">
        <v>60</v>
      </c>
      <c r="H16" s="106">
        <f>Table!D48</f>
        <v>1</v>
      </c>
    </row>
    <row r="17" spans="1:9">
      <c r="D17" s="107" t="s">
        <v>40</v>
      </c>
      <c r="E17" s="123">
        <f>Table!E48</f>
        <v>4.935483870967742</v>
      </c>
      <c r="F17" s="105" t="s">
        <v>46</v>
      </c>
    </row>
    <row r="18" spans="1:9">
      <c r="D18" s="106" t="s">
        <v>61</v>
      </c>
      <c r="F18" s="107" t="s">
        <v>62</v>
      </c>
      <c r="G18" s="106">
        <f>Table!G48</f>
        <v>4</v>
      </c>
    </row>
    <row r="19" spans="1:9">
      <c r="D19" s="106"/>
      <c r="F19" s="107" t="s">
        <v>63</v>
      </c>
      <c r="G19" s="106">
        <f>Table!H48</f>
        <v>0</v>
      </c>
    </row>
    <row r="20" spans="1:9">
      <c r="D20" s="106"/>
      <c r="F20" s="107" t="s">
        <v>64</v>
      </c>
      <c r="G20" s="106">
        <f>Table!I48</f>
        <v>0</v>
      </c>
    </row>
    <row r="21" spans="1:9">
      <c r="D21" s="106"/>
      <c r="F21" s="107" t="s">
        <v>65</v>
      </c>
      <c r="G21" s="106">
        <f>Table!J48</f>
        <v>2</v>
      </c>
    </row>
    <row r="22" spans="1:9">
      <c r="D22" s="106"/>
      <c r="F22" s="107" t="s">
        <v>66</v>
      </c>
      <c r="G22" s="106">
        <f>Table!K48</f>
        <v>0</v>
      </c>
    </row>
    <row r="23" spans="1:9">
      <c r="D23" s="106"/>
      <c r="F23" s="107" t="s">
        <v>67</v>
      </c>
      <c r="G23" s="106">
        <f>Table!L48</f>
        <v>6</v>
      </c>
    </row>
    <row r="24" spans="1:9">
      <c r="D24" s="106"/>
      <c r="F24" s="107" t="s">
        <v>68</v>
      </c>
      <c r="G24" s="111">
        <f>Table!M48</f>
        <v>1</v>
      </c>
    </row>
    <row r="25" spans="1:9">
      <c r="D25" s="106"/>
      <c r="F25" s="107" t="s">
        <v>69</v>
      </c>
      <c r="G25" s="111">
        <f>Table!N48</f>
        <v>9</v>
      </c>
    </row>
    <row r="26" spans="1:9">
      <c r="A26" s="105" t="s">
        <v>98</v>
      </c>
    </row>
    <row r="27" spans="1:9">
      <c r="B27" s="106" t="s">
        <v>43</v>
      </c>
      <c r="D27" s="107" t="s">
        <v>44</v>
      </c>
      <c r="E27" s="108">
        <f>Table!C46</f>
        <v>39.5</v>
      </c>
      <c r="F27" s="105" t="s">
        <v>47</v>
      </c>
      <c r="G27" s="107" t="s">
        <v>53</v>
      </c>
      <c r="H27" s="108">
        <f>Table!I46</f>
        <v>208.4</v>
      </c>
      <c r="I27" s="105" t="s">
        <v>47</v>
      </c>
    </row>
    <row r="28" spans="1:9">
      <c r="D28" s="107" t="s">
        <v>45</v>
      </c>
      <c r="E28" s="110">
        <f>Table!D46</f>
        <v>45</v>
      </c>
      <c r="F28" s="105" t="s">
        <v>48</v>
      </c>
      <c r="G28" s="107" t="s">
        <v>53</v>
      </c>
      <c r="H28" s="110">
        <f>Table!J46</f>
        <v>141</v>
      </c>
      <c r="I28" s="105" t="s">
        <v>48</v>
      </c>
    </row>
    <row r="29" spans="1:9">
      <c r="B29" s="147" t="s">
        <v>59</v>
      </c>
      <c r="C29" s="147"/>
      <c r="D29" s="147"/>
      <c r="E29" s="110">
        <f>Table!E46</f>
        <v>63</v>
      </c>
      <c r="F29" s="106" t="s">
        <v>48</v>
      </c>
      <c r="G29" s="107" t="s">
        <v>60</v>
      </c>
      <c r="H29" s="106">
        <f>Table!G46</f>
        <v>23</v>
      </c>
    </row>
    <row r="30" spans="1:9">
      <c r="A30" s="105" t="s">
        <v>98</v>
      </c>
    </row>
    <row r="31" spans="1:9">
      <c r="A31" s="105" t="s">
        <v>98</v>
      </c>
    </row>
    <row r="32" spans="1:9">
      <c r="A32" s="125" t="s">
        <v>99</v>
      </c>
    </row>
    <row r="33" spans="1:9">
      <c r="A33" s="105" t="s">
        <v>39</v>
      </c>
    </row>
    <row r="34" spans="1:9">
      <c r="A34" s="105" t="s">
        <v>89</v>
      </c>
    </row>
    <row r="35" spans="1:9">
      <c r="A35" s="105" t="s">
        <v>90</v>
      </c>
    </row>
    <row r="36" spans="1:9">
      <c r="A36" s="105" t="s">
        <v>91</v>
      </c>
    </row>
    <row r="37" spans="1:9">
      <c r="A37" s="105" t="s">
        <v>92</v>
      </c>
    </row>
    <row r="38" spans="1:9">
      <c r="A38" s="105" t="s">
        <v>93</v>
      </c>
    </row>
    <row r="39" spans="1:9">
      <c r="A39" s="105" t="s">
        <v>94</v>
      </c>
    </row>
    <row r="40" spans="1:9">
      <c r="A40" s="105" t="s">
        <v>96</v>
      </c>
    </row>
    <row r="41" spans="1:9">
      <c r="A41" s="105" t="s">
        <v>97</v>
      </c>
    </row>
    <row r="42" spans="1:9">
      <c r="A42" s="105" t="s">
        <v>95</v>
      </c>
    </row>
    <row r="43" spans="1:9">
      <c r="A43" s="122" t="s">
        <v>98</v>
      </c>
      <c r="B43" s="122"/>
      <c r="C43" s="122"/>
      <c r="D43" s="122"/>
      <c r="E43" s="122"/>
      <c r="F43" s="122"/>
      <c r="G43" s="122"/>
      <c r="H43" s="122"/>
      <c r="I43" s="122"/>
    </row>
  </sheetData>
  <mergeCells count="1">
    <mergeCell ref="B29:D29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C35" sqref="C35"/>
    </sheetView>
  </sheetViews>
  <sheetFormatPr defaultRowHeight="12"/>
  <cols>
    <col min="1" max="1" width="2.75" style="2" customWidth="1"/>
    <col min="2" max="4" width="6.625" style="47" customWidth="1"/>
    <col min="5" max="7" width="7.75" style="47" customWidth="1"/>
    <col min="8" max="8" width="3.75" style="46" customWidth="1"/>
    <col min="9" max="9" width="3.625" style="46" customWidth="1"/>
    <col min="10" max="10" width="4.75" style="57" customWidth="1"/>
    <col min="11" max="11" width="3.75" style="46" customWidth="1"/>
    <col min="12" max="12" width="4.625" style="45" customWidth="1"/>
    <col min="13" max="13" width="5.5" style="47" customWidth="1"/>
    <col min="14" max="14" width="3.75" style="2" customWidth="1"/>
    <col min="15" max="15" width="5.625" style="46" customWidth="1"/>
    <col min="16" max="16" width="7.25" style="46" customWidth="1"/>
    <col min="17" max="17" width="7.375" style="2" customWidth="1"/>
  </cols>
  <sheetData>
    <row r="1" spans="1:17">
      <c r="A1" s="73" t="str">
        <f>Table!J2</f>
        <v>May 2016</v>
      </c>
    </row>
    <row r="2" spans="1:17">
      <c r="A2">
        <f t="array" ref="A2:Q32">Table!$A$6:$Q$36</f>
        <v>1</v>
      </c>
      <c r="B2" s="117">
        <v>-5.3</v>
      </c>
      <c r="C2" s="117">
        <v>-8.8000000000000007</v>
      </c>
      <c r="D2" s="117">
        <v>-7.3</v>
      </c>
      <c r="E2" s="117">
        <v>992.2</v>
      </c>
      <c r="F2" s="117">
        <v>973.1</v>
      </c>
      <c r="G2" s="117">
        <v>980</v>
      </c>
      <c r="H2" s="118">
        <v>39</v>
      </c>
      <c r="I2" s="118">
        <v>34</v>
      </c>
      <c r="J2" s="116">
        <v>198</v>
      </c>
      <c r="K2" s="118">
        <v>21</v>
      </c>
      <c r="L2" s="45" t="str">
        <v>SW</v>
      </c>
      <c r="M2" s="47">
        <v>0</v>
      </c>
      <c r="N2" s="2">
        <v>1</v>
      </c>
      <c r="O2" s="117">
        <v>36</v>
      </c>
      <c r="P2" s="47">
        <v>-1.7</v>
      </c>
      <c r="Q2" s="2" t="str">
        <v>0/9/0</v>
      </c>
    </row>
    <row r="3" spans="1:17">
      <c r="A3">
        <v>2</v>
      </c>
      <c r="B3" s="117">
        <v>-5.7</v>
      </c>
      <c r="C3" s="117">
        <v>-7.4</v>
      </c>
      <c r="D3" s="117">
        <v>-7</v>
      </c>
      <c r="E3" s="117">
        <v>998.3</v>
      </c>
      <c r="F3" s="117">
        <v>988</v>
      </c>
      <c r="G3" s="117">
        <v>995.3</v>
      </c>
      <c r="H3" s="118">
        <v>22</v>
      </c>
      <c r="I3" s="118">
        <v>17</v>
      </c>
      <c r="J3" s="116">
        <v>209</v>
      </c>
      <c r="K3" s="118">
        <v>8</v>
      </c>
      <c r="L3" s="45" t="str">
        <v>SW</v>
      </c>
      <c r="M3" s="47">
        <v>0.3</v>
      </c>
      <c r="N3" s="2">
        <v>0</v>
      </c>
      <c r="O3" s="117">
        <v>35</v>
      </c>
      <c r="P3" s="47">
        <v>-1.8</v>
      </c>
      <c r="Q3" s="2" t="str">
        <v>0/9/0</v>
      </c>
    </row>
    <row r="4" spans="1:17">
      <c r="A4">
        <v>3</v>
      </c>
      <c r="B4" s="117">
        <v>-1.3</v>
      </c>
      <c r="C4" s="117">
        <v>-5.7</v>
      </c>
      <c r="D4" s="117">
        <v>-2.6</v>
      </c>
      <c r="E4" s="117">
        <v>991.1</v>
      </c>
      <c r="F4" s="117">
        <v>981</v>
      </c>
      <c r="G4" s="117">
        <v>983.8</v>
      </c>
      <c r="H4" s="118">
        <v>19</v>
      </c>
      <c r="I4" s="118">
        <v>16</v>
      </c>
      <c r="J4" s="116">
        <v>293</v>
      </c>
      <c r="K4" s="118">
        <v>7</v>
      </c>
      <c r="L4" s="45" t="str">
        <v>SE</v>
      </c>
      <c r="M4" s="47">
        <v>0.8</v>
      </c>
      <c r="N4" s="2">
        <v>5</v>
      </c>
      <c r="O4" s="117">
        <v>40</v>
      </c>
      <c r="P4" s="47">
        <v>0</v>
      </c>
      <c r="Q4" s="2" t="str">
        <v>0/9/0</v>
      </c>
    </row>
    <row r="5" spans="1:17">
      <c r="A5">
        <v>4</v>
      </c>
      <c r="B5" s="117">
        <v>-2.9</v>
      </c>
      <c r="C5" s="117">
        <v>-6.1</v>
      </c>
      <c r="D5" s="117">
        <v>-4.4000000000000004</v>
      </c>
      <c r="E5" s="117">
        <v>1003</v>
      </c>
      <c r="F5" s="117">
        <v>991.1</v>
      </c>
      <c r="G5" s="117">
        <v>1000.1</v>
      </c>
      <c r="H5" s="118">
        <v>21</v>
      </c>
      <c r="I5" s="118">
        <v>19</v>
      </c>
      <c r="J5" s="116">
        <v>294</v>
      </c>
      <c r="K5" s="118">
        <v>10</v>
      </c>
      <c r="L5" s="45" t="str">
        <v>SW</v>
      </c>
      <c r="M5" s="47">
        <v>0</v>
      </c>
      <c r="N5" s="2">
        <v>15</v>
      </c>
      <c r="O5" s="117">
        <v>55</v>
      </c>
      <c r="P5" s="47">
        <v>-1.7</v>
      </c>
      <c r="Q5" s="2" t="str">
        <v>0/9/0</v>
      </c>
    </row>
    <row r="6" spans="1:17">
      <c r="A6">
        <v>5</v>
      </c>
      <c r="B6" s="117">
        <v>-3.3</v>
      </c>
      <c r="C6" s="117">
        <v>-6</v>
      </c>
      <c r="D6" s="117">
        <v>-4.5</v>
      </c>
      <c r="E6" s="117">
        <v>1010.6</v>
      </c>
      <c r="F6" s="117">
        <v>1001.8</v>
      </c>
      <c r="G6" s="117">
        <v>1006.5</v>
      </c>
      <c r="H6" s="118">
        <v>17</v>
      </c>
      <c r="I6" s="118">
        <v>14</v>
      </c>
      <c r="J6" s="116">
        <v>207</v>
      </c>
      <c r="K6" s="118">
        <v>6</v>
      </c>
      <c r="L6" s="45" t="str">
        <v>SW</v>
      </c>
      <c r="M6" s="47">
        <v>0.5</v>
      </c>
      <c r="N6" s="2">
        <v>0</v>
      </c>
      <c r="O6" s="117">
        <v>54</v>
      </c>
      <c r="P6" s="47">
        <v>-1.7</v>
      </c>
      <c r="Q6" s="2" t="str">
        <v>0/9/0</v>
      </c>
    </row>
    <row r="7" spans="1:17">
      <c r="A7">
        <v>6</v>
      </c>
      <c r="B7" s="117">
        <v>-0.4</v>
      </c>
      <c r="C7" s="117">
        <v>-4.8</v>
      </c>
      <c r="D7" s="117">
        <v>-1.9</v>
      </c>
      <c r="E7" s="117">
        <v>1011.5</v>
      </c>
      <c r="F7" s="117">
        <v>1008.6</v>
      </c>
      <c r="G7" s="117">
        <v>1010.3</v>
      </c>
      <c r="H7" s="118">
        <v>13</v>
      </c>
      <c r="I7" s="118">
        <v>12</v>
      </c>
      <c r="J7" s="116">
        <v>327</v>
      </c>
      <c r="K7" s="118">
        <v>7</v>
      </c>
      <c r="L7" s="45" t="str">
        <v>NW</v>
      </c>
      <c r="M7" s="47">
        <v>0.3</v>
      </c>
      <c r="N7" s="2">
        <v>0</v>
      </c>
      <c r="O7" s="117">
        <v>52</v>
      </c>
      <c r="P7" s="47">
        <v>-1.7</v>
      </c>
      <c r="Q7" s="2" t="str">
        <v>0/9/0</v>
      </c>
    </row>
    <row r="8" spans="1:17">
      <c r="A8">
        <v>7</v>
      </c>
      <c r="B8" s="117">
        <v>-0.2</v>
      </c>
      <c r="C8" s="117">
        <v>-3.5</v>
      </c>
      <c r="D8" s="117">
        <v>-1.9</v>
      </c>
      <c r="E8" s="117">
        <v>1008.6</v>
      </c>
      <c r="F8" s="117">
        <v>994.9</v>
      </c>
      <c r="G8" s="117">
        <v>1000.5</v>
      </c>
      <c r="H8" s="118">
        <v>11</v>
      </c>
      <c r="I8" s="118">
        <v>10</v>
      </c>
      <c r="J8" s="116">
        <v>297</v>
      </c>
      <c r="K8" s="118">
        <v>2</v>
      </c>
      <c r="L8" s="45" t="str">
        <v>NW</v>
      </c>
      <c r="M8" s="47">
        <v>0.5</v>
      </c>
      <c r="N8" s="2">
        <v>0</v>
      </c>
      <c r="O8" s="117">
        <v>51</v>
      </c>
      <c r="P8" s="47">
        <v>-1.6</v>
      </c>
      <c r="Q8" s="2" t="str">
        <v>0/9/0</v>
      </c>
    </row>
    <row r="9" spans="1:17">
      <c r="A9">
        <v>8</v>
      </c>
      <c r="B9" s="117">
        <v>-1.3</v>
      </c>
      <c r="C9" s="117">
        <v>-2.7</v>
      </c>
      <c r="D9" s="117">
        <v>-2</v>
      </c>
      <c r="E9" s="117">
        <v>1002.6</v>
      </c>
      <c r="F9" s="117">
        <v>996.6</v>
      </c>
      <c r="G9" s="117">
        <v>1000.7</v>
      </c>
      <c r="H9" s="118">
        <v>0</v>
      </c>
      <c r="I9" s="118">
        <v>0</v>
      </c>
      <c r="J9" s="116">
        <v>173</v>
      </c>
      <c r="K9" s="118">
        <v>0</v>
      </c>
      <c r="L9" s="45">
        <v>0</v>
      </c>
      <c r="M9" s="47">
        <v>0</v>
      </c>
      <c r="N9" s="2">
        <v>0</v>
      </c>
      <c r="O9" s="117">
        <v>50</v>
      </c>
      <c r="P9" s="47">
        <v>-1.6</v>
      </c>
      <c r="Q9" s="2" t="str">
        <v>0/9/0</v>
      </c>
    </row>
    <row r="10" spans="1:17">
      <c r="A10">
        <v>9</v>
      </c>
      <c r="B10" s="117">
        <v>-0.3</v>
      </c>
      <c r="C10" s="117">
        <v>-1.5</v>
      </c>
      <c r="D10" s="117">
        <v>-0.9</v>
      </c>
      <c r="E10" s="117">
        <v>1007.9</v>
      </c>
      <c r="F10" s="117">
        <v>1001.6</v>
      </c>
      <c r="G10" s="117">
        <v>1005.3</v>
      </c>
      <c r="H10" s="118">
        <v>0</v>
      </c>
      <c r="I10" s="118">
        <v>0</v>
      </c>
      <c r="J10" s="116">
        <v>295</v>
      </c>
      <c r="K10" s="118">
        <v>0</v>
      </c>
      <c r="L10" s="45">
        <v>0</v>
      </c>
      <c r="M10" s="47">
        <v>0</v>
      </c>
      <c r="N10" s="2">
        <v>0</v>
      </c>
      <c r="O10" s="117">
        <v>50</v>
      </c>
      <c r="P10" s="47">
        <v>-1.6</v>
      </c>
      <c r="Q10" s="2" t="str">
        <v>0/9/0</v>
      </c>
    </row>
    <row r="11" spans="1:17">
      <c r="A11">
        <v>10</v>
      </c>
      <c r="B11" s="117">
        <v>-0.5</v>
      </c>
      <c r="C11" s="117">
        <v>-2.2000000000000002</v>
      </c>
      <c r="D11" s="117">
        <v>-1.1000000000000001</v>
      </c>
      <c r="E11" s="117">
        <v>1012.9</v>
      </c>
      <c r="F11" s="117">
        <v>1007.8</v>
      </c>
      <c r="G11" s="117">
        <v>1010.7</v>
      </c>
      <c r="H11" s="118">
        <v>0</v>
      </c>
      <c r="I11" s="118">
        <v>0</v>
      </c>
      <c r="J11" s="116">
        <v>294</v>
      </c>
      <c r="K11" s="118">
        <v>0</v>
      </c>
      <c r="L11" s="45">
        <v>0</v>
      </c>
      <c r="M11" s="47">
        <v>1</v>
      </c>
      <c r="N11" s="2">
        <v>0</v>
      </c>
      <c r="O11" s="117">
        <v>49</v>
      </c>
      <c r="P11" s="47">
        <v>-1.6</v>
      </c>
      <c r="Q11" s="2" t="str">
        <v>0/9/0</v>
      </c>
    </row>
    <row r="12" spans="1:17">
      <c r="A12">
        <v>11</v>
      </c>
      <c r="B12" s="117">
        <v>0.6</v>
      </c>
      <c r="C12" s="117">
        <v>-1.2</v>
      </c>
      <c r="D12" s="117">
        <v>-0.8</v>
      </c>
      <c r="E12" s="117">
        <v>1013</v>
      </c>
      <c r="F12" s="117">
        <v>1010.1</v>
      </c>
      <c r="G12" s="117">
        <v>1011.7</v>
      </c>
      <c r="H12" s="118">
        <v>17</v>
      </c>
      <c r="I12" s="118">
        <v>16</v>
      </c>
      <c r="J12" s="116">
        <v>306</v>
      </c>
      <c r="K12" s="118">
        <v>6</v>
      </c>
      <c r="L12" s="45" t="str">
        <v>NW</v>
      </c>
      <c r="M12" s="47">
        <v>0</v>
      </c>
      <c r="N12" s="2">
        <v>1</v>
      </c>
      <c r="O12" s="117">
        <v>50</v>
      </c>
      <c r="P12" s="47">
        <v>-1.6</v>
      </c>
      <c r="Q12" s="2" t="str">
        <v>0/9/0</v>
      </c>
    </row>
    <row r="13" spans="1:17">
      <c r="A13">
        <v>12</v>
      </c>
      <c r="B13" s="117">
        <v>0.7</v>
      </c>
      <c r="C13" s="117">
        <v>-1.3</v>
      </c>
      <c r="D13" s="117">
        <v>-0.4</v>
      </c>
      <c r="E13" s="117">
        <v>1012.6</v>
      </c>
      <c r="F13" s="117">
        <v>1009.5</v>
      </c>
      <c r="G13" s="117">
        <v>1011</v>
      </c>
      <c r="H13" s="118">
        <v>17</v>
      </c>
      <c r="I13" s="118">
        <v>15</v>
      </c>
      <c r="J13" s="116">
        <v>313</v>
      </c>
      <c r="K13" s="118">
        <v>4</v>
      </c>
      <c r="L13" s="45" t="str">
        <v>NW</v>
      </c>
      <c r="M13" s="47">
        <v>1.5</v>
      </c>
      <c r="N13" s="2">
        <v>0</v>
      </c>
      <c r="O13" s="117">
        <v>50</v>
      </c>
      <c r="P13" s="47">
        <v>-1.6</v>
      </c>
      <c r="Q13" s="2" t="str">
        <v>0/9/0</v>
      </c>
    </row>
    <row r="14" spans="1:17">
      <c r="A14">
        <v>13</v>
      </c>
      <c r="B14" s="117">
        <v>-0.3</v>
      </c>
      <c r="C14" s="117">
        <v>-2.4</v>
      </c>
      <c r="D14" s="117">
        <v>-1.2</v>
      </c>
      <c r="E14" s="117">
        <v>1012.8</v>
      </c>
      <c r="F14" s="117">
        <v>1007.5</v>
      </c>
      <c r="G14" s="117">
        <v>1009.5</v>
      </c>
      <c r="H14" s="118">
        <v>12</v>
      </c>
      <c r="I14" s="118">
        <v>10</v>
      </c>
      <c r="J14" s="116">
        <v>314</v>
      </c>
      <c r="K14" s="118">
        <v>2</v>
      </c>
      <c r="L14" s="45" t="str">
        <v>NW</v>
      </c>
      <c r="M14" s="47">
        <v>0</v>
      </c>
      <c r="N14" s="2">
        <v>0</v>
      </c>
      <c r="O14" s="117">
        <v>50</v>
      </c>
      <c r="P14" s="47">
        <v>-1.6</v>
      </c>
      <c r="Q14" s="2" t="str">
        <v>0/9/0</v>
      </c>
    </row>
    <row r="15" spans="1:17">
      <c r="A15">
        <v>14</v>
      </c>
      <c r="B15" s="117">
        <v>-0.9</v>
      </c>
      <c r="C15" s="117">
        <v>-2.6</v>
      </c>
      <c r="D15" s="117">
        <v>-1.9</v>
      </c>
      <c r="E15" s="117">
        <v>1018.9</v>
      </c>
      <c r="F15" s="117">
        <v>1012.8</v>
      </c>
      <c r="G15" s="117">
        <v>1016.5</v>
      </c>
      <c r="H15" s="118">
        <v>0</v>
      </c>
      <c r="I15" s="118">
        <v>0</v>
      </c>
      <c r="J15" s="116">
        <v>313</v>
      </c>
      <c r="K15" s="118">
        <v>0</v>
      </c>
      <c r="L15" s="45">
        <v>0</v>
      </c>
      <c r="M15" s="47">
        <v>0</v>
      </c>
      <c r="N15" s="2">
        <v>0</v>
      </c>
      <c r="O15" s="117">
        <v>50</v>
      </c>
      <c r="P15" s="47">
        <v>-1.7</v>
      </c>
      <c r="Q15" s="2" t="str">
        <v>0/9/0</v>
      </c>
    </row>
    <row r="16" spans="1:17">
      <c r="A16">
        <v>15</v>
      </c>
      <c r="B16" s="117">
        <v>1.1000000000000001</v>
      </c>
      <c r="C16" s="117">
        <v>-2.6</v>
      </c>
      <c r="D16" s="117">
        <v>-1.3</v>
      </c>
      <c r="E16" s="117">
        <v>1019.2</v>
      </c>
      <c r="F16" s="117">
        <v>1012.8</v>
      </c>
      <c r="G16" s="117">
        <v>1017.4</v>
      </c>
      <c r="H16" s="118">
        <v>0</v>
      </c>
      <c r="I16" s="118">
        <v>0</v>
      </c>
      <c r="J16" s="116">
        <v>313</v>
      </c>
      <c r="K16" s="118">
        <v>0</v>
      </c>
      <c r="L16" s="45">
        <v>0</v>
      </c>
      <c r="M16" s="47">
        <v>0</v>
      </c>
      <c r="N16" s="2">
        <v>0</v>
      </c>
      <c r="O16" s="117">
        <v>46</v>
      </c>
      <c r="P16" s="47">
        <v>-1.7</v>
      </c>
      <c r="Q16" s="2" t="str">
        <v>0/9/0</v>
      </c>
    </row>
    <row r="17" spans="1:17">
      <c r="A17">
        <v>16</v>
      </c>
      <c r="B17" s="117">
        <v>0.7</v>
      </c>
      <c r="C17" s="117">
        <v>-2.1</v>
      </c>
      <c r="D17" s="117">
        <v>-0.9</v>
      </c>
      <c r="E17" s="117">
        <v>1012.8</v>
      </c>
      <c r="F17" s="117">
        <v>1001.8</v>
      </c>
      <c r="G17" s="117">
        <v>1005.2</v>
      </c>
      <c r="H17" s="118">
        <v>19</v>
      </c>
      <c r="I17" s="118">
        <v>17</v>
      </c>
      <c r="J17" s="116">
        <v>301</v>
      </c>
      <c r="K17" s="118">
        <v>4</v>
      </c>
      <c r="L17" s="45" t="str">
        <v>NW</v>
      </c>
      <c r="M17" s="47">
        <v>1</v>
      </c>
      <c r="N17" s="2">
        <v>2</v>
      </c>
      <c r="O17" s="117">
        <v>48</v>
      </c>
      <c r="P17" s="47">
        <v>-1.7</v>
      </c>
      <c r="Q17" s="2" t="str">
        <v>0/9/0</v>
      </c>
    </row>
    <row r="18" spans="1:17">
      <c r="A18">
        <v>17</v>
      </c>
      <c r="B18" s="117">
        <v>-0.8</v>
      </c>
      <c r="C18" s="117">
        <v>-1.8</v>
      </c>
      <c r="D18" s="117">
        <v>-1.2</v>
      </c>
      <c r="E18" s="117">
        <v>1002.8</v>
      </c>
      <c r="F18" s="117">
        <v>998.7</v>
      </c>
      <c r="G18" s="117">
        <v>1000.4</v>
      </c>
      <c r="H18" s="118">
        <v>0</v>
      </c>
      <c r="I18" s="118">
        <v>0</v>
      </c>
      <c r="J18" s="116">
        <v>324</v>
      </c>
      <c r="K18" s="118">
        <v>0</v>
      </c>
      <c r="L18" s="45">
        <v>0</v>
      </c>
      <c r="M18" s="47">
        <v>0</v>
      </c>
      <c r="N18" s="2">
        <v>4</v>
      </c>
      <c r="O18" s="117">
        <v>52</v>
      </c>
      <c r="P18" s="47">
        <v>-1.7</v>
      </c>
      <c r="Q18" s="2" t="str">
        <v>0/9/0</v>
      </c>
    </row>
    <row r="19" spans="1:17">
      <c r="A19">
        <v>18</v>
      </c>
      <c r="B19" s="117">
        <v>-1.2</v>
      </c>
      <c r="C19" s="117">
        <v>-3.7</v>
      </c>
      <c r="D19" s="117">
        <v>-1.9</v>
      </c>
      <c r="E19" s="117">
        <v>999.9</v>
      </c>
      <c r="F19" s="117">
        <v>992.2</v>
      </c>
      <c r="G19" s="117">
        <v>997.2</v>
      </c>
      <c r="H19" s="118">
        <v>0</v>
      </c>
      <c r="I19" s="118">
        <v>0</v>
      </c>
      <c r="J19" s="116">
        <v>258</v>
      </c>
      <c r="K19" s="118">
        <v>0</v>
      </c>
      <c r="L19" s="45">
        <v>0</v>
      </c>
      <c r="M19" s="47">
        <v>1.3</v>
      </c>
      <c r="N19" s="2">
        <v>4</v>
      </c>
      <c r="O19" s="117">
        <v>56</v>
      </c>
      <c r="P19" s="47">
        <v>-1.7</v>
      </c>
      <c r="Q19" s="2" t="str">
        <v>0/9/0</v>
      </c>
    </row>
    <row r="20" spans="1:17">
      <c r="A20">
        <v>19</v>
      </c>
      <c r="B20" s="117">
        <v>-1.1000000000000001</v>
      </c>
      <c r="C20" s="117">
        <v>-2.5</v>
      </c>
      <c r="D20" s="117">
        <v>-1.7</v>
      </c>
      <c r="E20" s="117">
        <v>992.9</v>
      </c>
      <c r="F20" s="117">
        <v>988</v>
      </c>
      <c r="G20" s="117">
        <v>990</v>
      </c>
      <c r="H20" s="118">
        <v>0</v>
      </c>
      <c r="I20" s="118">
        <v>0</v>
      </c>
      <c r="J20" s="116">
        <v>102</v>
      </c>
      <c r="K20" s="118">
        <v>0</v>
      </c>
      <c r="L20" s="45">
        <v>0</v>
      </c>
      <c r="M20" s="47">
        <v>11.2</v>
      </c>
      <c r="N20" s="2">
        <v>6</v>
      </c>
      <c r="O20" s="117">
        <v>62</v>
      </c>
      <c r="P20" s="47">
        <v>-1.6</v>
      </c>
      <c r="Q20" s="2" t="str">
        <v>0/9/0</v>
      </c>
    </row>
    <row r="21" spans="1:17">
      <c r="A21">
        <v>20</v>
      </c>
      <c r="B21" s="117">
        <v>0.8</v>
      </c>
      <c r="C21" s="117">
        <v>-5</v>
      </c>
      <c r="D21" s="117">
        <v>-2.2000000000000002</v>
      </c>
      <c r="E21" s="117">
        <v>993.5</v>
      </c>
      <c r="F21" s="117">
        <v>967.7</v>
      </c>
      <c r="G21" s="117">
        <v>982.2</v>
      </c>
      <c r="H21" s="118">
        <v>39</v>
      </c>
      <c r="I21" s="118">
        <v>35</v>
      </c>
      <c r="J21" s="116">
        <v>16</v>
      </c>
      <c r="K21" s="118">
        <v>6</v>
      </c>
      <c r="L21" s="45" t="str">
        <v>N</v>
      </c>
      <c r="M21" s="47">
        <v>3.3</v>
      </c>
      <c r="N21" s="2">
        <v>0</v>
      </c>
      <c r="O21" s="117">
        <v>61</v>
      </c>
      <c r="P21" s="47">
        <v>-1.3</v>
      </c>
      <c r="Q21" s="2" t="str">
        <v>0/9/0</v>
      </c>
    </row>
    <row r="22" spans="1:17">
      <c r="A22">
        <v>21</v>
      </c>
      <c r="B22" s="117">
        <v>0.8</v>
      </c>
      <c r="C22" s="117">
        <v>-6.4</v>
      </c>
      <c r="D22" s="117">
        <v>-2.4</v>
      </c>
      <c r="E22" s="117">
        <v>980.9</v>
      </c>
      <c r="F22" s="117">
        <v>962.9</v>
      </c>
      <c r="G22" s="117">
        <v>968.8</v>
      </c>
      <c r="H22" s="118">
        <v>34</v>
      </c>
      <c r="I22" s="118">
        <v>30</v>
      </c>
      <c r="J22" s="116">
        <v>14</v>
      </c>
      <c r="K22" s="118">
        <v>15</v>
      </c>
      <c r="L22" s="45" t="str">
        <v>N</v>
      </c>
      <c r="M22" s="47">
        <v>2</v>
      </c>
      <c r="N22" s="2">
        <v>0</v>
      </c>
      <c r="O22" s="117">
        <v>59</v>
      </c>
      <c r="P22" s="47">
        <v>-1.3</v>
      </c>
      <c r="Q22" s="2" t="str">
        <v>0/9/0</v>
      </c>
    </row>
    <row r="23" spans="1:17">
      <c r="A23">
        <v>22</v>
      </c>
      <c r="B23" s="117">
        <v>-4.9000000000000004</v>
      </c>
      <c r="C23" s="117">
        <v>-9.1999999999999993</v>
      </c>
      <c r="D23" s="117">
        <v>-7.3</v>
      </c>
      <c r="E23" s="117">
        <v>989.7</v>
      </c>
      <c r="F23" s="117">
        <v>980.9</v>
      </c>
      <c r="G23" s="117">
        <v>987.7</v>
      </c>
      <c r="H23" s="118">
        <v>17</v>
      </c>
      <c r="I23" s="118">
        <v>15</v>
      </c>
      <c r="J23" s="116">
        <v>226</v>
      </c>
      <c r="K23" s="118">
        <v>8</v>
      </c>
      <c r="L23" s="45" t="str">
        <v>SW</v>
      </c>
      <c r="M23" s="47">
        <v>0</v>
      </c>
      <c r="N23" s="2">
        <v>1</v>
      </c>
      <c r="O23" s="117">
        <v>60</v>
      </c>
      <c r="P23" s="47">
        <v>-1.6</v>
      </c>
      <c r="Q23" s="2" t="str">
        <v>0/9/0</v>
      </c>
    </row>
    <row r="24" spans="1:17">
      <c r="A24">
        <v>23</v>
      </c>
      <c r="B24" s="117">
        <v>-0.1</v>
      </c>
      <c r="C24" s="117">
        <v>-8.8000000000000007</v>
      </c>
      <c r="D24" s="117">
        <v>-3.6</v>
      </c>
      <c r="E24" s="117">
        <v>986.9</v>
      </c>
      <c r="F24" s="117">
        <v>972.6</v>
      </c>
      <c r="G24" s="117">
        <v>976.8</v>
      </c>
      <c r="H24" s="118">
        <v>27</v>
      </c>
      <c r="I24" s="118">
        <v>23</v>
      </c>
      <c r="J24" s="116">
        <v>355</v>
      </c>
      <c r="K24" s="118">
        <v>11</v>
      </c>
      <c r="L24" s="45" t="str">
        <v>W</v>
      </c>
      <c r="M24" s="47">
        <v>1</v>
      </c>
      <c r="N24" s="2">
        <v>3</v>
      </c>
      <c r="O24" s="117">
        <v>63</v>
      </c>
      <c r="P24" s="47">
        <v>-1.7</v>
      </c>
      <c r="Q24" s="2" t="str">
        <v>0/9/0</v>
      </c>
    </row>
    <row r="25" spans="1:17">
      <c r="A25">
        <v>24</v>
      </c>
      <c r="B25" s="117">
        <v>-1.9</v>
      </c>
      <c r="C25" s="117">
        <v>-4.2</v>
      </c>
      <c r="D25" s="117">
        <v>-3.3</v>
      </c>
      <c r="E25" s="117">
        <v>1012.6</v>
      </c>
      <c r="F25" s="117">
        <v>974.2</v>
      </c>
      <c r="G25" s="117">
        <v>994.4</v>
      </c>
      <c r="H25" s="118">
        <v>34</v>
      </c>
      <c r="I25" s="118">
        <v>30</v>
      </c>
      <c r="J25" s="116">
        <v>199</v>
      </c>
      <c r="K25" s="118">
        <v>11</v>
      </c>
      <c r="L25" s="45" t="str">
        <v>SW</v>
      </c>
      <c r="M25" s="47">
        <v>0</v>
      </c>
      <c r="N25" s="2">
        <v>0</v>
      </c>
      <c r="O25" s="117">
        <v>60</v>
      </c>
      <c r="P25" s="47">
        <v>-1.8</v>
      </c>
      <c r="Q25" s="2" t="str">
        <v>0/9/0</v>
      </c>
    </row>
    <row r="26" spans="1:17">
      <c r="A26">
        <v>25</v>
      </c>
      <c r="B26" s="117">
        <v>0.1</v>
      </c>
      <c r="C26" s="117">
        <v>-3</v>
      </c>
      <c r="D26" s="117">
        <v>-1.3</v>
      </c>
      <c r="E26" s="117">
        <v>1017.8</v>
      </c>
      <c r="F26" s="117">
        <v>1012.5</v>
      </c>
      <c r="G26" s="117">
        <v>1015.6</v>
      </c>
      <c r="H26" s="118">
        <v>15</v>
      </c>
      <c r="I26" s="118">
        <v>14</v>
      </c>
      <c r="J26" s="116">
        <v>312</v>
      </c>
      <c r="K26" s="118">
        <v>6</v>
      </c>
      <c r="L26" s="45" t="str">
        <v>NW</v>
      </c>
      <c r="M26" s="47">
        <v>0.3</v>
      </c>
      <c r="N26" s="2">
        <v>0</v>
      </c>
      <c r="O26" s="117">
        <v>59</v>
      </c>
      <c r="P26" s="47">
        <v>-1.8</v>
      </c>
      <c r="Q26" s="2" t="str">
        <v>0/9/0</v>
      </c>
    </row>
    <row r="27" spans="1:17">
      <c r="A27" s="2">
        <v>26</v>
      </c>
      <c r="B27" s="47">
        <v>0.4</v>
      </c>
      <c r="C27" s="47">
        <v>-3</v>
      </c>
      <c r="D27" s="47">
        <v>-0.9</v>
      </c>
      <c r="E27" s="47">
        <v>1018.1</v>
      </c>
      <c r="F27" s="47">
        <v>1005.2</v>
      </c>
      <c r="G27" s="47">
        <v>1012.9</v>
      </c>
      <c r="H27" s="46">
        <v>10</v>
      </c>
      <c r="I27" s="46">
        <v>8</v>
      </c>
      <c r="J27" s="57">
        <v>313</v>
      </c>
      <c r="K27" s="46">
        <v>1</v>
      </c>
      <c r="L27" s="45" t="str">
        <v>NW</v>
      </c>
      <c r="M27" s="47">
        <v>0.3</v>
      </c>
      <c r="N27" s="2">
        <v>0</v>
      </c>
      <c r="O27" s="47">
        <v>59</v>
      </c>
      <c r="P27" s="47">
        <v>-1.7</v>
      </c>
      <c r="Q27" s="2" t="str">
        <v>0/9/0</v>
      </c>
    </row>
    <row r="28" spans="1:17">
      <c r="A28">
        <v>27</v>
      </c>
      <c r="B28" s="117">
        <v>-0.9</v>
      </c>
      <c r="C28" s="117">
        <v>-2.4</v>
      </c>
      <c r="D28" s="117">
        <v>-1.8</v>
      </c>
      <c r="E28" s="117">
        <v>1007.1</v>
      </c>
      <c r="F28" s="117">
        <v>1004.3</v>
      </c>
      <c r="G28" s="117">
        <v>1005.7</v>
      </c>
      <c r="H28" s="118">
        <v>0</v>
      </c>
      <c r="I28" s="118">
        <v>0</v>
      </c>
      <c r="J28" s="116">
        <v>307</v>
      </c>
      <c r="K28" s="118">
        <v>0</v>
      </c>
      <c r="L28" s="45">
        <v>0</v>
      </c>
      <c r="M28" s="47">
        <v>0</v>
      </c>
      <c r="N28" s="2">
        <v>1</v>
      </c>
      <c r="O28" s="117">
        <v>60</v>
      </c>
      <c r="P28" s="47">
        <v>-1.8</v>
      </c>
      <c r="Q28" s="2" t="str">
        <v>0/9/0</v>
      </c>
    </row>
    <row r="29" spans="1:17">
      <c r="A29">
        <v>28</v>
      </c>
      <c r="B29" s="117">
        <v>0.6</v>
      </c>
      <c r="C29" s="117">
        <v>-1.9</v>
      </c>
      <c r="D29" s="117">
        <v>-0.5</v>
      </c>
      <c r="E29" s="117">
        <v>1010</v>
      </c>
      <c r="F29" s="117">
        <v>1005.3</v>
      </c>
      <c r="G29" s="117">
        <v>1007.7</v>
      </c>
      <c r="H29" s="118">
        <v>8</v>
      </c>
      <c r="I29" s="118">
        <v>7</v>
      </c>
      <c r="J29" s="116">
        <v>159</v>
      </c>
      <c r="K29" s="118">
        <v>1</v>
      </c>
      <c r="L29" s="45" t="str">
        <v>SE</v>
      </c>
      <c r="M29" s="47">
        <v>1.8</v>
      </c>
      <c r="N29" s="2">
        <v>2</v>
      </c>
      <c r="O29" s="117">
        <v>62</v>
      </c>
      <c r="P29" s="47">
        <v>-1.7</v>
      </c>
      <c r="Q29" s="2" t="str">
        <v>0/9/0</v>
      </c>
    </row>
    <row r="30" spans="1:17">
      <c r="A30">
        <v>29</v>
      </c>
      <c r="B30" s="117">
        <v>3.7</v>
      </c>
      <c r="C30" s="117">
        <v>-0.1</v>
      </c>
      <c r="D30" s="117">
        <v>1</v>
      </c>
      <c r="E30" s="117">
        <v>1010.1</v>
      </c>
      <c r="F30" s="117">
        <v>1008.4</v>
      </c>
      <c r="G30" s="117">
        <v>1009.5</v>
      </c>
      <c r="H30" s="118">
        <v>13</v>
      </c>
      <c r="I30" s="118">
        <v>11</v>
      </c>
      <c r="J30" s="116">
        <v>129</v>
      </c>
      <c r="K30" s="118">
        <v>2</v>
      </c>
      <c r="L30" s="45" t="str">
        <v>N</v>
      </c>
      <c r="M30" s="47">
        <v>4.8</v>
      </c>
      <c r="N30" s="2">
        <v>0</v>
      </c>
      <c r="O30" s="117">
        <v>58</v>
      </c>
      <c r="P30" s="47">
        <v>-1.6</v>
      </c>
      <c r="Q30" s="2" t="str">
        <v>0/9/0</v>
      </c>
    </row>
    <row r="31" spans="1:17">
      <c r="A31">
        <v>30</v>
      </c>
      <c r="B31" s="117">
        <v>4.0999999999999996</v>
      </c>
      <c r="C31" s="117">
        <v>-0.1</v>
      </c>
      <c r="D31" s="117">
        <v>1.1000000000000001</v>
      </c>
      <c r="E31" s="117">
        <v>1008.9</v>
      </c>
      <c r="F31" s="117">
        <v>995.5</v>
      </c>
      <c r="G31" s="117">
        <v>1002.1</v>
      </c>
      <c r="H31" s="118">
        <v>33</v>
      </c>
      <c r="I31" s="118">
        <v>30</v>
      </c>
      <c r="J31" s="116">
        <v>10</v>
      </c>
      <c r="K31" s="118">
        <v>7</v>
      </c>
      <c r="L31" s="45" t="str">
        <v>N</v>
      </c>
      <c r="M31" s="47">
        <v>6.1</v>
      </c>
      <c r="N31" s="2">
        <v>0</v>
      </c>
      <c r="O31" s="117">
        <v>55</v>
      </c>
      <c r="P31" s="47">
        <v>-1.6</v>
      </c>
      <c r="Q31" s="2" t="str">
        <v>0/9/0</v>
      </c>
    </row>
    <row r="32" spans="1:17">
      <c r="A32">
        <v>31</v>
      </c>
      <c r="B32" s="117">
        <v>2.2999999999999998</v>
      </c>
      <c r="C32" s="117">
        <v>-2.9</v>
      </c>
      <c r="D32" s="117">
        <v>-0.8</v>
      </c>
      <c r="E32" s="117">
        <v>1002.3</v>
      </c>
      <c r="F32" s="117">
        <v>995.6</v>
      </c>
      <c r="G32" s="117">
        <v>999.2</v>
      </c>
      <c r="H32" s="118">
        <v>25</v>
      </c>
      <c r="I32" s="118">
        <v>22</v>
      </c>
      <c r="J32" s="116">
        <v>311</v>
      </c>
      <c r="K32" s="118">
        <v>8</v>
      </c>
      <c r="L32" s="45" t="str">
        <v>NW</v>
      </c>
      <c r="M32" s="47">
        <v>1.5</v>
      </c>
      <c r="N32" s="2">
        <v>0</v>
      </c>
      <c r="O32" s="117">
        <v>52</v>
      </c>
      <c r="P32" s="47">
        <v>-1.5</v>
      </c>
      <c r="Q32" s="2" t="str">
        <v>0/9/0</v>
      </c>
    </row>
  </sheetData>
  <phoneticPr fontId="0" type="noConversion"/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>
      <selection activeCell="A7" sqref="A7:Q37"/>
    </sheetView>
  </sheetViews>
  <sheetFormatPr defaultRowHeight="12"/>
  <cols>
    <col min="1" max="1" width="13" style="118" bestFit="1" customWidth="1"/>
    <col min="2" max="3" width="7.875" customWidth="1"/>
    <col min="4" max="4" width="11.625" style="117" customWidth="1"/>
    <col min="5" max="5" width="7.875" style="118" customWidth="1"/>
    <col min="6" max="7" width="11.875" style="118" customWidth="1"/>
    <col min="8" max="8" width="15" style="118" bestFit="1" customWidth="1"/>
    <col min="9" max="9" width="16" style="118" customWidth="1"/>
    <col min="10" max="10" width="20.375" style="118" bestFit="1" customWidth="1"/>
    <col min="11" max="11" width="9.875" style="118" customWidth="1"/>
    <col min="12" max="12" width="13.75" bestFit="1" customWidth="1"/>
    <col min="13" max="13" width="7.875" customWidth="1"/>
    <col min="14" max="14" width="17.625" bestFit="1" customWidth="1"/>
    <col min="15" max="15" width="13" customWidth="1"/>
    <col min="16" max="16" width="8.875" customWidth="1"/>
    <col min="17" max="17" width="9.875" bestFit="1" customWidth="1"/>
    <col min="18" max="18" width="6.875" customWidth="1"/>
    <col min="19" max="19" width="4.875" customWidth="1"/>
  </cols>
  <sheetData>
    <row r="1" spans="1:18" ht="24.95" customHeight="1" thickTop="1">
      <c r="A1" s="129"/>
      <c r="B1" s="29"/>
      <c r="C1" s="29"/>
      <c r="D1" s="29"/>
      <c r="E1" s="29"/>
      <c r="F1" s="29"/>
      <c r="G1" s="29"/>
      <c r="H1" s="1"/>
      <c r="I1" s="103" t="s">
        <v>54</v>
      </c>
      <c r="J1" s="104" t="s">
        <v>55</v>
      </c>
      <c r="K1" s="29"/>
      <c r="L1" s="29"/>
      <c r="M1" s="29"/>
      <c r="N1" s="48"/>
      <c r="O1" s="29"/>
      <c r="P1" s="119"/>
      <c r="Q1" s="40"/>
      <c r="R1" s="3"/>
    </row>
    <row r="2" spans="1:18" ht="17.100000000000001" customHeight="1" thickBot="1">
      <c r="A2" s="130"/>
      <c r="B2" s="31"/>
      <c r="C2" s="31"/>
      <c r="D2" s="31"/>
      <c r="E2" s="31"/>
      <c r="F2" s="31"/>
      <c r="G2" s="31"/>
      <c r="H2" s="1"/>
      <c r="I2" s="102" t="s">
        <v>56</v>
      </c>
      <c r="J2" s="124" t="s">
        <v>114</v>
      </c>
      <c r="K2" s="31"/>
      <c r="L2" s="31"/>
      <c r="M2" s="31"/>
      <c r="N2" s="49"/>
      <c r="O2" s="31"/>
      <c r="P2" s="120"/>
      <c r="Q2" s="41"/>
      <c r="R2" s="3"/>
    </row>
    <row r="3" spans="1:18" s="85" customFormat="1" ht="17.100000000000001" customHeight="1" thickTop="1">
      <c r="A3" s="131"/>
      <c r="B3" s="80"/>
      <c r="C3" s="81" t="s">
        <v>0</v>
      </c>
      <c r="D3" s="82"/>
      <c r="E3" s="80"/>
      <c r="F3" s="81" t="s">
        <v>1</v>
      </c>
      <c r="G3" s="82"/>
      <c r="H3" s="80"/>
      <c r="I3" s="81"/>
      <c r="J3" s="81" t="s">
        <v>84</v>
      </c>
      <c r="K3" s="81"/>
      <c r="L3" s="82"/>
      <c r="M3" s="83"/>
      <c r="N3" s="84" t="s">
        <v>2</v>
      </c>
      <c r="O3" s="82"/>
      <c r="P3" s="145" t="s">
        <v>86</v>
      </c>
      <c r="Q3" s="146"/>
      <c r="R3" s="79"/>
    </row>
    <row r="4" spans="1:18" s="85" customFormat="1" ht="17.100000000000001" customHeight="1">
      <c r="A4" s="132" t="s">
        <v>3</v>
      </c>
      <c r="B4" s="87" t="s">
        <v>4</v>
      </c>
      <c r="C4" s="88" t="s">
        <v>5</v>
      </c>
      <c r="D4" s="89" t="s">
        <v>6</v>
      </c>
      <c r="E4" s="87" t="s">
        <v>4</v>
      </c>
      <c r="F4" s="88" t="s">
        <v>5</v>
      </c>
      <c r="G4" s="89" t="s">
        <v>6</v>
      </c>
      <c r="H4" s="87" t="s">
        <v>83</v>
      </c>
      <c r="I4" s="88" t="s">
        <v>82</v>
      </c>
      <c r="J4" s="88" t="s">
        <v>7</v>
      </c>
      <c r="K4" s="88" t="s">
        <v>6</v>
      </c>
      <c r="L4" s="89" t="s">
        <v>8</v>
      </c>
      <c r="M4" s="87" t="s">
        <v>9</v>
      </c>
      <c r="N4" s="90" t="s">
        <v>10</v>
      </c>
      <c r="O4" s="88" t="s">
        <v>11</v>
      </c>
      <c r="P4" s="121" t="s">
        <v>87</v>
      </c>
      <c r="Q4" s="136" t="s">
        <v>85</v>
      </c>
      <c r="R4" s="86" t="s">
        <v>3</v>
      </c>
    </row>
    <row r="5" spans="1:18" s="67" customFormat="1" ht="17.100000000000001" customHeight="1">
      <c r="A5" s="133"/>
      <c r="B5" s="69" t="s">
        <v>12</v>
      </c>
      <c r="C5" s="70" t="s">
        <v>12</v>
      </c>
      <c r="D5" s="71" t="s">
        <v>12</v>
      </c>
      <c r="E5" s="69" t="s">
        <v>13</v>
      </c>
      <c r="F5" s="70" t="s">
        <v>13</v>
      </c>
      <c r="G5" s="71" t="s">
        <v>13</v>
      </c>
      <c r="H5" s="69" t="s">
        <v>14</v>
      </c>
      <c r="I5" s="70" t="s">
        <v>14</v>
      </c>
      <c r="J5" s="70" t="s">
        <v>15</v>
      </c>
      <c r="K5" s="70" t="s">
        <v>14</v>
      </c>
      <c r="L5" s="71" t="s">
        <v>16</v>
      </c>
      <c r="M5" s="69" t="s">
        <v>17</v>
      </c>
      <c r="N5" s="72" t="s">
        <v>18</v>
      </c>
      <c r="O5" s="71" t="s">
        <v>18</v>
      </c>
      <c r="P5" s="70" t="s">
        <v>88</v>
      </c>
      <c r="Q5" s="70" t="s">
        <v>12</v>
      </c>
      <c r="R5" s="68"/>
    </row>
    <row r="6" spans="1:18" ht="13.5" hidden="1" customHeight="1">
      <c r="A6" s="134" t="s">
        <v>103</v>
      </c>
      <c r="B6" s="134" t="s">
        <v>104</v>
      </c>
      <c r="C6" s="134" t="s">
        <v>105</v>
      </c>
      <c r="D6" s="134" t="s">
        <v>106</v>
      </c>
      <c r="E6" s="134" t="s">
        <v>107</v>
      </c>
      <c r="F6" s="134" t="s">
        <v>108</v>
      </c>
      <c r="G6" s="134" t="s">
        <v>109</v>
      </c>
      <c r="H6" s="134" t="s">
        <v>111</v>
      </c>
      <c r="I6" s="134" t="s">
        <v>112</v>
      </c>
      <c r="J6" s="134" t="s">
        <v>113</v>
      </c>
      <c r="K6" s="134" t="s">
        <v>110</v>
      </c>
      <c r="L6" s="134" t="s">
        <v>85</v>
      </c>
      <c r="M6" s="60"/>
      <c r="N6" s="60"/>
      <c r="O6" s="60"/>
      <c r="P6" s="60"/>
      <c r="Q6" s="60"/>
    </row>
    <row r="7" spans="1:18">
      <c r="A7">
        <v>1</v>
      </c>
      <c r="B7">
        <v>-5.3</v>
      </c>
      <c r="C7">
        <v>-8.8000000000000007</v>
      </c>
      <c r="D7">
        <v>-7.3</v>
      </c>
      <c r="E7">
        <v>992.2</v>
      </c>
      <c r="F7">
        <v>973.1</v>
      </c>
      <c r="G7">
        <v>980</v>
      </c>
      <c r="H7">
        <v>39</v>
      </c>
      <c r="I7">
        <v>34</v>
      </c>
      <c r="J7">
        <v>198</v>
      </c>
      <c r="K7">
        <v>21</v>
      </c>
      <c r="L7" t="s">
        <v>130</v>
      </c>
      <c r="M7">
        <v>0</v>
      </c>
      <c r="N7">
        <v>1</v>
      </c>
      <c r="O7">
        <v>36</v>
      </c>
      <c r="P7" t="s">
        <v>131</v>
      </c>
      <c r="Q7">
        <v>-1.7</v>
      </c>
    </row>
    <row r="8" spans="1:18">
      <c r="A8">
        <v>2</v>
      </c>
      <c r="B8">
        <v>-5.7</v>
      </c>
      <c r="C8">
        <v>-7.4</v>
      </c>
      <c r="D8">
        <v>-7</v>
      </c>
      <c r="E8">
        <v>998.3</v>
      </c>
      <c r="F8">
        <v>988</v>
      </c>
      <c r="G8">
        <v>995.3</v>
      </c>
      <c r="H8">
        <v>22</v>
      </c>
      <c r="I8">
        <v>17</v>
      </c>
      <c r="J8">
        <v>209</v>
      </c>
      <c r="K8">
        <v>8</v>
      </c>
      <c r="L8" t="s">
        <v>130</v>
      </c>
      <c r="M8">
        <v>0.3</v>
      </c>
      <c r="N8">
        <v>0</v>
      </c>
      <c r="O8">
        <v>35</v>
      </c>
      <c r="P8" t="s">
        <v>131</v>
      </c>
      <c r="Q8">
        <v>-1.8</v>
      </c>
    </row>
    <row r="9" spans="1:18">
      <c r="A9">
        <v>3</v>
      </c>
      <c r="B9">
        <v>-1.3</v>
      </c>
      <c r="C9">
        <v>-5.7</v>
      </c>
      <c r="D9">
        <v>-2.6</v>
      </c>
      <c r="E9">
        <v>991.1</v>
      </c>
      <c r="F9">
        <v>981</v>
      </c>
      <c r="G9">
        <v>983.8</v>
      </c>
      <c r="H9">
        <v>19</v>
      </c>
      <c r="I9">
        <v>16</v>
      </c>
      <c r="J9">
        <v>293</v>
      </c>
      <c r="K9">
        <v>7</v>
      </c>
      <c r="L9" t="s">
        <v>101</v>
      </c>
      <c r="M9">
        <v>0.8</v>
      </c>
      <c r="N9">
        <v>5</v>
      </c>
      <c r="O9">
        <v>40</v>
      </c>
      <c r="P9" t="s">
        <v>131</v>
      </c>
    </row>
    <row r="10" spans="1:18">
      <c r="A10">
        <v>4</v>
      </c>
      <c r="B10">
        <v>-2.9</v>
      </c>
      <c r="C10">
        <v>-6.1</v>
      </c>
      <c r="D10">
        <v>-4.4000000000000004</v>
      </c>
      <c r="E10">
        <v>1003</v>
      </c>
      <c r="F10">
        <v>991.1</v>
      </c>
      <c r="G10">
        <v>1000.1</v>
      </c>
      <c r="H10">
        <v>21</v>
      </c>
      <c r="I10">
        <v>19</v>
      </c>
      <c r="J10">
        <v>294</v>
      </c>
      <c r="K10">
        <v>10</v>
      </c>
      <c r="L10" t="s">
        <v>130</v>
      </c>
      <c r="M10">
        <v>0</v>
      </c>
      <c r="N10">
        <v>15</v>
      </c>
      <c r="O10">
        <v>55</v>
      </c>
      <c r="P10" t="s">
        <v>131</v>
      </c>
      <c r="Q10">
        <v>-1.7</v>
      </c>
    </row>
    <row r="11" spans="1:18">
      <c r="A11">
        <v>5</v>
      </c>
      <c r="B11">
        <v>-3.3</v>
      </c>
      <c r="C11">
        <v>-6</v>
      </c>
      <c r="D11">
        <v>-4.5</v>
      </c>
      <c r="E11">
        <v>1010.6</v>
      </c>
      <c r="F11">
        <v>1001.8</v>
      </c>
      <c r="G11">
        <v>1006.5</v>
      </c>
      <c r="H11">
        <v>17</v>
      </c>
      <c r="I11">
        <v>14</v>
      </c>
      <c r="J11">
        <v>207</v>
      </c>
      <c r="K11">
        <v>6</v>
      </c>
      <c r="L11" t="s">
        <v>130</v>
      </c>
      <c r="M11">
        <v>0.5</v>
      </c>
      <c r="N11">
        <v>0</v>
      </c>
      <c r="O11">
        <v>54</v>
      </c>
      <c r="P11" t="s">
        <v>131</v>
      </c>
      <c r="Q11">
        <v>-1.7</v>
      </c>
    </row>
    <row r="12" spans="1:18">
      <c r="A12">
        <v>6</v>
      </c>
      <c r="B12">
        <v>-0.4</v>
      </c>
      <c r="C12">
        <v>-4.8</v>
      </c>
      <c r="D12">
        <v>-1.9</v>
      </c>
      <c r="E12">
        <v>1011.5</v>
      </c>
      <c r="F12">
        <v>1008.6</v>
      </c>
      <c r="G12">
        <v>1010.3</v>
      </c>
      <c r="H12">
        <v>13</v>
      </c>
      <c r="I12">
        <v>12</v>
      </c>
      <c r="J12">
        <v>327</v>
      </c>
      <c r="K12">
        <v>7</v>
      </c>
      <c r="L12" t="s">
        <v>132</v>
      </c>
      <c r="M12">
        <v>0.3</v>
      </c>
      <c r="N12">
        <v>0</v>
      </c>
      <c r="O12">
        <v>52</v>
      </c>
      <c r="P12" t="s">
        <v>131</v>
      </c>
      <c r="Q12">
        <v>-1.7</v>
      </c>
    </row>
    <row r="13" spans="1:18">
      <c r="A13">
        <v>7</v>
      </c>
      <c r="B13">
        <v>-0.2</v>
      </c>
      <c r="C13">
        <v>-3.5</v>
      </c>
      <c r="D13">
        <v>-1.9</v>
      </c>
      <c r="E13">
        <v>1008.6</v>
      </c>
      <c r="F13">
        <v>994.9</v>
      </c>
      <c r="G13">
        <v>1000.5</v>
      </c>
      <c r="H13">
        <v>11</v>
      </c>
      <c r="I13">
        <v>10</v>
      </c>
      <c r="J13">
        <v>297</v>
      </c>
      <c r="K13">
        <v>2</v>
      </c>
      <c r="L13" t="s">
        <v>132</v>
      </c>
      <c r="M13">
        <v>0.5</v>
      </c>
      <c r="N13">
        <v>0</v>
      </c>
      <c r="O13">
        <v>51</v>
      </c>
      <c r="P13" t="s">
        <v>131</v>
      </c>
      <c r="Q13">
        <v>-1.6</v>
      </c>
    </row>
    <row r="14" spans="1:18">
      <c r="A14">
        <v>8</v>
      </c>
      <c r="B14">
        <v>-1.3</v>
      </c>
      <c r="C14">
        <v>-2.7</v>
      </c>
      <c r="D14">
        <v>-2</v>
      </c>
      <c r="E14">
        <v>1002.6</v>
      </c>
      <c r="F14">
        <v>996.6</v>
      </c>
      <c r="G14">
        <v>1000.7</v>
      </c>
      <c r="H14"/>
      <c r="I14">
        <v>0</v>
      </c>
      <c r="J14">
        <v>173</v>
      </c>
      <c r="K14">
        <v>0</v>
      </c>
      <c r="M14">
        <v>0</v>
      </c>
      <c r="N14">
        <v>0</v>
      </c>
      <c r="O14">
        <v>50</v>
      </c>
      <c r="P14" t="s">
        <v>131</v>
      </c>
      <c r="Q14">
        <v>-1.6</v>
      </c>
    </row>
    <row r="15" spans="1:18">
      <c r="A15">
        <v>9</v>
      </c>
      <c r="B15">
        <v>-0.3</v>
      </c>
      <c r="C15">
        <v>-1.5</v>
      </c>
      <c r="D15">
        <v>-0.9</v>
      </c>
      <c r="E15">
        <v>1007.9</v>
      </c>
      <c r="F15">
        <v>1001.6</v>
      </c>
      <c r="G15">
        <v>1005.3</v>
      </c>
      <c r="H15"/>
      <c r="I15">
        <v>0</v>
      </c>
      <c r="J15">
        <v>295</v>
      </c>
      <c r="K15">
        <v>0</v>
      </c>
      <c r="M15">
        <v>0</v>
      </c>
      <c r="N15">
        <v>0</v>
      </c>
      <c r="O15">
        <v>50</v>
      </c>
      <c r="P15" t="s">
        <v>131</v>
      </c>
      <c r="Q15">
        <v>-1.6</v>
      </c>
    </row>
    <row r="16" spans="1:18">
      <c r="A16">
        <v>10</v>
      </c>
      <c r="B16">
        <v>-0.5</v>
      </c>
      <c r="C16">
        <v>-2.2000000000000002</v>
      </c>
      <c r="D16">
        <v>-1.1000000000000001</v>
      </c>
      <c r="E16">
        <v>1012.9</v>
      </c>
      <c r="F16">
        <v>1007.8</v>
      </c>
      <c r="G16">
        <v>1010.7</v>
      </c>
      <c r="H16"/>
      <c r="I16">
        <v>0</v>
      </c>
      <c r="J16">
        <v>294</v>
      </c>
      <c r="K16">
        <v>0</v>
      </c>
      <c r="M16">
        <v>1</v>
      </c>
      <c r="N16">
        <v>0</v>
      </c>
      <c r="O16">
        <v>49</v>
      </c>
      <c r="P16" t="s">
        <v>131</v>
      </c>
      <c r="Q16">
        <v>-1.6</v>
      </c>
    </row>
    <row r="17" spans="1:17">
      <c r="A17">
        <v>11</v>
      </c>
      <c r="B17">
        <v>0.6</v>
      </c>
      <c r="C17">
        <v>-1.2</v>
      </c>
      <c r="D17">
        <v>-0.8</v>
      </c>
      <c r="E17">
        <v>1013</v>
      </c>
      <c r="F17">
        <v>1010.1</v>
      </c>
      <c r="G17">
        <v>1011.7</v>
      </c>
      <c r="H17">
        <v>17</v>
      </c>
      <c r="I17">
        <v>16</v>
      </c>
      <c r="J17">
        <v>306</v>
      </c>
      <c r="K17">
        <v>6</v>
      </c>
      <c r="L17" t="s">
        <v>132</v>
      </c>
      <c r="M17">
        <v>0</v>
      </c>
      <c r="N17">
        <v>1</v>
      </c>
      <c r="O17">
        <v>50</v>
      </c>
      <c r="P17" t="s">
        <v>131</v>
      </c>
      <c r="Q17">
        <v>-1.6</v>
      </c>
    </row>
    <row r="18" spans="1:17">
      <c r="A18">
        <v>12</v>
      </c>
      <c r="B18">
        <v>0.7</v>
      </c>
      <c r="C18">
        <v>-1.3</v>
      </c>
      <c r="D18">
        <v>-0.4</v>
      </c>
      <c r="E18">
        <v>1012.6</v>
      </c>
      <c r="F18">
        <v>1009.5</v>
      </c>
      <c r="G18">
        <v>1011</v>
      </c>
      <c r="H18">
        <v>17</v>
      </c>
      <c r="I18">
        <v>15</v>
      </c>
      <c r="J18">
        <v>313</v>
      </c>
      <c r="K18">
        <v>4</v>
      </c>
      <c r="L18" t="s">
        <v>132</v>
      </c>
      <c r="M18">
        <v>1.5</v>
      </c>
      <c r="N18">
        <v>0</v>
      </c>
      <c r="O18">
        <v>50</v>
      </c>
      <c r="P18" t="s">
        <v>131</v>
      </c>
      <c r="Q18">
        <v>-1.6</v>
      </c>
    </row>
    <row r="19" spans="1:17">
      <c r="A19">
        <v>13</v>
      </c>
      <c r="B19">
        <v>-0.3</v>
      </c>
      <c r="C19">
        <v>-2.4</v>
      </c>
      <c r="D19">
        <v>-1.2</v>
      </c>
      <c r="E19">
        <v>1012.8</v>
      </c>
      <c r="F19">
        <v>1007.5</v>
      </c>
      <c r="G19">
        <v>1009.5</v>
      </c>
      <c r="H19">
        <v>12</v>
      </c>
      <c r="I19">
        <v>10</v>
      </c>
      <c r="J19">
        <v>314</v>
      </c>
      <c r="K19">
        <v>2</v>
      </c>
      <c r="L19" t="s">
        <v>132</v>
      </c>
      <c r="M19">
        <v>0</v>
      </c>
      <c r="N19">
        <v>0</v>
      </c>
      <c r="O19">
        <v>50</v>
      </c>
      <c r="P19" t="s">
        <v>131</v>
      </c>
      <c r="Q19">
        <v>-1.6</v>
      </c>
    </row>
    <row r="20" spans="1:17">
      <c r="A20">
        <v>14</v>
      </c>
      <c r="B20">
        <v>-0.9</v>
      </c>
      <c r="C20">
        <v>-2.6</v>
      </c>
      <c r="D20">
        <v>-1.9</v>
      </c>
      <c r="E20">
        <v>1018.9</v>
      </c>
      <c r="F20">
        <v>1012.8</v>
      </c>
      <c r="G20">
        <v>1016.5</v>
      </c>
      <c r="H20"/>
      <c r="I20">
        <v>0</v>
      </c>
      <c r="J20">
        <v>313</v>
      </c>
      <c r="K20">
        <v>0</v>
      </c>
      <c r="M20">
        <v>0</v>
      </c>
      <c r="N20">
        <v>0</v>
      </c>
      <c r="O20">
        <v>50</v>
      </c>
      <c r="P20" t="s">
        <v>131</v>
      </c>
      <c r="Q20">
        <v>-1.7</v>
      </c>
    </row>
    <row r="21" spans="1:17">
      <c r="A21">
        <v>15</v>
      </c>
      <c r="B21">
        <v>1.1000000000000001</v>
      </c>
      <c r="C21">
        <v>-2.6</v>
      </c>
      <c r="D21">
        <v>-1.3</v>
      </c>
      <c r="E21">
        <v>1019.2</v>
      </c>
      <c r="F21">
        <v>1012.8</v>
      </c>
      <c r="G21">
        <v>1017.4</v>
      </c>
      <c r="H21"/>
      <c r="I21">
        <v>0</v>
      </c>
      <c r="J21">
        <v>313</v>
      </c>
      <c r="K21">
        <v>0</v>
      </c>
      <c r="M21">
        <v>0</v>
      </c>
      <c r="N21">
        <v>0</v>
      </c>
      <c r="O21">
        <v>46</v>
      </c>
      <c r="P21" t="s">
        <v>131</v>
      </c>
      <c r="Q21">
        <v>-1.7</v>
      </c>
    </row>
    <row r="22" spans="1:17">
      <c r="A22">
        <v>16</v>
      </c>
      <c r="B22">
        <v>0.7</v>
      </c>
      <c r="C22">
        <v>-2.1</v>
      </c>
      <c r="D22">
        <v>-0.9</v>
      </c>
      <c r="E22">
        <v>1012.8</v>
      </c>
      <c r="F22">
        <v>1001.8</v>
      </c>
      <c r="G22">
        <v>1005.2</v>
      </c>
      <c r="H22">
        <v>19</v>
      </c>
      <c r="I22">
        <v>17</v>
      </c>
      <c r="J22">
        <v>301</v>
      </c>
      <c r="K22">
        <v>4</v>
      </c>
      <c r="L22" t="s">
        <v>132</v>
      </c>
      <c r="M22">
        <v>1</v>
      </c>
      <c r="N22">
        <v>2</v>
      </c>
      <c r="O22">
        <v>48</v>
      </c>
      <c r="P22" t="s">
        <v>131</v>
      </c>
      <c r="Q22">
        <v>-1.7</v>
      </c>
    </row>
    <row r="23" spans="1:17">
      <c r="A23">
        <v>17</v>
      </c>
      <c r="B23">
        <v>-0.8</v>
      </c>
      <c r="C23">
        <v>-1.8</v>
      </c>
      <c r="D23">
        <v>-1.2</v>
      </c>
      <c r="E23">
        <v>1002.8</v>
      </c>
      <c r="F23">
        <v>998.7</v>
      </c>
      <c r="G23">
        <v>1000.4</v>
      </c>
      <c r="H23"/>
      <c r="I23">
        <v>0</v>
      </c>
      <c r="J23">
        <v>324</v>
      </c>
      <c r="K23">
        <v>0</v>
      </c>
      <c r="M23">
        <v>0</v>
      </c>
      <c r="N23">
        <v>4</v>
      </c>
      <c r="O23">
        <v>52</v>
      </c>
      <c r="P23" t="s">
        <v>131</v>
      </c>
      <c r="Q23">
        <v>-1.7</v>
      </c>
    </row>
    <row r="24" spans="1:17">
      <c r="A24">
        <v>18</v>
      </c>
      <c r="B24">
        <v>-1.2</v>
      </c>
      <c r="C24">
        <v>-3.7</v>
      </c>
      <c r="D24">
        <v>-1.9</v>
      </c>
      <c r="E24">
        <v>999.9</v>
      </c>
      <c r="F24">
        <v>992.2</v>
      </c>
      <c r="G24">
        <v>997.2</v>
      </c>
      <c r="H24"/>
      <c r="I24">
        <v>0</v>
      </c>
      <c r="J24">
        <v>258</v>
      </c>
      <c r="K24">
        <v>0</v>
      </c>
      <c r="M24">
        <v>1.3</v>
      </c>
      <c r="N24">
        <v>4</v>
      </c>
      <c r="O24">
        <v>56</v>
      </c>
      <c r="P24" t="s">
        <v>131</v>
      </c>
      <c r="Q24">
        <v>-1.7</v>
      </c>
    </row>
    <row r="25" spans="1:17">
      <c r="A25">
        <v>19</v>
      </c>
      <c r="B25">
        <v>-1.1000000000000001</v>
      </c>
      <c r="C25">
        <v>-2.5</v>
      </c>
      <c r="D25">
        <v>-1.7</v>
      </c>
      <c r="E25">
        <v>992.9</v>
      </c>
      <c r="F25">
        <v>988</v>
      </c>
      <c r="G25">
        <v>990</v>
      </c>
      <c r="H25"/>
      <c r="I25">
        <v>0</v>
      </c>
      <c r="J25">
        <v>102</v>
      </c>
      <c r="K25">
        <v>0</v>
      </c>
      <c r="M25">
        <v>11.2</v>
      </c>
      <c r="N25">
        <v>6</v>
      </c>
      <c r="O25">
        <v>62</v>
      </c>
      <c r="P25" t="s">
        <v>131</v>
      </c>
      <c r="Q25">
        <v>-1.6</v>
      </c>
    </row>
    <row r="26" spans="1:17">
      <c r="A26">
        <v>20</v>
      </c>
      <c r="B26">
        <v>0.8</v>
      </c>
      <c r="C26">
        <v>-5</v>
      </c>
      <c r="D26">
        <v>-2.2000000000000002</v>
      </c>
      <c r="E26">
        <v>993.5</v>
      </c>
      <c r="F26">
        <v>967.7</v>
      </c>
      <c r="G26">
        <v>982.2</v>
      </c>
      <c r="H26">
        <v>39</v>
      </c>
      <c r="I26">
        <v>35</v>
      </c>
      <c r="J26">
        <v>16</v>
      </c>
      <c r="K26">
        <v>6</v>
      </c>
      <c r="L26" t="s">
        <v>133</v>
      </c>
      <c r="M26">
        <v>3.3</v>
      </c>
      <c r="N26">
        <v>0</v>
      </c>
      <c r="O26">
        <v>61</v>
      </c>
      <c r="P26" t="s">
        <v>131</v>
      </c>
      <c r="Q26">
        <v>-1.3</v>
      </c>
    </row>
    <row r="27" spans="1:17">
      <c r="A27">
        <v>21</v>
      </c>
      <c r="B27">
        <v>0.8</v>
      </c>
      <c r="C27">
        <v>-6.4</v>
      </c>
      <c r="D27">
        <v>-2.4</v>
      </c>
      <c r="E27">
        <v>980.9</v>
      </c>
      <c r="F27">
        <v>962.9</v>
      </c>
      <c r="G27">
        <v>968.8</v>
      </c>
      <c r="H27">
        <v>34</v>
      </c>
      <c r="I27">
        <v>30</v>
      </c>
      <c r="J27">
        <v>14</v>
      </c>
      <c r="K27">
        <v>15</v>
      </c>
      <c r="L27" t="s">
        <v>133</v>
      </c>
      <c r="M27">
        <v>2</v>
      </c>
      <c r="N27">
        <v>0</v>
      </c>
      <c r="O27">
        <v>59</v>
      </c>
      <c r="P27" t="s">
        <v>131</v>
      </c>
      <c r="Q27">
        <v>-1.3</v>
      </c>
    </row>
    <row r="28" spans="1:17">
      <c r="A28">
        <v>22</v>
      </c>
      <c r="B28">
        <v>-4.9000000000000004</v>
      </c>
      <c r="C28">
        <v>-9.1999999999999993</v>
      </c>
      <c r="D28">
        <v>-7.3</v>
      </c>
      <c r="E28">
        <v>989.7</v>
      </c>
      <c r="F28">
        <v>980.9</v>
      </c>
      <c r="G28">
        <v>987.7</v>
      </c>
      <c r="H28">
        <v>17</v>
      </c>
      <c r="I28">
        <v>15</v>
      </c>
      <c r="J28">
        <v>226</v>
      </c>
      <c r="K28">
        <v>8</v>
      </c>
      <c r="L28" t="s">
        <v>130</v>
      </c>
      <c r="M28">
        <v>0</v>
      </c>
      <c r="N28">
        <v>1</v>
      </c>
      <c r="O28">
        <v>60</v>
      </c>
      <c r="P28" t="s">
        <v>131</v>
      </c>
      <c r="Q28">
        <v>-1.6</v>
      </c>
    </row>
    <row r="29" spans="1:17">
      <c r="A29">
        <v>23</v>
      </c>
      <c r="B29">
        <v>-0.1</v>
      </c>
      <c r="C29">
        <v>-8.8000000000000007</v>
      </c>
      <c r="D29">
        <v>-3.6</v>
      </c>
      <c r="E29">
        <v>986.9</v>
      </c>
      <c r="F29">
        <v>972.6</v>
      </c>
      <c r="G29">
        <v>976.8</v>
      </c>
      <c r="H29">
        <v>27</v>
      </c>
      <c r="I29">
        <v>23</v>
      </c>
      <c r="J29">
        <v>355</v>
      </c>
      <c r="K29">
        <v>11</v>
      </c>
      <c r="L29" t="s">
        <v>134</v>
      </c>
      <c r="M29">
        <v>1</v>
      </c>
      <c r="N29">
        <v>3</v>
      </c>
      <c r="O29">
        <v>63</v>
      </c>
      <c r="P29" t="s">
        <v>131</v>
      </c>
      <c r="Q29">
        <v>-1.7</v>
      </c>
    </row>
    <row r="30" spans="1:17">
      <c r="A30">
        <v>24</v>
      </c>
      <c r="B30">
        <v>-1.9</v>
      </c>
      <c r="C30">
        <v>-4.2</v>
      </c>
      <c r="D30">
        <v>-3.3</v>
      </c>
      <c r="E30">
        <v>1012.6</v>
      </c>
      <c r="F30">
        <v>974.2</v>
      </c>
      <c r="G30">
        <v>994.4</v>
      </c>
      <c r="H30">
        <v>34</v>
      </c>
      <c r="I30">
        <v>30</v>
      </c>
      <c r="J30">
        <v>199</v>
      </c>
      <c r="K30">
        <v>11</v>
      </c>
      <c r="L30" t="s">
        <v>130</v>
      </c>
      <c r="M30">
        <v>0</v>
      </c>
      <c r="N30">
        <v>0</v>
      </c>
      <c r="O30">
        <v>60</v>
      </c>
      <c r="P30" t="s">
        <v>131</v>
      </c>
      <c r="Q30">
        <v>-1.8</v>
      </c>
    </row>
    <row r="31" spans="1:17">
      <c r="A31">
        <v>25</v>
      </c>
      <c r="B31">
        <v>0.1</v>
      </c>
      <c r="C31">
        <v>-3</v>
      </c>
      <c r="D31">
        <v>-1.3</v>
      </c>
      <c r="E31">
        <v>1017.8</v>
      </c>
      <c r="F31">
        <v>1012.5</v>
      </c>
      <c r="G31">
        <v>1015.6</v>
      </c>
      <c r="H31">
        <v>15</v>
      </c>
      <c r="I31">
        <v>14</v>
      </c>
      <c r="J31">
        <v>312</v>
      </c>
      <c r="K31">
        <v>6</v>
      </c>
      <c r="L31" t="s">
        <v>132</v>
      </c>
      <c r="M31">
        <v>0.3</v>
      </c>
      <c r="N31">
        <v>0</v>
      </c>
      <c r="O31">
        <v>59</v>
      </c>
      <c r="P31" t="s">
        <v>131</v>
      </c>
      <c r="Q31">
        <v>-1.8</v>
      </c>
    </row>
    <row r="32" spans="1:17">
      <c r="A32">
        <v>26</v>
      </c>
      <c r="B32">
        <v>0.4</v>
      </c>
      <c r="C32">
        <v>-3</v>
      </c>
      <c r="D32">
        <v>-0.9</v>
      </c>
      <c r="E32">
        <v>1018.1</v>
      </c>
      <c r="F32">
        <v>1005.2</v>
      </c>
      <c r="G32">
        <v>1012.9</v>
      </c>
      <c r="H32">
        <v>10</v>
      </c>
      <c r="I32">
        <v>8</v>
      </c>
      <c r="J32">
        <v>313</v>
      </c>
      <c r="K32">
        <v>1</v>
      </c>
      <c r="L32" t="s">
        <v>132</v>
      </c>
      <c r="M32">
        <v>0.3</v>
      </c>
      <c r="N32">
        <v>0</v>
      </c>
      <c r="O32">
        <v>59</v>
      </c>
      <c r="P32" t="s">
        <v>131</v>
      </c>
      <c r="Q32">
        <v>-1.7</v>
      </c>
    </row>
    <row r="33" spans="1:17">
      <c r="A33">
        <v>27</v>
      </c>
      <c r="B33">
        <v>-0.9</v>
      </c>
      <c r="C33">
        <v>-2.4</v>
      </c>
      <c r="D33">
        <v>-1.8</v>
      </c>
      <c r="E33">
        <v>1007.1</v>
      </c>
      <c r="F33">
        <v>1004.3</v>
      </c>
      <c r="G33">
        <v>1005.7</v>
      </c>
      <c r="H33"/>
      <c r="I33">
        <v>0</v>
      </c>
      <c r="J33">
        <v>307</v>
      </c>
      <c r="K33">
        <v>0</v>
      </c>
      <c r="M33">
        <v>0</v>
      </c>
      <c r="N33">
        <v>1</v>
      </c>
      <c r="O33">
        <v>60</v>
      </c>
      <c r="P33" t="s">
        <v>131</v>
      </c>
      <c r="Q33">
        <v>-1.8</v>
      </c>
    </row>
    <row r="34" spans="1:17">
      <c r="A34">
        <v>28</v>
      </c>
      <c r="B34">
        <v>0.6</v>
      </c>
      <c r="C34">
        <v>-1.9</v>
      </c>
      <c r="D34">
        <v>-0.5</v>
      </c>
      <c r="E34">
        <v>1010</v>
      </c>
      <c r="F34">
        <v>1005.3</v>
      </c>
      <c r="G34">
        <v>1007.7</v>
      </c>
      <c r="H34">
        <v>8</v>
      </c>
      <c r="I34">
        <v>7</v>
      </c>
      <c r="J34">
        <v>159</v>
      </c>
      <c r="K34">
        <v>1</v>
      </c>
      <c r="L34" t="s">
        <v>101</v>
      </c>
      <c r="M34">
        <v>1.8</v>
      </c>
      <c r="N34">
        <v>2</v>
      </c>
      <c r="O34">
        <v>62</v>
      </c>
      <c r="P34" t="s">
        <v>131</v>
      </c>
      <c r="Q34">
        <v>-1.7</v>
      </c>
    </row>
    <row r="35" spans="1:17">
      <c r="A35">
        <v>29</v>
      </c>
      <c r="B35">
        <v>3.7</v>
      </c>
      <c r="C35">
        <v>-0.1</v>
      </c>
      <c r="D35">
        <v>1</v>
      </c>
      <c r="E35">
        <v>1010.1</v>
      </c>
      <c r="F35">
        <v>1008.4</v>
      </c>
      <c r="G35">
        <v>1009.5</v>
      </c>
      <c r="H35">
        <v>13</v>
      </c>
      <c r="I35">
        <v>11</v>
      </c>
      <c r="J35">
        <v>129</v>
      </c>
      <c r="K35">
        <v>2</v>
      </c>
      <c r="L35" t="s">
        <v>133</v>
      </c>
      <c r="M35">
        <v>4.8</v>
      </c>
      <c r="N35">
        <v>0</v>
      </c>
      <c r="O35">
        <v>58</v>
      </c>
      <c r="P35" t="s">
        <v>131</v>
      </c>
      <c r="Q35">
        <v>-1.6</v>
      </c>
    </row>
    <row r="36" spans="1:17">
      <c r="A36">
        <v>30</v>
      </c>
      <c r="B36">
        <v>4.0999999999999996</v>
      </c>
      <c r="C36">
        <v>-0.1</v>
      </c>
      <c r="D36">
        <v>1.1000000000000001</v>
      </c>
      <c r="E36">
        <v>1008.9</v>
      </c>
      <c r="F36">
        <v>995.5</v>
      </c>
      <c r="G36">
        <v>1002.1</v>
      </c>
      <c r="H36">
        <v>33</v>
      </c>
      <c r="I36">
        <v>30</v>
      </c>
      <c r="J36">
        <v>10</v>
      </c>
      <c r="K36">
        <v>7</v>
      </c>
      <c r="L36" t="s">
        <v>133</v>
      </c>
      <c r="M36">
        <v>6.1</v>
      </c>
      <c r="N36">
        <v>0</v>
      </c>
      <c r="O36">
        <v>55</v>
      </c>
      <c r="P36" t="s">
        <v>131</v>
      </c>
      <c r="Q36">
        <v>-1.6</v>
      </c>
    </row>
    <row r="37" spans="1:17">
      <c r="A37">
        <v>31</v>
      </c>
      <c r="B37">
        <v>2.2999999999999998</v>
      </c>
      <c r="C37">
        <v>-2.9</v>
      </c>
      <c r="D37">
        <v>-0.8</v>
      </c>
      <c r="E37">
        <v>1002.3</v>
      </c>
      <c r="F37">
        <v>995.6</v>
      </c>
      <c r="G37">
        <v>999.2</v>
      </c>
      <c r="H37">
        <v>25</v>
      </c>
      <c r="I37">
        <v>22</v>
      </c>
      <c r="J37">
        <v>311</v>
      </c>
      <c r="K37">
        <v>8</v>
      </c>
      <c r="L37" t="s">
        <v>132</v>
      </c>
      <c r="M37">
        <v>1.5</v>
      </c>
      <c r="N37">
        <v>0</v>
      </c>
      <c r="O37">
        <v>52</v>
      </c>
      <c r="P37" t="s">
        <v>131</v>
      </c>
      <c r="Q37">
        <v>-1.5</v>
      </c>
    </row>
  </sheetData>
  <mergeCells count="1">
    <mergeCell ref="P3:Q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>
      <selection activeCell="B2" sqref="B2:R32"/>
    </sheetView>
  </sheetViews>
  <sheetFormatPr defaultRowHeight="12"/>
  <cols>
    <col min="1" max="1" width="2.875" bestFit="1" customWidth="1"/>
    <col min="2" max="2" width="3.875" bestFit="1" customWidth="1"/>
    <col min="3" max="5" width="7.875" bestFit="1" customWidth="1"/>
    <col min="6" max="8" width="11.875" bestFit="1" customWidth="1"/>
    <col min="9" max="10" width="9.875" bestFit="1" customWidth="1"/>
    <col min="11" max="11" width="5.875" bestFit="1" customWidth="1"/>
    <col min="12" max="12" width="7.875" bestFit="1" customWidth="1"/>
    <col min="13" max="13" width="8.875" bestFit="1" customWidth="1"/>
    <col min="14" max="14" width="13" bestFit="1" customWidth="1"/>
    <col min="15" max="15" width="8.875" bestFit="1" customWidth="1"/>
    <col min="16" max="16" width="9.875" bestFit="1" customWidth="1"/>
    <col min="17" max="17" width="6.875" bestFit="1" customWidth="1"/>
    <col min="18" max="18" width="4.875" customWidth="1"/>
  </cols>
  <sheetData>
    <row r="1" spans="1:18"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10</v>
      </c>
      <c r="P1" t="s">
        <v>128</v>
      </c>
      <c r="Q1" t="s">
        <v>129</v>
      </c>
      <c r="R1" t="s">
        <v>85</v>
      </c>
    </row>
    <row r="2" spans="1:18">
      <c r="A2">
        <v>0</v>
      </c>
      <c r="B2">
        <v>1</v>
      </c>
      <c r="C2">
        <v>-5.3</v>
      </c>
      <c r="D2">
        <v>-8.8000000000000007</v>
      </c>
      <c r="E2">
        <v>-7.3</v>
      </c>
      <c r="F2">
        <v>992.2</v>
      </c>
      <c r="G2">
        <v>973.1</v>
      </c>
      <c r="H2">
        <v>980</v>
      </c>
      <c r="I2">
        <v>39</v>
      </c>
      <c r="J2">
        <v>34</v>
      </c>
      <c r="K2">
        <v>198</v>
      </c>
      <c r="L2">
        <v>21</v>
      </c>
      <c r="M2" t="s">
        <v>130</v>
      </c>
      <c r="N2">
        <v>0</v>
      </c>
      <c r="O2">
        <v>1</v>
      </c>
      <c r="P2">
        <v>36</v>
      </c>
      <c r="Q2" t="s">
        <v>131</v>
      </c>
      <c r="R2">
        <v>-1.7</v>
      </c>
    </row>
    <row r="3" spans="1:18">
      <c r="A3">
        <v>1</v>
      </c>
      <c r="B3">
        <v>2</v>
      </c>
      <c r="C3">
        <v>-5.7</v>
      </c>
      <c r="D3">
        <v>-7.4</v>
      </c>
      <c r="E3">
        <v>-7</v>
      </c>
      <c r="F3">
        <v>998.3</v>
      </c>
      <c r="G3">
        <v>988</v>
      </c>
      <c r="H3">
        <v>995.3</v>
      </c>
      <c r="I3">
        <v>22</v>
      </c>
      <c r="J3">
        <v>17</v>
      </c>
      <c r="K3">
        <v>209</v>
      </c>
      <c r="L3">
        <v>8</v>
      </c>
      <c r="M3" t="s">
        <v>130</v>
      </c>
      <c r="N3">
        <v>0.3</v>
      </c>
      <c r="O3">
        <v>0</v>
      </c>
      <c r="P3">
        <v>35</v>
      </c>
      <c r="Q3" t="s">
        <v>131</v>
      </c>
      <c r="R3">
        <v>-1.8</v>
      </c>
    </row>
    <row r="4" spans="1:18">
      <c r="A4">
        <v>2</v>
      </c>
      <c r="B4">
        <v>3</v>
      </c>
      <c r="C4">
        <v>-1.3</v>
      </c>
      <c r="D4">
        <v>-5.7</v>
      </c>
      <c r="E4">
        <v>-2.6</v>
      </c>
      <c r="F4">
        <v>991.1</v>
      </c>
      <c r="G4">
        <v>981</v>
      </c>
      <c r="H4">
        <v>983.8</v>
      </c>
      <c r="I4">
        <v>19</v>
      </c>
      <c r="J4">
        <v>16</v>
      </c>
      <c r="K4">
        <v>293</v>
      </c>
      <c r="L4">
        <v>7</v>
      </c>
      <c r="M4" t="s">
        <v>101</v>
      </c>
      <c r="N4">
        <v>0.8</v>
      </c>
      <c r="O4">
        <v>5</v>
      </c>
      <c r="P4">
        <v>40</v>
      </c>
      <c r="Q4" t="s">
        <v>131</v>
      </c>
    </row>
    <row r="5" spans="1:18">
      <c r="A5">
        <v>3</v>
      </c>
      <c r="B5">
        <v>4</v>
      </c>
      <c r="C5">
        <v>-2.9</v>
      </c>
      <c r="D5">
        <v>-6.1</v>
      </c>
      <c r="E5">
        <v>-4.4000000000000004</v>
      </c>
      <c r="F5">
        <v>1003</v>
      </c>
      <c r="G5">
        <v>991.1</v>
      </c>
      <c r="H5">
        <v>1000.1</v>
      </c>
      <c r="I5">
        <v>21</v>
      </c>
      <c r="J5">
        <v>19</v>
      </c>
      <c r="K5">
        <v>294</v>
      </c>
      <c r="L5">
        <v>10</v>
      </c>
      <c r="M5" t="s">
        <v>130</v>
      </c>
      <c r="N5">
        <v>0</v>
      </c>
      <c r="O5">
        <v>15</v>
      </c>
      <c r="P5">
        <v>55</v>
      </c>
      <c r="Q5" t="s">
        <v>131</v>
      </c>
      <c r="R5">
        <v>-1.7</v>
      </c>
    </row>
    <row r="6" spans="1:18">
      <c r="A6">
        <v>4</v>
      </c>
      <c r="B6">
        <v>5</v>
      </c>
      <c r="C6">
        <v>-3.3</v>
      </c>
      <c r="D6">
        <v>-6</v>
      </c>
      <c r="E6">
        <v>-4.5</v>
      </c>
      <c r="F6">
        <v>1010.6</v>
      </c>
      <c r="G6">
        <v>1001.8</v>
      </c>
      <c r="H6">
        <v>1006.5</v>
      </c>
      <c r="I6">
        <v>17</v>
      </c>
      <c r="J6">
        <v>14</v>
      </c>
      <c r="K6">
        <v>207</v>
      </c>
      <c r="L6">
        <v>6</v>
      </c>
      <c r="M6" t="s">
        <v>130</v>
      </c>
      <c r="N6">
        <v>0.5</v>
      </c>
      <c r="O6">
        <v>0</v>
      </c>
      <c r="P6">
        <v>54</v>
      </c>
      <c r="Q6" t="s">
        <v>131</v>
      </c>
      <c r="R6">
        <v>-1.7</v>
      </c>
    </row>
    <row r="7" spans="1:18">
      <c r="A7">
        <v>5</v>
      </c>
      <c r="B7">
        <v>6</v>
      </c>
      <c r="C7">
        <v>-0.4</v>
      </c>
      <c r="D7">
        <v>-4.8</v>
      </c>
      <c r="E7">
        <v>-1.9</v>
      </c>
      <c r="F7">
        <v>1011.5</v>
      </c>
      <c r="G7">
        <v>1008.6</v>
      </c>
      <c r="H7">
        <v>1010.3</v>
      </c>
      <c r="I7">
        <v>13</v>
      </c>
      <c r="J7">
        <v>12</v>
      </c>
      <c r="K7">
        <v>327</v>
      </c>
      <c r="L7">
        <v>7</v>
      </c>
      <c r="M7" t="s">
        <v>132</v>
      </c>
      <c r="N7">
        <v>0.3</v>
      </c>
      <c r="O7">
        <v>0</v>
      </c>
      <c r="P7">
        <v>52</v>
      </c>
      <c r="Q7" t="s">
        <v>131</v>
      </c>
      <c r="R7">
        <v>-1.7</v>
      </c>
    </row>
    <row r="8" spans="1:18">
      <c r="A8">
        <v>6</v>
      </c>
      <c r="B8">
        <v>7</v>
      </c>
      <c r="C8">
        <v>-0.2</v>
      </c>
      <c r="D8">
        <v>-3.5</v>
      </c>
      <c r="E8">
        <v>-1.9</v>
      </c>
      <c r="F8">
        <v>1008.6</v>
      </c>
      <c r="G8">
        <v>994.9</v>
      </c>
      <c r="H8">
        <v>1000.5</v>
      </c>
      <c r="I8">
        <v>11</v>
      </c>
      <c r="J8">
        <v>10</v>
      </c>
      <c r="K8">
        <v>297</v>
      </c>
      <c r="L8">
        <v>2</v>
      </c>
      <c r="M8" t="s">
        <v>132</v>
      </c>
      <c r="N8">
        <v>0.5</v>
      </c>
      <c r="O8">
        <v>0</v>
      </c>
      <c r="P8">
        <v>51</v>
      </c>
      <c r="Q8" t="s">
        <v>131</v>
      </c>
      <c r="R8">
        <v>-1.6</v>
      </c>
    </row>
    <row r="9" spans="1:18">
      <c r="A9">
        <v>7</v>
      </c>
      <c r="B9">
        <v>8</v>
      </c>
      <c r="C9">
        <v>-1.3</v>
      </c>
      <c r="D9">
        <v>-2.7</v>
      </c>
      <c r="E9">
        <v>-2</v>
      </c>
      <c r="F9">
        <v>1002.6</v>
      </c>
      <c r="G9">
        <v>996.6</v>
      </c>
      <c r="H9">
        <v>1000.7</v>
      </c>
      <c r="J9">
        <v>0</v>
      </c>
      <c r="K9">
        <v>173</v>
      </c>
      <c r="L9">
        <v>0</v>
      </c>
      <c r="N9">
        <v>0</v>
      </c>
      <c r="O9">
        <v>0</v>
      </c>
      <c r="P9">
        <v>50</v>
      </c>
      <c r="Q9" t="s">
        <v>131</v>
      </c>
      <c r="R9">
        <v>-1.6</v>
      </c>
    </row>
    <row r="10" spans="1:18">
      <c r="A10">
        <v>8</v>
      </c>
      <c r="B10">
        <v>9</v>
      </c>
      <c r="C10">
        <v>-0.3</v>
      </c>
      <c r="D10">
        <v>-1.5</v>
      </c>
      <c r="E10">
        <v>-0.9</v>
      </c>
      <c r="F10">
        <v>1007.9</v>
      </c>
      <c r="G10">
        <v>1001.6</v>
      </c>
      <c r="H10">
        <v>1005.3</v>
      </c>
      <c r="J10">
        <v>0</v>
      </c>
      <c r="K10">
        <v>295</v>
      </c>
      <c r="L10">
        <v>0</v>
      </c>
      <c r="N10">
        <v>0</v>
      </c>
      <c r="O10">
        <v>0</v>
      </c>
      <c r="P10">
        <v>50</v>
      </c>
      <c r="Q10" t="s">
        <v>131</v>
      </c>
      <c r="R10">
        <v>-1.6</v>
      </c>
    </row>
    <row r="11" spans="1:18">
      <c r="A11">
        <v>9</v>
      </c>
      <c r="B11">
        <v>10</v>
      </c>
      <c r="C11">
        <v>-0.5</v>
      </c>
      <c r="D11">
        <v>-2.2000000000000002</v>
      </c>
      <c r="E11">
        <v>-1.1000000000000001</v>
      </c>
      <c r="F11">
        <v>1012.9</v>
      </c>
      <c r="G11">
        <v>1007.8</v>
      </c>
      <c r="H11">
        <v>1010.7</v>
      </c>
      <c r="J11">
        <v>0</v>
      </c>
      <c r="K11">
        <v>294</v>
      </c>
      <c r="L11">
        <v>0</v>
      </c>
      <c r="N11">
        <v>1</v>
      </c>
      <c r="O11">
        <v>0</v>
      </c>
      <c r="P11">
        <v>49</v>
      </c>
      <c r="Q11" t="s">
        <v>131</v>
      </c>
      <c r="R11">
        <v>-1.6</v>
      </c>
    </row>
    <row r="12" spans="1:18">
      <c r="A12">
        <v>10</v>
      </c>
      <c r="B12">
        <v>11</v>
      </c>
      <c r="C12">
        <v>0.6</v>
      </c>
      <c r="D12">
        <v>-1.2</v>
      </c>
      <c r="E12">
        <v>-0.8</v>
      </c>
      <c r="F12">
        <v>1013</v>
      </c>
      <c r="G12">
        <v>1010.1</v>
      </c>
      <c r="H12">
        <v>1011.7</v>
      </c>
      <c r="I12">
        <v>17</v>
      </c>
      <c r="J12">
        <v>16</v>
      </c>
      <c r="K12">
        <v>306</v>
      </c>
      <c r="L12">
        <v>6</v>
      </c>
      <c r="M12" t="s">
        <v>132</v>
      </c>
      <c r="N12">
        <v>0</v>
      </c>
      <c r="O12">
        <v>1</v>
      </c>
      <c r="P12">
        <v>50</v>
      </c>
      <c r="Q12" t="s">
        <v>131</v>
      </c>
      <c r="R12">
        <v>-1.6</v>
      </c>
    </row>
    <row r="13" spans="1:18">
      <c r="A13">
        <v>11</v>
      </c>
      <c r="B13">
        <v>12</v>
      </c>
      <c r="C13">
        <v>0.7</v>
      </c>
      <c r="D13">
        <v>-1.3</v>
      </c>
      <c r="E13">
        <v>-0.4</v>
      </c>
      <c r="F13">
        <v>1012.6</v>
      </c>
      <c r="G13">
        <v>1009.5</v>
      </c>
      <c r="H13">
        <v>1011</v>
      </c>
      <c r="I13">
        <v>17</v>
      </c>
      <c r="J13">
        <v>15</v>
      </c>
      <c r="K13">
        <v>313</v>
      </c>
      <c r="L13">
        <v>4</v>
      </c>
      <c r="M13" t="s">
        <v>132</v>
      </c>
      <c r="N13">
        <v>1.5</v>
      </c>
      <c r="O13">
        <v>0</v>
      </c>
      <c r="P13">
        <v>50</v>
      </c>
      <c r="Q13" t="s">
        <v>131</v>
      </c>
      <c r="R13">
        <v>-1.6</v>
      </c>
    </row>
    <row r="14" spans="1:18">
      <c r="A14">
        <v>12</v>
      </c>
      <c r="B14">
        <v>13</v>
      </c>
      <c r="C14">
        <v>-0.3</v>
      </c>
      <c r="D14">
        <v>-2.4</v>
      </c>
      <c r="E14">
        <v>-1.2</v>
      </c>
      <c r="F14">
        <v>1012.8</v>
      </c>
      <c r="G14">
        <v>1007.5</v>
      </c>
      <c r="H14">
        <v>1009.5</v>
      </c>
      <c r="I14">
        <v>12</v>
      </c>
      <c r="J14">
        <v>10</v>
      </c>
      <c r="K14">
        <v>314</v>
      </c>
      <c r="L14">
        <v>2</v>
      </c>
      <c r="M14" t="s">
        <v>132</v>
      </c>
      <c r="N14">
        <v>0</v>
      </c>
      <c r="O14">
        <v>0</v>
      </c>
      <c r="P14">
        <v>50</v>
      </c>
      <c r="Q14" t="s">
        <v>131</v>
      </c>
      <c r="R14">
        <v>-1.6</v>
      </c>
    </row>
    <row r="15" spans="1:18">
      <c r="A15">
        <v>13</v>
      </c>
      <c r="B15">
        <v>14</v>
      </c>
      <c r="C15">
        <v>-0.9</v>
      </c>
      <c r="D15">
        <v>-2.6</v>
      </c>
      <c r="E15">
        <v>-1.9</v>
      </c>
      <c r="F15">
        <v>1018.9</v>
      </c>
      <c r="G15">
        <v>1012.8</v>
      </c>
      <c r="H15">
        <v>1016.5</v>
      </c>
      <c r="J15">
        <v>0</v>
      </c>
      <c r="K15">
        <v>313</v>
      </c>
      <c r="L15">
        <v>0</v>
      </c>
      <c r="N15">
        <v>0</v>
      </c>
      <c r="O15">
        <v>0</v>
      </c>
      <c r="P15">
        <v>50</v>
      </c>
      <c r="Q15" t="s">
        <v>131</v>
      </c>
      <c r="R15">
        <v>-1.7</v>
      </c>
    </row>
    <row r="16" spans="1:18">
      <c r="A16">
        <v>14</v>
      </c>
      <c r="B16">
        <v>15</v>
      </c>
      <c r="C16">
        <v>1.1000000000000001</v>
      </c>
      <c r="D16">
        <v>-2.6</v>
      </c>
      <c r="E16">
        <v>-1.3</v>
      </c>
      <c r="F16">
        <v>1019.2</v>
      </c>
      <c r="G16">
        <v>1012.8</v>
      </c>
      <c r="H16">
        <v>1017.4</v>
      </c>
      <c r="J16">
        <v>0</v>
      </c>
      <c r="K16">
        <v>313</v>
      </c>
      <c r="L16">
        <v>0</v>
      </c>
      <c r="N16">
        <v>0</v>
      </c>
      <c r="O16">
        <v>0</v>
      </c>
      <c r="P16">
        <v>46</v>
      </c>
      <c r="Q16" t="s">
        <v>131</v>
      </c>
      <c r="R16">
        <v>-1.7</v>
      </c>
    </row>
    <row r="17" spans="1:18">
      <c r="A17">
        <v>15</v>
      </c>
      <c r="B17">
        <v>16</v>
      </c>
      <c r="C17">
        <v>0.7</v>
      </c>
      <c r="D17">
        <v>-2.1</v>
      </c>
      <c r="E17">
        <v>-0.9</v>
      </c>
      <c r="F17">
        <v>1012.8</v>
      </c>
      <c r="G17">
        <v>1001.8</v>
      </c>
      <c r="H17">
        <v>1005.2</v>
      </c>
      <c r="I17">
        <v>19</v>
      </c>
      <c r="J17">
        <v>17</v>
      </c>
      <c r="K17">
        <v>301</v>
      </c>
      <c r="L17">
        <v>4</v>
      </c>
      <c r="M17" t="s">
        <v>132</v>
      </c>
      <c r="N17">
        <v>1</v>
      </c>
      <c r="O17">
        <v>2</v>
      </c>
      <c r="P17">
        <v>48</v>
      </c>
      <c r="Q17" t="s">
        <v>131</v>
      </c>
      <c r="R17">
        <v>-1.7</v>
      </c>
    </row>
    <row r="18" spans="1:18">
      <c r="A18">
        <v>16</v>
      </c>
      <c r="B18">
        <v>17</v>
      </c>
      <c r="C18">
        <v>-0.8</v>
      </c>
      <c r="D18">
        <v>-1.8</v>
      </c>
      <c r="E18">
        <v>-1.2</v>
      </c>
      <c r="F18">
        <v>1002.8</v>
      </c>
      <c r="G18">
        <v>998.7</v>
      </c>
      <c r="H18">
        <v>1000.4</v>
      </c>
      <c r="J18">
        <v>0</v>
      </c>
      <c r="K18">
        <v>324</v>
      </c>
      <c r="L18">
        <v>0</v>
      </c>
      <c r="N18">
        <v>0</v>
      </c>
      <c r="O18">
        <v>4</v>
      </c>
      <c r="P18">
        <v>52</v>
      </c>
      <c r="Q18" t="s">
        <v>131</v>
      </c>
      <c r="R18">
        <v>-1.7</v>
      </c>
    </row>
    <row r="19" spans="1:18">
      <c r="A19">
        <v>17</v>
      </c>
      <c r="B19">
        <v>18</v>
      </c>
      <c r="C19">
        <v>-1.2</v>
      </c>
      <c r="D19">
        <v>-3.7</v>
      </c>
      <c r="E19">
        <v>-1.9</v>
      </c>
      <c r="F19">
        <v>999.9</v>
      </c>
      <c r="G19">
        <v>992.2</v>
      </c>
      <c r="H19">
        <v>997.2</v>
      </c>
      <c r="J19">
        <v>0</v>
      </c>
      <c r="K19">
        <v>258</v>
      </c>
      <c r="L19">
        <v>0</v>
      </c>
      <c r="N19">
        <v>1.3</v>
      </c>
      <c r="O19">
        <v>4</v>
      </c>
      <c r="P19">
        <v>56</v>
      </c>
      <c r="Q19" t="s">
        <v>131</v>
      </c>
      <c r="R19">
        <v>-1.7</v>
      </c>
    </row>
    <row r="20" spans="1:18">
      <c r="A20">
        <v>18</v>
      </c>
      <c r="B20">
        <v>19</v>
      </c>
      <c r="C20">
        <v>-1.1000000000000001</v>
      </c>
      <c r="D20">
        <v>-2.5</v>
      </c>
      <c r="E20">
        <v>-1.7</v>
      </c>
      <c r="F20">
        <v>992.9</v>
      </c>
      <c r="G20">
        <v>988</v>
      </c>
      <c r="H20">
        <v>990</v>
      </c>
      <c r="J20">
        <v>0</v>
      </c>
      <c r="K20">
        <v>102</v>
      </c>
      <c r="L20">
        <v>0</v>
      </c>
      <c r="N20">
        <v>11.2</v>
      </c>
      <c r="O20">
        <v>6</v>
      </c>
      <c r="P20">
        <v>62</v>
      </c>
      <c r="Q20" t="s">
        <v>131</v>
      </c>
      <c r="R20">
        <v>-1.6</v>
      </c>
    </row>
    <row r="21" spans="1:18">
      <c r="A21">
        <v>19</v>
      </c>
      <c r="B21">
        <v>20</v>
      </c>
      <c r="C21">
        <v>0.8</v>
      </c>
      <c r="D21">
        <v>-5</v>
      </c>
      <c r="E21">
        <v>-2.2000000000000002</v>
      </c>
      <c r="F21">
        <v>993.5</v>
      </c>
      <c r="G21">
        <v>967.7</v>
      </c>
      <c r="H21">
        <v>982.2</v>
      </c>
      <c r="I21">
        <v>39</v>
      </c>
      <c r="J21">
        <v>35</v>
      </c>
      <c r="K21">
        <v>16</v>
      </c>
      <c r="L21">
        <v>6</v>
      </c>
      <c r="M21" t="s">
        <v>133</v>
      </c>
      <c r="N21">
        <v>3.3</v>
      </c>
      <c r="O21">
        <v>0</v>
      </c>
      <c r="P21">
        <v>61</v>
      </c>
      <c r="Q21" t="s">
        <v>131</v>
      </c>
      <c r="R21">
        <v>-1.3</v>
      </c>
    </row>
    <row r="22" spans="1:18">
      <c r="A22">
        <v>20</v>
      </c>
      <c r="B22">
        <v>21</v>
      </c>
      <c r="C22">
        <v>0.8</v>
      </c>
      <c r="D22">
        <v>-6.4</v>
      </c>
      <c r="E22">
        <v>-2.4</v>
      </c>
      <c r="F22">
        <v>980.9</v>
      </c>
      <c r="G22">
        <v>962.9</v>
      </c>
      <c r="H22">
        <v>968.8</v>
      </c>
      <c r="I22">
        <v>34</v>
      </c>
      <c r="J22">
        <v>30</v>
      </c>
      <c r="K22">
        <v>14</v>
      </c>
      <c r="L22">
        <v>15</v>
      </c>
      <c r="M22" t="s">
        <v>133</v>
      </c>
      <c r="N22">
        <v>2</v>
      </c>
      <c r="O22">
        <v>0</v>
      </c>
      <c r="P22">
        <v>59</v>
      </c>
      <c r="Q22" t="s">
        <v>131</v>
      </c>
      <c r="R22">
        <v>-1.3</v>
      </c>
    </row>
    <row r="23" spans="1:18">
      <c r="A23">
        <v>21</v>
      </c>
      <c r="B23">
        <v>22</v>
      </c>
      <c r="C23">
        <v>-4.9000000000000004</v>
      </c>
      <c r="D23">
        <v>-9.1999999999999993</v>
      </c>
      <c r="E23">
        <v>-7.3</v>
      </c>
      <c r="F23">
        <v>989.7</v>
      </c>
      <c r="G23">
        <v>980.9</v>
      </c>
      <c r="H23">
        <v>987.7</v>
      </c>
      <c r="I23">
        <v>17</v>
      </c>
      <c r="J23">
        <v>15</v>
      </c>
      <c r="K23">
        <v>226</v>
      </c>
      <c r="L23">
        <v>8</v>
      </c>
      <c r="M23" t="s">
        <v>130</v>
      </c>
      <c r="N23">
        <v>0</v>
      </c>
      <c r="O23">
        <v>1</v>
      </c>
      <c r="P23">
        <v>60</v>
      </c>
      <c r="Q23" t="s">
        <v>131</v>
      </c>
      <c r="R23">
        <v>-1.6</v>
      </c>
    </row>
    <row r="24" spans="1:18">
      <c r="A24">
        <v>22</v>
      </c>
      <c r="B24">
        <v>23</v>
      </c>
      <c r="C24">
        <v>-0.1</v>
      </c>
      <c r="D24">
        <v>-8.8000000000000007</v>
      </c>
      <c r="E24">
        <v>-3.6</v>
      </c>
      <c r="F24">
        <v>986.9</v>
      </c>
      <c r="G24">
        <v>972.6</v>
      </c>
      <c r="H24">
        <v>976.8</v>
      </c>
      <c r="I24">
        <v>27</v>
      </c>
      <c r="J24">
        <v>23</v>
      </c>
      <c r="K24">
        <v>355</v>
      </c>
      <c r="L24">
        <v>11</v>
      </c>
      <c r="M24" t="s">
        <v>134</v>
      </c>
      <c r="N24">
        <v>1</v>
      </c>
      <c r="O24">
        <v>3</v>
      </c>
      <c r="P24">
        <v>63</v>
      </c>
      <c r="Q24" t="s">
        <v>131</v>
      </c>
      <c r="R24">
        <v>-1.7</v>
      </c>
    </row>
    <row r="25" spans="1:18">
      <c r="A25">
        <v>23</v>
      </c>
      <c r="B25">
        <v>24</v>
      </c>
      <c r="C25">
        <v>-1.9</v>
      </c>
      <c r="D25">
        <v>-4.2</v>
      </c>
      <c r="E25">
        <v>-3.3</v>
      </c>
      <c r="F25">
        <v>1012.6</v>
      </c>
      <c r="G25">
        <v>974.2</v>
      </c>
      <c r="H25">
        <v>994.4</v>
      </c>
      <c r="I25">
        <v>34</v>
      </c>
      <c r="J25">
        <v>30</v>
      </c>
      <c r="K25">
        <v>199</v>
      </c>
      <c r="L25">
        <v>11</v>
      </c>
      <c r="M25" t="s">
        <v>130</v>
      </c>
      <c r="N25">
        <v>0</v>
      </c>
      <c r="O25">
        <v>0</v>
      </c>
      <c r="P25">
        <v>60</v>
      </c>
      <c r="Q25" t="s">
        <v>131</v>
      </c>
      <c r="R25">
        <v>-1.8</v>
      </c>
    </row>
    <row r="26" spans="1:18">
      <c r="A26">
        <v>24</v>
      </c>
      <c r="B26">
        <v>25</v>
      </c>
      <c r="C26">
        <v>0.1</v>
      </c>
      <c r="D26">
        <v>-3</v>
      </c>
      <c r="E26">
        <v>-1.3</v>
      </c>
      <c r="F26">
        <v>1017.8</v>
      </c>
      <c r="G26">
        <v>1012.5</v>
      </c>
      <c r="H26">
        <v>1015.6</v>
      </c>
      <c r="I26">
        <v>15</v>
      </c>
      <c r="J26">
        <v>14</v>
      </c>
      <c r="K26">
        <v>312</v>
      </c>
      <c r="L26">
        <v>6</v>
      </c>
      <c r="M26" t="s">
        <v>132</v>
      </c>
      <c r="N26">
        <v>0.3</v>
      </c>
      <c r="O26">
        <v>0</v>
      </c>
      <c r="P26">
        <v>59</v>
      </c>
      <c r="Q26" t="s">
        <v>131</v>
      </c>
      <c r="R26">
        <v>-1.8</v>
      </c>
    </row>
    <row r="27" spans="1:18">
      <c r="A27">
        <v>25</v>
      </c>
      <c r="B27">
        <v>26</v>
      </c>
      <c r="C27">
        <v>0.4</v>
      </c>
      <c r="D27">
        <v>-3</v>
      </c>
      <c r="E27">
        <v>-0.9</v>
      </c>
      <c r="F27">
        <v>1018.1</v>
      </c>
      <c r="G27">
        <v>1005.2</v>
      </c>
      <c r="H27">
        <v>1012.9</v>
      </c>
      <c r="I27">
        <v>10</v>
      </c>
      <c r="J27">
        <v>8</v>
      </c>
      <c r="K27">
        <v>313</v>
      </c>
      <c r="L27">
        <v>1</v>
      </c>
      <c r="M27" t="s">
        <v>132</v>
      </c>
      <c r="N27">
        <v>0.3</v>
      </c>
      <c r="O27">
        <v>0</v>
      </c>
      <c r="P27">
        <v>59</v>
      </c>
      <c r="Q27" t="s">
        <v>131</v>
      </c>
      <c r="R27">
        <v>-1.7</v>
      </c>
    </row>
    <row r="28" spans="1:18">
      <c r="A28">
        <v>26</v>
      </c>
      <c r="B28">
        <v>27</v>
      </c>
      <c r="C28">
        <v>-0.9</v>
      </c>
      <c r="D28">
        <v>-2.4</v>
      </c>
      <c r="E28">
        <v>-1.8</v>
      </c>
      <c r="F28">
        <v>1007.1</v>
      </c>
      <c r="G28">
        <v>1004.3</v>
      </c>
      <c r="H28">
        <v>1005.7</v>
      </c>
      <c r="J28">
        <v>0</v>
      </c>
      <c r="K28">
        <v>307</v>
      </c>
      <c r="L28">
        <v>0</v>
      </c>
      <c r="N28">
        <v>0</v>
      </c>
      <c r="O28">
        <v>1</v>
      </c>
      <c r="P28">
        <v>60</v>
      </c>
      <c r="Q28" t="s">
        <v>131</v>
      </c>
      <c r="R28">
        <v>-1.8</v>
      </c>
    </row>
    <row r="29" spans="1:18">
      <c r="A29">
        <v>27</v>
      </c>
      <c r="B29">
        <v>28</v>
      </c>
      <c r="C29">
        <v>0.6</v>
      </c>
      <c r="D29">
        <v>-1.9</v>
      </c>
      <c r="E29">
        <v>-0.5</v>
      </c>
      <c r="F29">
        <v>1010</v>
      </c>
      <c r="G29">
        <v>1005.3</v>
      </c>
      <c r="H29">
        <v>1007.7</v>
      </c>
      <c r="I29">
        <v>8</v>
      </c>
      <c r="J29">
        <v>7</v>
      </c>
      <c r="K29">
        <v>159</v>
      </c>
      <c r="L29">
        <v>1</v>
      </c>
      <c r="M29" t="s">
        <v>101</v>
      </c>
      <c r="N29">
        <v>1.8</v>
      </c>
      <c r="O29">
        <v>2</v>
      </c>
      <c r="P29">
        <v>62</v>
      </c>
      <c r="Q29" t="s">
        <v>131</v>
      </c>
      <c r="R29">
        <v>-1.7</v>
      </c>
    </row>
    <row r="30" spans="1:18">
      <c r="A30">
        <v>28</v>
      </c>
      <c r="B30">
        <v>29</v>
      </c>
      <c r="C30">
        <v>3.7</v>
      </c>
      <c r="D30">
        <v>-0.1</v>
      </c>
      <c r="E30">
        <v>1</v>
      </c>
      <c r="F30">
        <v>1010.1</v>
      </c>
      <c r="G30">
        <v>1008.4</v>
      </c>
      <c r="H30">
        <v>1009.5</v>
      </c>
      <c r="I30">
        <v>13</v>
      </c>
      <c r="J30">
        <v>11</v>
      </c>
      <c r="K30">
        <v>129</v>
      </c>
      <c r="L30">
        <v>2</v>
      </c>
      <c r="M30" t="s">
        <v>133</v>
      </c>
      <c r="N30">
        <v>4.8</v>
      </c>
      <c r="O30">
        <v>0</v>
      </c>
      <c r="P30">
        <v>58</v>
      </c>
      <c r="Q30" t="s">
        <v>131</v>
      </c>
      <c r="R30">
        <v>-1.6</v>
      </c>
    </row>
    <row r="31" spans="1:18">
      <c r="A31">
        <v>29</v>
      </c>
      <c r="B31">
        <v>30</v>
      </c>
      <c r="C31">
        <v>4.0999999999999996</v>
      </c>
      <c r="D31">
        <v>-0.1</v>
      </c>
      <c r="E31">
        <v>1.1000000000000001</v>
      </c>
      <c r="F31">
        <v>1008.9</v>
      </c>
      <c r="G31">
        <v>995.5</v>
      </c>
      <c r="H31">
        <v>1002.1</v>
      </c>
      <c r="I31">
        <v>33</v>
      </c>
      <c r="J31">
        <v>30</v>
      </c>
      <c r="K31">
        <v>10</v>
      </c>
      <c r="L31">
        <v>7</v>
      </c>
      <c r="M31" t="s">
        <v>133</v>
      </c>
      <c r="N31">
        <v>6.1</v>
      </c>
      <c r="O31">
        <v>0</v>
      </c>
      <c r="P31">
        <v>55</v>
      </c>
      <c r="Q31" t="s">
        <v>131</v>
      </c>
      <c r="R31">
        <v>-1.6</v>
      </c>
    </row>
    <row r="32" spans="1:18">
      <c r="A32">
        <v>30</v>
      </c>
      <c r="B32">
        <v>31</v>
      </c>
      <c r="C32">
        <v>2.2999999999999998</v>
      </c>
      <c r="D32">
        <v>-2.9</v>
      </c>
      <c r="E32">
        <v>-0.8</v>
      </c>
      <c r="F32">
        <v>1002.3</v>
      </c>
      <c r="G32">
        <v>995.6</v>
      </c>
      <c r="H32">
        <v>999.2</v>
      </c>
      <c r="I32">
        <v>25</v>
      </c>
      <c r="J32">
        <v>22</v>
      </c>
      <c r="K32">
        <v>311</v>
      </c>
      <c r="L32">
        <v>8</v>
      </c>
      <c r="M32" t="s">
        <v>132</v>
      </c>
      <c r="N32">
        <v>1.5</v>
      </c>
      <c r="O32">
        <v>0</v>
      </c>
      <c r="P32">
        <v>52</v>
      </c>
      <c r="Q32" t="s">
        <v>131</v>
      </c>
      <c r="R32">
        <v>-1.5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Table</vt:lpstr>
      <vt:lpstr>wx201605h</vt:lpstr>
      <vt:lpstr>wx201605b</vt:lpstr>
      <vt:lpstr>DataFromSheet2</vt:lpstr>
      <vt:lpstr>Sheet2</vt:lpstr>
      <vt:lpstr>Sheet2!_05_2016</vt:lpstr>
      <vt:lpstr>Table!Print_Area</vt:lpstr>
      <vt:lpstr>Table!Print_Area_MI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Monthly Weather Summary</dc:title>
  <dc:creator>Science Technician</dc:creator>
  <cp:lastModifiedBy>Palmer Station Research Associate</cp:lastModifiedBy>
  <cp:lastPrinted>2004-06-01T01:21:38Z</cp:lastPrinted>
  <dcterms:created xsi:type="dcterms:W3CDTF">1998-03-19T23:45:05Z</dcterms:created>
  <dcterms:modified xsi:type="dcterms:W3CDTF">2016-06-01T20:42:04Z</dcterms:modified>
</cp:coreProperties>
</file>