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magall\Desktop\ComponentData\"/>
    </mc:Choice>
  </mc:AlternateContent>
  <bookViews>
    <workbookView xWindow="0" yWindow="0" windowWidth="28776" windowHeight="12108"/>
  </bookViews>
  <sheets>
    <sheet name="Cameras" sheetId="1" r:id="rId1"/>
    <sheet name="Image Processors" sheetId="2" r:id="rId2"/>
    <sheet name="Resolution vs ADCS Accuracy" sheetId="4" r:id="rId3"/>
    <sheet name="Spacecraft Diagnostic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" i="1" l="1"/>
  <c r="M7" i="1"/>
  <c r="M6" i="1"/>
  <c r="M5" i="1"/>
  <c r="M3" i="1"/>
  <c r="M2" i="1"/>
  <c r="B7" i="4" l="1"/>
  <c r="B17" i="4"/>
  <c r="B6" i="4"/>
  <c r="B8" i="4"/>
  <c r="B16" i="4"/>
  <c r="B5" i="4"/>
  <c r="B4" i="4"/>
  <c r="B3" i="4"/>
  <c r="B2" i="4"/>
  <c r="J2" i="1"/>
  <c r="K9" i="1" l="1"/>
  <c r="J9" i="1"/>
  <c r="K4" i="1"/>
  <c r="J4" i="1"/>
  <c r="J11" i="1"/>
  <c r="J10" i="1"/>
  <c r="J8" i="1"/>
  <c r="J7" i="1"/>
  <c r="J6" i="1"/>
  <c r="K3" i="1"/>
  <c r="J3" i="1"/>
  <c r="K2" i="1"/>
  <c r="J5" i="1"/>
</calcChain>
</file>

<file path=xl/sharedStrings.xml><?xml version="1.0" encoding="utf-8"?>
<sst xmlns="http://schemas.openxmlformats.org/spreadsheetml/2006/main" count="84" uniqueCount="57">
  <si>
    <t>Name</t>
  </si>
  <si>
    <t>Frame Grabber</t>
  </si>
  <si>
    <t>N/A</t>
  </si>
  <si>
    <t>sLDU345</t>
  </si>
  <si>
    <t>Resolution (arcsec)</t>
  </si>
  <si>
    <t>Mass (kg)</t>
  </si>
  <si>
    <t>Power (W)</t>
  </si>
  <si>
    <t>Dimensions (m)</t>
  </si>
  <si>
    <t>-40 to 85</t>
  </si>
  <si>
    <t>.1X.1X.02</t>
  </si>
  <si>
    <r>
      <t>Temp Range (</t>
    </r>
    <r>
      <rPr>
        <b/>
        <sz val="11"/>
        <color theme="1"/>
        <rFont val="Calibri"/>
        <family val="2"/>
      </rPr>
      <t>°C)</t>
    </r>
  </si>
  <si>
    <t>FOV (degrees)</t>
  </si>
  <si>
    <t>Spectral Range</t>
  </si>
  <si>
    <t>Visible</t>
  </si>
  <si>
    <t>multiscape200</t>
  </si>
  <si>
    <t>VNIR</t>
  </si>
  <si>
    <t>nuscis</t>
  </si>
  <si>
    <t>-30 to 65</t>
  </si>
  <si>
    <t>.095X.091X.027</t>
  </si>
  <si>
    <t>plsu</t>
  </si>
  <si>
    <t>-20 to 40</t>
  </si>
  <si>
    <t>.053X.1398X.1946</t>
  </si>
  <si>
    <t>triscape200</t>
  </si>
  <si>
    <t>triscape100</t>
  </si>
  <si>
    <t>hyperscape100</t>
  </si>
  <si>
    <t>multiscape100</t>
  </si>
  <si>
    <t>5mp space camera</t>
  </si>
  <si>
    <t>4K space camera</t>
  </si>
  <si>
    <t>Monitor Imager</t>
  </si>
  <si>
    <t>PAN</t>
  </si>
  <si>
    <t>Chameleon Imager</t>
  </si>
  <si>
    <t>AMC</t>
  </si>
  <si>
    <t>-5 to 55</t>
  </si>
  <si>
    <t>.0925X.068X.061</t>
  </si>
  <si>
    <t>ecam-ir1</t>
  </si>
  <si>
    <t>-40 to 50</t>
  </si>
  <si>
    <t>.078X.058X.063</t>
  </si>
  <si>
    <t>Spacecraft Diagnostics Cameras</t>
  </si>
  <si>
    <t>Image Processors</t>
  </si>
  <si>
    <t>Length (m)</t>
  </si>
  <si>
    <t>Width (m)</t>
  </si>
  <si>
    <t>Height (m)</t>
  </si>
  <si>
    <r>
      <t>Temp Min (</t>
    </r>
    <r>
      <rPr>
        <b/>
        <sz val="11"/>
        <color theme="1"/>
        <rFont val="Calibri"/>
        <family val="2"/>
      </rPr>
      <t>C)</t>
    </r>
  </si>
  <si>
    <r>
      <t>Temp Max (</t>
    </r>
    <r>
      <rPr>
        <b/>
        <sz val="11"/>
        <color theme="1"/>
        <rFont val="Calibri"/>
        <family val="2"/>
      </rPr>
      <t>C)</t>
    </r>
  </si>
  <si>
    <t>Avg Power (W)</t>
  </si>
  <si>
    <t>Peak Power (W)</t>
  </si>
  <si>
    <t>ADEOS</t>
  </si>
  <si>
    <t>ADCS Accuracy (degrees)</t>
  </si>
  <si>
    <t>ALOS</t>
  </si>
  <si>
    <t>CartoSat-2</t>
  </si>
  <si>
    <t>Deimos-2/GeoSat-2</t>
  </si>
  <si>
    <t>DubaiSat-1</t>
  </si>
  <si>
    <t>Dove-1</t>
  </si>
  <si>
    <t>DMC-3</t>
  </si>
  <si>
    <t>EO-1</t>
  </si>
  <si>
    <t>FormoSat</t>
  </si>
  <si>
    <t>Data Rate (Mbps)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</si>
</sst>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quotePrefix="1"/>
    <xf numFmtId="0" fontId="0" fillId="0" borderId="0" xfId="0" quotePrefix="1" applyFill="1" applyBorder="1"/>
    <xf numFmtId="0" fontId="1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ADCS Accuracy vs</a:t>
            </a:r>
            <a:r>
              <a:rPr lang="en-US" baseline="0"/>
              <a:t> Resolution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'Resolution vs ADCS Accuracy'!$C$1</c:f>
              <c:strCache>
                <c:ptCount val="1"/>
                <c:pt idx="0">
                  <c:v>ADCS Accuracy (degrees)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'Resolution vs ADCS Accuracy'!$B$2:$B$9</c:f>
              <c:numCache>
                <c:formatCode>General</c:formatCode>
                <c:ptCount val="8"/>
                <c:pt idx="0">
                  <c:v>2.0626480624537753</c:v>
                </c:pt>
                <c:pt idx="1">
                  <c:v>0.74517632314621385</c:v>
                </c:pt>
                <c:pt idx="2">
                  <c:v>0.32482646653079328</c:v>
                </c:pt>
                <c:pt idx="3">
                  <c:v>0.32740445436040172</c:v>
                </c:pt>
                <c:pt idx="4">
                  <c:v>0.31684302034878009</c:v>
                </c:pt>
                <c:pt idx="5">
                  <c:v>0.46299619808531928</c:v>
                </c:pt>
                <c:pt idx="6">
                  <c:v>0.75169390031657479</c:v>
                </c:pt>
              </c:numCache>
            </c:numRef>
          </c:xVal>
          <c:yVal>
            <c:numRef>
              <c:f>'Resolution vs ADCS Accuracy'!$C$2:$C$9</c:f>
              <c:numCache>
                <c:formatCode>General</c:formatCode>
                <c:ptCount val="8"/>
                <c:pt idx="0">
                  <c:v>0.3</c:v>
                </c:pt>
                <c:pt idx="1">
                  <c:v>0.06</c:v>
                </c:pt>
                <c:pt idx="2">
                  <c:v>0.05</c:v>
                </c:pt>
                <c:pt idx="3">
                  <c:v>0.15</c:v>
                </c:pt>
                <c:pt idx="4">
                  <c:v>0.1</c:v>
                </c:pt>
                <c:pt idx="5">
                  <c:v>0.12</c:v>
                </c:pt>
                <c:pt idx="6">
                  <c:v>2.8E-3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A-4566-843C-6970A12E6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853352"/>
        <c:axId val="522855320"/>
      </c:scatterChart>
      <c:valAx>
        <c:axId val="522853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Resolution (arcsec)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55320"/>
        <c:crosses val="autoZero"/>
        <c:crossBetween val="midCat"/>
      </c:valAx>
      <c:valAx>
        <c:axId val="522855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ADCDS Accuracy (degrees)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53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6</xdr:row>
      <xdr:rowOff>47625</xdr:rowOff>
    </xdr:from>
    <xdr:to>
      <xdr:col>21</xdr:col>
      <xdr:colOff>209550</xdr:colOff>
      <xdr:row>39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zoomScaleNormal="100" workbookViewId="0">
      <selection activeCell="I27" sqref="I27"/>
    </sheetView>
  </sheetViews>
  <sheetFormatPr defaultRowHeight="14.4" x14ac:dyDescent="0.3"/>
  <cols>
    <col min="1" max="13" width="20.77734375" customWidth="1"/>
  </cols>
  <sheetData>
    <row r="1" spans="1:13" s="1" customFormat="1" x14ac:dyDescent="0.3">
      <c r="A1" s="1" t="s">
        <v>0</v>
      </c>
      <c r="B1" s="1" t="s">
        <v>5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11</v>
      </c>
      <c r="L1" s="1" t="s">
        <v>12</v>
      </c>
      <c r="M1" s="1" t="s">
        <v>56</v>
      </c>
    </row>
    <row r="2" spans="1:13" x14ac:dyDescent="0.3">
      <c r="A2" t="s">
        <v>14</v>
      </c>
      <c r="B2">
        <v>12.1</v>
      </c>
      <c r="C2" s="2">
        <v>-10</v>
      </c>
      <c r="D2" s="2">
        <v>50</v>
      </c>
      <c r="E2" s="2">
        <v>2.5</v>
      </c>
      <c r="F2">
        <v>5.8</v>
      </c>
      <c r="G2">
        <v>0.216</v>
      </c>
      <c r="H2">
        <v>0.216</v>
      </c>
      <c r="I2">
        <v>0.30399999999999999</v>
      </c>
      <c r="J2">
        <f>ATAN(1.5/(2*500000))*2*180/PI()*3600</f>
        <v>0.61879441874082497</v>
      </c>
      <c r="K2">
        <f>ATAN(14000/(2*500000))*2*180/PI()</f>
        <v>1.6041770256112751</v>
      </c>
      <c r="L2" t="s">
        <v>15</v>
      </c>
      <c r="M2">
        <f>9344*12*8000/8/1000000</f>
        <v>112.128</v>
      </c>
    </row>
    <row r="3" spans="1:13" x14ac:dyDescent="0.3">
      <c r="A3" t="s">
        <v>22</v>
      </c>
      <c r="B3">
        <v>12.1</v>
      </c>
      <c r="C3" s="3">
        <v>-10</v>
      </c>
      <c r="D3" s="3">
        <v>50</v>
      </c>
      <c r="E3" s="3">
        <v>2.5</v>
      </c>
      <c r="F3">
        <v>5.8</v>
      </c>
      <c r="G3">
        <v>0.216</v>
      </c>
      <c r="H3">
        <v>0.216</v>
      </c>
      <c r="I3">
        <v>0.30399999999999999</v>
      </c>
      <c r="J3">
        <f>ATAN(1.5/(2*500000))*2*180/PI()*3600</f>
        <v>0.61879441874082497</v>
      </c>
      <c r="K3">
        <f>ATAN(14000/(2*500000))*2*180/PI()</f>
        <v>1.6041770256112751</v>
      </c>
      <c r="L3" t="s">
        <v>13</v>
      </c>
      <c r="M3">
        <f>9344*7000*10*30/8/1000000</f>
        <v>2452.8000000000002</v>
      </c>
    </row>
    <row r="4" spans="1:13" x14ac:dyDescent="0.3">
      <c r="A4" t="s">
        <v>28</v>
      </c>
      <c r="B4">
        <v>6</v>
      </c>
      <c r="C4">
        <v>10</v>
      </c>
      <c r="D4">
        <v>30</v>
      </c>
      <c r="E4" s="5">
        <v>10</v>
      </c>
      <c r="F4">
        <v>14</v>
      </c>
      <c r="G4">
        <v>0.3</v>
      </c>
      <c r="H4">
        <v>0.14499999999999999</v>
      </c>
      <c r="I4">
        <v>0.14499999999999999</v>
      </c>
      <c r="J4">
        <f>ATAN(2/(2*500000))*2*180/PI()*3600</f>
        <v>0.82505922498728546</v>
      </c>
      <c r="K4">
        <f>ATAN(19000/(2*500000))*2*180/PI()</f>
        <v>2.1769776837293882</v>
      </c>
      <c r="L4" t="s">
        <v>15</v>
      </c>
      <c r="M4">
        <v>480</v>
      </c>
    </row>
    <row r="5" spans="1:13" x14ac:dyDescent="0.3">
      <c r="A5" t="s">
        <v>3</v>
      </c>
      <c r="B5">
        <v>2</v>
      </c>
      <c r="C5" s="2">
        <v>-10</v>
      </c>
      <c r="D5" s="2">
        <v>50</v>
      </c>
      <c r="E5" s="2">
        <v>10</v>
      </c>
      <c r="F5">
        <v>10</v>
      </c>
      <c r="G5">
        <v>0.2</v>
      </c>
      <c r="H5">
        <v>0.1</v>
      </c>
      <c r="I5">
        <v>0.1</v>
      </c>
      <c r="J5">
        <f>ATAN(1/(2*115000))*2*180/PI()*3600</f>
        <v>1.7936070108330142</v>
      </c>
      <c r="K5">
        <v>2.1</v>
      </c>
      <c r="L5" t="s">
        <v>13</v>
      </c>
      <c r="M5">
        <f>2400*2000*10*1/8/1000000</f>
        <v>6</v>
      </c>
    </row>
    <row r="6" spans="1:13" x14ac:dyDescent="0.3">
      <c r="A6" t="s">
        <v>23</v>
      </c>
      <c r="B6">
        <v>1.1000000000000001</v>
      </c>
      <c r="C6" s="3">
        <v>-10</v>
      </c>
      <c r="D6" s="3">
        <v>50</v>
      </c>
      <c r="E6" s="3">
        <v>2.5</v>
      </c>
      <c r="F6">
        <v>5.8</v>
      </c>
      <c r="G6">
        <v>0.98</v>
      </c>
      <c r="H6">
        <v>0.98</v>
      </c>
      <c r="I6">
        <v>0.17599999999999999</v>
      </c>
      <c r="J6">
        <f>ATAN(4.5/(2*500000))*2*180/PI()*3600</f>
        <v>1.8563832562113367</v>
      </c>
      <c r="K6">
        <v>2.2200000000000002</v>
      </c>
      <c r="L6" t="s">
        <v>13</v>
      </c>
      <c r="M6">
        <f>4096*3072*10*150/8/1000000</f>
        <v>2359.2959999999998</v>
      </c>
    </row>
    <row r="7" spans="1:13" x14ac:dyDescent="0.3">
      <c r="A7" t="s">
        <v>25</v>
      </c>
      <c r="B7">
        <v>1.1000000000000001</v>
      </c>
      <c r="C7" s="2">
        <v>-10</v>
      </c>
      <c r="D7" s="2">
        <v>50</v>
      </c>
      <c r="E7" s="3">
        <v>2.5</v>
      </c>
      <c r="F7">
        <v>5.8</v>
      </c>
      <c r="G7">
        <v>0.98</v>
      </c>
      <c r="H7">
        <v>0.98</v>
      </c>
      <c r="I7">
        <v>0.17599999999999999</v>
      </c>
      <c r="J7">
        <f>ATAN(4.75/(2*500000))*2*180/PI()*3600</f>
        <v>1.9595156593326784</v>
      </c>
      <c r="K7">
        <v>2.2200000000000002</v>
      </c>
      <c r="L7" t="s">
        <v>15</v>
      </c>
      <c r="M7">
        <f>4096*12*4000/8/1000000</f>
        <v>24.576000000000001</v>
      </c>
    </row>
    <row r="8" spans="1:13" x14ac:dyDescent="0.3">
      <c r="A8" t="s">
        <v>24</v>
      </c>
      <c r="B8">
        <v>1.2</v>
      </c>
      <c r="C8" s="2">
        <v>-10</v>
      </c>
      <c r="D8" s="2">
        <v>50</v>
      </c>
      <c r="E8" s="3">
        <v>6</v>
      </c>
      <c r="F8">
        <v>6</v>
      </c>
      <c r="G8">
        <v>0.98</v>
      </c>
      <c r="H8">
        <v>0.98</v>
      </c>
      <c r="I8">
        <v>0.17599999999999999</v>
      </c>
      <c r="J8">
        <f>ATAN(4.75/(2*500000))*2*180/PI()*3600</f>
        <v>1.9595156593326784</v>
      </c>
      <c r="K8">
        <v>2.2200000000000002</v>
      </c>
      <c r="L8" t="s">
        <v>15</v>
      </c>
      <c r="M8">
        <f>4096*10*2600/8/1000000</f>
        <v>13.311999999999999</v>
      </c>
    </row>
    <row r="9" spans="1:13" x14ac:dyDescent="0.3">
      <c r="A9" t="s">
        <v>30</v>
      </c>
      <c r="B9">
        <v>1.6</v>
      </c>
      <c r="C9">
        <v>10</v>
      </c>
      <c r="D9">
        <v>30</v>
      </c>
      <c r="E9" s="5">
        <v>5</v>
      </c>
      <c r="F9">
        <v>7</v>
      </c>
      <c r="G9">
        <v>0.2</v>
      </c>
      <c r="H9">
        <v>0.97</v>
      </c>
      <c r="I9">
        <v>0.96</v>
      </c>
      <c r="J9">
        <f>ATAN(6/(2*500000))*2*180/PI()*3600</f>
        <v>2.4751776749354542</v>
      </c>
      <c r="K9">
        <f>ATAN(49000/(2*500000))*2*180/PI()</f>
        <v>5.6104989942799754</v>
      </c>
      <c r="L9" t="s">
        <v>29</v>
      </c>
      <c r="M9">
        <v>480</v>
      </c>
    </row>
    <row r="10" spans="1:13" x14ac:dyDescent="0.3">
      <c r="A10" t="s">
        <v>26</v>
      </c>
      <c r="B10">
        <v>1</v>
      </c>
      <c r="C10" s="2">
        <v>-20</v>
      </c>
      <c r="D10" s="2">
        <v>55</v>
      </c>
      <c r="E10" s="3">
        <v>4</v>
      </c>
      <c r="F10">
        <v>4</v>
      </c>
      <c r="G10">
        <v>0.107</v>
      </c>
      <c r="H10">
        <v>8.4000000000000005E-2</v>
      </c>
      <c r="I10">
        <v>0.23799999999999999</v>
      </c>
      <c r="J10">
        <f>29/2560*3600</f>
        <v>40.78125</v>
      </c>
      <c r="K10">
        <v>29</v>
      </c>
      <c r="L10" t="s">
        <v>13</v>
      </c>
      <c r="M10">
        <v>80</v>
      </c>
    </row>
    <row r="11" spans="1:13" x14ac:dyDescent="0.3">
      <c r="A11" t="s">
        <v>27</v>
      </c>
      <c r="B11">
        <v>1.75</v>
      </c>
      <c r="C11" s="2">
        <v>-10</v>
      </c>
      <c r="D11" s="2">
        <v>50</v>
      </c>
      <c r="E11" s="3">
        <v>60</v>
      </c>
      <c r="F11">
        <v>60</v>
      </c>
      <c r="G11">
        <v>0.16500000000000001</v>
      </c>
      <c r="H11">
        <v>0.17799999999999999</v>
      </c>
      <c r="I11">
        <v>0.152</v>
      </c>
      <c r="J11">
        <f>80/4096*3600</f>
        <v>70.3125</v>
      </c>
      <c r="K11">
        <v>80</v>
      </c>
      <c r="L11" t="s">
        <v>13</v>
      </c>
      <c r="M11">
        <v>102400</v>
      </c>
    </row>
  </sheetData>
  <sortState ref="A2:L18">
    <sortCondition ref="J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I18" sqref="I18"/>
    </sheetView>
  </sheetViews>
  <sheetFormatPr defaultRowHeight="14.4" x14ac:dyDescent="0.3"/>
  <sheetData>
    <row r="1" spans="1:8" x14ac:dyDescent="0.3">
      <c r="A1" s="1" t="s">
        <v>0</v>
      </c>
      <c r="B1" s="1" t="s">
        <v>5</v>
      </c>
      <c r="C1" s="1" t="s">
        <v>10</v>
      </c>
      <c r="D1" s="1" t="s">
        <v>6</v>
      </c>
      <c r="E1" s="1" t="s">
        <v>7</v>
      </c>
      <c r="F1" s="1" t="s">
        <v>4</v>
      </c>
      <c r="G1" s="1" t="s">
        <v>11</v>
      </c>
      <c r="H1" s="1" t="s">
        <v>12</v>
      </c>
    </row>
    <row r="2" spans="1:8" x14ac:dyDescent="0.3">
      <c r="A2" s="4" t="s">
        <v>38</v>
      </c>
    </row>
    <row r="3" spans="1:8" x14ac:dyDescent="0.3">
      <c r="A3" t="s">
        <v>1</v>
      </c>
      <c r="B3">
        <v>7.4999999999999997E-2</v>
      </c>
      <c r="C3" s="2" t="s">
        <v>8</v>
      </c>
      <c r="D3">
        <v>1</v>
      </c>
      <c r="E3" t="s">
        <v>9</v>
      </c>
      <c r="F3" t="s">
        <v>2</v>
      </c>
      <c r="G3" t="s">
        <v>2</v>
      </c>
      <c r="H3" t="s">
        <v>2</v>
      </c>
    </row>
    <row r="4" spans="1:8" x14ac:dyDescent="0.3">
      <c r="A4" t="s">
        <v>16</v>
      </c>
      <c r="B4">
        <v>0.16</v>
      </c>
      <c r="C4" s="3" t="s">
        <v>17</v>
      </c>
      <c r="D4">
        <v>5</v>
      </c>
      <c r="E4" t="s">
        <v>18</v>
      </c>
      <c r="F4" t="s">
        <v>2</v>
      </c>
      <c r="G4" t="s">
        <v>2</v>
      </c>
      <c r="H4" t="s">
        <v>2</v>
      </c>
    </row>
    <row r="5" spans="1:8" x14ac:dyDescent="0.3">
      <c r="A5" t="s">
        <v>19</v>
      </c>
      <c r="B5">
        <v>0.98499999999999999</v>
      </c>
      <c r="C5" s="3" t="s">
        <v>20</v>
      </c>
      <c r="D5">
        <v>8</v>
      </c>
      <c r="E5" t="s">
        <v>21</v>
      </c>
      <c r="F5" t="s">
        <v>2</v>
      </c>
      <c r="G5" t="s">
        <v>2</v>
      </c>
      <c r="H5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8" sqref="C8"/>
    </sheetView>
  </sheetViews>
  <sheetFormatPr defaultRowHeight="14.4" x14ac:dyDescent="0.3"/>
  <cols>
    <col min="1" max="1" width="35" customWidth="1"/>
    <col min="2" max="2" width="34.33203125" customWidth="1"/>
    <col min="3" max="3" width="27.109375" customWidth="1"/>
  </cols>
  <sheetData>
    <row r="1" spans="1:3" x14ac:dyDescent="0.3">
      <c r="B1" t="s">
        <v>4</v>
      </c>
      <c r="C1" t="s">
        <v>47</v>
      </c>
    </row>
    <row r="2" spans="1:3" x14ac:dyDescent="0.3">
      <c r="A2" t="s">
        <v>46</v>
      </c>
      <c r="B2">
        <f>ATAN(8/(2*800000))*2*180/PI()*3600</f>
        <v>2.0626480624537753</v>
      </c>
      <c r="C2">
        <v>0.3</v>
      </c>
    </row>
    <row r="3" spans="1:3" x14ac:dyDescent="0.3">
      <c r="A3" t="s">
        <v>48</v>
      </c>
      <c r="B3">
        <f>ATAN(2.5/(2*692000))*2*180/PI()*3600</f>
        <v>0.74517632314621385</v>
      </c>
      <c r="C3">
        <v>0.06</v>
      </c>
    </row>
    <row r="4" spans="1:3" x14ac:dyDescent="0.3">
      <c r="A4" t="s">
        <v>49</v>
      </c>
      <c r="B4">
        <f>ATAN(1/(2*635000))*2*180/PI()*3600</f>
        <v>0.32482646653079328</v>
      </c>
      <c r="C4">
        <v>0.05</v>
      </c>
    </row>
    <row r="5" spans="1:3" x14ac:dyDescent="0.3">
      <c r="A5" t="s">
        <v>50</v>
      </c>
      <c r="B5">
        <f>ATAN(1/(2*630000))*2*180/PI()*3600</f>
        <v>0.32740445436040172</v>
      </c>
      <c r="C5">
        <v>0.15</v>
      </c>
    </row>
    <row r="6" spans="1:3" x14ac:dyDescent="0.3">
      <c r="A6" t="s">
        <v>53</v>
      </c>
      <c r="B6">
        <f>ATAN(1/(2*651000))*2*180/PI()*3600</f>
        <v>0.31684302034878009</v>
      </c>
      <c r="C6">
        <v>0.1</v>
      </c>
    </row>
    <row r="7" spans="1:3" x14ac:dyDescent="0.3">
      <c r="A7" t="s">
        <v>55</v>
      </c>
      <c r="B7">
        <f>ATAN(2/(2*891000))*2*180/PI()*3600</f>
        <v>0.46299619808531928</v>
      </c>
      <c r="C7">
        <v>0.12</v>
      </c>
    </row>
    <row r="8" spans="1:3" x14ac:dyDescent="0.3">
      <c r="A8" t="s">
        <v>51</v>
      </c>
      <c r="B8">
        <f>ATAN(2.5/(2*686000))*2*180/PI()*3600</f>
        <v>0.75169390031657479</v>
      </c>
      <c r="C8">
        <v>2.8E-3</v>
      </c>
    </row>
    <row r="16" spans="1:3" x14ac:dyDescent="0.3">
      <c r="A16" t="s">
        <v>52</v>
      </c>
      <c r="B16">
        <f>ATAN(4.4/(2*575000))*2*180/PI()*3600</f>
        <v>1.5783741695352964</v>
      </c>
      <c r="C16">
        <v>1</v>
      </c>
    </row>
    <row r="17" spans="1:3" x14ac:dyDescent="0.3">
      <c r="A17" t="s">
        <v>54</v>
      </c>
      <c r="B17">
        <f>ATAN(10/(2*705000))*2*180/PI()*3600</f>
        <v>2.9257419325338727</v>
      </c>
      <c r="C17">
        <v>0.03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N16" sqref="N16"/>
    </sheetView>
  </sheetViews>
  <sheetFormatPr defaultRowHeight="14.4" x14ac:dyDescent="0.3"/>
  <sheetData>
    <row r="1" spans="1:8" x14ac:dyDescent="0.3">
      <c r="A1" s="4" t="s">
        <v>37</v>
      </c>
    </row>
    <row r="2" spans="1:8" x14ac:dyDescent="0.3">
      <c r="A2" t="s">
        <v>31</v>
      </c>
      <c r="B2">
        <v>0.8</v>
      </c>
      <c r="C2" s="2" t="s">
        <v>32</v>
      </c>
      <c r="D2">
        <v>1</v>
      </c>
      <c r="E2" t="s">
        <v>33</v>
      </c>
      <c r="F2" t="s">
        <v>2</v>
      </c>
      <c r="G2" t="s">
        <v>2</v>
      </c>
      <c r="H2" t="s">
        <v>13</v>
      </c>
    </row>
    <row r="3" spans="1:8" x14ac:dyDescent="0.3">
      <c r="A3" t="s">
        <v>34</v>
      </c>
      <c r="B3">
        <v>0.33</v>
      </c>
      <c r="C3" s="2" t="s">
        <v>35</v>
      </c>
      <c r="D3">
        <v>8.75</v>
      </c>
      <c r="E3" t="s">
        <v>36</v>
      </c>
      <c r="F3" t="s">
        <v>2</v>
      </c>
      <c r="G3" t="s">
        <v>2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Cameras</vt:lpstr>
      <vt:lpstr>Image Processors</vt:lpstr>
      <vt:lpstr>Resolution vs ADCS Accuracy</vt:lpstr>
      <vt:lpstr>Spacecraft Diagnostics</vt:lpstr>
    </vt:vector>
  </TitlesOfParts>
  <Company>Dwight Look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Demagall, Alex</dc:creator>
  <cp:lastModifiedBy>Demagall, Alex</cp:lastModifiedBy>
  <dcterms:created xsi:type="dcterms:W3CDTF">2024-01-17T20:03:50Z</dcterms:created>
  <dcterms:modified xsi:type="dcterms:W3CDTF">2024-04-01T20:01:40Z</dcterms:modified>
</cp:coreProperties>
</file>