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265" yWindow="45" windowWidth="14160" windowHeight="12105" activeTab="1"/>
  </bookViews>
  <sheets>
    <sheet name="Budgets" sheetId="1" r:id="rId1"/>
    <sheet name="Mission parameters" sheetId="2" r:id="rId2"/>
    <sheet name="Mission orbits" sheetId="5" r:id="rId3"/>
    <sheet name="Panel discount rates" sheetId="6" r:id="rId4"/>
    <sheet name="Fine budgeting" sheetId="7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O19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" i="2"/>
  <c r="J4" i="2"/>
  <c r="J8" i="2"/>
  <c r="L8" i="2" s="1"/>
  <c r="M3" i="2"/>
  <c r="M4" i="2"/>
  <c r="M5" i="2"/>
  <c r="M6" i="2"/>
  <c r="M7" i="2"/>
  <c r="M9" i="2"/>
  <c r="M10" i="2"/>
  <c r="M11" i="2"/>
  <c r="M12" i="2"/>
  <c r="M13" i="2"/>
  <c r="M14" i="2"/>
  <c r="M15" i="2"/>
  <c r="M16" i="2"/>
  <c r="M17" i="2"/>
  <c r="M18" i="2"/>
  <c r="M2" i="2"/>
  <c r="L3" i="2"/>
  <c r="L4" i="2"/>
  <c r="L5" i="2"/>
  <c r="L6" i="2"/>
  <c r="L7" i="2"/>
  <c r="L9" i="2"/>
  <c r="L10" i="2"/>
  <c r="L11" i="2"/>
  <c r="L12" i="2"/>
  <c r="L13" i="2"/>
  <c r="L14" i="2"/>
  <c r="L15" i="2"/>
  <c r="L16" i="2"/>
  <c r="L17" i="2"/>
  <c r="L18" i="2"/>
  <c r="L2" i="2"/>
  <c r="M8" i="2" l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A1" i="1" l="1"/>
</calcChain>
</file>

<file path=xl/sharedStrings.xml><?xml version="1.0" encoding="utf-8"?>
<sst xmlns="http://schemas.openxmlformats.org/spreadsheetml/2006/main" count="135" uniqueCount="69">
  <si>
    <t>Budget</t>
  </si>
  <si>
    <t>Mission</t>
  </si>
  <si>
    <t>Original Cost</t>
  </si>
  <si>
    <t>Latest estimate</t>
  </si>
  <si>
    <t>ACE</t>
  </si>
  <si>
    <t>3DWINDS</t>
  </si>
  <si>
    <t>GACM</t>
  </si>
  <si>
    <t>GEO-CAPE</t>
  </si>
  <si>
    <t>SCLP</t>
  </si>
  <si>
    <t>SWOT</t>
  </si>
  <si>
    <t>PATH</t>
  </si>
  <si>
    <t>ASCENDS</t>
  </si>
  <si>
    <t>SMAP</t>
  </si>
  <si>
    <t>ICESAT-II</t>
  </si>
  <si>
    <t>HYSPIRI</t>
  </si>
  <si>
    <t>LIST</t>
  </si>
  <si>
    <t>CLARREO</t>
  </si>
  <si>
    <t>GPSRO</t>
  </si>
  <si>
    <t>XOVWM</t>
  </si>
  <si>
    <t>DESDYNI</t>
  </si>
  <si>
    <t>GPS</t>
  </si>
  <si>
    <t>ICE_LID</t>
  </si>
  <si>
    <t>LIST_LID</t>
  </si>
  <si>
    <t>PATH_GEOSTAR</t>
  </si>
  <si>
    <t>GRACE-II</t>
  </si>
  <si>
    <t>Altitude</t>
  </si>
  <si>
    <t>Type</t>
  </si>
  <si>
    <t>Inclination</t>
  </si>
  <si>
    <t>Architecture</t>
  </si>
  <si>
    <t>RAAN</t>
  </si>
  <si>
    <t>anomaly</t>
  </si>
  <si>
    <t>single-sat</t>
  </si>
  <si>
    <t>constellation</t>
  </si>
  <si>
    <t>LEO</t>
  </si>
  <si>
    <t>GEO</t>
  </si>
  <si>
    <t>VLEO</t>
  </si>
  <si>
    <t>SSO</t>
  </si>
  <si>
    <t>Lifetime</t>
  </si>
  <si>
    <t>Weather</t>
  </si>
  <si>
    <t>Climate</t>
  </si>
  <si>
    <t>Land</t>
  </si>
  <si>
    <t>Water</t>
  </si>
  <si>
    <t>Health</t>
  </si>
  <si>
    <t>Solid Earth</t>
  </si>
  <si>
    <t>Payload</t>
  </si>
  <si>
    <t>partnerships</t>
  </si>
  <si>
    <t>ACE_CPR ACE_ORCA ACE_POL ACE_LID</t>
  </si>
  <si>
    <t>ASC_LID ASC_GCR ASC_IRR</t>
  </si>
  <si>
    <t>CLAR_TIR CLAR_VNIR CLAR_GPS</t>
  </si>
  <si>
    <t>DESD_SAR DESD_LID</t>
  </si>
  <si>
    <t>GACM_SWIR GACM_VIS GACM_DIAL GACM_MWSP</t>
  </si>
  <si>
    <t>GEO_STEER GEO_WAIS GEO_GCR</t>
  </si>
  <si>
    <t>HYSP_TIR HYSP_VIS</t>
  </si>
  <si>
    <t>SCLP_SAR SCLP_MWR</t>
  </si>
  <si>
    <t>SMAP_RAD SMAP_MWR</t>
  </si>
  <si>
    <t>XOV_SAR XOV_RAD XOV_MWR</t>
  </si>
  <si>
    <t>3D_CLID 3D_NCLID</t>
  </si>
  <si>
    <t>DD</t>
  </si>
  <si>
    <t>Launch vehicle</t>
  </si>
  <si>
    <t>SWOT_KaRIN SWOT_RAD SWOT_MWR SWOT_GPS</t>
  </si>
  <si>
    <t>GRAC_RANG</t>
  </si>
  <si>
    <t>development years</t>
  </si>
  <si>
    <t>cost per year</t>
  </si>
  <si>
    <t>model estimaet</t>
  </si>
  <si>
    <t>err orig</t>
  </si>
  <si>
    <t>err latest</t>
  </si>
  <si>
    <t>err rounded late</t>
  </si>
  <si>
    <t>err rounded orig</t>
  </si>
  <si>
    <t>Model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</si>
</sst>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2" fillId="2" borderId="1" xfId="0" applyFont="1" applyFill="1" applyBorder="1"/>
    <xf numFmtId="1" fontId="0" fillId="0" borderId="0" xfId="0" applyNumberFormat="1"/>
    <xf numFmtId="9" fontId="0" fillId="0" borderId="0" xfId="1" applyFont="1"/>
    <xf numFmtId="0" fontId="0" fillId="2" borderId="0" xfId="0" applyFont="1" applyFill="1" applyBorder="1"/>
    <xf numFmtId="165" fontId="0" fillId="0" borderId="0" xfId="2" applyNumberFormat="1" applyFont="1"/>
    <xf numFmtId="165" fontId="1" fillId="0" borderId="0" xfId="2" applyNumberFormat="1" applyFont="1" applyBorder="1"/>
    <xf numFmtId="165" fontId="1" fillId="0" borderId="0" xfId="2" applyNumberFormat="1" applyFont="1" applyFill="1" applyBorder="1"/>
    <xf numFmtId="9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'Mission parameters'!$B$1</c:f>
              <c:strCache>
                <c:ptCount val="1"/>
                <c:pt idx="0">
                  <c:v>Original Cost</c:v>
                </c:pt>
              </c:strCache>
            </c:strRef>
          </c:tx>
          <c:invertIfNegative val="0"/>
          <c:cat>
            <c:strRef>
              <c:f>'Mission parameters'!$A$2:$A$18</c:f>
              <c:strCache>
                <c:ptCount val="17"/>
                <c:pt idx="0">
                  <c:v>ACE</c:v>
                </c:pt>
                <c:pt idx="1">
                  <c:v>ASCENDS</c:v>
                </c:pt>
                <c:pt idx="2">
                  <c:v>CLARREO</c:v>
                </c:pt>
                <c:pt idx="3">
                  <c:v>DESDYNI</c:v>
                </c:pt>
                <c:pt idx="4">
                  <c:v>GACM</c:v>
                </c:pt>
                <c:pt idx="5">
                  <c:v>GEO-CAPE</c:v>
                </c:pt>
                <c:pt idx="6">
                  <c:v>GPSRO</c:v>
                </c:pt>
                <c:pt idx="7">
                  <c:v>GRACE-II</c:v>
                </c:pt>
                <c:pt idx="8">
                  <c:v>HYSPIRI</c:v>
                </c:pt>
                <c:pt idx="9">
                  <c:v>ICESAT-II</c:v>
                </c:pt>
                <c:pt idx="10">
                  <c:v>LIST</c:v>
                </c:pt>
                <c:pt idx="11">
                  <c:v>PATH</c:v>
                </c:pt>
                <c:pt idx="12">
                  <c:v>SCLP</c:v>
                </c:pt>
                <c:pt idx="13">
                  <c:v>SMAP</c:v>
                </c:pt>
                <c:pt idx="14">
                  <c:v>SWOT</c:v>
                </c:pt>
                <c:pt idx="15">
                  <c:v>XOVWM</c:v>
                </c:pt>
                <c:pt idx="16">
                  <c:v>3DWINDS</c:v>
                </c:pt>
              </c:strCache>
            </c:strRef>
          </c:cat>
          <c:val>
            <c:numRef>
              <c:f>'Mission parameters'!$B$2:$B$18</c:f>
              <c:numCache>
                <c:formatCode>_(* #,##0_);_(* \(#,##0\);_(* "-"??_);_(@_)</c:formatCode>
                <c:ptCount val="17"/>
                <c:pt idx="0">
                  <c:v>800</c:v>
                </c:pt>
                <c:pt idx="1">
                  <c:v>400</c:v>
                </c:pt>
                <c:pt idx="2">
                  <c:v>200</c:v>
                </c:pt>
                <c:pt idx="3">
                  <c:v>700</c:v>
                </c:pt>
                <c:pt idx="4">
                  <c:v>600</c:v>
                </c:pt>
                <c:pt idx="5">
                  <c:v>550</c:v>
                </c:pt>
                <c:pt idx="6">
                  <c:v>150</c:v>
                </c:pt>
                <c:pt idx="7">
                  <c:v>450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450</c:v>
                </c:pt>
                <c:pt idx="12">
                  <c:v>500</c:v>
                </c:pt>
                <c:pt idx="13">
                  <c:v>300</c:v>
                </c:pt>
                <c:pt idx="14">
                  <c:v>450</c:v>
                </c:pt>
                <c:pt idx="15">
                  <c:v>350</c:v>
                </c:pt>
                <c:pt idx="16">
                  <c:v>650</c:v>
                </c:pt>
              </c:numCache>
            </c:numRef>
          </c:val>
        </c:ser>
        <c:ser>
          <c:idx val="1"/>
          <c:order val="1"/>
          <c:tx>
            <c:strRef>
              <c:f>'Mission parameters'!$C$1</c:f>
              <c:strCache>
                <c:ptCount val="1"/>
                <c:pt idx="0">
                  <c:v>Latest estimate</c:v>
                </c:pt>
              </c:strCache>
            </c:strRef>
          </c:tx>
          <c:invertIfNegative val="0"/>
          <c:cat>
            <c:strRef>
              <c:f>'Mission parameters'!$A$2:$A$18</c:f>
              <c:strCache>
                <c:ptCount val="17"/>
                <c:pt idx="0">
                  <c:v>ACE</c:v>
                </c:pt>
                <c:pt idx="1">
                  <c:v>ASCENDS</c:v>
                </c:pt>
                <c:pt idx="2">
                  <c:v>CLARREO</c:v>
                </c:pt>
                <c:pt idx="3">
                  <c:v>DESDYNI</c:v>
                </c:pt>
                <c:pt idx="4">
                  <c:v>GACM</c:v>
                </c:pt>
                <c:pt idx="5">
                  <c:v>GEO-CAPE</c:v>
                </c:pt>
                <c:pt idx="6">
                  <c:v>GPSRO</c:v>
                </c:pt>
                <c:pt idx="7">
                  <c:v>GRACE-II</c:v>
                </c:pt>
                <c:pt idx="8">
                  <c:v>HYSPIRI</c:v>
                </c:pt>
                <c:pt idx="9">
                  <c:v>ICESAT-II</c:v>
                </c:pt>
                <c:pt idx="10">
                  <c:v>LIST</c:v>
                </c:pt>
                <c:pt idx="11">
                  <c:v>PATH</c:v>
                </c:pt>
                <c:pt idx="12">
                  <c:v>SCLP</c:v>
                </c:pt>
                <c:pt idx="13">
                  <c:v>SMAP</c:v>
                </c:pt>
                <c:pt idx="14">
                  <c:v>SWOT</c:v>
                </c:pt>
                <c:pt idx="15">
                  <c:v>XOVWM</c:v>
                </c:pt>
                <c:pt idx="16">
                  <c:v>3DWINDS</c:v>
                </c:pt>
              </c:strCache>
            </c:strRef>
          </c:cat>
          <c:val>
            <c:numRef>
              <c:f>'Mission parameters'!$C$2:$C$18</c:f>
              <c:numCache>
                <c:formatCode>_(* #,##0_);_(* \(#,##0\);_(* "-"??_);_(@_)</c:formatCode>
                <c:ptCount val="17"/>
                <c:pt idx="0">
                  <c:v>1628</c:v>
                </c:pt>
                <c:pt idx="1">
                  <c:v>500</c:v>
                </c:pt>
                <c:pt idx="2">
                  <c:v>600</c:v>
                </c:pt>
                <c:pt idx="3">
                  <c:v>1680</c:v>
                </c:pt>
                <c:pt idx="4">
                  <c:v>1037</c:v>
                </c:pt>
                <c:pt idx="5">
                  <c:v>1276</c:v>
                </c:pt>
                <c:pt idx="6">
                  <c:v>155</c:v>
                </c:pt>
                <c:pt idx="7">
                  <c:v>471</c:v>
                </c:pt>
                <c:pt idx="8">
                  <c:v>452</c:v>
                </c:pt>
                <c:pt idx="9">
                  <c:v>607</c:v>
                </c:pt>
                <c:pt idx="10">
                  <c:v>610</c:v>
                </c:pt>
                <c:pt idx="11">
                  <c:v>521</c:v>
                </c:pt>
                <c:pt idx="12">
                  <c:v>512</c:v>
                </c:pt>
                <c:pt idx="13">
                  <c:v>394</c:v>
                </c:pt>
                <c:pt idx="14">
                  <c:v>800</c:v>
                </c:pt>
                <c:pt idx="15">
                  <c:v>361</c:v>
                </c:pt>
                <c:pt idx="16">
                  <c:v>798</c:v>
                </c:pt>
              </c:numCache>
            </c:numRef>
          </c:val>
        </c:ser>
        <c:ser>
          <c:idx val="2"/>
          <c:order val="2"/>
          <c:tx>
            <c:strRef>
              <c:f>'Mission parameters'!$K$1</c:f>
              <c:strCache>
                <c:ptCount val="1"/>
                <c:pt idx="0">
                  <c:v>Model Estimate</c:v>
                </c:pt>
              </c:strCache>
            </c:strRef>
          </c:tx>
          <c:invertIfNegative val="0"/>
          <c:cat>
            <c:strRef>
              <c:f>'Mission parameters'!$A$2:$A$18</c:f>
              <c:strCache>
                <c:ptCount val="17"/>
                <c:pt idx="0">
                  <c:v>ACE</c:v>
                </c:pt>
                <c:pt idx="1">
                  <c:v>ASCENDS</c:v>
                </c:pt>
                <c:pt idx="2">
                  <c:v>CLARREO</c:v>
                </c:pt>
                <c:pt idx="3">
                  <c:v>DESDYNI</c:v>
                </c:pt>
                <c:pt idx="4">
                  <c:v>GACM</c:v>
                </c:pt>
                <c:pt idx="5">
                  <c:v>GEO-CAPE</c:v>
                </c:pt>
                <c:pt idx="6">
                  <c:v>GPSRO</c:v>
                </c:pt>
                <c:pt idx="7">
                  <c:v>GRACE-II</c:v>
                </c:pt>
                <c:pt idx="8">
                  <c:v>HYSPIRI</c:v>
                </c:pt>
                <c:pt idx="9">
                  <c:v>ICESAT-II</c:v>
                </c:pt>
                <c:pt idx="10">
                  <c:v>LIST</c:v>
                </c:pt>
                <c:pt idx="11">
                  <c:v>PATH</c:v>
                </c:pt>
                <c:pt idx="12">
                  <c:v>SCLP</c:v>
                </c:pt>
                <c:pt idx="13">
                  <c:v>SMAP</c:v>
                </c:pt>
                <c:pt idx="14">
                  <c:v>SWOT</c:v>
                </c:pt>
                <c:pt idx="15">
                  <c:v>XOVWM</c:v>
                </c:pt>
                <c:pt idx="16">
                  <c:v>3DWINDS</c:v>
                </c:pt>
              </c:strCache>
            </c:strRef>
          </c:cat>
          <c:val>
            <c:numRef>
              <c:f>'Mission parameters'!$K$2:$K$18</c:f>
              <c:numCache>
                <c:formatCode>0</c:formatCode>
                <c:ptCount val="17"/>
                <c:pt idx="0">
                  <c:v>2100</c:v>
                </c:pt>
                <c:pt idx="1">
                  <c:v>400</c:v>
                </c:pt>
                <c:pt idx="2">
                  <c:v>800</c:v>
                </c:pt>
                <c:pt idx="3">
                  <c:v>1200</c:v>
                </c:pt>
                <c:pt idx="4">
                  <c:v>1200</c:v>
                </c:pt>
                <c:pt idx="5">
                  <c:v>500</c:v>
                </c:pt>
                <c:pt idx="6">
                  <c:v>300</c:v>
                </c:pt>
                <c:pt idx="7">
                  <c:v>200</c:v>
                </c:pt>
                <c:pt idx="8">
                  <c:v>1200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300</c:v>
                </c:pt>
                <c:pt idx="13">
                  <c:v>900</c:v>
                </c:pt>
                <c:pt idx="14">
                  <c:v>1300</c:v>
                </c:pt>
                <c:pt idx="15">
                  <c:v>500</c:v>
                </c:pt>
                <c:pt idx="16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68064"/>
        <c:axId val="181191040"/>
      </c:barChart>
      <c:catAx>
        <c:axId val="18096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81191040"/>
        <c:crosses val="autoZero"/>
        <c:auto val="1"/>
        <c:lblAlgn val="ctr"/>
        <c:lblOffset val="100"/>
        <c:noMultiLvlLbl val="0"/>
      </c:catAx>
      <c:valAx>
        <c:axId val="18119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estimate ($M)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8096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33617</xdr:colOff>
      <xdr:row>16</xdr:row>
      <xdr:rowOff>90767</xdr:rowOff>
    </xdr:from>
    <xdr:to>
      <xdr:col>17</xdr:col>
      <xdr:colOff>123264</xdr:colOff>
      <xdr:row>30</xdr:row>
      <xdr:rowOff>166967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Continuity%20Requir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surement Importance"/>
      <sheetName val="Discounting scheme"/>
      <sheetName val="Missions to consider"/>
      <sheetName val="Budget and costs"/>
      <sheetName val="NOAA missions"/>
    </sheetNames>
    <sheetDataSet>
      <sheetData sheetId="0"/>
      <sheetData sheetId="1">
        <row r="1">
          <cell r="A1" t="str">
            <v>Year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2"/>
  <sheetViews>
    <sheetView topLeftCell="A38" workbookViewId="0">
      <selection activeCell="A43" sqref="A43:B61"/>
    </sheetView>
  </sheetViews>
  <sheetFormatPr defaultRowHeight="15" x14ac:dyDescent="0.25"/>
  <cols>
    <col min="1" max="1" width="9.140625" style="3"/>
    <col min="6" max="6" width="12" bestFit="1" customWidth="1"/>
    <col min="7" max="7" width="11" bestFit="1" customWidth="1"/>
  </cols>
  <sheetData>
    <row r="1" spans="1:2" x14ac:dyDescent="0.25">
      <c r="A1" s="3" t="str">
        <f>'[1]Discounting scheme'!A1</f>
        <v>Year</v>
      </c>
      <c r="B1" s="1" t="s">
        <v>0</v>
      </c>
    </row>
    <row r="2" spans="1:2" x14ac:dyDescent="0.25">
      <c r="A2" s="3">
        <v>2010</v>
      </c>
      <c r="B2" s="6">
        <v>500</v>
      </c>
    </row>
    <row r="3" spans="1:2" x14ac:dyDescent="0.25">
      <c r="A3" s="3">
        <v>2011</v>
      </c>
      <c r="B3" s="6">
        <v>500</v>
      </c>
    </row>
    <row r="4" spans="1:2" x14ac:dyDescent="0.25">
      <c r="A4" s="3">
        <v>2012</v>
      </c>
      <c r="B4" s="6">
        <v>500</v>
      </c>
    </row>
    <row r="5" spans="1:2" x14ac:dyDescent="0.25">
      <c r="A5" s="3">
        <v>2013</v>
      </c>
      <c r="B5" s="6">
        <v>500</v>
      </c>
    </row>
    <row r="6" spans="1:2" x14ac:dyDescent="0.25">
      <c r="A6" s="3">
        <v>2014</v>
      </c>
      <c r="B6" s="6">
        <v>500</v>
      </c>
    </row>
    <row r="7" spans="1:2" x14ac:dyDescent="0.25">
      <c r="A7" s="3">
        <v>2015</v>
      </c>
      <c r="B7" s="6">
        <v>500</v>
      </c>
    </row>
    <row r="8" spans="1:2" x14ac:dyDescent="0.25">
      <c r="A8" s="3">
        <v>2016</v>
      </c>
      <c r="B8" s="6">
        <v>500</v>
      </c>
    </row>
    <row r="9" spans="1:2" x14ac:dyDescent="0.25">
      <c r="A9" s="3">
        <v>2017</v>
      </c>
      <c r="B9" s="6">
        <v>500</v>
      </c>
    </row>
    <row r="10" spans="1:2" x14ac:dyDescent="0.25">
      <c r="A10" s="3">
        <v>2018</v>
      </c>
      <c r="B10" s="6">
        <v>500</v>
      </c>
    </row>
    <row r="11" spans="1:2" x14ac:dyDescent="0.25">
      <c r="A11" s="3">
        <v>2019</v>
      </c>
      <c r="B11" s="6">
        <v>500</v>
      </c>
    </row>
    <row r="12" spans="1:2" x14ac:dyDescent="0.25">
      <c r="A12" s="3">
        <v>2020</v>
      </c>
      <c r="B12" s="6">
        <v>500</v>
      </c>
    </row>
    <row r="13" spans="1:2" x14ac:dyDescent="0.25">
      <c r="A13" s="3">
        <v>2021</v>
      </c>
      <c r="B13" s="6">
        <v>500</v>
      </c>
    </row>
    <row r="14" spans="1:2" x14ac:dyDescent="0.25">
      <c r="A14" s="3">
        <v>2022</v>
      </c>
      <c r="B14" s="6">
        <v>500</v>
      </c>
    </row>
    <row r="15" spans="1:2" x14ac:dyDescent="0.25">
      <c r="A15" s="3">
        <v>2023</v>
      </c>
      <c r="B15" s="6">
        <v>500</v>
      </c>
    </row>
    <row r="16" spans="1:2" x14ac:dyDescent="0.25">
      <c r="A16" s="3">
        <v>2024</v>
      </c>
      <c r="B16" s="6">
        <v>500</v>
      </c>
    </row>
    <row r="17" spans="1:2" x14ac:dyDescent="0.25">
      <c r="A17" s="3">
        <v>2025</v>
      </c>
      <c r="B17" s="6">
        <v>500</v>
      </c>
    </row>
    <row r="18" spans="1:2" x14ac:dyDescent="0.25">
      <c r="A18" s="3">
        <v>2026</v>
      </c>
      <c r="B18" s="6">
        <v>500</v>
      </c>
    </row>
    <row r="19" spans="1:2" x14ac:dyDescent="0.25">
      <c r="A19" s="3">
        <v>2027</v>
      </c>
      <c r="B19" s="6">
        <v>500</v>
      </c>
    </row>
    <row r="20" spans="1:2" x14ac:dyDescent="0.25">
      <c r="A20" s="3">
        <v>2028</v>
      </c>
      <c r="B20" s="6">
        <v>500</v>
      </c>
    </row>
    <row r="21" spans="1:2" x14ac:dyDescent="0.25">
      <c r="A21" s="3">
        <v>2029</v>
      </c>
      <c r="B21" s="6">
        <v>500</v>
      </c>
    </row>
    <row r="22" spans="1:2" x14ac:dyDescent="0.25">
      <c r="A22" s="3">
        <v>2030</v>
      </c>
      <c r="B22" s="6">
        <v>500</v>
      </c>
    </row>
    <row r="23" spans="1:2" x14ac:dyDescent="0.25">
      <c r="A23" s="3">
        <v>2031</v>
      </c>
      <c r="B23" s="6">
        <v>500</v>
      </c>
    </row>
    <row r="24" spans="1:2" x14ac:dyDescent="0.25">
      <c r="A24" s="3">
        <v>2032</v>
      </c>
      <c r="B24" s="6">
        <v>500</v>
      </c>
    </row>
    <row r="25" spans="1:2" x14ac:dyDescent="0.25">
      <c r="A25" s="3">
        <v>2033</v>
      </c>
      <c r="B25" s="6">
        <v>500</v>
      </c>
    </row>
    <row r="26" spans="1:2" x14ac:dyDescent="0.25">
      <c r="A26" s="3">
        <v>2034</v>
      </c>
      <c r="B26" s="6">
        <v>500</v>
      </c>
    </row>
    <row r="27" spans="1:2" x14ac:dyDescent="0.25">
      <c r="A27" s="3">
        <v>2035</v>
      </c>
      <c r="B27" s="6">
        <v>500</v>
      </c>
    </row>
    <row r="28" spans="1:2" x14ac:dyDescent="0.25">
      <c r="A28" s="3">
        <v>2036</v>
      </c>
      <c r="B28" s="6">
        <v>500</v>
      </c>
    </row>
    <row r="29" spans="1:2" x14ac:dyDescent="0.25">
      <c r="A29" s="3">
        <v>2037</v>
      </c>
      <c r="B29" s="6">
        <v>500</v>
      </c>
    </row>
    <row r="30" spans="1:2" x14ac:dyDescent="0.25">
      <c r="A30" s="3">
        <v>2038</v>
      </c>
      <c r="B30" s="6">
        <v>500</v>
      </c>
    </row>
    <row r="31" spans="1:2" x14ac:dyDescent="0.25">
      <c r="A31" s="3">
        <v>2039</v>
      </c>
      <c r="B31" s="6">
        <v>500</v>
      </c>
    </row>
    <row r="32" spans="1:2" x14ac:dyDescent="0.25">
      <c r="A32" s="3">
        <v>2040</v>
      </c>
      <c r="B32" s="6">
        <v>500</v>
      </c>
    </row>
    <row r="33" spans="1:2" x14ac:dyDescent="0.25">
      <c r="A33" s="3">
        <v>2041</v>
      </c>
      <c r="B33" s="6">
        <v>500</v>
      </c>
    </row>
    <row r="34" spans="1:2" x14ac:dyDescent="0.25">
      <c r="A34" s="3">
        <v>2042</v>
      </c>
      <c r="B34" s="6">
        <v>500</v>
      </c>
    </row>
    <row r="35" spans="1:2" x14ac:dyDescent="0.25">
      <c r="A35" s="3">
        <v>2043</v>
      </c>
      <c r="B35" s="6">
        <v>500</v>
      </c>
    </row>
    <row r="36" spans="1:2" x14ac:dyDescent="0.25">
      <c r="A36" s="3">
        <v>2044</v>
      </c>
      <c r="B36" s="6">
        <v>500</v>
      </c>
    </row>
    <row r="37" spans="1:2" x14ac:dyDescent="0.25">
      <c r="A37" s="3">
        <v>2045</v>
      </c>
      <c r="B37" s="6">
        <v>500</v>
      </c>
    </row>
    <row r="38" spans="1:2" x14ac:dyDescent="0.25">
      <c r="A38" s="3">
        <v>2046</v>
      </c>
      <c r="B38" s="6">
        <v>500</v>
      </c>
    </row>
    <row r="39" spans="1:2" x14ac:dyDescent="0.25">
      <c r="A39" s="3">
        <v>2047</v>
      </c>
      <c r="B39" s="6">
        <v>500</v>
      </c>
    </row>
    <row r="40" spans="1:2" x14ac:dyDescent="0.25">
      <c r="A40" s="3">
        <v>2048</v>
      </c>
      <c r="B40" s="6">
        <v>500</v>
      </c>
    </row>
    <row r="41" spans="1:2" x14ac:dyDescent="0.25">
      <c r="A41" s="3">
        <v>2049</v>
      </c>
      <c r="B41" s="6">
        <v>500</v>
      </c>
    </row>
    <row r="42" spans="1:2" x14ac:dyDescent="0.25">
      <c r="A42" s="3">
        <v>2050</v>
      </c>
      <c r="B42" s="6">
        <v>500</v>
      </c>
    </row>
    <row r="43" spans="1:2" x14ac:dyDescent="0.25">
      <c r="B43" s="6"/>
    </row>
    <row r="44" spans="1:2" x14ac:dyDescent="0.25">
      <c r="B44" s="6"/>
    </row>
    <row r="45" spans="1:2" x14ac:dyDescent="0.25">
      <c r="B45" s="6"/>
    </row>
    <row r="46" spans="1:2" x14ac:dyDescent="0.25">
      <c r="B46" s="6"/>
    </row>
    <row r="47" spans="1:2" x14ac:dyDescent="0.25">
      <c r="B47" s="6"/>
    </row>
    <row r="48" spans="1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85" zoomScaleNormal="85" workbookViewId="0">
      <selection activeCell="K2" sqref="K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15.5703125" bestFit="1" customWidth="1"/>
    <col min="5" max="5" width="42.42578125" customWidth="1"/>
    <col min="6" max="6" width="12.85546875" bestFit="1" customWidth="1"/>
    <col min="7" max="7" width="12.85546875" customWidth="1"/>
    <col min="10" max="10" width="16" bestFit="1" customWidth="1"/>
    <col min="11" max="11" width="8.85546875" bestFit="1" customWidth="1"/>
    <col min="15" max="15" width="16.14062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37</v>
      </c>
      <c r="E1" t="s">
        <v>44</v>
      </c>
      <c r="F1" t="s">
        <v>45</v>
      </c>
      <c r="J1" t="s">
        <v>63</v>
      </c>
      <c r="K1" t="s">
        <v>68</v>
      </c>
      <c r="L1" t="s">
        <v>65</v>
      </c>
      <c r="M1" t="s">
        <v>64</v>
      </c>
      <c r="N1" t="s">
        <v>66</v>
      </c>
      <c r="O1" t="s">
        <v>67</v>
      </c>
    </row>
    <row r="2" spans="1:15" x14ac:dyDescent="0.25">
      <c r="A2" s="2" t="s">
        <v>4</v>
      </c>
      <c r="B2" s="6">
        <v>800</v>
      </c>
      <c r="C2" s="7">
        <v>1628</v>
      </c>
      <c r="D2">
        <v>5</v>
      </c>
      <c r="E2" t="s">
        <v>46</v>
      </c>
      <c r="F2">
        <v>63</v>
      </c>
      <c r="H2">
        <v>7</v>
      </c>
      <c r="I2" s="6">
        <f>C2/H2</f>
        <v>232.57142857142858</v>
      </c>
      <c r="J2" s="3">
        <v>2079.9575923675102</v>
      </c>
      <c r="K2" s="3">
        <f>100*ROUND(J2/100,0)</f>
        <v>2100</v>
      </c>
      <c r="L2" s="4">
        <f>(J2-C2)/C2</f>
        <v>0.27761522872697186</v>
      </c>
      <c r="M2" s="4">
        <f>(J2-B2)/B2</f>
        <v>1.5999469904593877</v>
      </c>
      <c r="N2" s="4">
        <f>(K2-C2)/C2</f>
        <v>0.28992628992628994</v>
      </c>
      <c r="O2" s="4">
        <f>(K2-B2)/B2</f>
        <v>1.625</v>
      </c>
    </row>
    <row r="3" spans="1:15" x14ac:dyDescent="0.25">
      <c r="A3" s="2" t="s">
        <v>11</v>
      </c>
      <c r="B3" s="6">
        <v>400</v>
      </c>
      <c r="C3" s="7">
        <v>500</v>
      </c>
      <c r="D3">
        <v>5</v>
      </c>
      <c r="E3" t="s">
        <v>47</v>
      </c>
      <c r="F3">
        <v>63</v>
      </c>
      <c r="H3">
        <v>5</v>
      </c>
      <c r="I3" s="6">
        <f t="shared" ref="I3:I18" si="0">C3/H3</f>
        <v>100</v>
      </c>
      <c r="J3" s="3">
        <v>363.20020086363502</v>
      </c>
      <c r="K3" s="3">
        <f t="shared" ref="K3:K18" si="1">100*ROUND(J3/100,0)</f>
        <v>400</v>
      </c>
      <c r="L3" s="4">
        <f t="shared" ref="L3:L18" si="2">(J3-C3)/C3</f>
        <v>-0.27359959827272995</v>
      </c>
      <c r="M3" s="4">
        <f t="shared" ref="M3:M18" si="3">(J3-B3)/B3</f>
        <v>-9.199949784091245E-2</v>
      </c>
      <c r="N3" s="4">
        <f t="shared" ref="N3:N18" si="4">(K3-C3)/C3</f>
        <v>-0.2</v>
      </c>
      <c r="O3" s="4">
        <f t="shared" ref="O3:O18" si="5">(K3-B3)/B3</f>
        <v>0</v>
      </c>
    </row>
    <row r="4" spans="1:15" x14ac:dyDescent="0.25">
      <c r="A4" s="2" t="s">
        <v>16</v>
      </c>
      <c r="B4" s="6">
        <v>200</v>
      </c>
      <c r="C4" s="7">
        <v>600</v>
      </c>
      <c r="D4">
        <v>5</v>
      </c>
      <c r="E4" t="s">
        <v>48</v>
      </c>
      <c r="F4">
        <v>63</v>
      </c>
      <c r="H4">
        <v>5</v>
      </c>
      <c r="I4" s="6">
        <f t="shared" si="0"/>
        <v>120</v>
      </c>
      <c r="J4" s="3">
        <f>2*422.761312913194</f>
        <v>845.52262582638798</v>
      </c>
      <c r="K4" s="3">
        <f t="shared" si="1"/>
        <v>800</v>
      </c>
      <c r="L4" s="4">
        <f t="shared" si="2"/>
        <v>0.40920437637731327</v>
      </c>
      <c r="M4" s="4">
        <f t="shared" si="3"/>
        <v>3.2276131291319401</v>
      </c>
      <c r="N4" s="4">
        <f t="shared" si="4"/>
        <v>0.33333333333333331</v>
      </c>
      <c r="O4" s="4">
        <f t="shared" si="5"/>
        <v>3</v>
      </c>
    </row>
    <row r="5" spans="1:15" x14ac:dyDescent="0.25">
      <c r="A5" s="2" t="s">
        <v>19</v>
      </c>
      <c r="B5" s="6">
        <v>700</v>
      </c>
      <c r="C5" s="7">
        <v>1680</v>
      </c>
      <c r="D5">
        <v>5</v>
      </c>
      <c r="E5" t="s">
        <v>49</v>
      </c>
      <c r="F5">
        <v>63</v>
      </c>
      <c r="H5">
        <v>7</v>
      </c>
      <c r="I5" s="6">
        <f t="shared" si="0"/>
        <v>240</v>
      </c>
      <c r="J5" s="3">
        <v>1204.64513969368</v>
      </c>
      <c r="K5" s="3">
        <f t="shared" si="1"/>
        <v>1200</v>
      </c>
      <c r="L5" s="4">
        <f t="shared" si="2"/>
        <v>-0.28294932161090475</v>
      </c>
      <c r="M5" s="4">
        <f t="shared" si="3"/>
        <v>0.72092162813382854</v>
      </c>
      <c r="N5" s="4">
        <f t="shared" si="4"/>
        <v>-0.2857142857142857</v>
      </c>
      <c r="O5" s="4">
        <f t="shared" si="5"/>
        <v>0.7142857142857143</v>
      </c>
    </row>
    <row r="6" spans="1:15" x14ac:dyDescent="0.25">
      <c r="A6" s="2" t="s">
        <v>6</v>
      </c>
      <c r="B6" s="6">
        <v>600</v>
      </c>
      <c r="C6" s="8">
        <v>1037</v>
      </c>
      <c r="D6">
        <v>5</v>
      </c>
      <c r="E6" t="s">
        <v>50</v>
      </c>
      <c r="F6">
        <v>63</v>
      </c>
      <c r="H6">
        <v>7</v>
      </c>
      <c r="I6" s="6">
        <f t="shared" si="0"/>
        <v>148.14285714285714</v>
      </c>
      <c r="J6" s="3">
        <v>1225.37500804463</v>
      </c>
      <c r="K6" s="3">
        <f t="shared" si="1"/>
        <v>1200</v>
      </c>
      <c r="L6" s="4">
        <f t="shared" si="2"/>
        <v>0.18165381682220832</v>
      </c>
      <c r="M6" s="4">
        <f t="shared" si="3"/>
        <v>1.0422916800743833</v>
      </c>
      <c r="N6" s="4">
        <f t="shared" si="4"/>
        <v>0.15718418514946964</v>
      </c>
      <c r="O6" s="4">
        <f t="shared" si="5"/>
        <v>1</v>
      </c>
    </row>
    <row r="7" spans="1:15" x14ac:dyDescent="0.25">
      <c r="A7" s="2" t="s">
        <v>7</v>
      </c>
      <c r="B7" s="6">
        <v>550</v>
      </c>
      <c r="C7" s="7">
        <v>1276</v>
      </c>
      <c r="D7">
        <v>5</v>
      </c>
      <c r="E7" t="s">
        <v>51</v>
      </c>
      <c r="F7">
        <v>63</v>
      </c>
      <c r="H7">
        <v>7</v>
      </c>
      <c r="I7" s="6">
        <f t="shared" si="0"/>
        <v>182.28571428571428</v>
      </c>
      <c r="J7" s="3">
        <v>526.48676759542502</v>
      </c>
      <c r="K7" s="3">
        <f t="shared" si="1"/>
        <v>500</v>
      </c>
      <c r="L7" s="4">
        <f t="shared" si="2"/>
        <v>-0.58739281536408694</v>
      </c>
      <c r="M7" s="4">
        <f t="shared" si="3"/>
        <v>-4.2751331644681777E-2</v>
      </c>
      <c r="N7" s="4">
        <f t="shared" si="4"/>
        <v>-0.60815047021943569</v>
      </c>
      <c r="O7" s="4">
        <f t="shared" si="5"/>
        <v>-9.0909090909090912E-2</v>
      </c>
    </row>
    <row r="8" spans="1:15" x14ac:dyDescent="0.25">
      <c r="A8" s="2" t="s">
        <v>17</v>
      </c>
      <c r="B8" s="6">
        <v>150</v>
      </c>
      <c r="C8" s="6">
        <v>155</v>
      </c>
      <c r="D8">
        <v>5</v>
      </c>
      <c r="E8" t="s">
        <v>20</v>
      </c>
      <c r="F8">
        <v>63</v>
      </c>
      <c r="H8">
        <v>3</v>
      </c>
      <c r="I8" s="6">
        <f t="shared" si="0"/>
        <v>51.666666666666664</v>
      </c>
      <c r="J8" s="3">
        <f>6*44.8802203878167</f>
        <v>269.28132232690018</v>
      </c>
      <c r="K8" s="3">
        <f t="shared" si="1"/>
        <v>300</v>
      </c>
      <c r="L8" s="4">
        <f t="shared" si="2"/>
        <v>0.7372988537219366</v>
      </c>
      <c r="M8" s="4">
        <f t="shared" si="3"/>
        <v>0.79520881551266787</v>
      </c>
      <c r="N8" s="4">
        <f t="shared" si="4"/>
        <v>0.93548387096774188</v>
      </c>
      <c r="O8" s="4">
        <f t="shared" si="5"/>
        <v>1</v>
      </c>
    </row>
    <row r="9" spans="1:15" x14ac:dyDescent="0.25">
      <c r="A9" s="2" t="s">
        <v>24</v>
      </c>
      <c r="B9" s="6">
        <v>450</v>
      </c>
      <c r="C9" s="7">
        <v>471</v>
      </c>
      <c r="D9">
        <v>5</v>
      </c>
      <c r="E9" t="s">
        <v>60</v>
      </c>
      <c r="F9">
        <v>63</v>
      </c>
      <c r="H9">
        <v>3</v>
      </c>
      <c r="I9" s="6">
        <f t="shared" si="0"/>
        <v>157</v>
      </c>
      <c r="J9" s="3">
        <v>150.05843707554601</v>
      </c>
      <c r="K9" s="3">
        <f t="shared" si="1"/>
        <v>200</v>
      </c>
      <c r="L9" s="4">
        <f t="shared" si="2"/>
        <v>-0.68140459219629301</v>
      </c>
      <c r="M9" s="4">
        <f t="shared" si="3"/>
        <v>-0.66653680649878666</v>
      </c>
      <c r="N9" s="4">
        <f t="shared" si="4"/>
        <v>-0.57537154989384287</v>
      </c>
      <c r="O9" s="4">
        <f t="shared" si="5"/>
        <v>-0.55555555555555558</v>
      </c>
    </row>
    <row r="10" spans="1:15" x14ac:dyDescent="0.25">
      <c r="A10" s="2" t="s">
        <v>14</v>
      </c>
      <c r="B10" s="6">
        <v>300</v>
      </c>
      <c r="C10" s="7">
        <v>452</v>
      </c>
      <c r="D10">
        <v>5</v>
      </c>
      <c r="E10" t="s">
        <v>52</v>
      </c>
      <c r="F10">
        <v>63</v>
      </c>
      <c r="H10">
        <v>3</v>
      </c>
      <c r="I10" s="6">
        <f t="shared" si="0"/>
        <v>150.66666666666666</v>
      </c>
      <c r="J10" s="3">
        <v>1230.99851103828</v>
      </c>
      <c r="K10" s="3">
        <f t="shared" si="1"/>
        <v>1200</v>
      </c>
      <c r="L10" s="4">
        <f t="shared" si="2"/>
        <v>1.7234480332705309</v>
      </c>
      <c r="M10" s="4">
        <f t="shared" si="3"/>
        <v>3.1033283701276</v>
      </c>
      <c r="N10" s="4">
        <f t="shared" si="4"/>
        <v>1.654867256637168</v>
      </c>
      <c r="O10" s="4">
        <f t="shared" si="5"/>
        <v>3</v>
      </c>
    </row>
    <row r="11" spans="1:15" x14ac:dyDescent="0.25">
      <c r="A11" s="2" t="s">
        <v>13</v>
      </c>
      <c r="B11" s="6">
        <v>300</v>
      </c>
      <c r="C11" s="7">
        <v>607</v>
      </c>
      <c r="D11">
        <v>5</v>
      </c>
      <c r="E11" t="s">
        <v>21</v>
      </c>
      <c r="F11">
        <v>63</v>
      </c>
      <c r="H11">
        <v>5</v>
      </c>
      <c r="I11" s="6">
        <f t="shared" si="0"/>
        <v>121.4</v>
      </c>
      <c r="J11" s="3">
        <v>401.11629768978702</v>
      </c>
      <c r="K11" s="3">
        <f t="shared" si="1"/>
        <v>400</v>
      </c>
      <c r="L11" s="4">
        <f t="shared" si="2"/>
        <v>-0.33918237612885171</v>
      </c>
      <c r="M11" s="4">
        <f t="shared" si="3"/>
        <v>0.33705432563262339</v>
      </c>
      <c r="N11" s="4">
        <f t="shared" si="4"/>
        <v>-0.34102141680395387</v>
      </c>
      <c r="O11" s="4">
        <f t="shared" si="5"/>
        <v>0.33333333333333331</v>
      </c>
    </row>
    <row r="12" spans="1:15" x14ac:dyDescent="0.25">
      <c r="A12" s="2" t="s">
        <v>15</v>
      </c>
      <c r="B12" s="6">
        <v>300</v>
      </c>
      <c r="C12" s="8">
        <v>610</v>
      </c>
      <c r="D12">
        <v>5</v>
      </c>
      <c r="E12" t="s">
        <v>22</v>
      </c>
      <c r="F12">
        <v>63</v>
      </c>
      <c r="H12">
        <v>5</v>
      </c>
      <c r="I12" s="6">
        <f t="shared" si="0"/>
        <v>122</v>
      </c>
      <c r="J12" s="3">
        <v>441.771066691356</v>
      </c>
      <c r="K12" s="3">
        <f t="shared" si="1"/>
        <v>400</v>
      </c>
      <c r="L12" s="4">
        <f t="shared" si="2"/>
        <v>-0.27578513657154752</v>
      </c>
      <c r="M12" s="4">
        <f t="shared" si="3"/>
        <v>0.47257022230452</v>
      </c>
      <c r="N12" s="4">
        <f t="shared" si="4"/>
        <v>-0.34426229508196721</v>
      </c>
      <c r="O12" s="4">
        <f t="shared" si="5"/>
        <v>0.33333333333333331</v>
      </c>
    </row>
    <row r="13" spans="1:15" x14ac:dyDescent="0.25">
      <c r="A13" s="2" t="s">
        <v>10</v>
      </c>
      <c r="B13" s="6">
        <v>450</v>
      </c>
      <c r="C13" s="8">
        <v>521</v>
      </c>
      <c r="D13">
        <v>5</v>
      </c>
      <c r="E13" t="s">
        <v>23</v>
      </c>
      <c r="F13">
        <v>63</v>
      </c>
      <c r="H13">
        <v>5</v>
      </c>
      <c r="I13" s="6">
        <f t="shared" si="0"/>
        <v>104.2</v>
      </c>
      <c r="J13" s="3">
        <v>394.24267844414601</v>
      </c>
      <c r="K13" s="3">
        <f t="shared" si="1"/>
        <v>400</v>
      </c>
      <c r="L13" s="4">
        <f t="shared" si="2"/>
        <v>-0.24329620260240689</v>
      </c>
      <c r="M13" s="4">
        <f t="shared" si="3"/>
        <v>-0.12390515901300887</v>
      </c>
      <c r="N13" s="4">
        <f t="shared" si="4"/>
        <v>-0.23224568138195778</v>
      </c>
      <c r="O13" s="4">
        <f t="shared" si="5"/>
        <v>-0.1111111111111111</v>
      </c>
    </row>
    <row r="14" spans="1:15" x14ac:dyDescent="0.25">
      <c r="A14" s="2" t="s">
        <v>8</v>
      </c>
      <c r="B14" s="6">
        <v>500</v>
      </c>
      <c r="C14" s="8">
        <v>512</v>
      </c>
      <c r="D14">
        <v>5</v>
      </c>
      <c r="E14" t="s">
        <v>53</v>
      </c>
      <c r="F14">
        <v>63</v>
      </c>
      <c r="H14">
        <v>5</v>
      </c>
      <c r="I14" s="6">
        <f t="shared" si="0"/>
        <v>102.4</v>
      </c>
      <c r="J14" s="3">
        <v>346.98137741475603</v>
      </c>
      <c r="K14" s="3">
        <f t="shared" si="1"/>
        <v>300</v>
      </c>
      <c r="L14" s="4">
        <f t="shared" si="2"/>
        <v>-0.32230199723680464</v>
      </c>
      <c r="M14" s="4">
        <f t="shared" si="3"/>
        <v>-0.30603724517048797</v>
      </c>
      <c r="N14" s="4">
        <f t="shared" si="4"/>
        <v>-0.4140625</v>
      </c>
      <c r="O14" s="4">
        <f t="shared" si="5"/>
        <v>-0.4</v>
      </c>
    </row>
    <row r="15" spans="1:15" x14ac:dyDescent="0.25">
      <c r="A15" s="2" t="s">
        <v>12</v>
      </c>
      <c r="B15" s="6">
        <v>300</v>
      </c>
      <c r="C15" s="7">
        <v>394</v>
      </c>
      <c r="D15">
        <v>5</v>
      </c>
      <c r="E15" t="s">
        <v>54</v>
      </c>
      <c r="F15">
        <v>63</v>
      </c>
      <c r="H15">
        <v>3</v>
      </c>
      <c r="I15" s="6">
        <f t="shared" si="0"/>
        <v>131.33333333333334</v>
      </c>
      <c r="J15" s="3">
        <v>873.63411050760806</v>
      </c>
      <c r="K15" s="3">
        <f t="shared" si="1"/>
        <v>900</v>
      </c>
      <c r="L15" s="4">
        <f t="shared" si="2"/>
        <v>1.2173454581411371</v>
      </c>
      <c r="M15" s="4">
        <f t="shared" si="3"/>
        <v>1.9121137016920269</v>
      </c>
      <c r="N15" s="4">
        <f t="shared" si="4"/>
        <v>1.2842639593908629</v>
      </c>
      <c r="O15" s="4">
        <f t="shared" si="5"/>
        <v>2</v>
      </c>
    </row>
    <row r="16" spans="1:15" x14ac:dyDescent="0.25">
      <c r="A16" s="2" t="s">
        <v>9</v>
      </c>
      <c r="B16" s="6">
        <v>450</v>
      </c>
      <c r="C16" s="7">
        <v>800</v>
      </c>
      <c r="D16">
        <v>5</v>
      </c>
      <c r="E16" t="s">
        <v>59</v>
      </c>
      <c r="F16">
        <v>63</v>
      </c>
      <c r="H16">
        <v>5</v>
      </c>
      <c r="I16" s="6">
        <f t="shared" si="0"/>
        <v>160</v>
      </c>
      <c r="J16" s="3">
        <v>1331.50511062584</v>
      </c>
      <c r="K16" s="3">
        <f t="shared" si="1"/>
        <v>1300</v>
      </c>
      <c r="L16" s="4">
        <f t="shared" si="2"/>
        <v>0.66438138828229998</v>
      </c>
      <c r="M16" s="4">
        <f t="shared" si="3"/>
        <v>1.9589002458351998</v>
      </c>
      <c r="N16" s="4">
        <f t="shared" si="4"/>
        <v>0.625</v>
      </c>
      <c r="O16" s="4">
        <f t="shared" si="5"/>
        <v>1.8888888888888888</v>
      </c>
    </row>
    <row r="17" spans="1:15" x14ac:dyDescent="0.25">
      <c r="A17" s="2" t="s">
        <v>18</v>
      </c>
      <c r="B17" s="6">
        <v>350</v>
      </c>
      <c r="C17" s="6">
        <v>361</v>
      </c>
      <c r="D17">
        <v>5</v>
      </c>
      <c r="E17" t="s">
        <v>55</v>
      </c>
      <c r="F17">
        <v>63</v>
      </c>
      <c r="H17">
        <v>3</v>
      </c>
      <c r="I17" s="6">
        <f t="shared" si="0"/>
        <v>120.33333333333333</v>
      </c>
      <c r="J17" s="3">
        <v>496.49725673211998</v>
      </c>
      <c r="K17" s="3">
        <f t="shared" si="1"/>
        <v>500</v>
      </c>
      <c r="L17" s="4">
        <f t="shared" si="2"/>
        <v>0.37533866130781157</v>
      </c>
      <c r="M17" s="4">
        <f t="shared" si="3"/>
        <v>0.41856359066319992</v>
      </c>
      <c r="N17" s="4">
        <f t="shared" si="4"/>
        <v>0.38504155124653738</v>
      </c>
      <c r="O17" s="4">
        <f t="shared" si="5"/>
        <v>0.42857142857142855</v>
      </c>
    </row>
    <row r="18" spans="1:15" x14ac:dyDescent="0.25">
      <c r="A18" s="2" t="s">
        <v>5</v>
      </c>
      <c r="B18" s="6">
        <v>650</v>
      </c>
      <c r="C18" s="8">
        <v>798</v>
      </c>
      <c r="D18">
        <v>5</v>
      </c>
      <c r="E18" t="s">
        <v>56</v>
      </c>
      <c r="F18">
        <v>63</v>
      </c>
      <c r="H18">
        <v>7</v>
      </c>
      <c r="I18" s="6">
        <f t="shared" si="0"/>
        <v>114</v>
      </c>
      <c r="J18" s="3">
        <v>519.69660765383799</v>
      </c>
      <c r="K18" s="3">
        <f t="shared" si="1"/>
        <v>500</v>
      </c>
      <c r="L18" s="4">
        <f t="shared" si="2"/>
        <v>-0.3487511182282732</v>
      </c>
      <c r="M18" s="4">
        <f t="shared" si="3"/>
        <v>-0.20046675745563386</v>
      </c>
      <c r="N18" s="4">
        <f t="shared" si="4"/>
        <v>-0.37343358395989973</v>
      </c>
      <c r="O18" s="4">
        <f t="shared" si="5"/>
        <v>-0.23076923076923078</v>
      </c>
    </row>
    <row r="19" spans="1:15" x14ac:dyDescent="0.25">
      <c r="O19" s="9">
        <f>AVERAGE(O2:O18)</f>
        <v>0.81970986529810075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26" sqref="G26"/>
    </sheetView>
  </sheetViews>
  <sheetFormatPr defaultRowHeight="15" x14ac:dyDescent="0.25"/>
  <cols>
    <col min="2" max="2" width="12.5703125" bestFit="1" customWidth="1"/>
    <col min="5" max="5" width="10.42578125" bestFit="1" customWidth="1"/>
    <col min="8" max="8" width="14.140625" bestFit="1" customWidth="1"/>
  </cols>
  <sheetData>
    <row r="1" spans="1:8" x14ac:dyDescent="0.25">
      <c r="A1" t="s">
        <v>1</v>
      </c>
      <c r="B1" t="s">
        <v>28</v>
      </c>
      <c r="C1" t="s">
        <v>26</v>
      </c>
      <c r="D1" t="s">
        <v>25</v>
      </c>
      <c r="E1" t="s">
        <v>27</v>
      </c>
      <c r="F1" t="s">
        <v>29</v>
      </c>
      <c r="G1" t="s">
        <v>30</v>
      </c>
      <c r="H1" t="s">
        <v>58</v>
      </c>
    </row>
    <row r="2" spans="1:8" x14ac:dyDescent="0.25">
      <c r="A2" s="2" t="s">
        <v>4</v>
      </c>
      <c r="B2" t="s">
        <v>31</v>
      </c>
      <c r="C2" t="s">
        <v>36</v>
      </c>
      <c r="D2">
        <v>500</v>
      </c>
      <c r="E2" t="s">
        <v>36</v>
      </c>
      <c r="F2">
        <v>0</v>
      </c>
      <c r="G2">
        <v>0</v>
      </c>
    </row>
    <row r="3" spans="1:8" x14ac:dyDescent="0.25">
      <c r="A3" s="2" t="s">
        <v>11</v>
      </c>
      <c r="B3" t="s">
        <v>31</v>
      </c>
      <c r="C3" t="s">
        <v>33</v>
      </c>
      <c r="D3">
        <v>400</v>
      </c>
      <c r="E3">
        <v>90</v>
      </c>
      <c r="F3">
        <v>0</v>
      </c>
      <c r="G3">
        <v>0</v>
      </c>
    </row>
    <row r="4" spans="1:8" x14ac:dyDescent="0.25">
      <c r="A4" s="2" t="s">
        <v>16</v>
      </c>
      <c r="B4" t="s">
        <v>32</v>
      </c>
      <c r="C4" t="s">
        <v>33</v>
      </c>
      <c r="D4">
        <v>800</v>
      </c>
      <c r="E4">
        <v>90</v>
      </c>
      <c r="F4">
        <v>0</v>
      </c>
      <c r="G4">
        <v>0</v>
      </c>
    </row>
    <row r="5" spans="1:8" x14ac:dyDescent="0.25">
      <c r="A5" s="2" t="s">
        <v>19</v>
      </c>
      <c r="B5" t="s">
        <v>31</v>
      </c>
      <c r="C5" t="s">
        <v>33</v>
      </c>
      <c r="D5">
        <v>500</v>
      </c>
      <c r="E5">
        <v>90</v>
      </c>
      <c r="F5">
        <v>0</v>
      </c>
      <c r="G5">
        <v>0</v>
      </c>
    </row>
    <row r="6" spans="1:8" x14ac:dyDescent="0.25">
      <c r="A6" s="2" t="s">
        <v>6</v>
      </c>
      <c r="B6" t="s">
        <v>31</v>
      </c>
      <c r="C6" t="s">
        <v>33</v>
      </c>
      <c r="D6">
        <v>500</v>
      </c>
      <c r="E6">
        <v>90</v>
      </c>
      <c r="F6">
        <v>0</v>
      </c>
      <c r="G6">
        <v>0</v>
      </c>
    </row>
    <row r="7" spans="1:8" x14ac:dyDescent="0.25">
      <c r="A7" s="2" t="s">
        <v>7</v>
      </c>
      <c r="B7" t="s">
        <v>31</v>
      </c>
      <c r="C7" t="s">
        <v>34</v>
      </c>
      <c r="D7">
        <v>36000</v>
      </c>
      <c r="E7">
        <v>0</v>
      </c>
      <c r="F7">
        <v>0</v>
      </c>
      <c r="G7">
        <v>0</v>
      </c>
    </row>
    <row r="8" spans="1:8" x14ac:dyDescent="0.25">
      <c r="A8" s="2" t="s">
        <v>17</v>
      </c>
      <c r="B8" t="s">
        <v>32</v>
      </c>
      <c r="C8" t="s">
        <v>33</v>
      </c>
      <c r="D8">
        <v>800</v>
      </c>
      <c r="E8">
        <v>90</v>
      </c>
      <c r="F8">
        <v>0</v>
      </c>
      <c r="G8">
        <v>0</v>
      </c>
    </row>
    <row r="9" spans="1:8" x14ac:dyDescent="0.25">
      <c r="A9" s="2" t="s">
        <v>24</v>
      </c>
      <c r="B9" t="s">
        <v>31</v>
      </c>
      <c r="C9" t="s">
        <v>35</v>
      </c>
      <c r="D9">
        <v>200</v>
      </c>
      <c r="E9">
        <v>90</v>
      </c>
      <c r="F9">
        <v>0</v>
      </c>
      <c r="G9">
        <v>0</v>
      </c>
    </row>
    <row r="10" spans="1:8" x14ac:dyDescent="0.25">
      <c r="A10" s="2" t="s">
        <v>14</v>
      </c>
      <c r="B10" t="s">
        <v>31</v>
      </c>
      <c r="C10" t="s">
        <v>33</v>
      </c>
      <c r="D10">
        <v>800</v>
      </c>
      <c r="E10">
        <v>90</v>
      </c>
      <c r="F10">
        <v>0</v>
      </c>
      <c r="G10">
        <v>0</v>
      </c>
    </row>
    <row r="11" spans="1:8" x14ac:dyDescent="0.25">
      <c r="A11" s="2" t="s">
        <v>13</v>
      </c>
      <c r="B11" t="s">
        <v>31</v>
      </c>
      <c r="C11" t="s">
        <v>33</v>
      </c>
      <c r="D11">
        <v>400</v>
      </c>
      <c r="E11">
        <v>90</v>
      </c>
      <c r="F11">
        <v>0</v>
      </c>
      <c r="G11">
        <v>0</v>
      </c>
    </row>
    <row r="12" spans="1:8" x14ac:dyDescent="0.25">
      <c r="A12" s="2" t="s">
        <v>15</v>
      </c>
      <c r="B12" t="s">
        <v>31</v>
      </c>
      <c r="C12" t="s">
        <v>33</v>
      </c>
      <c r="D12">
        <v>400</v>
      </c>
      <c r="E12">
        <v>90</v>
      </c>
      <c r="F12">
        <v>0</v>
      </c>
      <c r="G12">
        <v>0</v>
      </c>
    </row>
    <row r="13" spans="1:8" x14ac:dyDescent="0.25">
      <c r="A13" s="2" t="s">
        <v>10</v>
      </c>
      <c r="B13" t="s">
        <v>31</v>
      </c>
      <c r="C13" t="s">
        <v>34</v>
      </c>
      <c r="D13">
        <v>36000</v>
      </c>
      <c r="E13">
        <v>0</v>
      </c>
      <c r="F13">
        <v>0</v>
      </c>
      <c r="G13">
        <v>0</v>
      </c>
    </row>
    <row r="14" spans="1:8" x14ac:dyDescent="0.25">
      <c r="A14" s="2" t="s">
        <v>8</v>
      </c>
      <c r="B14" t="s">
        <v>31</v>
      </c>
      <c r="C14" t="s">
        <v>33</v>
      </c>
      <c r="D14">
        <v>800</v>
      </c>
      <c r="E14">
        <v>90</v>
      </c>
      <c r="F14">
        <v>0</v>
      </c>
      <c r="G14">
        <v>0</v>
      </c>
    </row>
    <row r="15" spans="1:8" x14ac:dyDescent="0.25">
      <c r="A15" s="2" t="s">
        <v>12</v>
      </c>
      <c r="B15" t="s">
        <v>31</v>
      </c>
      <c r="C15" t="s">
        <v>36</v>
      </c>
      <c r="D15">
        <v>600</v>
      </c>
      <c r="E15" t="s">
        <v>36</v>
      </c>
      <c r="F15" t="s">
        <v>57</v>
      </c>
      <c r="G15">
        <v>0</v>
      </c>
    </row>
    <row r="16" spans="1:8" x14ac:dyDescent="0.25">
      <c r="A16" s="2" t="s">
        <v>9</v>
      </c>
      <c r="B16" t="s">
        <v>31</v>
      </c>
      <c r="C16" t="s">
        <v>33</v>
      </c>
      <c r="D16">
        <v>1000</v>
      </c>
      <c r="E16">
        <v>66</v>
      </c>
      <c r="F16">
        <v>0</v>
      </c>
      <c r="G16">
        <v>0</v>
      </c>
    </row>
    <row r="17" spans="1:7" x14ac:dyDescent="0.25">
      <c r="A17" s="2" t="s">
        <v>18</v>
      </c>
      <c r="B17" t="s">
        <v>31</v>
      </c>
      <c r="C17" t="s">
        <v>33</v>
      </c>
      <c r="D17">
        <v>600</v>
      </c>
      <c r="E17">
        <v>90</v>
      </c>
      <c r="F17">
        <v>0</v>
      </c>
      <c r="G17">
        <v>0</v>
      </c>
    </row>
    <row r="18" spans="1:7" x14ac:dyDescent="0.25">
      <c r="A18" s="2" t="s">
        <v>5</v>
      </c>
      <c r="B18" t="s">
        <v>31</v>
      </c>
      <c r="C18" t="s">
        <v>33</v>
      </c>
      <c r="D18">
        <v>400</v>
      </c>
      <c r="E18">
        <v>90</v>
      </c>
      <c r="F18">
        <v>0</v>
      </c>
      <c r="G18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38</v>
      </c>
      <c r="B1" s="4">
        <v>0.1</v>
      </c>
    </row>
    <row r="2" spans="1:2" x14ac:dyDescent="0.25">
      <c r="A2" t="s">
        <v>39</v>
      </c>
      <c r="B2" s="4">
        <v>0.15</v>
      </c>
    </row>
    <row r="3" spans="1:2" x14ac:dyDescent="0.25">
      <c r="A3" t="s">
        <v>40</v>
      </c>
      <c r="B3" s="4">
        <v>0.1</v>
      </c>
    </row>
    <row r="4" spans="1:2" x14ac:dyDescent="0.25">
      <c r="A4" t="s">
        <v>41</v>
      </c>
      <c r="B4" s="4">
        <v>0.1</v>
      </c>
    </row>
    <row r="5" spans="1:2" x14ac:dyDescent="0.25">
      <c r="A5" t="s">
        <v>42</v>
      </c>
      <c r="B5" s="4">
        <v>0.1</v>
      </c>
    </row>
    <row r="6" spans="1:2" x14ac:dyDescent="0.25">
      <c r="A6" t="s">
        <v>43</v>
      </c>
      <c r="B6" s="4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85" zoomScaleNormal="85" workbookViewId="0">
      <selection activeCell="J13" sqref="J13"/>
    </sheetView>
  </sheetViews>
  <sheetFormatPr defaultRowHeight="15" x14ac:dyDescent="0.25"/>
  <cols>
    <col min="2" max="2" width="18.42578125" bestFit="1" customWidth="1"/>
    <col min="3" max="3" width="12.28515625" bestFit="1" customWidth="1"/>
  </cols>
  <sheetData>
    <row r="1" spans="1:3" x14ac:dyDescent="0.25">
      <c r="A1" t="s">
        <v>1</v>
      </c>
      <c r="B1" t="s">
        <v>61</v>
      </c>
      <c r="C1" t="s">
        <v>62</v>
      </c>
    </row>
    <row r="2" spans="1:3" x14ac:dyDescent="0.25">
      <c r="A2" s="5" t="s">
        <v>4</v>
      </c>
      <c r="B2" s="3">
        <v>7</v>
      </c>
      <c r="C2" s="3">
        <v>232.57142857142858</v>
      </c>
    </row>
    <row r="3" spans="1:3" x14ac:dyDescent="0.25">
      <c r="A3" s="5" t="s">
        <v>11</v>
      </c>
      <c r="B3" s="3">
        <v>5</v>
      </c>
      <c r="C3" s="3">
        <v>100</v>
      </c>
    </row>
    <row r="4" spans="1:3" x14ac:dyDescent="0.25">
      <c r="A4" s="5" t="s">
        <v>16</v>
      </c>
      <c r="B4" s="3">
        <v>5</v>
      </c>
      <c r="C4" s="3">
        <v>120</v>
      </c>
    </row>
    <row r="5" spans="1:3" x14ac:dyDescent="0.25">
      <c r="A5" s="5" t="s">
        <v>19</v>
      </c>
      <c r="B5" s="3">
        <v>7</v>
      </c>
      <c r="C5" s="3">
        <v>240</v>
      </c>
    </row>
    <row r="6" spans="1:3" x14ac:dyDescent="0.25">
      <c r="A6" s="5" t="s">
        <v>6</v>
      </c>
      <c r="B6" s="3">
        <v>7</v>
      </c>
      <c r="C6" s="3">
        <v>148.14285714285714</v>
      </c>
    </row>
    <row r="7" spans="1:3" x14ac:dyDescent="0.25">
      <c r="A7" s="5" t="s">
        <v>7</v>
      </c>
      <c r="B7" s="3">
        <v>7</v>
      </c>
      <c r="C7" s="3">
        <v>182.28571428571428</v>
      </c>
    </row>
    <row r="8" spans="1:3" x14ac:dyDescent="0.25">
      <c r="A8" s="5" t="s">
        <v>17</v>
      </c>
      <c r="B8" s="3">
        <v>3</v>
      </c>
      <c r="C8" s="3">
        <v>51.666666666666664</v>
      </c>
    </row>
    <row r="9" spans="1:3" x14ac:dyDescent="0.25">
      <c r="A9" s="5" t="s">
        <v>24</v>
      </c>
      <c r="B9" s="3">
        <v>3</v>
      </c>
      <c r="C9" s="3">
        <v>157</v>
      </c>
    </row>
    <row r="10" spans="1:3" x14ac:dyDescent="0.25">
      <c r="A10" s="5" t="s">
        <v>14</v>
      </c>
      <c r="B10" s="3">
        <v>3</v>
      </c>
      <c r="C10" s="3">
        <v>150.66666666666666</v>
      </c>
    </row>
    <row r="11" spans="1:3" x14ac:dyDescent="0.25">
      <c r="A11" s="5" t="s">
        <v>13</v>
      </c>
      <c r="B11" s="3">
        <v>5</v>
      </c>
      <c r="C11" s="3">
        <v>121.4</v>
      </c>
    </row>
    <row r="12" spans="1:3" x14ac:dyDescent="0.25">
      <c r="A12" s="5" t="s">
        <v>15</v>
      </c>
      <c r="B12" s="3">
        <v>5</v>
      </c>
      <c r="C12" s="3">
        <v>122</v>
      </c>
    </row>
    <row r="13" spans="1:3" x14ac:dyDescent="0.25">
      <c r="A13" s="5" t="s">
        <v>10</v>
      </c>
      <c r="B13" s="3">
        <v>5</v>
      </c>
      <c r="C13" s="3">
        <v>104.2</v>
      </c>
    </row>
    <row r="14" spans="1:3" x14ac:dyDescent="0.25">
      <c r="A14" s="5" t="s">
        <v>8</v>
      </c>
      <c r="B14" s="3">
        <v>5</v>
      </c>
      <c r="C14" s="3">
        <v>102.4</v>
      </c>
    </row>
    <row r="15" spans="1:3" x14ac:dyDescent="0.25">
      <c r="A15" s="5" t="s">
        <v>12</v>
      </c>
      <c r="B15" s="3">
        <v>3</v>
      </c>
      <c r="C15" s="3">
        <v>131.33333333333334</v>
      </c>
    </row>
    <row r="16" spans="1:3" x14ac:dyDescent="0.25">
      <c r="A16" s="5" t="s">
        <v>9</v>
      </c>
      <c r="B16" s="3">
        <v>5</v>
      </c>
      <c r="C16" s="3">
        <v>160</v>
      </c>
    </row>
    <row r="17" spans="1:3" x14ac:dyDescent="0.25">
      <c r="A17" s="5" t="s">
        <v>18</v>
      </c>
      <c r="B17" s="3">
        <v>3</v>
      </c>
      <c r="C17" s="3">
        <v>120.33333333333333</v>
      </c>
    </row>
    <row r="18" spans="1:3" x14ac:dyDescent="0.25">
      <c r="A18" s="5" t="s">
        <v>5</v>
      </c>
      <c r="B18" s="3">
        <v>7</v>
      </c>
      <c r="C18" s="3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Budgets</vt:lpstr>
      <vt:lpstr>Mission parameters</vt:lpstr>
      <vt:lpstr>Mission orbits</vt:lpstr>
      <vt:lpstr>Panel discount rates</vt:lpstr>
      <vt:lpstr>Fine budgeting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2011-08-29T15:37:49Z</dcterms:created>
  <dcterms:modified xsi:type="dcterms:W3CDTF">2012-03-22T13:22:16Z</dcterms:modified>
</cp:coreProperties>
</file>