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4280" windowHeight="8130" firstSheet="1" activeTab="9"/>
  </bookViews>
  <sheets>
    <sheet name="Budgets" sheetId="1" r:id="rId1"/>
    <sheet name="Mission parameters" sheetId="2" r:id="rId2"/>
    <sheet name="Mission cost profiles" sheetId="8" r:id="rId3"/>
    <sheet name="Panel discount rates" sheetId="6" r:id="rId4"/>
    <sheet name="Mission data" sheetId="7" r:id="rId5"/>
    <sheet name="Fine budgeting" sheetId="9" r:id="rId6"/>
    <sheet name="Mission parameters2" sheetId="10" r:id="rId7"/>
    <sheet name="Sheet1" sheetId="11" r:id="rId8"/>
    <sheet name="orbit validation" sheetId="12" r:id="rId9"/>
    <sheet name="lv validation" sheetId="13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L6" i="12" l="1"/>
  <c r="L4" i="1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" i="12"/>
  <c r="L3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L2" i="12" s="1"/>
  <c r="L5" i="12" l="1"/>
  <c r="L1" i="12"/>
  <c r="H30" i="7" l="1"/>
  <c r="C26" i="8" l="1"/>
  <c r="D26" i="8"/>
  <c r="E26" i="8"/>
  <c r="F26" i="8"/>
  <c r="G26" i="8"/>
  <c r="H26" i="8"/>
  <c r="I26" i="8"/>
  <c r="J26" i="8"/>
  <c r="K26" i="8"/>
  <c r="L26" i="8"/>
  <c r="M26" i="8"/>
  <c r="N26" i="8"/>
  <c r="O26" i="8"/>
  <c r="B26" i="8"/>
  <c r="K25" i="8"/>
  <c r="M25" i="8"/>
  <c r="O2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4" i="8"/>
  <c r="C23" i="8"/>
  <c r="C25" i="8" s="1"/>
  <c r="D23" i="8"/>
  <c r="D25" i="8" s="1"/>
  <c r="E23" i="8"/>
  <c r="E25" i="8" s="1"/>
  <c r="F23" i="8"/>
  <c r="F25" i="8" s="1"/>
  <c r="G23" i="8"/>
  <c r="G25" i="8" s="1"/>
  <c r="H23" i="8"/>
  <c r="H25" i="8" s="1"/>
  <c r="I23" i="8"/>
  <c r="I25" i="8" s="1"/>
  <c r="J23" i="8"/>
  <c r="J25" i="8" s="1"/>
  <c r="K23" i="8"/>
  <c r="L23" i="8"/>
  <c r="L25" i="8" s="1"/>
  <c r="M23" i="8"/>
  <c r="N23" i="8"/>
  <c r="N25" i="8" s="1"/>
  <c r="O23" i="8"/>
  <c r="B23" i="8"/>
  <c r="B25" i="8" s="1"/>
  <c r="A1" i="1" l="1"/>
</calcChain>
</file>

<file path=xl/sharedStrings.xml><?xml version="1.0" encoding="utf-8"?>
<sst xmlns="http://schemas.openxmlformats.org/spreadsheetml/2006/main" count="505" uniqueCount="169">
  <si>
    <t>Budget</t>
  </si>
  <si>
    <t>Mission</t>
  </si>
  <si>
    <t>Original Cost</t>
  </si>
  <si>
    <t>Latest estimate</t>
  </si>
  <si>
    <t>Lifetime</t>
  </si>
  <si>
    <t>Solid Earth</t>
  </si>
  <si>
    <t>AQUA</t>
  </si>
  <si>
    <t>AURA</t>
  </si>
  <si>
    <t>TERRA</t>
  </si>
  <si>
    <t>SEAWINDS</t>
  </si>
  <si>
    <t>JASON-1</t>
  </si>
  <si>
    <t>SEAWIFS</t>
  </si>
  <si>
    <t>ORBVIEW-SEAWIFS</t>
  </si>
  <si>
    <t>METEOR-SAGE-III</t>
  </si>
  <si>
    <t>ICESAT</t>
  </si>
  <si>
    <t>SORCE</t>
  </si>
  <si>
    <t>ACRIMSAT</t>
  </si>
  <si>
    <t>QUIKSCAT</t>
  </si>
  <si>
    <t>Payload</t>
  </si>
  <si>
    <t>ACRIM</t>
  </si>
  <si>
    <t>AIRS AMSR-E AMSU-A CERES-C HSB MODIS</t>
  </si>
  <si>
    <t>ASTER CERES CERES-B MISR MODIS-B MOPITT</t>
  </si>
  <si>
    <t>GLAS</t>
  </si>
  <si>
    <t>ALT-SSALT TMR GGI DORIS</t>
  </si>
  <si>
    <t>SAGE-III</t>
  </si>
  <si>
    <t>SOLSTICE</t>
  </si>
  <si>
    <t>HIRDLS MLS OMI TES</t>
  </si>
  <si>
    <t>Clouds and radiation</t>
  </si>
  <si>
    <t>Oceans</t>
  </si>
  <si>
    <t>Greenhouse Gases</t>
  </si>
  <si>
    <t>Land &amp; Ecosystems</t>
  </si>
  <si>
    <t>Glaciers and Polar Ice Sheets</t>
  </si>
  <si>
    <t>Ozone and Stratospheric Chemistry</t>
  </si>
  <si>
    <t>partnerships</t>
  </si>
  <si>
    <t>Launch date</t>
  </si>
  <si>
    <t>Mission orbit</t>
  </si>
  <si>
    <t>SSO-800-SSO-PM</t>
  </si>
  <si>
    <t>SSO-800-SSO-AM</t>
  </si>
  <si>
    <t>LEO-400-polar-NA</t>
  </si>
  <si>
    <t>LEO-1300-near-polar-NA</t>
  </si>
  <si>
    <t>SSO-1000-SSO-AM</t>
  </si>
  <si>
    <t>SSO-800-SSO-noon</t>
  </si>
  <si>
    <t>SSO-600-SSO-DD</t>
  </si>
  <si>
    <t>LEO-600-equat-NA</t>
  </si>
  <si>
    <t>Actual mass</t>
  </si>
  <si>
    <t>Actual LV</t>
  </si>
  <si>
    <t>Actual x</t>
  </si>
  <si>
    <t>Actual y</t>
  </si>
  <si>
    <t>Actual z</t>
  </si>
  <si>
    <t>Actual cost</t>
  </si>
  <si>
    <t>Actual orbit</t>
  </si>
  <si>
    <t>Actual launch date</t>
  </si>
  <si>
    <t>LANDSAT-7</t>
  </si>
  <si>
    <t>Actual power</t>
  </si>
  <si>
    <t>Actual datarate</t>
  </si>
  <si>
    <t>SSO-700-SSO-AM</t>
  </si>
  <si>
    <t>SSO-700-SSO-PM</t>
  </si>
  <si>
    <t>Taurus 2110</t>
  </si>
  <si>
    <t>Actual bus</t>
  </si>
  <si>
    <t>MiniStar</t>
  </si>
  <si>
    <t>Atlas5</t>
  </si>
  <si>
    <t>Delta-7320</t>
  </si>
  <si>
    <t>LEO-600-polar-NA</t>
  </si>
  <si>
    <t>BCP-200</t>
  </si>
  <si>
    <t>T330</t>
  </si>
  <si>
    <t>Delta7920</t>
  </si>
  <si>
    <t>Proteus</t>
  </si>
  <si>
    <t>Zenit-2</t>
  </si>
  <si>
    <t>Pegasus</t>
  </si>
  <si>
    <t>Pegastar</t>
  </si>
  <si>
    <t>SSO-700-SSO-noon</t>
  </si>
  <si>
    <t>BCP-2000</t>
  </si>
  <si>
    <t>Titan-2</t>
  </si>
  <si>
    <t>SSO-800-SSO-DD</t>
  </si>
  <si>
    <t>Tiros-N</t>
  </si>
  <si>
    <t>ETM+</t>
  </si>
  <si>
    <t>TRMM</t>
  </si>
  <si>
    <t>METEOR-3M</t>
  </si>
  <si>
    <t>ADEOS-II</t>
  </si>
  <si>
    <t>GRACE</t>
  </si>
  <si>
    <t>CLOUDSAT</t>
  </si>
  <si>
    <t>CALIPSO</t>
  </si>
  <si>
    <t>OSTM</t>
  </si>
  <si>
    <t>TOTAL</t>
  </si>
  <si>
    <t>TOTAL eos</t>
  </si>
  <si>
    <t>TOTAL ESSP</t>
  </si>
  <si>
    <t>others</t>
  </si>
  <si>
    <t>cost year 1</t>
  </si>
  <si>
    <t>cost year 2</t>
  </si>
  <si>
    <t>cost year 3</t>
  </si>
  <si>
    <t>cost year 4</t>
  </si>
  <si>
    <t>cost year 5</t>
  </si>
  <si>
    <t>years</t>
  </si>
  <si>
    <t>development years</t>
  </si>
  <si>
    <t>cost per year</t>
  </si>
  <si>
    <t>NSCAT TOMS</t>
  </si>
  <si>
    <t>CALIOP</t>
  </si>
  <si>
    <t>CPR</t>
  </si>
  <si>
    <t>PR TMI VIRS CERES LIS</t>
  </si>
  <si>
    <t>EO-1-NMP</t>
  </si>
  <si>
    <t>cost</t>
  </si>
  <si>
    <t>ALI</t>
  </si>
  <si>
    <t>POSEIDON-3 AMR GGI DORIS</t>
  </si>
  <si>
    <t>SIM TIM SOLSTICE</t>
  </si>
  <si>
    <t>True orbit class</t>
  </si>
  <si>
    <t>SSO-600-SSO-AM</t>
  </si>
  <si>
    <t>heuristic orbit</t>
  </si>
  <si>
    <t>LEO-800-polar-NA</t>
  </si>
  <si>
    <t>justification</t>
  </si>
  <si>
    <t>lidar wants to fly low</t>
  </si>
  <si>
    <t>OK</t>
  </si>
  <si>
    <t>passive wants to fly high</t>
  </si>
  <si>
    <t>radiation budget wants true polar, wanted to capture synergies with other missions?</t>
  </si>
  <si>
    <t>parameters OK</t>
  </si>
  <si>
    <t>% correct classification</t>
  </si>
  <si>
    <t># right params</t>
  </si>
  <si>
    <t>#right orbits</t>
  </si>
  <si>
    <t>SMAP</t>
  </si>
  <si>
    <t>ICESAT-2</t>
  </si>
  <si>
    <t>DESDYNI-SAR</t>
  </si>
  <si>
    <t>DESDYNI-LIDAR</t>
  </si>
  <si>
    <t>ASCENDS</t>
  </si>
  <si>
    <t>ACE</t>
  </si>
  <si>
    <t>HYSPIRI</t>
  </si>
  <si>
    <t>SSO-400-SSO-AM</t>
  </si>
  <si>
    <t>ICE_LID</t>
  </si>
  <si>
    <t>DESD_LID</t>
  </si>
  <si>
    <t>DESD_SAR</t>
  </si>
  <si>
    <t>ASC_LID ASC_GCR ASC_IRR</t>
  </si>
  <si>
    <t>ACE_DIAL ACE_POL ACE_ORCA ACE_CPR</t>
  </si>
  <si>
    <t>HYSP_TIR HYSP_VIS</t>
  </si>
  <si>
    <t>SMAP_RAD SMAP_MWR</t>
  </si>
  <si>
    <r>
      <rPr>
        <sz val="11"/>
        <color rgb="FFFF0000"/>
        <rFont val="Calibri"/>
        <family val="2"/>
        <scheme val="minor"/>
      </rPr>
      <t>LEO</t>
    </r>
    <r>
      <rPr>
        <sz val="11"/>
        <color theme="1"/>
        <rFont val="Calibri"/>
        <family val="2"/>
        <scheme val="minor"/>
      </rPr>
      <t>-600-</t>
    </r>
    <r>
      <rPr>
        <sz val="11"/>
        <color rgb="FFFF0000"/>
        <rFont val="Calibri"/>
        <family val="2"/>
        <scheme val="minor"/>
      </rPr>
      <t>polar-NA</t>
    </r>
  </si>
  <si>
    <r>
      <t>LEO-</t>
    </r>
    <r>
      <rPr>
        <sz val="11"/>
        <color rgb="FFFF0000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>-polar-NA</t>
    </r>
  </si>
  <si>
    <r>
      <t>LEO-</t>
    </r>
    <r>
      <rPr>
        <sz val="11"/>
        <color rgb="FFFF0000"/>
        <rFont val="Calibri"/>
        <family val="2"/>
        <scheme val="minor"/>
      </rPr>
      <t>800</t>
    </r>
    <r>
      <rPr>
        <sz val="11"/>
        <color theme="1"/>
        <rFont val="Calibri"/>
        <family val="2"/>
        <scheme val="minor"/>
      </rPr>
      <t>-equat-NA</t>
    </r>
  </si>
  <si>
    <r>
      <t>SSO-</t>
    </r>
    <r>
      <rPr>
        <sz val="11"/>
        <color rgb="FFFF0000"/>
        <rFont val="Calibri"/>
        <family val="2"/>
        <scheme val="minor"/>
      </rPr>
      <t>800</t>
    </r>
    <r>
      <rPr>
        <sz val="11"/>
        <color theme="1"/>
        <rFont val="Calibri"/>
        <family val="2"/>
        <scheme val="minor"/>
      </rPr>
      <t>-SSO-DD</t>
    </r>
  </si>
  <si>
    <t>SSO-400-SSO-DD</t>
  </si>
  <si>
    <t>passive imager wants to fly high</t>
  </si>
  <si>
    <t>SSO-400-SSO-PM</t>
  </si>
  <si>
    <t>to minimize cost (lidar and radar high power)</t>
  </si>
  <si>
    <r>
      <t>SSO-400-SSO-</t>
    </r>
    <r>
      <rPr>
        <sz val="11"/>
        <color rgb="FFFF0000"/>
        <rFont val="Calibri"/>
        <family val="2"/>
        <scheme val="minor"/>
      </rPr>
      <t>DD</t>
    </r>
  </si>
  <si>
    <t>GPSRO</t>
  </si>
  <si>
    <t>LIST</t>
  </si>
  <si>
    <t>SCLP</t>
  </si>
  <si>
    <t>XOVWM</t>
  </si>
  <si>
    <t>3DWINDS</t>
  </si>
  <si>
    <t>GACM</t>
  </si>
  <si>
    <t>GRAC_RANG</t>
  </si>
  <si>
    <t>GPS</t>
  </si>
  <si>
    <t>LIST_LID</t>
  </si>
  <si>
    <t>SCLP_SAR</t>
  </si>
  <si>
    <t>LEO-500-polar-NA</t>
  </si>
  <si>
    <r>
      <t>LEO-</t>
    </r>
    <r>
      <rPr>
        <sz val="11"/>
        <color rgb="FFFF0000"/>
        <rFont val="Calibri"/>
        <family val="2"/>
        <scheme val="minor"/>
      </rPr>
      <t>275</t>
    </r>
    <r>
      <rPr>
        <sz val="11"/>
        <color theme="1"/>
        <rFont val="Calibri"/>
        <family val="2"/>
        <scheme val="minor"/>
      </rPr>
      <t>-polar-NA</t>
    </r>
  </si>
  <si>
    <t>max sensitivity to gravity (problem is cost)</t>
  </si>
  <si>
    <t>XOV_SAR XOV_RAD  XOV_MWR</t>
  </si>
  <si>
    <t>3D_CLID 3D_NCLID</t>
  </si>
  <si>
    <t>GACM_DIAL GACM_SWIR GACM_VIS GACM_MWSP</t>
  </si>
  <si>
    <t>OK (another orbit proposed is LEO 52 deg inclined)</t>
  </si>
  <si>
    <t>parameters total</t>
  </si>
  <si>
    <t>perfect</t>
  </si>
  <si>
    <t>1 bad</t>
  </si>
  <si>
    <t>% 1 bad</t>
  </si>
  <si>
    <t>True LV</t>
  </si>
  <si>
    <t>Model LV</t>
  </si>
  <si>
    <t>Closest LV</t>
  </si>
  <si>
    <t>Taurus</t>
  </si>
  <si>
    <t>Delta-7920</t>
  </si>
  <si>
    <t>Atlas-5</t>
  </si>
  <si>
    <t>Pegasus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</si>
</sst>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164" fontId="0" fillId="0" borderId="0" xfId="1" applyNumberFormat="1" applyFont="1"/>
    <xf numFmtId="1" fontId="0" fillId="0" borderId="0" xfId="0" applyNumberFormat="1"/>
    <xf numFmtId="9" fontId="0" fillId="0" borderId="0" xfId="2" applyFont="1"/>
    <xf numFmtId="1" fontId="0" fillId="0" borderId="0" xfId="1" applyNumberFormat="1" applyFont="1"/>
    <xf numFmtId="0" fontId="0" fillId="3" borderId="0" xfId="0" applyFont="1" applyFill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0" fontId="0" fillId="0" borderId="0" xfId="0" applyFill="1"/>
    <xf numFmtId="0" fontId="5" fillId="6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'Mission cost profiles'!$B$1:$O$1</c:f>
              <c:numCache>
                <c:formatCode>General</c:formatCode>
                <c:ptCount val="1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</c:numCache>
            </c:numRef>
          </c:cat>
          <c:val>
            <c:numRef>
              <c:f>'Mission cost profiles'!$B$25:$O$25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535</c:v>
                </c:pt>
                <c:pt idx="3">
                  <c:v>645</c:v>
                </c:pt>
                <c:pt idx="4">
                  <c:v>735</c:v>
                </c:pt>
                <c:pt idx="5">
                  <c:v>700</c:v>
                </c:pt>
                <c:pt idx="6">
                  <c:v>705</c:v>
                </c:pt>
                <c:pt idx="7">
                  <c:v>665</c:v>
                </c:pt>
                <c:pt idx="8">
                  <c:v>595</c:v>
                </c:pt>
                <c:pt idx="9">
                  <c:v>500</c:v>
                </c:pt>
                <c:pt idx="10">
                  <c:v>400</c:v>
                </c:pt>
                <c:pt idx="11">
                  <c:v>450</c:v>
                </c:pt>
                <c:pt idx="12">
                  <c:v>350</c:v>
                </c:pt>
                <c:pt idx="1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31616"/>
        <c:axId val="141987840"/>
      </c:lineChart>
      <c:catAx>
        <c:axId val="1468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87840"/>
        <c:crosses val="autoZero"/>
        <c:auto val="1"/>
        <c:lblAlgn val="ctr"/>
        <c:lblOffset val="100"/>
        <c:noMultiLvlLbl val="0"/>
      </c:catAx>
      <c:valAx>
        <c:axId val="1419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316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190501</xdr:colOff>
      <xdr:row>4</xdr:row>
      <xdr:rowOff>186416</xdr:rowOff>
    </xdr:from>
    <xdr:to>
      <xdr:col>28</xdr:col>
      <xdr:colOff>394608</xdr:colOff>
      <xdr:row>19</xdr:row>
      <xdr:rowOff>72116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ontinuity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 Importance"/>
      <sheetName val="Discounting scheme"/>
      <sheetName val="Missions to consider"/>
      <sheetName val="Budget and costs"/>
      <sheetName val="NOAA missions"/>
    </sheetNames>
    <sheetDataSet>
      <sheetData sheetId="0"/>
      <sheetData sheetId="1">
        <row r="1">
          <cell r="A1" t="str">
            <v>Year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2"/>
  <sheetViews>
    <sheetView workbookViewId="0">
      <selection activeCell="B22" sqref="B22:B33"/>
    </sheetView>
  </sheetViews>
  <sheetFormatPr defaultRowHeight="15" x14ac:dyDescent="0.25"/>
  <cols>
    <col min="1" max="1" width="9.140625" style="4"/>
    <col min="6" max="6" width="12" bestFit="1" customWidth="1"/>
    <col min="7" max="7" width="11" bestFit="1" customWidth="1"/>
  </cols>
  <sheetData>
    <row r="1" spans="1:2" x14ac:dyDescent="0.25">
      <c r="A1" s="4" t="str">
        <f>'[1]Discounting scheme'!A1</f>
        <v>Year</v>
      </c>
      <c r="B1" s="1" t="s">
        <v>0</v>
      </c>
    </row>
    <row r="2" spans="1:2" x14ac:dyDescent="0.25">
      <c r="A2" s="4">
        <v>1997</v>
      </c>
      <c r="B2">
        <v>150</v>
      </c>
    </row>
    <row r="3" spans="1:2" x14ac:dyDescent="0.25">
      <c r="A3" s="4">
        <v>1998</v>
      </c>
      <c r="B3">
        <v>150</v>
      </c>
    </row>
    <row r="4" spans="1:2" x14ac:dyDescent="0.25">
      <c r="A4" s="4">
        <v>1999</v>
      </c>
      <c r="B4">
        <v>235</v>
      </c>
    </row>
    <row r="5" spans="1:2" x14ac:dyDescent="0.25">
      <c r="A5" s="4">
        <v>2000</v>
      </c>
      <c r="B5">
        <v>345</v>
      </c>
    </row>
    <row r="6" spans="1:2" x14ac:dyDescent="0.25">
      <c r="A6" s="4">
        <v>2001</v>
      </c>
      <c r="B6">
        <v>435</v>
      </c>
    </row>
    <row r="7" spans="1:2" x14ac:dyDescent="0.25">
      <c r="A7" s="4">
        <v>2002</v>
      </c>
      <c r="B7">
        <v>400</v>
      </c>
    </row>
    <row r="8" spans="1:2" x14ac:dyDescent="0.25">
      <c r="A8" s="4">
        <v>2003</v>
      </c>
      <c r="B8">
        <v>405</v>
      </c>
    </row>
    <row r="9" spans="1:2" x14ac:dyDescent="0.25">
      <c r="A9" s="4">
        <v>2004</v>
      </c>
      <c r="B9">
        <v>365</v>
      </c>
    </row>
    <row r="10" spans="1:2" x14ac:dyDescent="0.25">
      <c r="A10" s="4">
        <v>2005</v>
      </c>
      <c r="B10">
        <v>295</v>
      </c>
    </row>
    <row r="11" spans="1:2" x14ac:dyDescent="0.25">
      <c r="A11" s="4">
        <v>2006</v>
      </c>
      <c r="B11">
        <v>200</v>
      </c>
    </row>
    <row r="12" spans="1:2" x14ac:dyDescent="0.25">
      <c r="A12" s="4">
        <v>2007</v>
      </c>
      <c r="B12">
        <v>100</v>
      </c>
    </row>
    <row r="13" spans="1:2" x14ac:dyDescent="0.25">
      <c r="A13" s="4">
        <v>2008</v>
      </c>
      <c r="B13">
        <v>150</v>
      </c>
    </row>
    <row r="14" spans="1:2" x14ac:dyDescent="0.25">
      <c r="A14" s="4">
        <v>2009</v>
      </c>
      <c r="B14">
        <v>50</v>
      </c>
    </row>
    <row r="15" spans="1:2" x14ac:dyDescent="0.25">
      <c r="A15" s="4">
        <v>2010</v>
      </c>
      <c r="B15">
        <v>50</v>
      </c>
    </row>
    <row r="16" spans="1:2" x14ac:dyDescent="0.25">
      <c r="A16" s="4">
        <v>2011</v>
      </c>
      <c r="B16" s="3">
        <v>50</v>
      </c>
    </row>
    <row r="17" spans="1:2" x14ac:dyDescent="0.25">
      <c r="A17" s="4">
        <v>2012</v>
      </c>
      <c r="B17" s="3">
        <v>50</v>
      </c>
    </row>
    <row r="18" spans="1:2" x14ac:dyDescent="0.25">
      <c r="A18" s="4">
        <v>2013</v>
      </c>
      <c r="B18" s="3">
        <v>50</v>
      </c>
    </row>
    <row r="19" spans="1:2" x14ac:dyDescent="0.25">
      <c r="A19" s="4">
        <v>2014</v>
      </c>
      <c r="B19" s="3">
        <v>50</v>
      </c>
    </row>
    <row r="20" spans="1:2" x14ac:dyDescent="0.25">
      <c r="A20" s="4">
        <v>2015</v>
      </c>
      <c r="B20" s="3">
        <v>50</v>
      </c>
    </row>
    <row r="21" spans="1:2" x14ac:dyDescent="0.25">
      <c r="A21" s="4">
        <v>2016</v>
      </c>
      <c r="B21" s="3">
        <v>50</v>
      </c>
    </row>
    <row r="22" spans="1:2" x14ac:dyDescent="0.25">
      <c r="A22" s="4">
        <v>2017</v>
      </c>
      <c r="B22" s="3">
        <v>50</v>
      </c>
    </row>
    <row r="23" spans="1:2" x14ac:dyDescent="0.25">
      <c r="A23" s="4">
        <v>2018</v>
      </c>
      <c r="B23" s="3">
        <v>50</v>
      </c>
    </row>
    <row r="24" spans="1:2" x14ac:dyDescent="0.25">
      <c r="A24" s="4">
        <v>2019</v>
      </c>
      <c r="B24" s="3">
        <v>50</v>
      </c>
    </row>
    <row r="25" spans="1:2" x14ac:dyDescent="0.25">
      <c r="A25" s="4">
        <v>2020</v>
      </c>
      <c r="B25" s="3">
        <v>50</v>
      </c>
    </row>
    <row r="26" spans="1:2" x14ac:dyDescent="0.25">
      <c r="A26" s="4">
        <v>2021</v>
      </c>
      <c r="B26" s="3">
        <v>50</v>
      </c>
    </row>
    <row r="27" spans="1:2" x14ac:dyDescent="0.25">
      <c r="A27" s="4">
        <v>2022</v>
      </c>
      <c r="B27" s="3">
        <v>50</v>
      </c>
    </row>
    <row r="28" spans="1:2" x14ac:dyDescent="0.25">
      <c r="A28" s="4">
        <v>2023</v>
      </c>
      <c r="B28" s="3">
        <v>50</v>
      </c>
    </row>
    <row r="29" spans="1:2" x14ac:dyDescent="0.25">
      <c r="A29" s="4">
        <v>2024</v>
      </c>
      <c r="B29" s="3">
        <v>50</v>
      </c>
    </row>
    <row r="30" spans="1:2" x14ac:dyDescent="0.25">
      <c r="A30" s="4">
        <v>2025</v>
      </c>
      <c r="B30" s="3">
        <v>50</v>
      </c>
    </row>
    <row r="31" spans="1:2" x14ac:dyDescent="0.25">
      <c r="A31" s="4">
        <v>2026</v>
      </c>
      <c r="B31" s="3">
        <v>50</v>
      </c>
    </row>
    <row r="32" spans="1:2" x14ac:dyDescent="0.25">
      <c r="A32" s="4">
        <v>2027</v>
      </c>
      <c r="B32" s="3">
        <v>50</v>
      </c>
    </row>
    <row r="33" spans="1:2" x14ac:dyDescent="0.25">
      <c r="A33" s="4">
        <v>2028</v>
      </c>
      <c r="B33" s="3">
        <v>50</v>
      </c>
    </row>
    <row r="34" spans="1:2" x14ac:dyDescent="0.25">
      <c r="B34" s="3"/>
    </row>
    <row r="35" spans="1:2" x14ac:dyDescent="0.25"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40" spans="1:2" x14ac:dyDescent="0.25">
      <c r="B40" s="3"/>
    </row>
    <row r="41" spans="1:2" x14ac:dyDescent="0.25">
      <c r="B41" s="3"/>
    </row>
    <row r="42" spans="1:2" x14ac:dyDescent="0.25">
      <c r="B42" s="3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85" zoomScaleNormal="85" workbookViewId="0">
      <selection activeCell="D36" sqref="D36"/>
    </sheetView>
  </sheetViews>
  <sheetFormatPr defaultRowHeight="15" x14ac:dyDescent="0.25"/>
  <cols>
    <col min="1" max="1" width="18.28515625" bestFit="1" customWidth="1"/>
    <col min="2" max="2" width="46.42578125" bestFit="1" customWidth="1"/>
    <col min="3" max="3" width="11.85546875" bestFit="1" customWidth="1"/>
  </cols>
  <sheetData>
    <row r="1" spans="1:5" x14ac:dyDescent="0.25">
      <c r="A1" t="s">
        <v>1</v>
      </c>
      <c r="B1" t="s">
        <v>18</v>
      </c>
      <c r="C1" t="s">
        <v>162</v>
      </c>
      <c r="D1" t="s">
        <v>164</v>
      </c>
      <c r="E1" t="s">
        <v>163</v>
      </c>
    </row>
    <row r="2" spans="1:5" x14ac:dyDescent="0.25">
      <c r="A2" t="s">
        <v>16</v>
      </c>
      <c r="B2" t="s">
        <v>19</v>
      </c>
    </row>
    <row r="3" spans="1:5" x14ac:dyDescent="0.25">
      <c r="A3" t="s">
        <v>6</v>
      </c>
      <c r="B3" t="s">
        <v>20</v>
      </c>
    </row>
    <row r="4" spans="1:5" x14ac:dyDescent="0.25">
      <c r="A4" t="s">
        <v>7</v>
      </c>
      <c r="B4" t="s">
        <v>26</v>
      </c>
    </row>
    <row r="5" spans="1:5" x14ac:dyDescent="0.25">
      <c r="A5" t="s">
        <v>14</v>
      </c>
      <c r="B5" t="s">
        <v>22</v>
      </c>
    </row>
    <row r="6" spans="1:5" x14ac:dyDescent="0.25">
      <c r="A6" t="s">
        <v>10</v>
      </c>
      <c r="B6" t="s">
        <v>23</v>
      </c>
    </row>
    <row r="7" spans="1:5" x14ac:dyDescent="0.25">
      <c r="A7" t="s">
        <v>12</v>
      </c>
      <c r="B7" t="s">
        <v>11</v>
      </c>
    </row>
    <row r="8" spans="1:5" x14ac:dyDescent="0.25">
      <c r="A8" t="s">
        <v>17</v>
      </c>
      <c r="B8" t="s">
        <v>9</v>
      </c>
    </row>
    <row r="9" spans="1:5" x14ac:dyDescent="0.25">
      <c r="A9" t="s">
        <v>15</v>
      </c>
      <c r="B9" t="s">
        <v>25</v>
      </c>
    </row>
    <row r="10" spans="1:5" x14ac:dyDescent="0.25">
      <c r="A10" t="s">
        <v>8</v>
      </c>
      <c r="B10" t="s">
        <v>21</v>
      </c>
    </row>
    <row r="11" spans="1:5" x14ac:dyDescent="0.25">
      <c r="A11" t="s">
        <v>52</v>
      </c>
      <c r="B11" t="s">
        <v>75</v>
      </c>
    </row>
    <row r="12" spans="1:5" x14ac:dyDescent="0.25">
      <c r="A12" t="s">
        <v>117</v>
      </c>
      <c r="B12" t="s">
        <v>131</v>
      </c>
    </row>
    <row r="13" spans="1:5" x14ac:dyDescent="0.25">
      <c r="A13" t="s">
        <v>118</v>
      </c>
      <c r="B13" t="s">
        <v>125</v>
      </c>
    </row>
    <row r="14" spans="1:5" x14ac:dyDescent="0.25">
      <c r="A14" t="s">
        <v>120</v>
      </c>
      <c r="B14" t="s">
        <v>126</v>
      </c>
    </row>
    <row r="15" spans="1:5" x14ac:dyDescent="0.25">
      <c r="A15" t="s">
        <v>119</v>
      </c>
      <c r="B15" t="s">
        <v>127</v>
      </c>
    </row>
    <row r="16" spans="1:5" x14ac:dyDescent="0.25">
      <c r="A16" t="s">
        <v>121</v>
      </c>
      <c r="B16" t="s">
        <v>128</v>
      </c>
    </row>
    <row r="17" spans="1:4" x14ac:dyDescent="0.25">
      <c r="A17" t="s">
        <v>122</v>
      </c>
      <c r="B17" t="s">
        <v>129</v>
      </c>
    </row>
    <row r="18" spans="1:4" x14ac:dyDescent="0.25">
      <c r="A18" t="s">
        <v>123</v>
      </c>
      <c r="B18" t="s">
        <v>130</v>
      </c>
    </row>
    <row r="19" spans="1:4" x14ac:dyDescent="0.25">
      <c r="A19" t="s">
        <v>79</v>
      </c>
      <c r="B19" t="s">
        <v>147</v>
      </c>
    </row>
    <row r="20" spans="1:4" x14ac:dyDescent="0.25">
      <c r="A20" t="s">
        <v>141</v>
      </c>
      <c r="B20" t="s">
        <v>148</v>
      </c>
    </row>
    <row r="21" spans="1:4" x14ac:dyDescent="0.25">
      <c r="A21" t="s">
        <v>142</v>
      </c>
      <c r="B21" t="s">
        <v>149</v>
      </c>
    </row>
    <row r="22" spans="1:4" x14ac:dyDescent="0.25">
      <c r="A22" t="s">
        <v>143</v>
      </c>
      <c r="B22" t="s">
        <v>150</v>
      </c>
    </row>
    <row r="23" spans="1:4" x14ac:dyDescent="0.25">
      <c r="A23" t="s">
        <v>144</v>
      </c>
      <c r="B23" t="s">
        <v>154</v>
      </c>
    </row>
    <row r="24" spans="1:4" x14ac:dyDescent="0.25">
      <c r="A24" t="s">
        <v>145</v>
      </c>
      <c r="B24" t="s">
        <v>155</v>
      </c>
    </row>
    <row r="25" spans="1:4" x14ac:dyDescent="0.25">
      <c r="A25" t="s">
        <v>146</v>
      </c>
      <c r="B25" t="s">
        <v>156</v>
      </c>
    </row>
    <row r="31" spans="1:4" x14ac:dyDescent="0.25">
      <c r="A31" s="2" t="s">
        <v>16</v>
      </c>
      <c r="C31" t="s">
        <v>57</v>
      </c>
      <c r="D31" t="s">
        <v>165</v>
      </c>
    </row>
    <row r="32" spans="1:4" x14ac:dyDescent="0.25">
      <c r="A32" s="2" t="s">
        <v>6</v>
      </c>
      <c r="C32" t="s">
        <v>166</v>
      </c>
      <c r="D32" t="s">
        <v>166</v>
      </c>
    </row>
    <row r="33" spans="1:4" x14ac:dyDescent="0.25">
      <c r="A33" s="2" t="s">
        <v>7</v>
      </c>
      <c r="C33" t="s">
        <v>166</v>
      </c>
      <c r="D33" t="s">
        <v>166</v>
      </c>
    </row>
    <row r="34" spans="1:4" x14ac:dyDescent="0.25">
      <c r="A34" s="2" t="s">
        <v>14</v>
      </c>
      <c r="C34" s="4" t="s">
        <v>61</v>
      </c>
      <c r="D34" t="s">
        <v>61</v>
      </c>
    </row>
    <row r="35" spans="1:4" x14ac:dyDescent="0.25">
      <c r="A35" s="2" t="s">
        <v>10</v>
      </c>
      <c r="C35" s="4" t="s">
        <v>65</v>
      </c>
      <c r="D35" t="s">
        <v>166</v>
      </c>
    </row>
    <row r="36" spans="1:4" x14ac:dyDescent="0.25">
      <c r="A36" s="2" t="s">
        <v>13</v>
      </c>
      <c r="C36" s="4" t="s">
        <v>67</v>
      </c>
    </row>
    <row r="37" spans="1:4" x14ac:dyDescent="0.25">
      <c r="A37" s="2" t="s">
        <v>12</v>
      </c>
      <c r="C37" t="s">
        <v>168</v>
      </c>
      <c r="D37" t="s">
        <v>168</v>
      </c>
    </row>
    <row r="38" spans="1:4" x14ac:dyDescent="0.25">
      <c r="A38" s="2" t="s">
        <v>17</v>
      </c>
      <c r="C38" s="4" t="s">
        <v>72</v>
      </c>
    </row>
    <row r="39" spans="1:4" x14ac:dyDescent="0.25">
      <c r="A39" s="2" t="s">
        <v>15</v>
      </c>
      <c r="C39" t="s">
        <v>168</v>
      </c>
      <c r="D39" t="s">
        <v>168</v>
      </c>
    </row>
    <row r="40" spans="1:4" x14ac:dyDescent="0.25">
      <c r="A40" s="2" t="s">
        <v>8</v>
      </c>
      <c r="C40" t="s">
        <v>167</v>
      </c>
      <c r="D40" t="s">
        <v>167</v>
      </c>
    </row>
    <row r="41" spans="1:4" x14ac:dyDescent="0.25">
      <c r="A41" s="2" t="s">
        <v>52</v>
      </c>
      <c r="C41" s="4" t="s">
        <v>65</v>
      </c>
      <c r="D41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workbookViewId="0">
      <selection activeCell="E23" sqref="E23"/>
    </sheetView>
  </sheetViews>
  <sheetFormatPr defaultRowHeight="15" x14ac:dyDescent="0.25"/>
  <cols>
    <col min="1" max="1" width="18.42578125" bestFit="1" customWidth="1"/>
    <col min="2" max="2" width="12.7109375" bestFit="1" customWidth="1"/>
    <col min="3" max="3" width="15.5703125" bestFit="1" customWidth="1"/>
    <col min="5" max="5" width="41.7109375" bestFit="1" customWidth="1"/>
    <col min="6" max="6" width="14.42578125" customWidth="1"/>
    <col min="7" max="7" width="10.85546875" bestFit="1" customWidth="1"/>
    <col min="8" max="8" width="23.140625" bestFit="1" customWidth="1"/>
    <col min="12" max="12" width="12.42578125" bestFit="1" customWidth="1"/>
    <col min="13" max="13" width="10.85546875" bestFit="1" customWidth="1"/>
    <col min="15" max="15" width="9.71093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33</v>
      </c>
      <c r="G1" t="s">
        <v>34</v>
      </c>
      <c r="H1" t="s">
        <v>35</v>
      </c>
      <c r="I1" t="s">
        <v>100</v>
      </c>
    </row>
    <row r="2" spans="1:9" x14ac:dyDescent="0.25">
      <c r="A2" s="10" t="s">
        <v>16</v>
      </c>
      <c r="B2" s="6">
        <v>500</v>
      </c>
      <c r="C2" s="6">
        <v>500</v>
      </c>
      <c r="D2">
        <v>8</v>
      </c>
      <c r="E2" t="s">
        <v>19</v>
      </c>
      <c r="F2">
        <v>63</v>
      </c>
      <c r="G2">
        <v>1999</v>
      </c>
      <c r="H2" t="s">
        <v>37</v>
      </c>
      <c r="I2" s="4">
        <v>43.859304508766499</v>
      </c>
    </row>
    <row r="3" spans="1:9" x14ac:dyDescent="0.25">
      <c r="A3" t="s">
        <v>78</v>
      </c>
      <c r="B3" s="6">
        <v>500</v>
      </c>
      <c r="C3" s="6">
        <v>500</v>
      </c>
      <c r="D3">
        <v>8</v>
      </c>
      <c r="E3" t="s">
        <v>95</v>
      </c>
      <c r="F3">
        <v>57</v>
      </c>
      <c r="G3">
        <v>2002</v>
      </c>
      <c r="H3" t="s">
        <v>37</v>
      </c>
      <c r="I3">
        <v>0</v>
      </c>
    </row>
    <row r="4" spans="1:9" x14ac:dyDescent="0.25">
      <c r="A4" s="14" t="s">
        <v>6</v>
      </c>
      <c r="B4" s="6">
        <v>500</v>
      </c>
      <c r="C4" s="6">
        <v>500</v>
      </c>
      <c r="D4">
        <v>6</v>
      </c>
      <c r="E4" t="s">
        <v>20</v>
      </c>
      <c r="F4">
        <v>63</v>
      </c>
      <c r="G4">
        <v>2002</v>
      </c>
      <c r="H4" t="s">
        <v>36</v>
      </c>
      <c r="I4" s="4">
        <v>1113.7787541688101</v>
      </c>
    </row>
    <row r="5" spans="1:9" x14ac:dyDescent="0.25">
      <c r="A5" s="14" t="s">
        <v>7</v>
      </c>
      <c r="B5" s="6">
        <v>500</v>
      </c>
      <c r="C5" s="6">
        <v>500</v>
      </c>
      <c r="D5">
        <v>6</v>
      </c>
      <c r="E5" t="s">
        <v>26</v>
      </c>
      <c r="F5">
        <v>63</v>
      </c>
      <c r="G5">
        <v>2004</v>
      </c>
      <c r="H5" t="s">
        <v>36</v>
      </c>
      <c r="I5" s="4">
        <v>968.04741368058501</v>
      </c>
    </row>
    <row r="6" spans="1:9" x14ac:dyDescent="0.25">
      <c r="A6" t="s">
        <v>81</v>
      </c>
      <c r="B6" s="6">
        <v>500</v>
      </c>
      <c r="C6" s="6">
        <v>500</v>
      </c>
      <c r="D6">
        <v>3</v>
      </c>
      <c r="E6" t="s">
        <v>96</v>
      </c>
      <c r="F6">
        <v>63</v>
      </c>
      <c r="G6">
        <v>2006</v>
      </c>
      <c r="H6" t="s">
        <v>36</v>
      </c>
      <c r="I6" s="4">
        <v>0</v>
      </c>
    </row>
    <row r="7" spans="1:9" x14ac:dyDescent="0.25">
      <c r="A7" s="14" t="s">
        <v>80</v>
      </c>
      <c r="B7" s="6">
        <v>500</v>
      </c>
      <c r="C7" s="6">
        <v>500</v>
      </c>
      <c r="D7">
        <v>6</v>
      </c>
      <c r="E7" t="s">
        <v>97</v>
      </c>
      <c r="F7">
        <v>63</v>
      </c>
      <c r="G7">
        <v>2006</v>
      </c>
      <c r="H7" t="s">
        <v>36</v>
      </c>
      <c r="I7" s="4">
        <v>0</v>
      </c>
    </row>
    <row r="8" spans="1:9" x14ac:dyDescent="0.25">
      <c r="A8" s="16" t="s">
        <v>99</v>
      </c>
      <c r="B8" s="6">
        <v>500</v>
      </c>
      <c r="C8" s="6">
        <v>500</v>
      </c>
      <c r="D8">
        <v>3</v>
      </c>
      <c r="E8" t="s">
        <v>101</v>
      </c>
      <c r="F8">
        <v>63</v>
      </c>
      <c r="G8" s="18">
        <v>2000</v>
      </c>
      <c r="H8" t="s">
        <v>37</v>
      </c>
      <c r="I8" s="4">
        <v>0</v>
      </c>
    </row>
    <row r="9" spans="1:9" x14ac:dyDescent="0.25">
      <c r="A9" t="s">
        <v>79</v>
      </c>
      <c r="B9" s="6">
        <v>500</v>
      </c>
      <c r="C9" s="6">
        <v>500</v>
      </c>
      <c r="D9">
        <v>6</v>
      </c>
      <c r="E9" t="s">
        <v>79</v>
      </c>
      <c r="F9">
        <v>63</v>
      </c>
      <c r="G9" s="18">
        <v>2002</v>
      </c>
      <c r="H9" t="s">
        <v>38</v>
      </c>
      <c r="I9" s="4">
        <v>0</v>
      </c>
    </row>
    <row r="10" spans="1:9" x14ac:dyDescent="0.25">
      <c r="A10" s="14" t="s">
        <v>14</v>
      </c>
      <c r="B10" s="6">
        <v>500</v>
      </c>
      <c r="C10" s="6">
        <v>500</v>
      </c>
      <c r="D10">
        <v>3</v>
      </c>
      <c r="E10" t="s">
        <v>22</v>
      </c>
      <c r="F10">
        <v>63</v>
      </c>
      <c r="G10" s="18">
        <v>2003</v>
      </c>
      <c r="H10" t="s">
        <v>38</v>
      </c>
      <c r="I10" s="4">
        <v>358.11578797432003</v>
      </c>
    </row>
    <row r="11" spans="1:9" x14ac:dyDescent="0.25">
      <c r="A11" s="14" t="s">
        <v>10</v>
      </c>
      <c r="B11" s="6">
        <v>500</v>
      </c>
      <c r="C11" s="6">
        <v>500</v>
      </c>
      <c r="D11">
        <v>6</v>
      </c>
      <c r="E11" t="s">
        <v>23</v>
      </c>
      <c r="F11">
        <v>57</v>
      </c>
      <c r="G11" s="18">
        <v>2001</v>
      </c>
      <c r="H11" t="s">
        <v>39</v>
      </c>
      <c r="I11" s="4">
        <v>263.74332716900102</v>
      </c>
    </row>
    <row r="12" spans="1:9" x14ac:dyDescent="0.25">
      <c r="A12" s="15" t="s">
        <v>52</v>
      </c>
      <c r="B12" s="6">
        <v>500</v>
      </c>
      <c r="C12" s="6">
        <v>500</v>
      </c>
      <c r="D12">
        <v>8</v>
      </c>
      <c r="E12" t="s">
        <v>75</v>
      </c>
      <c r="F12">
        <v>63</v>
      </c>
      <c r="G12" s="18">
        <v>1999</v>
      </c>
      <c r="H12" t="s">
        <v>37</v>
      </c>
      <c r="I12" s="4">
        <v>0</v>
      </c>
    </row>
    <row r="13" spans="1:9" x14ac:dyDescent="0.25">
      <c r="A13" t="s">
        <v>13</v>
      </c>
      <c r="B13" s="6">
        <v>500</v>
      </c>
      <c r="C13" s="6">
        <v>500</v>
      </c>
      <c r="D13">
        <v>4</v>
      </c>
      <c r="E13" t="s">
        <v>24</v>
      </c>
      <c r="F13">
        <v>57</v>
      </c>
      <c r="G13" s="18">
        <v>2001</v>
      </c>
      <c r="H13" t="s">
        <v>40</v>
      </c>
      <c r="I13" s="4">
        <v>124.755787002874</v>
      </c>
    </row>
    <row r="14" spans="1:9" x14ac:dyDescent="0.25">
      <c r="A14" s="15" t="s">
        <v>12</v>
      </c>
      <c r="B14" s="6">
        <v>500</v>
      </c>
      <c r="C14" s="6">
        <v>500</v>
      </c>
      <c r="D14">
        <v>6</v>
      </c>
      <c r="E14" t="s">
        <v>11</v>
      </c>
      <c r="F14">
        <v>57</v>
      </c>
      <c r="G14" s="18">
        <v>1997</v>
      </c>
      <c r="H14" t="s">
        <v>41</v>
      </c>
      <c r="I14" s="4">
        <v>191.859451975111</v>
      </c>
    </row>
    <row r="15" spans="1:9" x14ac:dyDescent="0.25">
      <c r="A15" s="14" t="s">
        <v>82</v>
      </c>
      <c r="B15" s="6">
        <v>500</v>
      </c>
      <c r="C15" s="6">
        <v>500</v>
      </c>
      <c r="D15">
        <v>8</v>
      </c>
      <c r="E15" t="s">
        <v>102</v>
      </c>
      <c r="F15">
        <v>63</v>
      </c>
      <c r="G15" s="18">
        <v>2008</v>
      </c>
      <c r="H15" t="s">
        <v>39</v>
      </c>
      <c r="I15" s="4">
        <v>0</v>
      </c>
    </row>
    <row r="16" spans="1:9" x14ac:dyDescent="0.25">
      <c r="A16" s="14" t="s">
        <v>17</v>
      </c>
      <c r="B16" s="6">
        <v>500</v>
      </c>
      <c r="C16" s="6">
        <v>500</v>
      </c>
      <c r="D16">
        <v>8</v>
      </c>
      <c r="E16" t="s">
        <v>9</v>
      </c>
      <c r="F16">
        <v>63</v>
      </c>
      <c r="G16">
        <v>1999</v>
      </c>
      <c r="H16" t="s">
        <v>42</v>
      </c>
      <c r="I16" s="4">
        <v>285.35827003994802</v>
      </c>
    </row>
    <row r="17" spans="1:9" x14ac:dyDescent="0.25">
      <c r="A17" s="14" t="s">
        <v>15</v>
      </c>
      <c r="B17" s="6">
        <v>500</v>
      </c>
      <c r="C17" s="6">
        <v>500</v>
      </c>
      <c r="D17">
        <v>6</v>
      </c>
      <c r="E17" t="s">
        <v>103</v>
      </c>
      <c r="F17">
        <v>63</v>
      </c>
      <c r="G17">
        <v>2003</v>
      </c>
      <c r="H17" s="11" t="s">
        <v>43</v>
      </c>
      <c r="I17" s="4">
        <v>85.785236311449296</v>
      </c>
    </row>
    <row r="18" spans="1:9" x14ac:dyDescent="0.25">
      <c r="A18" s="14" t="s">
        <v>8</v>
      </c>
      <c r="B18" s="6">
        <v>500</v>
      </c>
      <c r="C18" s="6">
        <v>500</v>
      </c>
      <c r="D18">
        <v>6</v>
      </c>
      <c r="E18" t="s">
        <v>21</v>
      </c>
      <c r="F18">
        <v>63</v>
      </c>
      <c r="G18">
        <v>1999</v>
      </c>
      <c r="H18" t="s">
        <v>37</v>
      </c>
      <c r="I18" s="4">
        <v>1251.54618678579</v>
      </c>
    </row>
    <row r="19" spans="1:9" x14ac:dyDescent="0.25">
      <c r="A19" s="17" t="s">
        <v>76</v>
      </c>
      <c r="B19" s="6">
        <v>500</v>
      </c>
      <c r="C19" s="6">
        <v>500</v>
      </c>
      <c r="D19">
        <v>6</v>
      </c>
      <c r="E19" t="s">
        <v>98</v>
      </c>
      <c r="F19">
        <v>63</v>
      </c>
      <c r="G19">
        <v>1997</v>
      </c>
      <c r="H19" s="11" t="s">
        <v>43</v>
      </c>
      <c r="I19" s="4">
        <v>0</v>
      </c>
    </row>
  </sheetData>
  <sortState ref="A14:A30">
    <sortCondition ref="A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0" zoomScaleNormal="70" workbookViewId="0">
      <selection activeCell="H15" sqref="H15"/>
    </sheetView>
  </sheetViews>
  <sheetFormatPr defaultRowHeight="15" x14ac:dyDescent="0.25"/>
  <cols>
    <col min="1" max="1" width="22.5703125" bestFit="1" customWidth="1"/>
    <col min="11" max="11" width="10.28515625" bestFit="1" customWidth="1"/>
    <col min="12" max="12" width="6.28515625" bestFit="1" customWidth="1"/>
    <col min="13" max="13" width="13.140625" customWidth="1"/>
    <col min="14" max="14" width="11" bestFit="1" customWidth="1"/>
    <col min="15" max="15" width="13.5703125" bestFit="1" customWidth="1"/>
    <col min="16" max="16" width="10.28515625" bestFit="1" customWidth="1"/>
    <col min="17" max="17" width="8.5703125" bestFit="1" customWidth="1"/>
    <col min="18" max="18" width="7.140625" bestFit="1" customWidth="1"/>
    <col min="19" max="25" width="6.28515625" bestFit="1" customWidth="1"/>
  </cols>
  <sheetData>
    <row r="1" spans="1:18" x14ac:dyDescent="0.25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</row>
    <row r="2" spans="1:18" x14ac:dyDescent="0.25">
      <c r="A2" s="15" t="s">
        <v>12</v>
      </c>
      <c r="B2" s="14">
        <v>0</v>
      </c>
      <c r="C2" s="14">
        <v>0</v>
      </c>
      <c r="D2" s="14">
        <v>0</v>
      </c>
      <c r="R2">
        <v>1</v>
      </c>
    </row>
    <row r="3" spans="1:18" x14ac:dyDescent="0.25">
      <c r="A3" s="17" t="s">
        <v>76</v>
      </c>
      <c r="B3" s="17">
        <v>50</v>
      </c>
      <c r="C3" s="17">
        <v>50</v>
      </c>
      <c r="D3" s="17">
        <v>50</v>
      </c>
      <c r="R3">
        <v>0</v>
      </c>
    </row>
    <row r="4" spans="1:18" x14ac:dyDescent="0.25">
      <c r="A4" s="15" t="s">
        <v>52</v>
      </c>
      <c r="B4" s="18"/>
      <c r="C4" s="18"/>
      <c r="D4" s="14">
        <v>50</v>
      </c>
      <c r="E4" s="14">
        <v>50</v>
      </c>
      <c r="F4" s="14">
        <v>50</v>
      </c>
      <c r="R4">
        <v>1</v>
      </c>
    </row>
    <row r="5" spans="1:18" x14ac:dyDescent="0.25">
      <c r="A5" s="14" t="s">
        <v>17</v>
      </c>
      <c r="E5" s="14">
        <v>20</v>
      </c>
      <c r="F5" s="14">
        <v>20</v>
      </c>
      <c r="R5">
        <v>1</v>
      </c>
    </row>
    <row r="6" spans="1:18" x14ac:dyDescent="0.25">
      <c r="A6" s="14" t="s">
        <v>8</v>
      </c>
      <c r="B6" s="14">
        <v>100</v>
      </c>
      <c r="C6" s="14">
        <v>100</v>
      </c>
      <c r="D6" s="14">
        <v>100</v>
      </c>
      <c r="E6" s="14">
        <v>100</v>
      </c>
      <c r="F6" s="14">
        <v>100</v>
      </c>
      <c r="R6">
        <v>1</v>
      </c>
    </row>
    <row r="7" spans="1:18" x14ac:dyDescent="0.25">
      <c r="A7" s="10" t="s">
        <v>16</v>
      </c>
      <c r="D7" s="14">
        <v>15</v>
      </c>
      <c r="E7" s="14">
        <v>15</v>
      </c>
      <c r="F7" s="14">
        <v>15</v>
      </c>
      <c r="R7">
        <v>1</v>
      </c>
    </row>
    <row r="8" spans="1:18" x14ac:dyDescent="0.25">
      <c r="A8" s="16" t="s">
        <v>99</v>
      </c>
      <c r="E8" s="14">
        <v>20</v>
      </c>
      <c r="F8" s="14">
        <v>20</v>
      </c>
      <c r="G8" s="14">
        <v>20</v>
      </c>
      <c r="R8">
        <v>1</v>
      </c>
    </row>
    <row r="9" spans="1:18" x14ac:dyDescent="0.25">
      <c r="A9" s="14" t="s">
        <v>10</v>
      </c>
      <c r="D9" s="14">
        <v>20</v>
      </c>
      <c r="E9" s="14">
        <v>20</v>
      </c>
      <c r="F9" s="14">
        <v>20</v>
      </c>
      <c r="G9" s="14">
        <v>20</v>
      </c>
      <c r="H9" s="14">
        <v>20</v>
      </c>
      <c r="R9">
        <v>1</v>
      </c>
    </row>
    <row r="10" spans="1:18" x14ac:dyDescent="0.25">
      <c r="A10" t="s">
        <v>77</v>
      </c>
      <c r="F10" s="14">
        <v>20</v>
      </c>
      <c r="G10" s="14">
        <v>20</v>
      </c>
      <c r="H10" s="14">
        <v>20</v>
      </c>
      <c r="R10">
        <v>1</v>
      </c>
    </row>
    <row r="11" spans="1:18" x14ac:dyDescent="0.25">
      <c r="A11" s="14" t="s">
        <v>6</v>
      </c>
      <c r="E11" s="14">
        <v>100</v>
      </c>
      <c r="F11" s="14">
        <v>100</v>
      </c>
      <c r="G11" s="14">
        <v>100</v>
      </c>
      <c r="H11" s="14">
        <v>100</v>
      </c>
      <c r="I11" s="14">
        <v>100</v>
      </c>
      <c r="R11">
        <v>1</v>
      </c>
    </row>
    <row r="12" spans="1:18" x14ac:dyDescent="0.25">
      <c r="A12" t="s">
        <v>78</v>
      </c>
      <c r="D12" s="18"/>
      <c r="E12" s="17">
        <v>20</v>
      </c>
      <c r="F12" s="17">
        <v>20</v>
      </c>
      <c r="G12" s="17">
        <v>20</v>
      </c>
      <c r="H12" s="17">
        <v>20</v>
      </c>
      <c r="I12" s="17">
        <v>20</v>
      </c>
      <c r="R12">
        <v>0</v>
      </c>
    </row>
    <row r="13" spans="1:18" x14ac:dyDescent="0.25">
      <c r="A13" t="s">
        <v>79</v>
      </c>
      <c r="G13" s="17">
        <v>50</v>
      </c>
      <c r="H13" s="17">
        <v>50</v>
      </c>
      <c r="I13" s="17">
        <v>50</v>
      </c>
      <c r="R13">
        <v>0</v>
      </c>
    </row>
    <row r="14" spans="1:18" x14ac:dyDescent="0.25">
      <c r="A14" s="14" t="s">
        <v>14</v>
      </c>
      <c r="F14" s="14">
        <v>70</v>
      </c>
      <c r="G14" s="14">
        <v>70</v>
      </c>
      <c r="H14" s="14">
        <v>70</v>
      </c>
      <c r="I14" s="14">
        <v>70</v>
      </c>
      <c r="J14" s="14">
        <v>70</v>
      </c>
      <c r="R14">
        <v>1</v>
      </c>
    </row>
    <row r="15" spans="1:18" x14ac:dyDescent="0.25">
      <c r="A15" s="14" t="s">
        <v>15</v>
      </c>
      <c r="H15" s="14">
        <v>25</v>
      </c>
      <c r="I15" s="14">
        <v>25</v>
      </c>
      <c r="J15" s="14">
        <v>25</v>
      </c>
      <c r="R15">
        <v>1</v>
      </c>
    </row>
    <row r="16" spans="1:18" x14ac:dyDescent="0.25">
      <c r="A16" s="14" t="s">
        <v>7</v>
      </c>
      <c r="G16" s="14">
        <v>100</v>
      </c>
      <c r="H16" s="14">
        <v>100</v>
      </c>
      <c r="I16" s="14">
        <v>100</v>
      </c>
      <c r="J16" s="14">
        <v>100</v>
      </c>
      <c r="K16" s="14">
        <v>100</v>
      </c>
      <c r="R16">
        <v>1</v>
      </c>
    </row>
    <row r="17" spans="1:18" x14ac:dyDescent="0.25">
      <c r="A17" s="14" t="s">
        <v>80</v>
      </c>
      <c r="J17" s="17">
        <v>50</v>
      </c>
      <c r="K17" s="17">
        <v>50</v>
      </c>
      <c r="L17" s="17">
        <v>50</v>
      </c>
      <c r="M17" s="17">
        <v>50</v>
      </c>
      <c r="R17">
        <v>0</v>
      </c>
    </row>
    <row r="18" spans="1:18" x14ac:dyDescent="0.25">
      <c r="A18" t="s">
        <v>81</v>
      </c>
      <c r="J18" s="17">
        <v>50</v>
      </c>
      <c r="K18" s="17">
        <v>50</v>
      </c>
      <c r="L18" s="17">
        <v>50</v>
      </c>
      <c r="M18" s="17">
        <v>50</v>
      </c>
      <c r="R18">
        <v>0</v>
      </c>
    </row>
    <row r="19" spans="1:18" x14ac:dyDescent="0.25">
      <c r="A19" s="14" t="s">
        <v>82</v>
      </c>
      <c r="M19" s="17">
        <v>50</v>
      </c>
      <c r="N19" s="17">
        <v>50</v>
      </c>
      <c r="O19" s="17">
        <v>50</v>
      </c>
      <c r="R19">
        <v>0</v>
      </c>
    </row>
    <row r="20" spans="1:18" x14ac:dyDescent="0.25">
      <c r="A20" s="14"/>
    </row>
    <row r="21" spans="1:18" x14ac:dyDescent="0.25">
      <c r="A21" s="14"/>
    </row>
    <row r="22" spans="1:18" x14ac:dyDescent="0.25">
      <c r="A22" t="s">
        <v>86</v>
      </c>
      <c r="B22">
        <v>300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300</v>
      </c>
    </row>
    <row r="23" spans="1:18" x14ac:dyDescent="0.25">
      <c r="A23" s="14" t="s">
        <v>84</v>
      </c>
      <c r="B23">
        <f>SUMIF($R$2:$R$19,"&gt;0",B2:B19)</f>
        <v>100</v>
      </c>
      <c r="C23">
        <f t="shared" ref="C23:O23" si="0">SUMIF($R$2:$R$19,"&gt;0",C2:C19)</f>
        <v>100</v>
      </c>
      <c r="D23">
        <f t="shared" si="0"/>
        <v>185</v>
      </c>
      <c r="E23">
        <f t="shared" si="0"/>
        <v>325</v>
      </c>
      <c r="F23">
        <f t="shared" si="0"/>
        <v>415</v>
      </c>
      <c r="G23">
        <f t="shared" si="0"/>
        <v>330</v>
      </c>
      <c r="H23">
        <f t="shared" si="0"/>
        <v>335</v>
      </c>
      <c r="I23">
        <f t="shared" si="0"/>
        <v>295</v>
      </c>
      <c r="J23">
        <f t="shared" si="0"/>
        <v>195</v>
      </c>
      <c r="K23">
        <f t="shared" si="0"/>
        <v>100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</row>
    <row r="24" spans="1:18" x14ac:dyDescent="0.25">
      <c r="A24" s="17" t="s">
        <v>85</v>
      </c>
      <c r="B24">
        <f>SUMIF($R$2:$R$19,"=0",B2:B19)</f>
        <v>50</v>
      </c>
      <c r="C24">
        <f t="shared" ref="C24:O24" si="1">SUMIF($R$2:$R$19,"=0",C2:C19)</f>
        <v>50</v>
      </c>
      <c r="D24">
        <f t="shared" si="1"/>
        <v>50</v>
      </c>
      <c r="E24">
        <f t="shared" si="1"/>
        <v>20</v>
      </c>
      <c r="F24">
        <f t="shared" si="1"/>
        <v>20</v>
      </c>
      <c r="G24">
        <f t="shared" si="1"/>
        <v>70</v>
      </c>
      <c r="H24">
        <f t="shared" si="1"/>
        <v>70</v>
      </c>
      <c r="I24">
        <f t="shared" si="1"/>
        <v>70</v>
      </c>
      <c r="J24">
        <f t="shared" si="1"/>
        <v>100</v>
      </c>
      <c r="K24">
        <f t="shared" si="1"/>
        <v>100</v>
      </c>
      <c r="L24">
        <f t="shared" si="1"/>
        <v>100</v>
      </c>
      <c r="M24">
        <f t="shared" si="1"/>
        <v>150</v>
      </c>
      <c r="N24">
        <f t="shared" si="1"/>
        <v>50</v>
      </c>
      <c r="O24">
        <f t="shared" si="1"/>
        <v>50</v>
      </c>
    </row>
    <row r="25" spans="1:18" s="19" customFormat="1" x14ac:dyDescent="0.25">
      <c r="A25" s="19" t="s">
        <v>83</v>
      </c>
      <c r="B25" s="19">
        <f>SUM(B22:B24)</f>
        <v>450</v>
      </c>
      <c r="C25" s="19">
        <f t="shared" ref="C25:O25" si="2">SUM(C22:C24)</f>
        <v>450</v>
      </c>
      <c r="D25" s="19">
        <f t="shared" si="2"/>
        <v>535</v>
      </c>
      <c r="E25" s="19">
        <f t="shared" si="2"/>
        <v>645</v>
      </c>
      <c r="F25" s="19">
        <f t="shared" si="2"/>
        <v>735</v>
      </c>
      <c r="G25" s="19">
        <f t="shared" si="2"/>
        <v>700</v>
      </c>
      <c r="H25" s="19">
        <f t="shared" si="2"/>
        <v>705</v>
      </c>
      <c r="I25" s="19">
        <f t="shared" si="2"/>
        <v>665</v>
      </c>
      <c r="J25" s="19">
        <f t="shared" si="2"/>
        <v>595</v>
      </c>
      <c r="K25" s="19">
        <f t="shared" si="2"/>
        <v>500</v>
      </c>
      <c r="L25" s="19">
        <f t="shared" si="2"/>
        <v>400</v>
      </c>
      <c r="M25" s="19">
        <f t="shared" si="2"/>
        <v>450</v>
      </c>
      <c r="N25" s="19">
        <f t="shared" si="2"/>
        <v>350</v>
      </c>
      <c r="O25" s="19">
        <f t="shared" si="2"/>
        <v>350</v>
      </c>
    </row>
    <row r="26" spans="1:18" x14ac:dyDescent="0.25">
      <c r="B26">
        <f>B25-B22</f>
        <v>150</v>
      </c>
      <c r="C26">
        <f t="shared" ref="C26:O26" si="3">C25-C22</f>
        <v>150</v>
      </c>
      <c r="D26">
        <f t="shared" si="3"/>
        <v>235</v>
      </c>
      <c r="E26">
        <f t="shared" si="3"/>
        <v>345</v>
      </c>
      <c r="F26">
        <f t="shared" si="3"/>
        <v>435</v>
      </c>
      <c r="G26">
        <f t="shared" si="3"/>
        <v>400</v>
      </c>
      <c r="H26">
        <f t="shared" si="3"/>
        <v>405</v>
      </c>
      <c r="I26">
        <f t="shared" si="3"/>
        <v>365</v>
      </c>
      <c r="J26">
        <f t="shared" si="3"/>
        <v>295</v>
      </c>
      <c r="K26">
        <f t="shared" si="3"/>
        <v>200</v>
      </c>
      <c r="L26">
        <f t="shared" si="3"/>
        <v>100</v>
      </c>
      <c r="M26">
        <f t="shared" si="3"/>
        <v>150</v>
      </c>
      <c r="N26">
        <f t="shared" si="3"/>
        <v>50</v>
      </c>
      <c r="O26">
        <f t="shared" si="3"/>
        <v>50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B1" workbookViewId="0">
      <selection activeCell="G17" sqref="G17"/>
    </sheetView>
  </sheetViews>
  <sheetFormatPr defaultRowHeight="15" x14ac:dyDescent="0.25"/>
  <cols>
    <col min="1" max="1" width="32.7109375" bestFit="1" customWidth="1"/>
  </cols>
  <sheetData>
    <row r="1" spans="1:2" x14ac:dyDescent="0.25">
      <c r="A1" s="7" t="s">
        <v>27</v>
      </c>
      <c r="B1" s="5">
        <v>0.1</v>
      </c>
    </row>
    <row r="2" spans="1:2" x14ac:dyDescent="0.25">
      <c r="A2" s="8" t="s">
        <v>28</v>
      </c>
      <c r="B2" s="5">
        <v>0.1</v>
      </c>
    </row>
    <row r="3" spans="1:2" x14ac:dyDescent="0.25">
      <c r="A3" s="7" t="s">
        <v>29</v>
      </c>
      <c r="B3" s="5">
        <v>0.1</v>
      </c>
    </row>
    <row r="4" spans="1:2" x14ac:dyDescent="0.25">
      <c r="A4" s="8" t="s">
        <v>30</v>
      </c>
      <c r="B4" s="5">
        <v>0.1</v>
      </c>
    </row>
    <row r="5" spans="1:2" x14ac:dyDescent="0.25">
      <c r="A5" s="7" t="s">
        <v>31</v>
      </c>
      <c r="B5" s="5">
        <v>0.1</v>
      </c>
    </row>
    <row r="6" spans="1:2" x14ac:dyDescent="0.25">
      <c r="A6" s="8" t="s">
        <v>32</v>
      </c>
      <c r="B6" s="5">
        <v>0.05</v>
      </c>
    </row>
    <row r="7" spans="1:2" x14ac:dyDescent="0.25">
      <c r="A7" s="7" t="s">
        <v>5</v>
      </c>
      <c r="B7" s="5">
        <v>0.05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="70" zoomScaleNormal="70" workbookViewId="0">
      <selection activeCell="H2" sqref="H2:H12"/>
    </sheetView>
  </sheetViews>
  <sheetFormatPr defaultRowHeight="15" x14ac:dyDescent="0.25"/>
  <cols>
    <col min="1" max="1" width="18.42578125" bestFit="1" customWidth="1"/>
    <col min="2" max="2" width="8.7109375" bestFit="1" customWidth="1"/>
    <col min="3" max="3" width="41.7109375" bestFit="1" customWidth="1"/>
    <col min="4" max="4" width="13" bestFit="1" customWidth="1"/>
    <col min="5" max="5" width="19.28515625" bestFit="1" customWidth="1"/>
    <col min="6" max="6" width="26.42578125" bestFit="1" customWidth="1"/>
    <col min="7" max="7" width="12.85546875" bestFit="1" customWidth="1"/>
    <col min="8" max="8" width="12.42578125" bestFit="1" customWidth="1"/>
    <col min="9" max="9" width="10.5703125" customWidth="1"/>
    <col min="10" max="10" width="12.42578125" bestFit="1" customWidth="1"/>
    <col min="11" max="11" width="10.85546875" bestFit="1" customWidth="1"/>
    <col min="13" max="13" width="9.7109375" bestFit="1" customWidth="1"/>
  </cols>
  <sheetData>
    <row r="1" spans="1:19" x14ac:dyDescent="0.25">
      <c r="A1" t="s">
        <v>1</v>
      </c>
      <c r="B1" t="s">
        <v>4</v>
      </c>
      <c r="C1" t="s">
        <v>18</v>
      </c>
      <c r="D1" t="s">
        <v>33</v>
      </c>
      <c r="E1" t="s">
        <v>51</v>
      </c>
      <c r="F1" t="s">
        <v>50</v>
      </c>
      <c r="G1" t="s">
        <v>44</v>
      </c>
      <c r="H1" t="s">
        <v>45</v>
      </c>
      <c r="I1" t="s">
        <v>58</v>
      </c>
      <c r="J1" t="s">
        <v>46</v>
      </c>
      <c r="K1" t="s">
        <v>47</v>
      </c>
      <c r="L1" t="s">
        <v>48</v>
      </c>
      <c r="M1" t="s">
        <v>49</v>
      </c>
      <c r="N1" t="s">
        <v>53</v>
      </c>
      <c r="O1" t="s">
        <v>54</v>
      </c>
    </row>
    <row r="2" spans="1:19" x14ac:dyDescent="0.25">
      <c r="A2" s="2" t="s">
        <v>16</v>
      </c>
      <c r="B2">
        <v>8</v>
      </c>
      <c r="C2" t="s">
        <v>19</v>
      </c>
      <c r="D2">
        <v>63</v>
      </c>
      <c r="E2">
        <v>1999</v>
      </c>
      <c r="F2" t="s">
        <v>56</v>
      </c>
      <c r="G2" s="4">
        <v>120</v>
      </c>
      <c r="H2" t="s">
        <v>57</v>
      </c>
      <c r="I2" t="s">
        <v>59</v>
      </c>
      <c r="J2" s="10">
        <v>1999.5216143437401</v>
      </c>
    </row>
    <row r="3" spans="1:19" x14ac:dyDescent="0.25">
      <c r="A3" s="2" t="s">
        <v>6</v>
      </c>
      <c r="B3">
        <v>6</v>
      </c>
      <c r="C3" t="s">
        <v>20</v>
      </c>
      <c r="D3">
        <v>63</v>
      </c>
      <c r="E3">
        <v>2002</v>
      </c>
      <c r="F3" t="s">
        <v>56</v>
      </c>
      <c r="G3" s="4">
        <v>3117</v>
      </c>
      <c r="H3" s="4" t="s">
        <v>65</v>
      </c>
      <c r="I3" s="4" t="s">
        <v>64</v>
      </c>
      <c r="J3" s="10">
        <v>2001.55164993275</v>
      </c>
      <c r="K3" s="9"/>
      <c r="L3" s="10"/>
      <c r="M3" s="4"/>
    </row>
    <row r="4" spans="1:19" x14ac:dyDescent="0.25">
      <c r="A4" s="2" t="s">
        <v>7</v>
      </c>
      <c r="B4">
        <v>6</v>
      </c>
      <c r="C4" t="s">
        <v>26</v>
      </c>
      <c r="D4">
        <v>63</v>
      </c>
      <c r="E4">
        <v>2004</v>
      </c>
      <c r="F4" t="s">
        <v>56</v>
      </c>
      <c r="G4" s="4">
        <v>2970</v>
      </c>
      <c r="H4" s="4" t="s">
        <v>65</v>
      </c>
      <c r="I4" s="4" t="s">
        <v>64</v>
      </c>
      <c r="J4" s="10">
        <v>2003.8210270791201</v>
      </c>
      <c r="K4" s="9"/>
      <c r="L4" s="10"/>
      <c r="M4" s="4"/>
    </row>
    <row r="5" spans="1:19" x14ac:dyDescent="0.25">
      <c r="A5" s="2" t="s">
        <v>14</v>
      </c>
      <c r="B5">
        <v>3</v>
      </c>
      <c r="C5" t="s">
        <v>22</v>
      </c>
      <c r="D5">
        <v>63</v>
      </c>
      <c r="E5">
        <v>2003</v>
      </c>
      <c r="F5" t="s">
        <v>62</v>
      </c>
      <c r="G5" s="4">
        <v>970</v>
      </c>
      <c r="H5" s="4" t="s">
        <v>61</v>
      </c>
      <c r="I5" s="4" t="s">
        <v>63</v>
      </c>
      <c r="J5" s="10">
        <v>2002.5328208440301</v>
      </c>
      <c r="K5" s="9"/>
      <c r="L5" s="10"/>
      <c r="M5" s="4"/>
    </row>
    <row r="6" spans="1:19" x14ac:dyDescent="0.25">
      <c r="A6" s="2" t="s">
        <v>10</v>
      </c>
      <c r="B6">
        <v>6</v>
      </c>
      <c r="C6" t="s">
        <v>23</v>
      </c>
      <c r="D6" s="12">
        <v>59</v>
      </c>
      <c r="E6">
        <v>2001</v>
      </c>
      <c r="F6" t="s">
        <v>39</v>
      </c>
      <c r="G6" s="4">
        <v>500</v>
      </c>
      <c r="H6" s="4" t="s">
        <v>65</v>
      </c>
      <c r="I6" s="4" t="s">
        <v>66</v>
      </c>
      <c r="J6" s="10">
        <v>1999.94433173416</v>
      </c>
      <c r="K6" s="9"/>
      <c r="L6" s="10"/>
      <c r="M6" s="4"/>
    </row>
    <row r="7" spans="1:19" x14ac:dyDescent="0.25">
      <c r="A7" s="2" t="s">
        <v>13</v>
      </c>
      <c r="B7">
        <v>4</v>
      </c>
      <c r="C7" t="s">
        <v>24</v>
      </c>
      <c r="D7">
        <v>57</v>
      </c>
      <c r="E7">
        <v>2001</v>
      </c>
      <c r="F7" t="s">
        <v>40</v>
      </c>
      <c r="G7" s="4">
        <v>2477</v>
      </c>
      <c r="H7" s="4" t="s">
        <v>67</v>
      </c>
      <c r="I7" s="4"/>
      <c r="J7" s="10">
        <v>2000.1636237636701</v>
      </c>
      <c r="K7" s="9"/>
      <c r="L7" s="10"/>
      <c r="M7" s="4"/>
    </row>
    <row r="8" spans="1:19" x14ac:dyDescent="0.25">
      <c r="A8" s="2" t="s">
        <v>12</v>
      </c>
      <c r="B8">
        <v>6</v>
      </c>
      <c r="C8" t="s">
        <v>11</v>
      </c>
      <c r="D8">
        <v>57</v>
      </c>
      <c r="E8">
        <v>1997</v>
      </c>
      <c r="F8" t="s">
        <v>70</v>
      </c>
      <c r="G8" s="4">
        <v>309</v>
      </c>
      <c r="H8" s="4" t="s">
        <v>68</v>
      </c>
      <c r="I8" s="4" t="s">
        <v>69</v>
      </c>
      <c r="J8" s="10">
        <v>1997.4339068797001</v>
      </c>
      <c r="K8" s="9"/>
      <c r="L8" s="10"/>
      <c r="M8" s="4"/>
    </row>
    <row r="9" spans="1:19" x14ac:dyDescent="0.25">
      <c r="A9" s="2" t="s">
        <v>17</v>
      </c>
      <c r="B9">
        <v>8</v>
      </c>
      <c r="C9" t="s">
        <v>9</v>
      </c>
      <c r="D9">
        <v>63</v>
      </c>
      <c r="E9">
        <v>1999</v>
      </c>
      <c r="F9" t="s">
        <v>73</v>
      </c>
      <c r="G9" s="4">
        <v>970</v>
      </c>
      <c r="H9" s="4" t="s">
        <v>72</v>
      </c>
      <c r="I9" s="4" t="s">
        <v>71</v>
      </c>
      <c r="J9" s="10">
        <v>1997.9020762820301</v>
      </c>
      <c r="K9" s="9"/>
      <c r="L9" s="10"/>
      <c r="M9" s="4"/>
      <c r="N9">
        <v>874</v>
      </c>
    </row>
    <row r="10" spans="1:19" x14ac:dyDescent="0.25">
      <c r="A10" s="2" t="s">
        <v>15</v>
      </c>
      <c r="B10">
        <v>6</v>
      </c>
      <c r="C10" t="s">
        <v>25</v>
      </c>
      <c r="D10">
        <v>63</v>
      </c>
      <c r="E10">
        <v>2003</v>
      </c>
      <c r="F10" s="11" t="s">
        <v>43</v>
      </c>
      <c r="G10" s="4">
        <v>290</v>
      </c>
      <c r="H10" s="4" t="s">
        <v>68</v>
      </c>
      <c r="I10" s="4"/>
      <c r="J10" s="10">
        <v>2002.69166280124</v>
      </c>
      <c r="K10" s="9"/>
      <c r="L10" s="10"/>
      <c r="M10" s="4"/>
      <c r="N10">
        <v>348</v>
      </c>
    </row>
    <row r="11" spans="1:19" x14ac:dyDescent="0.25">
      <c r="A11" s="2" t="s">
        <v>8</v>
      </c>
      <c r="B11">
        <v>6</v>
      </c>
      <c r="C11" t="s">
        <v>21</v>
      </c>
      <c r="D11">
        <v>63</v>
      </c>
      <c r="E11">
        <v>1999</v>
      </c>
      <c r="F11" t="s">
        <v>55</v>
      </c>
      <c r="G11" s="4">
        <v>5190</v>
      </c>
      <c r="H11" t="s">
        <v>60</v>
      </c>
      <c r="I11" s="4"/>
      <c r="J11" s="10">
        <v>1999.4004597414601</v>
      </c>
      <c r="K11" s="9"/>
      <c r="L11" s="10"/>
      <c r="M11" s="4"/>
    </row>
    <row r="12" spans="1:19" x14ac:dyDescent="0.25">
      <c r="A12" s="2" t="s">
        <v>52</v>
      </c>
      <c r="B12">
        <v>5</v>
      </c>
      <c r="C12" t="s">
        <v>75</v>
      </c>
      <c r="D12">
        <v>63</v>
      </c>
      <c r="E12">
        <v>1999</v>
      </c>
      <c r="F12" t="s">
        <v>55</v>
      </c>
      <c r="G12">
        <v>2103</v>
      </c>
      <c r="H12" s="4" t="s">
        <v>65</v>
      </c>
      <c r="I12" t="s">
        <v>74</v>
      </c>
    </row>
    <row r="15" spans="1:19" x14ac:dyDescent="0.25">
      <c r="J15">
        <v>1999.5216143437401</v>
      </c>
      <c r="K15">
        <v>2001.55164993275</v>
      </c>
      <c r="L15">
        <v>2003.8210270791201</v>
      </c>
      <c r="M15">
        <v>2002.5328208440301</v>
      </c>
      <c r="N15">
        <v>1999.94433173416</v>
      </c>
      <c r="O15">
        <v>2000.1636237636701</v>
      </c>
      <c r="P15">
        <v>1997.4339068797001</v>
      </c>
      <c r="Q15">
        <v>1997.9020762820301</v>
      </c>
      <c r="R15">
        <v>2002.69166280124</v>
      </c>
      <c r="S15">
        <v>1999.4004597414601</v>
      </c>
    </row>
    <row r="30" spans="8:8" x14ac:dyDescent="0.25">
      <c r="H30">
        <f>50*2.3/12</f>
        <v>9.5833333333333321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25"/>
  <sheetViews>
    <sheetView workbookViewId="0">
      <selection activeCell="C7" sqref="A7:C7"/>
    </sheetView>
  </sheetViews>
  <sheetFormatPr defaultRowHeight="15" x14ac:dyDescent="0.25"/>
  <cols>
    <col min="1" max="1" width="18.140625" bestFit="1" customWidth="1"/>
    <col min="2" max="2" width="18.42578125" bestFit="1" customWidth="1"/>
    <col min="3" max="3" width="12.28515625" bestFit="1" customWidth="1"/>
  </cols>
  <sheetData>
    <row r="7" spans="1:3" x14ac:dyDescent="0.25">
      <c r="A7" t="s">
        <v>1</v>
      </c>
      <c r="B7" t="s">
        <v>93</v>
      </c>
      <c r="C7" t="s">
        <v>94</v>
      </c>
    </row>
    <row r="8" spans="1:3" x14ac:dyDescent="0.25">
      <c r="A8" s="15" t="s">
        <v>12</v>
      </c>
      <c r="B8" s="13">
        <v>3</v>
      </c>
      <c r="C8" s="13">
        <v>0</v>
      </c>
    </row>
    <row r="9" spans="1:3" x14ac:dyDescent="0.25">
      <c r="A9" s="17" t="s">
        <v>76</v>
      </c>
      <c r="B9">
        <v>3</v>
      </c>
      <c r="C9">
        <v>50</v>
      </c>
    </row>
    <row r="10" spans="1:3" x14ac:dyDescent="0.25">
      <c r="A10" s="15" t="s">
        <v>52</v>
      </c>
      <c r="B10">
        <v>3</v>
      </c>
      <c r="C10">
        <v>50</v>
      </c>
    </row>
    <row r="11" spans="1:3" x14ac:dyDescent="0.25">
      <c r="A11" s="14" t="s">
        <v>17</v>
      </c>
      <c r="B11">
        <v>2</v>
      </c>
      <c r="C11">
        <v>20</v>
      </c>
    </row>
    <row r="12" spans="1:3" x14ac:dyDescent="0.25">
      <c r="A12" s="14" t="s">
        <v>8</v>
      </c>
      <c r="B12">
        <v>5</v>
      </c>
      <c r="C12">
        <v>100</v>
      </c>
    </row>
    <row r="13" spans="1:3" x14ac:dyDescent="0.25">
      <c r="A13" s="10" t="s">
        <v>16</v>
      </c>
      <c r="B13">
        <v>3</v>
      </c>
      <c r="C13">
        <v>15</v>
      </c>
    </row>
    <row r="14" spans="1:3" x14ac:dyDescent="0.25">
      <c r="A14" s="16" t="s">
        <v>99</v>
      </c>
      <c r="B14">
        <v>3</v>
      </c>
      <c r="C14">
        <v>20</v>
      </c>
    </row>
    <row r="15" spans="1:3" x14ac:dyDescent="0.25">
      <c r="A15" s="14" t="s">
        <v>10</v>
      </c>
      <c r="B15">
        <v>5</v>
      </c>
      <c r="C15">
        <v>20</v>
      </c>
    </row>
    <row r="16" spans="1:3" x14ac:dyDescent="0.25">
      <c r="A16" t="s">
        <v>13</v>
      </c>
      <c r="B16">
        <v>3</v>
      </c>
      <c r="C16">
        <v>20</v>
      </c>
    </row>
    <row r="17" spans="1:3" x14ac:dyDescent="0.25">
      <c r="A17" s="14" t="s">
        <v>6</v>
      </c>
      <c r="B17">
        <v>5</v>
      </c>
      <c r="C17">
        <v>100</v>
      </c>
    </row>
    <row r="18" spans="1:3" x14ac:dyDescent="0.25">
      <c r="A18" t="s">
        <v>78</v>
      </c>
      <c r="B18">
        <v>5</v>
      </c>
      <c r="C18">
        <v>20</v>
      </c>
    </row>
    <row r="19" spans="1:3" x14ac:dyDescent="0.25">
      <c r="A19" t="s">
        <v>79</v>
      </c>
      <c r="B19">
        <v>3</v>
      </c>
      <c r="C19">
        <v>50</v>
      </c>
    </row>
    <row r="20" spans="1:3" x14ac:dyDescent="0.25">
      <c r="A20" s="14" t="s">
        <v>14</v>
      </c>
      <c r="B20">
        <v>5</v>
      </c>
      <c r="C20">
        <v>70</v>
      </c>
    </row>
    <row r="21" spans="1:3" x14ac:dyDescent="0.25">
      <c r="A21" s="14" t="s">
        <v>15</v>
      </c>
      <c r="B21">
        <v>3</v>
      </c>
      <c r="C21">
        <v>25</v>
      </c>
    </row>
    <row r="22" spans="1:3" x14ac:dyDescent="0.25">
      <c r="A22" s="14" t="s">
        <v>7</v>
      </c>
      <c r="B22">
        <v>5</v>
      </c>
      <c r="C22">
        <v>100</v>
      </c>
    </row>
    <row r="23" spans="1:3" x14ac:dyDescent="0.25">
      <c r="A23" s="14" t="s">
        <v>80</v>
      </c>
      <c r="B23">
        <v>4</v>
      </c>
      <c r="C23">
        <v>50</v>
      </c>
    </row>
    <row r="24" spans="1:3" x14ac:dyDescent="0.25">
      <c r="A24" t="s">
        <v>81</v>
      </c>
      <c r="B24">
        <v>4</v>
      </c>
      <c r="C24">
        <v>50</v>
      </c>
    </row>
    <row r="25" spans="1:3" x14ac:dyDescent="0.25">
      <c r="A25" s="14" t="s">
        <v>82</v>
      </c>
      <c r="B25">
        <v>3</v>
      </c>
      <c r="C25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85" zoomScaleNormal="85" workbookViewId="0">
      <selection sqref="A1:H11"/>
    </sheetView>
  </sheetViews>
  <sheetFormatPr defaultRowHeight="15" x14ac:dyDescent="0.25"/>
  <cols>
    <col min="1" max="1" width="18.42578125" bestFit="1" customWidth="1"/>
    <col min="2" max="2" width="12.85546875" bestFit="1" customWidth="1"/>
    <col min="3" max="3" width="15.5703125" bestFit="1" customWidth="1"/>
    <col min="4" max="4" width="8.7109375" bestFit="1" customWidth="1"/>
    <col min="5" max="5" width="41.7109375" bestFit="1" customWidth="1"/>
    <col min="6" max="6" width="12.85546875" bestFit="1" customWidth="1"/>
    <col min="7" max="7" width="12.28515625" bestFit="1" customWidth="1"/>
    <col min="8" max="8" width="23.140625" bestFit="1" customWidth="1"/>
    <col min="9" max="9" width="5.140625" bestFit="1" customWidth="1"/>
    <col min="10" max="10" width="6" bestFit="1" customWidth="1"/>
    <col min="11" max="15" width="10.710937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33</v>
      </c>
      <c r="G1" t="s">
        <v>34</v>
      </c>
      <c r="H1" t="s">
        <v>35</v>
      </c>
      <c r="J1" t="s">
        <v>92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25">
      <c r="A2" s="2" t="s">
        <v>16</v>
      </c>
      <c r="B2" s="6">
        <v>500</v>
      </c>
      <c r="C2" s="6">
        <v>500</v>
      </c>
      <c r="D2">
        <v>8</v>
      </c>
      <c r="E2" t="s">
        <v>19</v>
      </c>
      <c r="F2">
        <v>63</v>
      </c>
      <c r="G2">
        <v>1999</v>
      </c>
      <c r="H2" t="s">
        <v>37</v>
      </c>
      <c r="I2" s="4">
        <v>43.859304508766499</v>
      </c>
      <c r="J2" s="4"/>
    </row>
    <row r="3" spans="1:15" x14ac:dyDescent="0.25">
      <c r="A3" s="2" t="s">
        <v>6</v>
      </c>
      <c r="B3" s="6">
        <v>500</v>
      </c>
      <c r="C3" s="6">
        <v>500</v>
      </c>
      <c r="D3">
        <v>6</v>
      </c>
      <c r="E3" t="s">
        <v>20</v>
      </c>
      <c r="F3">
        <v>63</v>
      </c>
      <c r="G3">
        <v>2002</v>
      </c>
      <c r="H3" t="s">
        <v>36</v>
      </c>
      <c r="I3" s="4">
        <v>1113.7787541688101</v>
      </c>
      <c r="J3" s="4"/>
      <c r="K3" s="4"/>
      <c r="L3" s="10"/>
      <c r="M3" s="9"/>
      <c r="N3" s="10"/>
      <c r="O3" s="4"/>
    </row>
    <row r="4" spans="1:15" x14ac:dyDescent="0.25">
      <c r="A4" s="2" t="s">
        <v>7</v>
      </c>
      <c r="B4" s="6">
        <v>500</v>
      </c>
      <c r="C4" s="6">
        <v>500</v>
      </c>
      <c r="D4">
        <v>6</v>
      </c>
      <c r="E4" t="s">
        <v>26</v>
      </c>
      <c r="F4">
        <v>63</v>
      </c>
      <c r="G4">
        <v>2004</v>
      </c>
      <c r="H4" t="s">
        <v>36</v>
      </c>
      <c r="I4" s="4">
        <v>968.04741368058501</v>
      </c>
      <c r="J4" s="4"/>
      <c r="K4" s="4"/>
      <c r="L4" s="10"/>
      <c r="M4" s="9"/>
      <c r="N4" s="10"/>
      <c r="O4" s="4"/>
    </row>
    <row r="5" spans="1:15" x14ac:dyDescent="0.25">
      <c r="A5" s="2" t="s">
        <v>14</v>
      </c>
      <c r="B5" s="6">
        <v>500</v>
      </c>
      <c r="C5" s="6">
        <v>500</v>
      </c>
      <c r="D5">
        <v>3</v>
      </c>
      <c r="E5" t="s">
        <v>22</v>
      </c>
      <c r="F5">
        <v>63</v>
      </c>
      <c r="G5">
        <v>2003</v>
      </c>
      <c r="H5" t="s">
        <v>38</v>
      </c>
      <c r="I5" s="4">
        <v>358.11578797432003</v>
      </c>
      <c r="J5" s="4"/>
      <c r="K5" s="4"/>
      <c r="L5" s="10"/>
      <c r="M5" s="9"/>
      <c r="N5" s="10"/>
      <c r="O5" s="4"/>
    </row>
    <row r="6" spans="1:15" x14ac:dyDescent="0.25">
      <c r="A6" s="2" t="s">
        <v>10</v>
      </c>
      <c r="B6" s="6">
        <v>500</v>
      </c>
      <c r="C6" s="6">
        <v>500</v>
      </c>
      <c r="D6">
        <v>6</v>
      </c>
      <c r="E6" t="s">
        <v>23</v>
      </c>
      <c r="F6">
        <v>57</v>
      </c>
      <c r="G6">
        <v>2001</v>
      </c>
      <c r="H6" t="s">
        <v>39</v>
      </c>
      <c r="I6" s="4">
        <v>263.74332716900102</v>
      </c>
      <c r="J6" s="4"/>
      <c r="K6" s="4"/>
      <c r="L6" s="10"/>
      <c r="M6" s="9"/>
      <c r="N6" s="10"/>
      <c r="O6" s="4"/>
    </row>
    <row r="7" spans="1:15" x14ac:dyDescent="0.25">
      <c r="A7" s="2" t="s">
        <v>13</v>
      </c>
      <c r="B7" s="6">
        <v>500</v>
      </c>
      <c r="C7" s="6">
        <v>500</v>
      </c>
      <c r="D7">
        <v>4</v>
      </c>
      <c r="E7" t="s">
        <v>24</v>
      </c>
      <c r="F7">
        <v>57</v>
      </c>
      <c r="G7">
        <v>2001</v>
      </c>
      <c r="H7" t="s">
        <v>40</v>
      </c>
      <c r="I7" s="4">
        <v>124.755787002874</v>
      </c>
      <c r="J7" s="4"/>
      <c r="K7" s="4"/>
      <c r="L7" s="10"/>
      <c r="M7" s="9"/>
      <c r="N7" s="10"/>
      <c r="O7" s="4"/>
    </row>
    <row r="8" spans="1:15" x14ac:dyDescent="0.25">
      <c r="A8" s="2" t="s">
        <v>12</v>
      </c>
      <c r="B8" s="6">
        <v>500</v>
      </c>
      <c r="C8" s="6">
        <v>500</v>
      </c>
      <c r="D8">
        <v>6</v>
      </c>
      <c r="E8" t="s">
        <v>11</v>
      </c>
      <c r="F8">
        <v>57</v>
      </c>
      <c r="G8">
        <v>1997</v>
      </c>
      <c r="H8" t="s">
        <v>41</v>
      </c>
      <c r="I8" s="4">
        <v>191.859451975111</v>
      </c>
      <c r="J8" s="4"/>
      <c r="K8" s="4"/>
      <c r="L8" s="10"/>
      <c r="M8" s="9"/>
      <c r="N8" s="10"/>
      <c r="O8" s="4"/>
    </row>
    <row r="9" spans="1:15" x14ac:dyDescent="0.25">
      <c r="A9" s="2" t="s">
        <v>17</v>
      </c>
      <c r="B9" s="6">
        <v>500</v>
      </c>
      <c r="C9" s="6">
        <v>500</v>
      </c>
      <c r="D9">
        <v>8</v>
      </c>
      <c r="E9" t="s">
        <v>9</v>
      </c>
      <c r="F9">
        <v>63</v>
      </c>
      <c r="G9">
        <v>1999</v>
      </c>
      <c r="H9" t="s">
        <v>42</v>
      </c>
      <c r="I9" s="4">
        <v>285.35827003994802</v>
      </c>
      <c r="J9" s="4"/>
      <c r="K9" s="4"/>
      <c r="L9" s="10"/>
      <c r="M9" s="9"/>
      <c r="N9" s="10"/>
      <c r="O9" s="4"/>
    </row>
    <row r="10" spans="1:15" x14ac:dyDescent="0.25">
      <c r="A10" s="2" t="s">
        <v>15</v>
      </c>
      <c r="B10" s="6">
        <v>500</v>
      </c>
      <c r="C10" s="6">
        <v>500</v>
      </c>
      <c r="D10">
        <v>6</v>
      </c>
      <c r="E10" t="s">
        <v>25</v>
      </c>
      <c r="F10">
        <v>63</v>
      </c>
      <c r="G10">
        <v>2003</v>
      </c>
      <c r="H10" s="11" t="s">
        <v>43</v>
      </c>
      <c r="I10" s="4">
        <v>85.785236311449296</v>
      </c>
      <c r="J10" s="4"/>
      <c r="K10" s="4"/>
      <c r="L10" s="10"/>
      <c r="M10" s="9"/>
      <c r="N10" s="10"/>
      <c r="O10" s="4"/>
    </row>
    <row r="11" spans="1:15" x14ac:dyDescent="0.25">
      <c r="A11" s="2" t="s">
        <v>8</v>
      </c>
      <c r="B11" s="6">
        <v>500</v>
      </c>
      <c r="C11" s="6">
        <v>500</v>
      </c>
      <c r="D11">
        <v>6</v>
      </c>
      <c r="E11" t="s">
        <v>21</v>
      </c>
      <c r="F11">
        <v>63</v>
      </c>
      <c r="G11">
        <v>1999</v>
      </c>
      <c r="H11" t="s">
        <v>37</v>
      </c>
      <c r="I11" s="4">
        <v>1251.54618678579</v>
      </c>
      <c r="J11" s="4"/>
      <c r="K11" s="4"/>
      <c r="L11" s="10"/>
      <c r="M11" s="9"/>
      <c r="N11" s="10"/>
      <c r="O1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zoomScale="85" zoomScaleNormal="85" workbookViewId="0">
      <selection activeCell="K2" sqref="K2:AB2"/>
    </sheetView>
  </sheetViews>
  <sheetFormatPr defaultRowHeight="15" x14ac:dyDescent="0.25"/>
  <cols>
    <col min="1" max="1" width="18.140625" bestFit="1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33</v>
      </c>
      <c r="G1" t="s">
        <v>34</v>
      </c>
    </row>
    <row r="2" spans="1:28" x14ac:dyDescent="0.25">
      <c r="A2" s="15" t="s">
        <v>12</v>
      </c>
      <c r="B2" s="6">
        <v>500</v>
      </c>
      <c r="C2" s="6">
        <v>500</v>
      </c>
      <c r="D2">
        <v>6</v>
      </c>
      <c r="E2" t="s">
        <v>11</v>
      </c>
      <c r="F2">
        <v>57</v>
      </c>
      <c r="G2">
        <v>1997</v>
      </c>
      <c r="K2" s="15" t="s">
        <v>12</v>
      </c>
      <c r="L2" s="17" t="s">
        <v>76</v>
      </c>
      <c r="M2" s="10" t="s">
        <v>16</v>
      </c>
      <c r="N2" s="15" t="s">
        <v>52</v>
      </c>
      <c r="O2" s="14" t="s">
        <v>17</v>
      </c>
      <c r="P2" s="14" t="s">
        <v>8</v>
      </c>
      <c r="Q2" s="16" t="s">
        <v>99</v>
      </c>
      <c r="R2" s="14" t="s">
        <v>10</v>
      </c>
      <c r="S2" t="s">
        <v>13</v>
      </c>
      <c r="T2" t="s">
        <v>78</v>
      </c>
      <c r="U2" s="14" t="s">
        <v>6</v>
      </c>
      <c r="V2" t="s">
        <v>79</v>
      </c>
      <c r="W2" s="14" t="s">
        <v>14</v>
      </c>
      <c r="X2" s="14" t="s">
        <v>15</v>
      </c>
      <c r="Y2" s="14" t="s">
        <v>7</v>
      </c>
      <c r="Z2" t="s">
        <v>81</v>
      </c>
      <c r="AA2" s="14" t="s">
        <v>80</v>
      </c>
      <c r="AB2" s="14" t="s">
        <v>82</v>
      </c>
    </row>
    <row r="3" spans="1:28" x14ac:dyDescent="0.25">
      <c r="A3" s="17" t="s">
        <v>76</v>
      </c>
      <c r="B3" s="6">
        <v>500</v>
      </c>
      <c r="C3" s="6">
        <v>500</v>
      </c>
      <c r="D3">
        <v>6</v>
      </c>
      <c r="E3" t="s">
        <v>98</v>
      </c>
      <c r="F3">
        <v>63</v>
      </c>
      <c r="G3">
        <v>1997</v>
      </c>
    </row>
    <row r="4" spans="1:28" x14ac:dyDescent="0.25">
      <c r="A4" s="10" t="s">
        <v>16</v>
      </c>
      <c r="B4" s="6">
        <v>500</v>
      </c>
      <c r="C4" s="6">
        <v>500</v>
      </c>
      <c r="D4">
        <v>8</v>
      </c>
      <c r="E4" t="s">
        <v>19</v>
      </c>
      <c r="F4">
        <v>63</v>
      </c>
      <c r="G4">
        <v>1999</v>
      </c>
    </row>
    <row r="5" spans="1:28" x14ac:dyDescent="0.25">
      <c r="A5" s="15" t="s">
        <v>52</v>
      </c>
      <c r="B5" s="6">
        <v>500</v>
      </c>
      <c r="C5" s="6">
        <v>500</v>
      </c>
      <c r="D5">
        <v>8</v>
      </c>
      <c r="E5" t="s">
        <v>75</v>
      </c>
      <c r="F5">
        <v>63</v>
      </c>
      <c r="G5">
        <v>1999</v>
      </c>
    </row>
    <row r="6" spans="1:28" x14ac:dyDescent="0.25">
      <c r="A6" s="14" t="s">
        <v>17</v>
      </c>
      <c r="B6" s="6">
        <v>500</v>
      </c>
      <c r="C6" s="6">
        <v>500</v>
      </c>
      <c r="D6">
        <v>8</v>
      </c>
      <c r="E6" t="s">
        <v>9</v>
      </c>
      <c r="F6">
        <v>63</v>
      </c>
      <c r="G6">
        <v>1999</v>
      </c>
    </row>
    <row r="7" spans="1:28" x14ac:dyDescent="0.25">
      <c r="A7" s="14" t="s">
        <v>8</v>
      </c>
      <c r="B7" s="6">
        <v>500</v>
      </c>
      <c r="C7" s="6">
        <v>500</v>
      </c>
      <c r="D7">
        <v>6</v>
      </c>
      <c r="E7" t="s">
        <v>21</v>
      </c>
      <c r="F7">
        <v>63</v>
      </c>
      <c r="G7">
        <v>1999</v>
      </c>
    </row>
    <row r="8" spans="1:28" x14ac:dyDescent="0.25">
      <c r="A8" s="16" t="s">
        <v>99</v>
      </c>
      <c r="B8" s="6">
        <v>500</v>
      </c>
      <c r="C8" s="6">
        <v>500</v>
      </c>
      <c r="D8">
        <v>3</v>
      </c>
      <c r="E8" t="s">
        <v>101</v>
      </c>
      <c r="F8">
        <v>63</v>
      </c>
      <c r="G8">
        <v>2000</v>
      </c>
    </row>
    <row r="9" spans="1:28" x14ac:dyDescent="0.25">
      <c r="A9" s="14" t="s">
        <v>10</v>
      </c>
      <c r="B9" s="6">
        <v>500</v>
      </c>
      <c r="C9" s="6">
        <v>500</v>
      </c>
      <c r="D9">
        <v>6</v>
      </c>
      <c r="E9" t="s">
        <v>23</v>
      </c>
      <c r="F9">
        <v>57</v>
      </c>
      <c r="G9">
        <v>2001</v>
      </c>
    </row>
    <row r="10" spans="1:28" x14ac:dyDescent="0.25">
      <c r="A10" t="s">
        <v>13</v>
      </c>
      <c r="B10" s="6">
        <v>500</v>
      </c>
      <c r="C10" s="6">
        <v>500</v>
      </c>
      <c r="D10">
        <v>4</v>
      </c>
      <c r="E10" t="s">
        <v>24</v>
      </c>
      <c r="F10">
        <v>57</v>
      </c>
      <c r="G10">
        <v>2001</v>
      </c>
    </row>
    <row r="11" spans="1:28" x14ac:dyDescent="0.25">
      <c r="A11" t="s">
        <v>78</v>
      </c>
      <c r="B11" s="6">
        <v>500</v>
      </c>
      <c r="C11" s="6">
        <v>500</v>
      </c>
      <c r="D11">
        <v>8</v>
      </c>
      <c r="E11" t="s">
        <v>95</v>
      </c>
      <c r="F11">
        <v>57</v>
      </c>
      <c r="G11">
        <v>2002</v>
      </c>
    </row>
    <row r="12" spans="1:28" x14ac:dyDescent="0.25">
      <c r="A12" s="14" t="s">
        <v>6</v>
      </c>
      <c r="B12" s="6">
        <v>500</v>
      </c>
      <c r="C12" s="6">
        <v>500</v>
      </c>
      <c r="D12">
        <v>6</v>
      </c>
      <c r="E12" t="s">
        <v>20</v>
      </c>
      <c r="F12">
        <v>63</v>
      </c>
      <c r="G12">
        <v>2002</v>
      </c>
    </row>
    <row r="13" spans="1:28" x14ac:dyDescent="0.25">
      <c r="A13" t="s">
        <v>79</v>
      </c>
      <c r="B13" s="6">
        <v>500</v>
      </c>
      <c r="C13" s="6">
        <v>500</v>
      </c>
      <c r="D13">
        <v>6</v>
      </c>
      <c r="E13" t="s">
        <v>79</v>
      </c>
      <c r="F13">
        <v>63</v>
      </c>
      <c r="G13">
        <v>2002</v>
      </c>
    </row>
    <row r="14" spans="1:28" x14ac:dyDescent="0.25">
      <c r="A14" s="14" t="s">
        <v>14</v>
      </c>
      <c r="B14" s="6">
        <v>500</v>
      </c>
      <c r="C14" s="6">
        <v>500</v>
      </c>
      <c r="D14">
        <v>3</v>
      </c>
      <c r="E14" t="s">
        <v>22</v>
      </c>
      <c r="F14">
        <v>63</v>
      </c>
      <c r="G14">
        <v>2003</v>
      </c>
    </row>
    <row r="15" spans="1:28" x14ac:dyDescent="0.25">
      <c r="A15" s="14" t="s">
        <v>15</v>
      </c>
      <c r="B15" s="6">
        <v>500</v>
      </c>
      <c r="C15" s="6">
        <v>500</v>
      </c>
      <c r="D15">
        <v>6</v>
      </c>
      <c r="E15" t="s">
        <v>103</v>
      </c>
      <c r="F15">
        <v>63</v>
      </c>
      <c r="G15">
        <v>2003</v>
      </c>
    </row>
    <row r="16" spans="1:28" x14ac:dyDescent="0.25">
      <c r="A16" s="14" t="s">
        <v>7</v>
      </c>
      <c r="B16" s="6">
        <v>500</v>
      </c>
      <c r="C16" s="6">
        <v>500</v>
      </c>
      <c r="D16">
        <v>6</v>
      </c>
      <c r="E16" t="s">
        <v>26</v>
      </c>
      <c r="F16">
        <v>63</v>
      </c>
      <c r="G16">
        <v>2004</v>
      </c>
    </row>
    <row r="17" spans="1:7" x14ac:dyDescent="0.25">
      <c r="A17" t="s">
        <v>81</v>
      </c>
      <c r="B17" s="6">
        <v>500</v>
      </c>
      <c r="C17" s="6">
        <v>500</v>
      </c>
      <c r="D17">
        <v>3</v>
      </c>
      <c r="E17" t="s">
        <v>96</v>
      </c>
      <c r="F17">
        <v>63</v>
      </c>
      <c r="G17">
        <v>2006</v>
      </c>
    </row>
    <row r="18" spans="1:7" x14ac:dyDescent="0.25">
      <c r="A18" s="14" t="s">
        <v>80</v>
      </c>
      <c r="B18" s="6">
        <v>500</v>
      </c>
      <c r="C18" s="6">
        <v>500</v>
      </c>
      <c r="D18">
        <v>6</v>
      </c>
      <c r="E18" t="s">
        <v>97</v>
      </c>
      <c r="F18">
        <v>63</v>
      </c>
      <c r="G18">
        <v>2006</v>
      </c>
    </row>
    <row r="19" spans="1:7" x14ac:dyDescent="0.25">
      <c r="A19" s="14" t="s">
        <v>82</v>
      </c>
      <c r="B19" s="6">
        <v>500</v>
      </c>
      <c r="C19" s="6">
        <v>500</v>
      </c>
      <c r="D19">
        <v>8</v>
      </c>
      <c r="E19" t="s">
        <v>102</v>
      </c>
      <c r="F19">
        <v>63</v>
      </c>
      <c r="G19">
        <v>2008</v>
      </c>
    </row>
  </sheetData>
  <sortState ref="A2:G19">
    <sortCondition ref="G2:G1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70" zoomScaleNormal="70" workbookViewId="0">
      <selection sqref="A1:B25"/>
    </sheetView>
  </sheetViews>
  <sheetFormatPr defaultRowHeight="15" x14ac:dyDescent="0.25"/>
  <cols>
    <col min="1" max="1" width="18.28515625" bestFit="1" customWidth="1"/>
    <col min="2" max="2" width="48.85546875" bestFit="1" customWidth="1"/>
    <col min="3" max="3" width="23.140625" bestFit="1" customWidth="1"/>
    <col min="4" max="4" width="26.42578125" bestFit="1" customWidth="1"/>
    <col min="5" max="5" width="35.42578125" customWidth="1"/>
    <col min="6" max="6" width="15.42578125" bestFit="1" customWidth="1"/>
    <col min="11" max="11" width="23.42578125" bestFit="1" customWidth="1"/>
  </cols>
  <sheetData>
    <row r="1" spans="1:12" x14ac:dyDescent="0.25">
      <c r="A1" t="s">
        <v>1</v>
      </c>
      <c r="B1" t="s">
        <v>18</v>
      </c>
      <c r="C1" t="s">
        <v>104</v>
      </c>
      <c r="D1" t="s">
        <v>106</v>
      </c>
      <c r="E1" t="s">
        <v>108</v>
      </c>
      <c r="F1" t="s">
        <v>113</v>
      </c>
      <c r="G1" t="s">
        <v>158</v>
      </c>
      <c r="H1" t="s">
        <v>159</v>
      </c>
      <c r="I1" t="s">
        <v>160</v>
      </c>
      <c r="K1" t="s">
        <v>115</v>
      </c>
      <c r="L1">
        <f>SUM(F:F)</f>
        <v>83</v>
      </c>
    </row>
    <row r="2" spans="1:12" x14ac:dyDescent="0.25">
      <c r="A2" t="s">
        <v>16</v>
      </c>
      <c r="B2" t="s">
        <v>19</v>
      </c>
      <c r="C2" t="s">
        <v>105</v>
      </c>
      <c r="D2" t="s">
        <v>132</v>
      </c>
      <c r="E2" t="s">
        <v>112</v>
      </c>
      <c r="F2">
        <v>1</v>
      </c>
      <c r="G2">
        <v>3</v>
      </c>
      <c r="H2" t="b">
        <f>G2-F2=0</f>
        <v>0</v>
      </c>
      <c r="I2" t="b">
        <f>G2-F2=1</f>
        <v>0</v>
      </c>
      <c r="K2" t="s">
        <v>116</v>
      </c>
      <c r="L2">
        <f>COUNTIF(H:H,TRUE)</f>
        <v>20</v>
      </c>
    </row>
    <row r="3" spans="1:12" x14ac:dyDescent="0.25">
      <c r="A3" t="s">
        <v>6</v>
      </c>
      <c r="B3" t="s">
        <v>20</v>
      </c>
      <c r="C3" t="s">
        <v>36</v>
      </c>
      <c r="D3" t="s">
        <v>36</v>
      </c>
      <c r="E3" t="s">
        <v>110</v>
      </c>
      <c r="F3">
        <v>4</v>
      </c>
      <c r="G3">
        <v>4</v>
      </c>
      <c r="H3" t="b">
        <f t="shared" ref="H3:H25" si="0">G3-F3=0</f>
        <v>1</v>
      </c>
      <c r="I3" t="b">
        <f t="shared" ref="I3:I25" si="1">G3-F3=1</f>
        <v>0</v>
      </c>
      <c r="K3" t="s">
        <v>160</v>
      </c>
      <c r="L3">
        <f>COUNTIF(I:I,TRUE)</f>
        <v>3</v>
      </c>
    </row>
    <row r="4" spans="1:12" x14ac:dyDescent="0.25">
      <c r="A4" t="s">
        <v>7</v>
      </c>
      <c r="B4" t="s">
        <v>26</v>
      </c>
      <c r="C4" t="s">
        <v>36</v>
      </c>
      <c r="D4" t="s">
        <v>36</v>
      </c>
      <c r="E4" t="s">
        <v>110</v>
      </c>
      <c r="F4">
        <v>4</v>
      </c>
      <c r="G4">
        <v>4</v>
      </c>
      <c r="H4" t="b">
        <f t="shared" si="0"/>
        <v>1</v>
      </c>
      <c r="I4" t="b">
        <f t="shared" si="1"/>
        <v>0</v>
      </c>
      <c r="K4" t="s">
        <v>114</v>
      </c>
      <c r="L4" s="5">
        <f>L1/(SUM(G:G))</f>
        <v>0.94318181818181823</v>
      </c>
    </row>
    <row r="5" spans="1:12" x14ac:dyDescent="0.25">
      <c r="A5" t="s">
        <v>14</v>
      </c>
      <c r="B5" t="s">
        <v>22</v>
      </c>
      <c r="C5" t="s">
        <v>62</v>
      </c>
      <c r="D5" t="s">
        <v>133</v>
      </c>
      <c r="E5" t="s">
        <v>109</v>
      </c>
      <c r="F5">
        <v>3</v>
      </c>
      <c r="G5">
        <v>3</v>
      </c>
      <c r="H5" t="b">
        <f t="shared" si="0"/>
        <v>1</v>
      </c>
      <c r="I5" t="b">
        <f t="shared" si="1"/>
        <v>0</v>
      </c>
      <c r="K5" t="s">
        <v>114</v>
      </c>
      <c r="L5" s="5">
        <f>COUNTIF(H:H,TRUE)/(COUNT(F:F))</f>
        <v>0.83333333333333337</v>
      </c>
    </row>
    <row r="6" spans="1:12" x14ac:dyDescent="0.25">
      <c r="A6" t="s">
        <v>10</v>
      </c>
      <c r="B6" t="s">
        <v>23</v>
      </c>
      <c r="C6" t="s">
        <v>39</v>
      </c>
      <c r="D6" t="s">
        <v>39</v>
      </c>
      <c r="E6" t="s">
        <v>110</v>
      </c>
      <c r="F6">
        <v>3</v>
      </c>
      <c r="G6">
        <v>3</v>
      </c>
      <c r="H6" t="b">
        <f t="shared" si="0"/>
        <v>1</v>
      </c>
      <c r="I6" t="b">
        <f t="shared" si="1"/>
        <v>0</v>
      </c>
      <c r="K6" t="s">
        <v>161</v>
      </c>
      <c r="L6" s="5">
        <f>L3/COUNT(F:F)</f>
        <v>0.125</v>
      </c>
    </row>
    <row r="7" spans="1:12" x14ac:dyDescent="0.25">
      <c r="A7" t="s">
        <v>12</v>
      </c>
      <c r="B7" t="s">
        <v>11</v>
      </c>
      <c r="C7" t="s">
        <v>37</v>
      </c>
      <c r="D7" t="s">
        <v>37</v>
      </c>
      <c r="E7" t="s">
        <v>110</v>
      </c>
      <c r="F7">
        <v>4</v>
      </c>
      <c r="G7">
        <v>4</v>
      </c>
      <c r="H7" t="b">
        <f t="shared" si="0"/>
        <v>1</v>
      </c>
      <c r="I7" t="b">
        <f t="shared" si="1"/>
        <v>0</v>
      </c>
    </row>
    <row r="8" spans="1:12" x14ac:dyDescent="0.25">
      <c r="A8" t="s">
        <v>17</v>
      </c>
      <c r="B8" t="s">
        <v>9</v>
      </c>
      <c r="C8" t="s">
        <v>73</v>
      </c>
      <c r="D8" t="s">
        <v>73</v>
      </c>
      <c r="E8" t="s">
        <v>110</v>
      </c>
      <c r="F8">
        <v>4</v>
      </c>
      <c r="G8">
        <v>4</v>
      </c>
      <c r="H8" t="b">
        <f t="shared" si="0"/>
        <v>1</v>
      </c>
      <c r="I8" t="b">
        <f t="shared" si="1"/>
        <v>0</v>
      </c>
    </row>
    <row r="9" spans="1:12" x14ac:dyDescent="0.25">
      <c r="A9" t="s">
        <v>15</v>
      </c>
      <c r="B9" t="s">
        <v>25</v>
      </c>
      <c r="C9" t="s">
        <v>43</v>
      </c>
      <c r="D9" t="s">
        <v>134</v>
      </c>
      <c r="E9" t="s">
        <v>111</v>
      </c>
      <c r="F9">
        <v>3</v>
      </c>
      <c r="G9">
        <v>3</v>
      </c>
      <c r="H9" t="b">
        <f t="shared" si="0"/>
        <v>1</v>
      </c>
      <c r="I9" t="b">
        <f t="shared" si="1"/>
        <v>0</v>
      </c>
    </row>
    <row r="10" spans="1:12" x14ac:dyDescent="0.25">
      <c r="A10" t="s">
        <v>8</v>
      </c>
      <c r="B10" t="s">
        <v>21</v>
      </c>
      <c r="C10" t="s">
        <v>37</v>
      </c>
      <c r="D10" t="s">
        <v>37</v>
      </c>
      <c r="E10" t="s">
        <v>110</v>
      </c>
      <c r="F10">
        <v>4</v>
      </c>
      <c r="G10">
        <v>4</v>
      </c>
      <c r="H10" t="b">
        <f t="shared" si="0"/>
        <v>1</v>
      </c>
      <c r="I10" t="b">
        <f t="shared" si="1"/>
        <v>0</v>
      </c>
    </row>
    <row r="11" spans="1:12" x14ac:dyDescent="0.25">
      <c r="A11" t="s">
        <v>52</v>
      </c>
      <c r="B11" t="s">
        <v>75</v>
      </c>
      <c r="C11" t="s">
        <v>37</v>
      </c>
      <c r="D11" t="s">
        <v>37</v>
      </c>
      <c r="E11" t="s">
        <v>110</v>
      </c>
      <c r="F11">
        <v>4</v>
      </c>
      <c r="G11">
        <v>4</v>
      </c>
      <c r="H11" t="b">
        <f t="shared" si="0"/>
        <v>1</v>
      </c>
      <c r="I11" t="b">
        <f t="shared" si="1"/>
        <v>0</v>
      </c>
    </row>
    <row r="12" spans="1:12" x14ac:dyDescent="0.25">
      <c r="A12" t="s">
        <v>117</v>
      </c>
      <c r="B12" t="s">
        <v>131</v>
      </c>
      <c r="C12" t="s">
        <v>42</v>
      </c>
      <c r="D12" t="s">
        <v>135</v>
      </c>
      <c r="E12" t="s">
        <v>137</v>
      </c>
      <c r="F12">
        <v>3</v>
      </c>
      <c r="G12">
        <v>4</v>
      </c>
      <c r="H12" t="b">
        <f t="shared" si="0"/>
        <v>0</v>
      </c>
      <c r="I12" t="b">
        <f t="shared" si="1"/>
        <v>1</v>
      </c>
    </row>
    <row r="13" spans="1:12" x14ac:dyDescent="0.25">
      <c r="A13" t="s">
        <v>118</v>
      </c>
      <c r="B13" t="s">
        <v>125</v>
      </c>
      <c r="C13" t="s">
        <v>38</v>
      </c>
      <c r="D13" t="s">
        <v>38</v>
      </c>
      <c r="E13" t="s">
        <v>110</v>
      </c>
      <c r="F13">
        <v>3</v>
      </c>
      <c r="G13">
        <v>3</v>
      </c>
      <c r="H13" t="b">
        <f t="shared" si="0"/>
        <v>1</v>
      </c>
      <c r="I13" t="b">
        <f t="shared" si="1"/>
        <v>0</v>
      </c>
    </row>
    <row r="14" spans="1:12" x14ac:dyDescent="0.25">
      <c r="A14" t="s">
        <v>120</v>
      </c>
      <c r="B14" t="s">
        <v>126</v>
      </c>
      <c r="C14" t="s">
        <v>136</v>
      </c>
      <c r="D14" t="s">
        <v>136</v>
      </c>
      <c r="E14" t="s">
        <v>110</v>
      </c>
      <c r="F14">
        <v>4</v>
      </c>
      <c r="G14">
        <v>4</v>
      </c>
      <c r="H14" t="b">
        <f t="shared" si="0"/>
        <v>1</v>
      </c>
      <c r="I14" t="b">
        <f t="shared" si="1"/>
        <v>0</v>
      </c>
    </row>
    <row r="15" spans="1:12" x14ac:dyDescent="0.25">
      <c r="A15" t="s">
        <v>119</v>
      </c>
      <c r="B15" t="s">
        <v>127</v>
      </c>
      <c r="C15" t="s">
        <v>73</v>
      </c>
      <c r="D15" t="s">
        <v>73</v>
      </c>
      <c r="E15" t="s">
        <v>110</v>
      </c>
      <c r="F15">
        <v>4</v>
      </c>
      <c r="G15">
        <v>4</v>
      </c>
      <c r="H15" t="b">
        <f t="shared" si="0"/>
        <v>1</v>
      </c>
      <c r="I15" t="b">
        <f t="shared" si="1"/>
        <v>0</v>
      </c>
    </row>
    <row r="16" spans="1:12" x14ac:dyDescent="0.25">
      <c r="A16" t="s">
        <v>121</v>
      </c>
      <c r="B16" t="s">
        <v>128</v>
      </c>
      <c r="C16" t="s">
        <v>124</v>
      </c>
      <c r="D16" t="s">
        <v>124</v>
      </c>
      <c r="E16" t="s">
        <v>110</v>
      </c>
      <c r="F16">
        <v>4</v>
      </c>
      <c r="G16">
        <v>4</v>
      </c>
      <c r="H16" t="b">
        <f t="shared" si="0"/>
        <v>1</v>
      </c>
      <c r="I16" t="b">
        <f t="shared" si="1"/>
        <v>0</v>
      </c>
    </row>
    <row r="17" spans="1:9" x14ac:dyDescent="0.25">
      <c r="A17" t="s">
        <v>122</v>
      </c>
      <c r="B17" t="s">
        <v>129</v>
      </c>
      <c r="C17" t="s">
        <v>138</v>
      </c>
      <c r="D17" t="s">
        <v>140</v>
      </c>
      <c r="E17" t="s">
        <v>139</v>
      </c>
      <c r="F17">
        <v>3</v>
      </c>
      <c r="G17">
        <v>4</v>
      </c>
      <c r="H17" t="b">
        <f t="shared" si="0"/>
        <v>0</v>
      </c>
      <c r="I17" t="b">
        <f t="shared" si="1"/>
        <v>1</v>
      </c>
    </row>
    <row r="18" spans="1:9" x14ac:dyDescent="0.25">
      <c r="A18" t="s">
        <v>123</v>
      </c>
      <c r="B18" t="s">
        <v>130</v>
      </c>
      <c r="C18" t="s">
        <v>37</v>
      </c>
      <c r="D18" t="s">
        <v>37</v>
      </c>
      <c r="E18" t="s">
        <v>110</v>
      </c>
      <c r="F18">
        <v>4</v>
      </c>
      <c r="G18">
        <v>4</v>
      </c>
      <c r="H18" t="b">
        <f t="shared" si="0"/>
        <v>1</v>
      </c>
      <c r="I18" t="b">
        <f t="shared" si="1"/>
        <v>0</v>
      </c>
    </row>
    <row r="19" spans="1:9" x14ac:dyDescent="0.25">
      <c r="A19" t="s">
        <v>79</v>
      </c>
      <c r="B19" t="s">
        <v>147</v>
      </c>
      <c r="C19" t="s">
        <v>151</v>
      </c>
      <c r="D19" t="s">
        <v>152</v>
      </c>
      <c r="E19" t="s">
        <v>153</v>
      </c>
      <c r="F19">
        <v>2</v>
      </c>
      <c r="G19">
        <v>3</v>
      </c>
      <c r="H19" t="b">
        <f t="shared" si="0"/>
        <v>0</v>
      </c>
      <c r="I19" t="b">
        <f t="shared" si="1"/>
        <v>1</v>
      </c>
    </row>
    <row r="20" spans="1:9" x14ac:dyDescent="0.25">
      <c r="A20" t="s">
        <v>141</v>
      </c>
      <c r="B20" t="s">
        <v>148</v>
      </c>
      <c r="C20" t="s">
        <v>107</v>
      </c>
      <c r="D20" t="s">
        <v>107</v>
      </c>
      <c r="E20" t="s">
        <v>110</v>
      </c>
      <c r="F20">
        <v>3</v>
      </c>
      <c r="G20">
        <v>3</v>
      </c>
      <c r="H20" t="b">
        <f t="shared" si="0"/>
        <v>1</v>
      </c>
      <c r="I20" t="b">
        <f t="shared" si="1"/>
        <v>0</v>
      </c>
    </row>
    <row r="21" spans="1:9" x14ac:dyDescent="0.25">
      <c r="A21" t="s">
        <v>142</v>
      </c>
      <c r="B21" t="s">
        <v>149</v>
      </c>
      <c r="C21" t="s">
        <v>136</v>
      </c>
      <c r="D21" t="s">
        <v>136</v>
      </c>
      <c r="E21" t="s">
        <v>110</v>
      </c>
      <c r="F21">
        <v>4</v>
      </c>
      <c r="G21">
        <v>4</v>
      </c>
      <c r="H21" t="b">
        <f t="shared" si="0"/>
        <v>1</v>
      </c>
      <c r="I21" t="b">
        <f t="shared" si="1"/>
        <v>0</v>
      </c>
    </row>
    <row r="22" spans="1:9" x14ac:dyDescent="0.25">
      <c r="A22" t="s">
        <v>143</v>
      </c>
      <c r="B22" t="s">
        <v>150</v>
      </c>
      <c r="C22" t="s">
        <v>107</v>
      </c>
      <c r="D22" t="s">
        <v>107</v>
      </c>
      <c r="E22" t="s">
        <v>110</v>
      </c>
      <c r="F22">
        <v>3</v>
      </c>
      <c r="G22">
        <v>3</v>
      </c>
      <c r="H22" t="b">
        <f t="shared" si="0"/>
        <v>1</v>
      </c>
      <c r="I22" t="b">
        <f t="shared" si="1"/>
        <v>0</v>
      </c>
    </row>
    <row r="23" spans="1:9" x14ac:dyDescent="0.25">
      <c r="A23" t="s">
        <v>144</v>
      </c>
      <c r="B23" t="s">
        <v>154</v>
      </c>
      <c r="C23" t="s">
        <v>73</v>
      </c>
      <c r="D23" t="s">
        <v>73</v>
      </c>
      <c r="E23" t="s">
        <v>110</v>
      </c>
      <c r="F23">
        <v>4</v>
      </c>
      <c r="G23">
        <v>4</v>
      </c>
      <c r="H23" t="b">
        <f t="shared" si="0"/>
        <v>1</v>
      </c>
      <c r="I23" t="b">
        <f t="shared" si="1"/>
        <v>0</v>
      </c>
    </row>
    <row r="24" spans="1:9" x14ac:dyDescent="0.25">
      <c r="A24" t="s">
        <v>145</v>
      </c>
      <c r="B24" t="s">
        <v>155</v>
      </c>
      <c r="C24" t="s">
        <v>136</v>
      </c>
      <c r="D24" t="s">
        <v>136</v>
      </c>
      <c r="E24" t="s">
        <v>110</v>
      </c>
      <c r="F24">
        <v>4</v>
      </c>
      <c r="G24">
        <v>4</v>
      </c>
      <c r="H24" t="b">
        <f t="shared" si="0"/>
        <v>1</v>
      </c>
      <c r="I24" t="b">
        <f t="shared" si="1"/>
        <v>0</v>
      </c>
    </row>
    <row r="25" spans="1:9" x14ac:dyDescent="0.25">
      <c r="A25" t="s">
        <v>146</v>
      </c>
      <c r="B25" t="s">
        <v>156</v>
      </c>
      <c r="C25" t="s">
        <v>37</v>
      </c>
      <c r="D25" t="s">
        <v>37</v>
      </c>
      <c r="E25" t="s">
        <v>157</v>
      </c>
      <c r="F25">
        <v>4</v>
      </c>
      <c r="G25">
        <v>4</v>
      </c>
      <c r="H25" t="b">
        <f t="shared" si="0"/>
        <v>1</v>
      </c>
      <c r="I25" t="b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Budgets</vt:lpstr>
      <vt:lpstr>Mission parameters</vt:lpstr>
      <vt:lpstr>Mission cost profiles</vt:lpstr>
      <vt:lpstr>Panel discount rates</vt:lpstr>
      <vt:lpstr>Mission data</vt:lpstr>
      <vt:lpstr>Fine budgeting</vt:lpstr>
      <vt:lpstr>Mission parameters2</vt:lpstr>
      <vt:lpstr>Sheet1</vt:lpstr>
      <vt:lpstr>orbit validation</vt:lpstr>
      <vt:lpstr>lv validation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2011-08-29T15:37:49Z</dcterms:created>
  <dcterms:modified xsi:type="dcterms:W3CDTF">2012-04-30T03:08:25Z</dcterms:modified>
</cp:coreProperties>
</file>