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bolo\Документы\Работа\Тестовые задания\"/>
    </mc:Choice>
  </mc:AlternateContent>
  <xr:revisionPtr revIDLastSave="0" documentId="13_ncr:1_{13BB54A0-9E2D-4FD1-BCFA-77CD61E8D139}" xr6:coauthVersionLast="47" xr6:coauthVersionMax="47" xr10:uidLastSave="{00000000-0000-0000-0000-000000000000}"/>
  <bookViews>
    <workbookView xWindow="-110" yWindow="-110" windowWidth="25820" windowHeight="15500" activeTab="1" xr2:uid="{23417746-6F84-4168-87B5-19299813A6EC}"/>
  </bookViews>
  <sheets>
    <sheet name="Задача 1" sheetId="1" r:id="rId1"/>
    <sheet name="Задача 2" sheetId="2" r:id="rId2"/>
  </sheets>
  <definedNames>
    <definedName name="ExternalData_1" localSheetId="0" hidden="1">'Задача 1'!$C$43:$G$48</definedName>
    <definedName name="ExternalData_2" localSheetId="0" hidden="1">'Задача 1'!$C$51:$G$56</definedName>
    <definedName name="ExternalData_3" localSheetId="0" hidden="1">'Задача 1'!$C$59:$G$64</definedName>
    <definedName name="ExternalData_4" localSheetId="0" hidden="1">'Задача 1'!$C$69:$F$73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лан_Продаж_4cedbcb2-7f0c-4ab3-a77d-feb33fe5e76b" name="План_Продаж" connection="Query - План_Продаж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5" i="1" s="1"/>
  <c r="H46" i="1" s="1"/>
  <c r="H47" i="1" s="1"/>
  <c r="H48" i="1" s="1"/>
  <c r="I44" i="1"/>
  <c r="I45" i="1" s="1"/>
  <c r="J44" i="1"/>
  <c r="G70" i="1" s="1"/>
  <c r="J45" i="1"/>
  <c r="G71" i="1" s="1"/>
  <c r="H52" i="1"/>
  <c r="H53" i="1" s="1"/>
  <c r="H54" i="1" s="1"/>
  <c r="H55" i="1" s="1"/>
  <c r="H56" i="1" s="1"/>
  <c r="I52" i="1"/>
  <c r="I53" i="1" s="1"/>
  <c r="J52" i="1"/>
  <c r="H70" i="1" s="1"/>
  <c r="J53" i="1"/>
  <c r="H71" i="1" s="1"/>
  <c r="H60" i="1"/>
  <c r="H61" i="1" s="1"/>
  <c r="H62" i="1" s="1"/>
  <c r="H63" i="1" s="1"/>
  <c r="H64" i="1" s="1"/>
  <c r="I60" i="1"/>
  <c r="I61" i="1" s="1"/>
  <c r="J60" i="1"/>
  <c r="J61" i="1"/>
  <c r="I70" i="1"/>
  <c r="I71" i="1"/>
  <c r="K70" i="1"/>
  <c r="K71" i="1" s="1"/>
  <c r="K72" i="1" s="1"/>
  <c r="K73" i="1" s="1"/>
  <c r="L70" i="1"/>
  <c r="M70" i="1"/>
  <c r="J46" i="1" l="1"/>
  <c r="I46" i="1" s="1"/>
  <c r="J54" i="1"/>
  <c r="I54" i="1"/>
  <c r="J62" i="1"/>
  <c r="I62" i="1"/>
  <c r="J70" i="1"/>
  <c r="J71" i="1"/>
  <c r="M71" i="1" s="1"/>
  <c r="J47" i="1" l="1"/>
  <c r="G72" i="1" s="1"/>
  <c r="J55" i="1"/>
  <c r="H72" i="1" s="1"/>
  <c r="I63" i="1"/>
  <c r="J63" i="1"/>
  <c r="I72" i="1" s="1"/>
  <c r="L71" i="1"/>
  <c r="J72" i="1" l="1"/>
  <c r="I47" i="1"/>
  <c r="I55" i="1"/>
  <c r="J64" i="1"/>
  <c r="I73" i="1" s="1"/>
  <c r="M72" i="1"/>
  <c r="J48" i="1" l="1"/>
  <c r="G73" i="1" s="1"/>
  <c r="J73" i="1" s="1"/>
  <c r="I48" i="1"/>
  <c r="J56" i="1"/>
  <c r="H73" i="1" s="1"/>
  <c r="I56" i="1"/>
  <c r="I64" i="1"/>
  <c r="L72" i="1"/>
  <c r="M73" i="1" l="1"/>
  <c r="L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Константин Болотов</author>
  </authors>
  <commentList>
    <comment ref="E43" authorId="0" shapeId="0" xr:uid="{68EC2318-257F-4904-BA2F-97A8475077A3}">
      <text>
        <r>
          <rPr>
            <sz val="9"/>
            <color indexed="81"/>
            <rFont val="Tahoma"/>
            <family val="2"/>
            <charset val="204"/>
          </rPr>
          <t>Приход, шт.</t>
        </r>
      </text>
    </comment>
    <comment ref="F43" authorId="0" shapeId="0" xr:uid="{A4625DE1-2402-474A-9FA0-63C0619A91EF}">
      <text>
        <r>
          <rPr>
            <sz val="9"/>
            <color indexed="81"/>
            <rFont val="Tahoma"/>
            <family val="2"/>
            <charset val="204"/>
          </rPr>
          <t>Приход, руб</t>
        </r>
      </text>
    </comment>
    <comment ref="H43" authorId="0" shapeId="0" xr:uid="{2F01715F-1030-43D9-8E77-993BEBEE94EC}">
      <text>
        <r>
          <rPr>
            <sz val="9"/>
            <color indexed="81"/>
            <rFont val="Tahoma"/>
            <family val="2"/>
            <charset val="204"/>
          </rPr>
          <t>На конец дня</t>
        </r>
      </text>
    </comment>
    <comment ref="I43" authorId="0" shapeId="0" xr:uid="{DD9E036C-0427-4EC4-93E8-CE0DEA2F1641}">
      <text>
        <r>
          <rPr>
            <sz val="9"/>
            <color indexed="81"/>
            <rFont val="Tahoma"/>
            <family val="2"/>
            <charset val="204"/>
          </rPr>
          <t>= Остаток[руб] пред_дня
   + Приход[руб] этого дня
  - Расход[шт] этого дня * Себест[руб]</t>
        </r>
      </text>
    </comment>
    <comment ref="J43" authorId="0" shapeId="0" xr:uid="{57ED8C8C-E59A-4910-AC68-5D757297AFB6}">
      <text>
        <r>
          <rPr>
            <sz val="9"/>
            <color indexed="81"/>
            <rFont val="Tahoma"/>
            <charset val="1"/>
          </rPr>
          <t xml:space="preserve">= (Остаток[руб] пред_дня 
+ Приход[руб] этого_дня ) / 
(Остаток[шт] пред_дня
+ Приход[шт] этого дня)
</t>
        </r>
      </text>
    </comment>
    <comment ref="J69" authorId="0" shapeId="0" xr:uid="{022D9976-3B71-4BAB-8375-C751830F4BA0}">
      <text>
        <r>
          <rPr>
            <sz val="9"/>
            <color indexed="81"/>
            <rFont val="Tahoma"/>
            <family val="2"/>
            <charset val="204"/>
          </rPr>
          <t>Стоимость производства упаковки препарата</t>
        </r>
      </text>
    </comment>
    <comment ref="K69" authorId="0" shapeId="0" xr:uid="{DF7B80AE-2F41-444A-8BDC-3409911EE2F3}">
      <text>
        <r>
          <rPr>
            <sz val="9"/>
            <color indexed="81"/>
            <rFont val="Tahoma"/>
            <family val="2"/>
            <charset val="204"/>
          </rPr>
          <t>На конец дня</t>
        </r>
      </text>
    </comment>
    <comment ref="L69" authorId="0" shapeId="0" xr:uid="{26412A7B-E6FE-4A5E-81E9-35B7DDAE68A7}">
      <text>
        <r>
          <rPr>
            <sz val="9"/>
            <color indexed="81"/>
            <rFont val="Tahoma"/>
            <family val="2"/>
            <charset val="204"/>
          </rPr>
          <t>= Остаток[руб] пред_дня
   + Приход[руб] этого дня
  - Расход[шт] этого дня * Себест[руб]</t>
        </r>
      </text>
    </comment>
    <comment ref="M69" authorId="0" shapeId="0" xr:uid="{9009E9ED-4ABE-4C2F-963A-502EA30BBAAC}">
      <text>
        <r>
          <rPr>
            <sz val="9"/>
            <color indexed="81"/>
            <rFont val="Tahoma"/>
            <family val="2"/>
            <charset val="204"/>
          </rPr>
          <t>= (Остаток[руб] пред_дня 
+ Приход[руб] этого_дня ) / 
(Остаток[шт] пред_дня
+ Приход[шт] этого дня)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A85567-6323-40FD-87B9-03493EAA127A}" keepAlive="1" name="Query - Компоненты_Все" description="Connection to the 'Компоненты_Все' query in the workbook." type="5" refreshedVersion="0" background="1">
    <dbPr connection="Provider=Microsoft.Mashup.OleDb.1;Data Source=$Workbook$;Location=Компоненты_Все;Extended Properties=&quot;&quot;" command="SELECT * FROM [Компоненты_Все]"/>
  </connection>
  <connection id="2" xr16:uid="{45D88FB5-4B75-418E-AA4C-AD0977FE2A32}" keepAlive="1" name="Query - Компоненты_ГП1" description="Connection to the 'Компоненты_ГП1' query in the workbook." type="5" refreshedVersion="0" background="1">
    <dbPr connection="Provider=Microsoft.Mashup.OleDb.1;Data Source=$Workbook$;Location=Компоненты_ГП1;Extended Properties=&quot;&quot;" command="SELECT * FROM [Компоненты_ГП1]"/>
  </connection>
  <connection id="3" xr16:uid="{24FF96B6-EAED-4649-803C-D759DA185B74}" keepAlive="1" name="Query - Компоненты_ГП2" description="Connection to the 'Компоненты_ГП2' query in the workbook." type="5" refreshedVersion="0" background="1">
    <dbPr connection="Provider=Microsoft.Mashup.OleDb.1;Data Source=$Workbook$;Location=Компоненты_ГП2;Extended Properties=&quot;&quot;" command="SELECT * FROM [Компоненты_ГП2]"/>
  </connection>
  <connection id="4" xr16:uid="{F7B451F4-3BF9-4C4F-B466-C59227ED4F1A}" keepAlive="1" name="Query - Компоненты_ГП3" description="Connection to the 'Компоненты_ГП3' query in the workbook." type="5" refreshedVersion="0" background="1">
    <dbPr connection="Provider=Microsoft.Mashup.OleDb.1;Data Source=$Workbook$;Location=Компоненты_ГП3;Extended Properties=&quot;&quot;" command="SELECT * FROM [Компоненты_ГП3]"/>
  </connection>
  <connection id="5" xr16:uid="{6712D821-1C57-494D-9C39-50F9F9E66B0F}" keepAlive="1" name="Query - Остаток_Преп" description="Connection to the 'Остаток_Преп' query in the workbook." type="5" refreshedVersion="0" background="1">
    <dbPr connection="Provider=Microsoft.Mashup.OleDb.1;Data Source=$Workbook$;Location=Остаток_Преп;Extended Properties=&quot;&quot;" command="SELECT * FROM [Остаток_Преп]"/>
  </connection>
  <connection id="6" xr16:uid="{FFEAC41B-DB7E-4F52-9B4E-CE5C85E861AC}" keepAlive="1" name="Query - Остаток_сырья" description="Connection to the 'Остаток_сырья' query in the workbook." type="5" refreshedVersion="0" background="1">
    <dbPr connection="Provider=Microsoft.Mashup.OleDb.1;Data Source=$Workbook$;Location=Остаток_сырья;Extended Properties=&quot;&quot;" command="SELECT * FROM [Остаток_сырья]"/>
  </connection>
  <connection id="7" xr16:uid="{3355E43B-B236-4EB5-B8F0-9DC34D8B551C}" name="Query - План_Продаж" description="Connection to the 'План_Продаж' query in the workbook." type="100" refreshedVersion="7" minRefreshableVersion="5">
    <extLst>
      <ext xmlns:x15="http://schemas.microsoft.com/office/spreadsheetml/2010/11/main" uri="{DE250136-89BD-433C-8126-D09CA5730AF9}">
        <x15:connection id="9d6fc995-797a-45e7-8bd0-a67e7cb212d9"/>
      </ext>
    </extLst>
  </connection>
  <connection id="8" xr16:uid="{70CF0CC0-A8DA-43E7-BA59-F5A18A38B9B9}" keepAlive="1" name="Query - Препарат Склад(1)" description="Connection to the 'Препарат Склад' query in the workbook." type="5" refreshedVersion="7" background="1" saveData="1">
    <dbPr connection="Provider=Microsoft.Mashup.OleDb.1;Data Source=$Workbook$;Location=&quot;Препарат Склад&quot;;Extended Properties=&quot;&quot;" command="SELECT * FROM [Препарат Склад]"/>
  </connection>
  <connection id="9" xr16:uid="{5B768CE2-90BD-4048-8F58-BF5ED6D50D16}" keepAlive="1" name="Query - Приход_сырья" description="Connection to the 'Приход_сырья' query in the workbook." type="5" refreshedVersion="0" background="1">
    <dbPr connection="Provider=Microsoft.Mashup.OleDb.1;Data Source=$Workbook$;Location=Приход_сырья;Extended Properties=&quot;&quot;" command="SELECT * FROM [Приход_сырья]"/>
  </connection>
  <connection id="10" xr16:uid="{D74CF0F4-3B0B-4F05-B090-05070AABA20E}" keepAlive="1" name="Query - Продажа_Преп" description="Connection to the 'Продажа_Преп' query in the workbook." type="5" refreshedVersion="0" background="1">
    <dbPr connection="Provider=Microsoft.Mashup.OleDb.1;Data Source=$Workbook$;Location=Продажа_Преп;Extended Properties=&quot;&quot;" command="SELECT * FROM [Продажа_Преп]"/>
  </connection>
  <connection id="11" xr16:uid="{3C6CB14B-6813-4B41-88A3-7DEC74349B8F}" keepAlive="1" name="Query - Производ_Преп" description="Connection to the 'Производ_Преп' query in the workbook." type="5" refreshedVersion="0" background="1">
    <dbPr connection="Provider=Microsoft.Mashup.OleDb.1;Data Source=$Workbook$;Location=Производ_Преп;Extended Properties=&quot;&quot;" command="SELECT * FROM [Производ_Преп]"/>
  </connection>
  <connection id="12" xr16:uid="{1DA707A1-7471-4685-9FCF-C2E216E46DFE}" keepAlive="1" name="Query - Производ_Преп (2)" description="Connection to the 'Производ_Преп (2)' query in the workbook." type="5" refreshedVersion="0" background="1">
    <dbPr connection="Provider=Microsoft.Mashup.OleDb.1;Data Source=$Workbook$;Location=&quot;Производ_Преп (2)&quot;;Extended Properties=&quot;&quot;" command="SELECT * FROM [Производ_Преп (2)]"/>
  </connection>
  <connection id="13" xr16:uid="{FB45F409-15B8-41A1-B666-1F647B1512D4}" keepAlive="1" name="Query - Специфик_Преп" description="Connection to the 'Специфик_Преп' query in the workbook." type="5" refreshedVersion="0" background="1">
    <dbPr connection="Provider=Microsoft.Mashup.OleDb.1;Data Source=$Workbook$;Location=Специфик_Преп;Extended Properties=&quot;&quot;" command="SELECT * FROM [Специфик_Преп]"/>
  </connection>
  <connection id="14" xr16:uid="{873FA399-F300-4EF6-9A4C-DD13F8A6CD3B}" keepAlive="1" name="Query - Сырье А" description="Connection to the 'Сырье А' query in the workbook." type="5" refreshedVersion="7" background="1" saveData="1">
    <dbPr connection="Provider=Microsoft.Mashup.OleDb.1;Data Source=$Workbook$;Location=&quot;Сырье А&quot;;Extended Properties=&quot;&quot;" command="SELECT * FROM [Сырье А]"/>
  </connection>
  <connection id="15" xr16:uid="{B3511FC1-E06C-4FB7-A955-E4CF8656C014}" keepAlive="1" name="Query - Сырье Б" description="Connection to the 'Сырье Б' query in the workbook." type="5" refreshedVersion="7" background="1" saveData="1">
    <dbPr connection="Provider=Microsoft.Mashup.OleDb.1;Data Source=$Workbook$;Location=&quot;Сырье Б&quot;;Extended Properties=&quot;&quot;" command="SELECT * FROM [Сырье Б]"/>
  </connection>
  <connection id="16" xr16:uid="{B6892A8D-E392-44C5-8A5C-14CC20F8335A}" keepAlive="1" name="Query - Сырье В(1)" description="Connection to the 'Сырье В' query in the workbook." type="5" refreshedVersion="7" background="1" saveData="1">
    <dbPr connection="Provider=Microsoft.Mashup.OleDb.1;Data Source=$Workbook$;Location=&quot;Сырье В&quot;;Extended Properties=&quot;&quot;" command="SELECT * FROM [Сырье В]"/>
  </connection>
  <connection id="17" xr16:uid="{485F6C2A-BFC0-49A6-9DC8-BD5D7290749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<sst xmlns="http://schemas.openxmlformats.org/spreadsheetml/2006/main" count="160" uniqueCount="67">
  <si>
    <t>ЕИ</t>
  </si>
  <si>
    <t>А</t>
  </si>
  <si>
    <t>кг</t>
  </si>
  <si>
    <t>Б</t>
  </si>
  <si>
    <t>шт.</t>
  </si>
  <si>
    <t>В</t>
  </si>
  <si>
    <t>Кол-во, уп.</t>
  </si>
  <si>
    <t>Себестоимость, руб.</t>
  </si>
  <si>
    <t>январь</t>
  </si>
  <si>
    <t>февраль</t>
  </si>
  <si>
    <t>март</t>
  </si>
  <si>
    <t>Приход 01.02.2024</t>
  </si>
  <si>
    <t>Производство "АБВ"</t>
  </si>
  <si>
    <t>Продажа "АБВ"</t>
  </si>
  <si>
    <t>Остаток материалов на складе, 01.01.2024</t>
  </si>
  <si>
    <t>Остаток "АБВ" на складе, 01.01.2024</t>
  </si>
  <si>
    <t>"АБВ"</t>
  </si>
  <si>
    <t>Наименование продукции</t>
  </si>
  <si>
    <t>Задача 1_Себестоимость</t>
  </si>
  <si>
    <t>Таблица 1. План продаж</t>
  </si>
  <si>
    <t>Наименование ГП</t>
  </si>
  <si>
    <t>ГП1</t>
  </si>
  <si>
    <t>ГП2</t>
  </si>
  <si>
    <t>ГП3</t>
  </si>
  <si>
    <t>..</t>
  </si>
  <si>
    <t>Таблица 2. Список материалов (выгрузка из SAP/1C)</t>
  </si>
  <si>
    <t>Сырье и материалы</t>
  </si>
  <si>
    <t>Кол-во на 1 единицу</t>
  </si>
  <si>
    <t>Ед.Изм</t>
  </si>
  <si>
    <t>Цена за единицу, руб</t>
  </si>
  <si>
    <t>Субстанция1</t>
  </si>
  <si>
    <t>мл</t>
  </si>
  <si>
    <t>Субстанция2</t>
  </si>
  <si>
    <t>Шт.</t>
  </si>
  <si>
    <t>Упаковка1</t>
  </si>
  <si>
    <t>Упаковка2</t>
  </si>
  <si>
    <t>Субстанция3</t>
  </si>
  <si>
    <t>Упаковка3</t>
  </si>
  <si>
    <t>Предложите наиболее быстрое решение оценить объем потребности в рублях по каждому материалу? Учитывая, что материалы нужны за 1 месяц до продажи.</t>
  </si>
  <si>
    <t>янв.23</t>
  </si>
  <si>
    <t>фев.23</t>
  </si>
  <si>
    <t>мар.23</t>
  </si>
  <si>
    <t>Задача_2_План потребности</t>
  </si>
  <si>
    <t>расходы на персонал</t>
  </si>
  <si>
    <t>ч</t>
  </si>
  <si>
    <t>Спецификация на препарат "АБВ"</t>
  </si>
  <si>
    <t>цена за единицу, руб.</t>
  </si>
  <si>
    <t>найдите себестоимость "АБВ" на конец каждого месяца (январь, февраль, март)</t>
  </si>
  <si>
    <t>Дата</t>
  </si>
  <si>
    <t>Расход</t>
  </si>
  <si>
    <t>Приход</t>
  </si>
  <si>
    <t>Сырье</t>
  </si>
  <si>
    <t>расход на 1000 уп.</t>
  </si>
  <si>
    <t>Наименование</t>
  </si>
  <si>
    <t>Себестоимость</t>
  </si>
  <si>
    <t>Препарат</t>
  </si>
  <si>
    <t>Себест. Ед.</t>
  </si>
  <si>
    <t>Column Labels</t>
  </si>
  <si>
    <t>Grand Total</t>
  </si>
  <si>
    <t>Row Labels</t>
  </si>
  <si>
    <t>Стоимость Сырья</t>
  </si>
  <si>
    <t>Стоимость единицы сырья</t>
  </si>
  <si>
    <t>Про-во 1 уп.</t>
  </si>
  <si>
    <t>Остатки, уп.</t>
  </si>
  <si>
    <t>Остатки, руб.</t>
  </si>
  <si>
    <t>Остатки, шт</t>
  </si>
  <si>
    <t>Себестоим. 1 уп.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</si>
</sst>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₽_-;\-* #,##0.00\ _₽_-;_-* &quot;-&quot;??\ _₽_-;_-@_-"/>
    <numFmt numFmtId="165" formatCode="_-* #,##0_-;\-* #,##0_-;_-* &quot;-&quot;??_-;_-@_-"/>
    <numFmt numFmtId="166" formatCode="dd/mm/yy;@"/>
    <numFmt numFmtId="167" formatCode="0.0"/>
    <numFmt numFmtId="168" formatCode="_-* #,##0.0_-;\-* #,##0.0_-;_-* &quot;-&quot;??_-;_-@_-"/>
    <numFmt numFmtId="169" formatCode="[$-419]mmmm\ yyyy;@"/>
    <numFmt numFmtId="170" formatCode="#,##0_ ;\-#,##0\ "/>
    <numFmt numFmtId="171" formatCode="#,##0\ &quot;₽&quot;;\-#,##0\ &quot;₽&quot;;#,##0\ &quot;₽&quot;"/>
  </numFmts>
  <fonts count="7" x14ac:knownFonts="1">
    <font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12"/>
      <color theme="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59996337778862885"/>
      </left>
      <right/>
      <top style="thin">
        <color theme="9" tint="0.59996337778862885"/>
      </top>
      <bottom/>
      <diagonal/>
    </border>
    <border>
      <left/>
      <right/>
      <top style="thin">
        <color theme="9" tint="0.59996337778862885"/>
      </top>
      <bottom/>
      <diagonal/>
    </border>
    <border>
      <left/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/>
      <top/>
      <bottom style="thin">
        <color theme="9" tint="0.59996337778862885"/>
      </bottom>
      <diagonal/>
    </border>
    <border>
      <left/>
      <right/>
      <top/>
      <bottom style="thin">
        <color theme="9" tint="0.59996337778862885"/>
      </bottom>
      <diagonal/>
    </border>
    <border>
      <left/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/>
      <top/>
      <bottom/>
      <diagonal/>
    </border>
    <border>
      <left/>
      <right style="thin">
        <color theme="9" tint="0.59996337778862885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1" applyFont="1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7" fontId="0" fillId="0" borderId="0" xfId="0" applyNumberFormat="1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5" fontId="0" fillId="0" borderId="0" xfId="1" applyNumberFormat="1" applyFont="1" applyFill="1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43" fontId="0" fillId="0" borderId="0" xfId="0" applyNumberFormat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2" fontId="0" fillId="0" borderId="8" xfId="0" applyNumberFormat="1" applyBorder="1"/>
    <xf numFmtId="1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0" fontId="0" fillId="0" borderId="0" xfId="1" applyNumberFormat="1" applyFont="1"/>
    <xf numFmtId="3" fontId="0" fillId="0" borderId="0" xfId="0" applyNumberFormat="1" applyAlignment="1"/>
    <xf numFmtId="0" fontId="2" fillId="0" borderId="0" xfId="0" applyFont="1" applyAlignment="1">
      <alignment horizontal="center"/>
    </xf>
    <xf numFmtId="168" fontId="2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71" fontId="0" fillId="0" borderId="0" xfId="0" applyNumberFormat="1"/>
  </cellXfs>
  <cellStyles count="2">
    <cellStyle name="Comma" xfId="1" builtinId="3"/>
    <cellStyle name="Normal" xfId="0" builtinId="0"/>
  </cellStyles>
  <dxfs count="54">
    <dxf>
      <numFmt numFmtId="3" formatCode="#,##0"/>
      <alignment horizontal="general" vertical="bottom" textRotation="0" wrapText="0" indent="0" justifyLastLine="0" shrinkToFit="0" readingOrder="0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70" formatCode="#,##0_ ;\-#,##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6" formatCode="dd/mm/yy;@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6" formatCode="dd/mm/yy;@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66" formatCode="dd/mm/yy;@"/>
    </dxf>
    <dxf>
      <font>
        <b/>
      </font>
      <numFmt numFmtId="168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2" formatCode="0.00"/>
      <border diagonalUp="0" diagonalDown="0">
        <left/>
        <right style="thin">
          <color theme="9" tint="0.59996337778862885"/>
        </right>
        <top/>
        <bottom/>
        <vertical/>
        <horizontal/>
      </border>
    </dxf>
    <dxf>
      <numFmt numFmtId="2" formatCode="0.00"/>
    </dxf>
    <dxf>
      <numFmt numFmtId="1" formatCode="0"/>
      <border diagonalUp="0" diagonalDown="0">
        <left style="thin">
          <color theme="9" tint="0.59996337778862885"/>
        </left>
        <right/>
        <top/>
        <bottom/>
        <vertical/>
        <horizontal/>
      </border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dd/mm/yy;@"/>
    </dxf>
    <dxf>
      <numFmt numFmtId="169" formatCode="[$-419]mmmm\ yyyy;@"/>
    </dxf>
    <dxf>
      <numFmt numFmtId="22" formatCode="mmm/yy"/>
    </dxf>
    <dxf>
      <numFmt numFmtId="169" formatCode="[$-419]mmmm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numFmt numFmtId="165" formatCode="_-* #,##0_-;\-* #,##0_-;_-* &quot;-&quot;??_-;_-@_-"/>
    </dxf>
  </dxfs>
  <tableStyles count="0" defaultTableStyle="TableStyleMedium2" defaultPivotStyle="PivotStyleLight16"/>
  <colors>
    <mruColors>
      <color rgb="FF8EADD6"/>
      <color rgb="FF7EA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1093044</xdr:colOff>
      <xdr:row>57</xdr:row>
      <xdr:rowOff>4206</xdr:rowOff>
    </xdr:from>
    <xdr:to>
      <xdr:col>12</xdr:col>
      <xdr:colOff>615319</xdr:colOff>
      <xdr:row>66</xdr:row>
      <xdr:rowOff>150256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02EE103-FED6-4A5E-83F4-C60FED22CF79}"/>
            </a:ext>
          </a:extLst>
        </xdr:cNvPr>
        <xdr:cNvSpPr/>
      </xdr:nvSpPr>
      <xdr:spPr>
        <a:xfrm rot="3297552">
          <a:off x="10690332" y="11050768"/>
          <a:ext cx="1917700" cy="690675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онстантин Болотов" refreshedDate="45589.301951620371" backgroundQuery="1" createdVersion="7" refreshedVersion="7" minRefreshableVersion="3" recordCount="0" supportSubquery="1" supportAdvancedDrill="1" xr:uid="{F067F36B-D92F-4E6E-A9CD-14228B709145}">
  <cacheSource type="external" connectionId="17"/>
  <cacheFields count="3">
    <cacheField name="[План_Продаж].[Месяц пставки].[Месяц пставки]" caption="Месяц пставки" numFmtId="0" hierarchy="1" level="1">
      <sharedItems containsSemiMixedTypes="0" containsNonDate="0" containsDate="1" containsString="0" minDate="2022-12-01T00:00:00" maxDate="2023-02-02T00:00:00" count="3">
        <d v="2022-12-01T00:00:00"/>
        <d v="2023-01-01T00:00:00"/>
        <d v="2023-02-01T00:00:00"/>
      </sharedItems>
    </cacheField>
    <cacheField name="[Measures].[Стоимость Сырья]" caption="Стоимость Сырья" numFmtId="0" hierarchy="8" level="32767"/>
    <cacheField name="[План_Продаж].[Сырье].[Сырье]" caption="Сырье" numFmtId="0" hierarchy="4" level="1">
      <sharedItems count="6">
        <s v="Субстанция1"/>
        <s v="Субстанция2"/>
        <s v="Субстанция3"/>
        <s v="Упаковка1"/>
        <s v="Упаковка2"/>
        <s v="Упаковка3"/>
      </sharedItems>
    </cacheField>
  </cacheFields>
  <cacheHierarchies count="11">
    <cacheHierarchy uniqueName="[План_Продаж].[Месяц продаж]" caption="Месяц продаж" attribute="1" time="1" defaultMemberUniqueName="[План_Продаж].[Месяц продаж].[All]" allUniqueName="[План_Продаж].[Месяц продаж].[All]" dimensionUniqueName="[План_Продаж]" displayFolder="" count="0" memberValueDatatype="7" unbalanced="0"/>
    <cacheHierarchy uniqueName="[План_Продаж].[Месяц пставки]" caption="Месяц пставки" attribute="1" time="1" defaultMemberUniqueName="[План_Продаж].[Месяц пставки].[All]" allUniqueName="[План_Продаж].[Месяц пставки].[All]" dimensionUniqueName="[План_Продаж]" displayFolder="" count="2" memberValueDatatype="7" unbalanced="0">
      <fieldsUsage count="2">
        <fieldUsage x="-1"/>
        <fieldUsage x="0"/>
      </fieldsUsage>
    </cacheHierarchy>
    <cacheHierarchy uniqueName="[План_Продаж].[ГП]" caption="ГП" attribute="1" defaultMemberUniqueName="[План_Продаж].[ГП].[All]" allUniqueName="[План_Продаж].[ГП].[All]" dimensionUniqueName="[План_Продаж]" displayFolder="" count="0" memberValueDatatype="130" unbalanced="0"/>
    <cacheHierarchy uniqueName="[План_Продаж].[Продажи]" caption="Продажи" attribute="1" defaultMemberUniqueName="[План_Продаж].[Продажи].[All]" allUniqueName="[План_Продаж].[Продажи].[All]" dimensionUniqueName="[План_Продаж]" displayFolder="" count="0" memberValueDatatype="20" unbalanced="0"/>
    <cacheHierarchy uniqueName="[План_Продаж].[Сырье]" caption="Сырье" attribute="1" defaultMemberUniqueName="[План_Продаж].[Сырье].[All]" allUniqueName="[План_Продаж].[Сырье].[All]" dimensionUniqueName="[План_Продаж]" displayFolder="" count="2" memberValueDatatype="130" unbalanced="0">
      <fieldsUsage count="2">
        <fieldUsage x="-1"/>
        <fieldUsage x="2"/>
      </fieldsUsage>
    </cacheHierarchy>
    <cacheHierarchy uniqueName="[План_Продаж].[Кол-во на 1 ед.]" caption="Кол-во на 1 ед." attribute="1" defaultMemberUniqueName="[План_Продаж].[Кол-во на 1 ед.].[All]" allUniqueName="[План_Продаж].[Кол-во на 1 ед.].[All]" dimensionUniqueName="[План_Продаж]" displayFolder="" count="0" memberValueDatatype="20" unbalanced="0"/>
    <cacheHierarchy uniqueName="[План_Продаж].[Ед.Изм]" caption="Ед.Изм" attribute="1" defaultMemberUniqueName="[План_Продаж].[Ед.Изм].[All]" allUniqueName="[План_Продаж].[Ед.Изм].[All]" dimensionUniqueName="[План_Продаж]" displayFolder="" count="0" memberValueDatatype="130" unbalanced="0"/>
    <cacheHierarchy uniqueName="[План_Продаж].[Цена за ед., руб]" caption="Цена за ед., руб" attribute="1" defaultMemberUniqueName="[План_Продаж].[Цена за ед., руб].[All]" allUniqueName="[План_Продаж].[Цена за ед., руб].[All]" dimensionUniqueName="[План_Продаж]" displayFolder="" count="0" memberValueDatatype="20" unbalanced="0"/>
    <cacheHierarchy uniqueName="[Measures].[Стоимость Сырья]" caption="Стоимость Сырья" measure="1" displayFolder="" measureGroup="План_Продаж" count="0" oneField="1">
      <fieldsUsage count="1">
        <fieldUsage x="1"/>
      </fieldsUsage>
    </cacheHierarchy>
    <cacheHierarchy uniqueName="[Measures].[__XL_Count План_Продаж]" caption="__XL_Count План_Продаж" measure="1" displayFolder="" measureGroup="План_Продаж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План_Продаж" uniqueName="[План_Продаж]" caption="План_Продаж"/>
  </dimensions>
  <measureGroups count="1">
    <measureGroup name="План_Продаж" caption="План_Продаж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2AA9A-ABF9-426E-9EC6-AEF6256134A0}" name="PivotTable3" cacheId="3" applyNumberFormats="0" applyBorderFormats="0" applyFontFormats="0" applyPatternFormats="0" applyAlignmentFormats="0" applyWidthHeightFormats="1" dataCaption="Values" tag="6c425f35-1efc-4070-97a3-26cc9cf27b82" updatedVersion="7" minRefreshableVersion="3" useAutoFormatting="1" subtotalHiddenItems="1" colGrandTotals="0" itemPrintTitles="1" createdVersion="7" indent="0" outline="1" outlineData="1" multipleFieldFilters="0">
  <location ref="B37:E4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fld="1" subtotal="count" baseField="0" baseItem="0"/>
  </dataFields>
  <formats count="1">
    <format dxfId="37">
      <pivotArea dataOnly="0" labelOnly="1" fieldPosition="0">
        <references count="1">
          <reference field="0" count="0"/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лан_Продаж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B2DF1C32-DDCF-4897-A462-D1D947314C19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Дата" tableColumnId="1"/>
      <queryTableField id="2" name="Сырье" tableColumnId="2"/>
      <queryTableField id="3" name="Приход" tableColumnId="3"/>
      <queryTableField id="4" name="Себестоимость" tableColumnId="4"/>
      <queryTableField id="5" name="Расход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15" xr16:uid="{8DC6A2FD-B9C7-4EFA-A04E-4664F135BB7C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Дата" tableColumnId="1"/>
      <queryTableField id="2" name="Сырье" tableColumnId="2"/>
      <queryTableField id="3" name="Приход" tableColumnId="3"/>
      <queryTableField id="4" name="Себестоимость" tableColumnId="4"/>
      <queryTableField id="5" name="Расход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6" xr16:uid="{89D8358A-7BCC-4C3A-A80E-FF06FBF3042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Дата" tableColumnId="1"/>
      <queryTableField id="2" name="Сырье" tableColumnId="2"/>
      <queryTableField id="3" name="Приход" tableColumnId="3"/>
      <queryTableField id="4" name="Себестоимость" tableColumnId="4"/>
      <queryTableField id="5" name="Расход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8" xr16:uid="{22B13A2C-88CB-449F-9A3E-AB182BB25245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Дата" tableColumnId="1"/>
      <queryTableField id="2" name="Приход" tableColumnId="2"/>
      <queryTableField id="3" name="Себестоимость" tableColumnId="3"/>
      <queryTableField id="4" name="Расход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8239F-7614-401E-8164-E2E1DC72FAF1}" name="Производ_Перп" displayName="Производ_Перп" ref="C26:E27" totalsRowShown="0">
  <autoFilter ref="C26:E27" xr:uid="{1E78239F-7614-401E-8164-E2E1DC72FAF1}"/>
  <tableColumns count="3">
    <tableColumn id="1" xr3:uid="{F2C0F896-62D2-41B1-88DF-35654B7EDFE8}" name="январь"/>
    <tableColumn id="2" xr3:uid="{97D28A7F-9573-4E8A-8542-7556C0F3EFD4}" name="февраль" dataDxfId="53"/>
    <tableColumn id="3" xr3:uid="{E971F7E4-D41C-403E-AD62-291A5C23B7DE}" name="март" dataDxfId="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A9604C0-8207-418F-B1EC-67B20781AED2}" name="Препарат_Склад" displayName="Препарат_Склад" ref="C69:M73" tableType="queryTable" totalsRowShown="0">
  <tableColumns count="11">
    <tableColumn id="1" xr3:uid="{2B477996-FF39-4FE1-AEA5-EB29F9E28AF6}" uniqueName="1" name="Дата" queryTableFieldId="1" dataDxfId="34"/>
    <tableColumn id="2" xr3:uid="{1F111DD3-6525-4BB7-BF85-2CCE3BAF0D80}" uniqueName="2" name="Приход" queryTableFieldId="2" dataDxfId="33" dataCellStyle="Comma"/>
    <tableColumn id="3" xr3:uid="{363D1B87-0CAA-4282-AEBD-AD45DEEF33A1}" uniqueName="3" name="Себестоимость" queryTableFieldId="3" dataDxfId="32" dataCellStyle="Comma"/>
    <tableColumn id="4" xr3:uid="{2A05D9E4-C980-44F5-87FF-CCC3403E7800}" uniqueName="4" name="Расход" queryTableFieldId="4" dataDxfId="31" dataCellStyle="Comma"/>
    <tableColumn id="5" xr3:uid="{7879B7DC-DBA6-4266-8CF0-C2BD359EE01A}" uniqueName="5" name="А" queryTableFieldId="5" dataDxfId="30">
      <calculatedColumnFormula>VLOOKUP(Препарат_Склад[[#This Row],[Дата]],Сырье_А[], 8)</calculatedColumnFormula>
    </tableColumn>
    <tableColumn id="6" xr3:uid="{212119B6-4207-440E-A075-1226779C9657}" uniqueName="6" name="Б" queryTableFieldId="6" dataDxfId="29">
      <calculatedColumnFormula>VLOOKUP(Препарат_Склад[[#This Row],[Дата]],Сырье_Б[], 8)</calculatedColumnFormula>
    </tableColumn>
    <tableColumn id="7" xr3:uid="{345AA68D-7F0C-4011-918D-6BB45BEC1733}" uniqueName="7" name="В" queryTableFieldId="7" dataDxfId="28">
      <calculatedColumnFormula>VLOOKUP(Препарат_Склад[[#This Row],[Дата]],Сырье_В[], 8)</calculatedColumnFormula>
    </tableColumn>
    <tableColumn id="8" xr3:uid="{902B633E-D6A7-4CA1-AE21-AB9E34DD7D3A}" uniqueName="8" name="Про-во 1 уп." queryTableFieldId="8" dataDxfId="27">
      <calculatedColumnFormula>IFERROR(( Препарат_Склад[[#This Row],[А]]*$D$8 + Препарат_Склад[[#This Row],[Б]]*$D$9 + Препарат_Склад[[#This Row],[В]]*$D$10 + $D$11 * $F$11 ) / 1000, "--")</calculatedColumnFormula>
    </tableColumn>
    <tableColumn id="10" xr3:uid="{BA0CB292-2E40-475B-8199-0C15CC1BD4A1}" uniqueName="10" name="Остатки, уп." queryTableFieldId="10" dataDxfId="26">
      <calculatedColumnFormula>IF(K69=Препарат_Склад[[#Headers],[Остатки, уп.]], D70, K69 + Препарат_Склад[[#This Row],[Приход]] - Препарат_Склад[[#This Row],[Расход]])</calculatedColumnFormula>
    </tableColumn>
    <tableColumn id="9" xr3:uid="{02C60ACA-A9CB-40DD-A602-DB5D881E7B6D}" uniqueName="9" name="Остатки, руб." queryTableFieldId="9" dataDxfId="25" dataCellStyle="Comma">
      <calculatedColumnFormula>IF(L69 = Препарат_Склад[[#Headers],[Остатки, руб.]], Препарат_Склад[[#This Row],[Себестоимость]], L69 + Препарат_Склад[[#This Row],[Приход]] * Препарат_Склад[[#This Row],[Про-во 1 уп.]] - Препарат_Склад[[#This Row],[Расход]] *Препарат_Склад[[#This Row],[Себестоим. 1 уп.]])</calculatedColumnFormula>
    </tableColumn>
    <tableColumn id="11" xr3:uid="{E22ACD75-5547-4A8B-875A-396E8E5A5CF5}" uniqueName="11" name="Себестоим. 1 уп." queryTableFieldId="11" dataDxfId="24">
      <calculatedColumnFormula>IF(M69= Препарат_Склад[[#Headers],[Себестоим. 1 уп.]],  Препарат_Склад[[#This Row],[Себестоимость]] / Препарат_Склад[[#This Row],[Приход]],  (L69 + Препарат_Склад[[#This Row],[Приход]] * Препарат_Склад[[#This Row],[Про-во 1 уп.]]) / (K69 + Препарат_Склад[[#This Row],[Приход]]))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335A8E-039E-4CEF-8E73-F4EAD89214EA}" name="План_Продаж" displayName="План_Продаж" ref="B4:E7" totalsRowShown="0" headerRowDxfId="36">
  <autoFilter ref="B4:E7" xr:uid="{2B335A8E-039E-4CEF-8E73-F4EAD89214EA}"/>
  <tableColumns count="4">
    <tableColumn id="1" xr3:uid="{AB795B4A-8FEC-486A-9910-D1068960E7E1}" name="Наименование ГП"/>
    <tableColumn id="2" xr3:uid="{18F0408F-43EC-4074-B4C0-793AF3BB3239}" name="янв.23"/>
    <tableColumn id="3" xr3:uid="{39CB72AC-D2E2-4185-A82B-05E8A2C5E638}" name="фев.23"/>
    <tableColumn id="4" xr3:uid="{2ACF6ACD-15B1-477E-85D8-BA6263D58B3E}" name="мар.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2929B3-302B-40F0-842B-645E4C2296CF}" name="Компоненты_ГП1" displayName="Компоненты_ГП1" ref="B13:E17" totalsRowShown="0">
  <autoFilter ref="B13:E17" xr:uid="{B92929B3-302B-40F0-842B-645E4C2296CF}"/>
  <tableColumns count="4">
    <tableColumn id="1" xr3:uid="{EE6A8D53-3EDD-465A-AB0B-9D3CD31D3264}" name="Сырье и материалы"/>
    <tableColumn id="2" xr3:uid="{C6AA29F7-027F-4F93-A8A2-E4F806908A98}" name="Кол-во на 1 единицу"/>
    <tableColumn id="3" xr3:uid="{79D5308F-7A1C-4BC3-BFA6-9C6F34621BBA}" name="Ед.Изм"/>
    <tableColumn id="4" xr3:uid="{95D88A27-3D64-4A69-983E-88BC359F1A0F}" name="Цена за единицу, руб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EAEB83-3E27-4F0B-AC78-588AF46F4A49}" name="Компоненты_ГП2" displayName="Компоненты_ГП2" ref="B20:E24" totalsRowShown="0">
  <autoFilter ref="B20:E24" xr:uid="{D1EAEB83-3E27-4F0B-AC78-588AF46F4A49}"/>
  <tableColumns count="4">
    <tableColumn id="1" xr3:uid="{22A8F7F9-BA5E-4EB0-826A-355FD876A6B6}" name="Сырье и материалы"/>
    <tableColumn id="2" xr3:uid="{F307D6D5-8807-437F-A255-4B1B7FF510AF}" name="Кол-во на 1 единицу"/>
    <tableColumn id="3" xr3:uid="{4934EEDE-F3E5-4CB5-A270-540E0B507741}" name="Ед.Изм"/>
    <tableColumn id="4" xr3:uid="{DCF07337-D139-4932-A77F-56371F319877}" name="Цена за единицу, руб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41808F-D04A-4A48-9E10-309886E35B9F}" name="Компоненты_ГП3" displayName="Компоненты_ГП3" ref="B27:E31" totalsRowShown="0">
  <autoFilter ref="B27:E31" xr:uid="{9141808F-D04A-4A48-9E10-309886E35B9F}"/>
  <tableColumns count="4">
    <tableColumn id="1" xr3:uid="{F34B939D-6532-4AD5-B478-CD4E19013885}" name="Сырье и материалы"/>
    <tableColumn id="2" xr3:uid="{C16FF362-6A2B-4A74-9B73-49CE8CCDD5E4}" name="Кол-во на 1 единицу"/>
    <tableColumn id="3" xr3:uid="{BA242A1F-2969-4A5F-B62B-1545353BC09D}" name="Ед.Изм"/>
    <tableColumn id="4" xr3:uid="{A741C3D8-8279-4191-89FE-DCD4236E0F9D}" name="Цена за единицу, ру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88A03-BFC6-4859-81EE-B5E2B2FC126D}" name="Продажа_Преп" displayName="Продажа_Преп" ref="C30:E31" totalsRowShown="0">
  <autoFilter ref="C30:E31" xr:uid="{20F88A03-BFC6-4859-81EE-B5E2B2FC126D}"/>
  <tableColumns count="3">
    <tableColumn id="1" xr3:uid="{3AA5E225-0DB8-49C3-8F8C-A5794D3F85F2}" name="январь"/>
    <tableColumn id="2" xr3:uid="{77929AE7-0753-4B20-A638-B989AD6305A0}" name="февраль" dataDxfId="51"/>
    <tableColumn id="3" xr3:uid="{30F26643-5A6E-4B85-896B-AAE55E7BA72A}" name="март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339D7-E0B4-49E2-AB9F-694FDA4E047F}" name="Остаток_Преп" displayName="Остаток_Преп" ref="C34:F35" totalsRowShown="0">
  <autoFilter ref="C34:F35" xr:uid="{A44339D7-E0B4-49E2-AB9F-694FDA4E047F}"/>
  <tableColumns count="4">
    <tableColumn id="1" xr3:uid="{08E22024-A9D0-4822-A320-D8BFF88FD46D}" name="Наименование продукции"/>
    <tableColumn id="2" xr3:uid="{DF6917B0-B73B-48B4-BD3F-01EBBBDCE843}" name="Кол-во, уп." dataDxfId="49"/>
    <tableColumn id="3" xr3:uid="{4AA229B6-CAD9-4779-BA1B-E2EF9041AE64}" name="Себестоимость, руб." dataDxfId="48"/>
    <tableColumn id="4" xr3:uid="{FCFC87B3-8025-420C-9358-53FFAAAD2042}" name="Дата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F4B7E8-6140-4259-BC27-639E173B0784}" name="Приход_сырья" displayName="Приход_сырья" ref="C20:F23" totalsRowShown="0">
  <autoFilter ref="C20:F23" xr:uid="{D5F4B7E8-6140-4259-BC27-639E173B0784}"/>
  <tableColumns count="4">
    <tableColumn id="1" xr3:uid="{DBE70861-878D-4671-B501-936600E9FC21}" name="Наименование"/>
    <tableColumn id="2" xr3:uid="{9144A464-B074-4B48-A3C7-912DE260F782}" name="Кол-во, уп." dataDxfId="46"/>
    <tableColumn id="3" xr3:uid="{A4CB474F-3685-4C94-B859-5E405176900B}" name="Себестоимость, руб." dataDxfId="45"/>
    <tableColumn id="4" xr3:uid="{AF03CD9C-A35C-47F4-B963-9A98CF46B56B}" name="Дата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5A9FB-5E8A-44D8-AC64-CE182D600A51}" name="Остаток_сырья" displayName="Остаток_сырья" ref="C14:F17" totalsRowShown="0">
  <autoFilter ref="C14:F17" xr:uid="{C815A9FB-5E8A-44D8-AC64-CE182D600A51}"/>
  <tableColumns count="4">
    <tableColumn id="1" xr3:uid="{1B41C94A-BC0A-45B5-B882-A94AD6AE0897}" name="Наименование"/>
    <tableColumn id="2" xr3:uid="{3535EC39-E658-4C60-ADF8-83282F86E08E}" name="Кол-во, уп." dataDxfId="43"/>
    <tableColumn id="3" xr3:uid="{596A3333-A743-402E-BBE9-D87DFAB337CE}" name="Себестоимость, руб." dataDxfId="42"/>
    <tableColumn id="4" xr3:uid="{ED9C8D1B-1095-4F9B-83B3-D168B3060686}" name="Дата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3FAD0-B0B0-4BB6-B70D-F4F5215D6D45}" name="Специфик_Преп" displayName="Специфик_Преп" ref="C7:F11" totalsRowShown="0">
  <autoFilter ref="C7:F11" xr:uid="{8413FAD0-B0B0-4BB6-B70D-F4F5215D6D45}"/>
  <tableColumns count="4">
    <tableColumn id="1" xr3:uid="{A8A57A12-7DAF-488F-B4AF-E724E70C3696}" name="Наименование"/>
    <tableColumn id="2" xr3:uid="{70DB109C-1BF2-43B8-867B-6681B2F48BC9}" name="расход на 1000 уп." dataDxfId="40"/>
    <tableColumn id="3" xr3:uid="{F2BD6E95-80FE-42C8-B5CC-DC29E4AF2135}" name="ЕИ" dataDxfId="39"/>
    <tableColumn id="4" xr3:uid="{0D3B28F5-F70F-4F9F-A1E6-6B57FB910ACB}" name="цена за единицу, руб.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C76BC8-718B-4117-98D1-3CEBE77C4249}" name="Сырье_А" displayName="Сырье_А" ref="C43:J48" tableType="queryTable" totalsRowShown="0">
  <tableColumns count="8">
    <tableColumn id="1" xr3:uid="{230888ED-9365-4ACA-BD54-3D734C1F3800}" uniqueName="1" name="Дата" queryTableFieldId="1" dataDxfId="7"/>
    <tableColumn id="2" xr3:uid="{F7842AF8-E3C1-4226-9F6A-1E8E58DD33D0}" uniqueName="2" name="Сырье" queryTableFieldId="2" dataDxfId="6" dataCellStyle="Comma"/>
    <tableColumn id="3" xr3:uid="{835A4027-6CCC-4C71-A83C-986677B4EED6}" uniqueName="3" name="Приход" queryTableFieldId="3" dataDxfId="5" dataCellStyle="Comma"/>
    <tableColumn id="4" xr3:uid="{BDE3195F-F97C-4E04-B746-4070FB435C2D}" uniqueName="4" name="Себестоимость" queryTableFieldId="4" dataDxfId="4" dataCellStyle="Comma"/>
    <tableColumn id="5" xr3:uid="{C97D6B63-E231-46FC-9CB9-DFD0792A556A}" uniqueName="5" name="Расход" queryTableFieldId="5" dataDxfId="3" dataCellStyle="Comma"/>
    <tableColumn id="6" xr3:uid="{4C814297-3675-4D61-80E3-ED2DC10EEBFB}" uniqueName="6" name="Остатки, шт" queryTableFieldId="6" dataDxfId="2" dataCellStyle="Comma">
      <calculatedColumnFormula>IF(H43=Сырье_А[[#Headers],[Остатки, шт]], Сырье_А[[#This Row],[Приход]], Сырье_А[[#This Row],[Приход]] + H43 - Сырье_А[[#This Row],[Расход]])</calculatedColumnFormula>
    </tableColumn>
    <tableColumn id="7" xr3:uid="{EC3BDFAD-6D41-46DC-A60F-4D291A1AFF33}" uniqueName="7" name="Остатки, руб." queryTableFieldId="7" dataDxfId="1" dataCellStyle="Comma">
      <calculatedColumnFormula>IF(I43=Сырье_А[[#Headers],[Остатки, руб.]], Сырье_А[[#This Row],[Себестоимость]], Сырье_А[[#This Row],[Себестоимость]] + I43 -  Сырье_А[[#This Row],[Расход]] * Сырье_А[[#This Row],[Себест. Ед.]] )</calculatedColumnFormula>
    </tableColumn>
    <tableColumn id="8" xr3:uid="{2DD9A2CF-A532-4F49-B842-15B19D137581}" uniqueName="8" name="Себест. Ед." queryTableFieldId="8" dataDxfId="0">
      <calculatedColumnFormula>IF(I43 = Сырье_А[[#Headers],[Остатки, руб.]],  Сырье_А[[#This Row],[Себестоимость]] / Сырье_А[[#This Row],[Приход]],  (I43 + Сырье_А[[#This Row],[Себестоимость]]) / (H43 + Сырье_А[[#This Row],[Приход]]))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4D4C59-E115-4086-B3B6-3FC0C281326A}" name="Сырье_Б" displayName="Сырье_Б" ref="C51:J56" tableType="queryTable" totalsRowShown="0">
  <tableColumns count="8">
    <tableColumn id="1" xr3:uid="{F480AE11-E1DF-44F8-B53A-2B68D2D05C4F}" uniqueName="1" name="Дата" queryTableFieldId="1" dataDxfId="15"/>
    <tableColumn id="2" xr3:uid="{6C61A099-3E6B-45DD-AC87-CDAFC203E616}" uniqueName="2" name="Сырье" queryTableFieldId="2" dataDxfId="14" dataCellStyle="Comma"/>
    <tableColumn id="3" xr3:uid="{8B36FE93-635F-42E9-9DCA-110304B86F6D}" uniqueName="3" name="Приход" queryTableFieldId="3" dataDxfId="13" dataCellStyle="Comma"/>
    <tableColumn id="4" xr3:uid="{50900743-EE8B-4679-BE20-4ED5DAF07789}" uniqueName="4" name="Себестоимость" queryTableFieldId="4" dataDxfId="12" dataCellStyle="Comma"/>
    <tableColumn id="5" xr3:uid="{3C06E597-6069-407D-A405-39AC80E42520}" uniqueName="5" name="Расход" queryTableFieldId="5" dataDxfId="11" dataCellStyle="Comma"/>
    <tableColumn id="6" xr3:uid="{A1A6AE55-CEDA-48E5-9BD3-4794804F044B}" uniqueName="6" name="Остатки, шт" queryTableFieldId="6" dataDxfId="10" dataCellStyle="Comma">
      <calculatedColumnFormula>IF(H51=Сырье_Б[[#Headers],[Остатки, шт]], Сырье_Б[[#This Row],[Приход]], Сырье_Б[[#This Row],[Приход]] + H51 - Сырье_Б[[#This Row],[Расход]])</calculatedColumnFormula>
    </tableColumn>
    <tableColumn id="7" xr3:uid="{5C02BA9B-86B6-429F-85FB-7E7F5EE8BD89}" uniqueName="7" name="Остатки, руб." queryTableFieldId="7" dataDxfId="9" dataCellStyle="Comma">
      <calculatedColumnFormula xml:space="preserve"> IF(I51=Сырье_Б[[#Headers],[Остатки, руб.]], Сырье_Б[[#This Row],[Себестоимость]], Сырье_Б[[#This Row],[Себестоимость]] + I51 -  Сырье_Б[[#This Row],[Расход]] * Сырье_Б[[#This Row],[Себест. Ед.]] )</calculatedColumnFormula>
    </tableColumn>
    <tableColumn id="8" xr3:uid="{5E0A38A7-FFE3-4C09-B220-CB319C52142E}" uniqueName="8" name="Себест. Ед." queryTableFieldId="8" dataDxfId="8">
      <calculatedColumnFormula xml:space="preserve"> IF(I51 = Сырье_Б[[#Headers],[Остатки, руб.]],  Сырье_Б[[#This Row],[Себестоимость]] / Сырье_Б[[#This Row],[Приход]],  (I51 + Сырье_Б[[#This Row],[Себестоимость]]) / (H51 + Сырье_Б[[#This Row],[Приход]]))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F751EE-F00B-4202-A3F5-7F234EFA2031}" name="Сырье_В" displayName="Сырье_В" ref="C59:J64" tableType="queryTable" totalsRowShown="0">
  <tableColumns count="8">
    <tableColumn id="1" xr3:uid="{52C02C72-371C-4A06-865E-37BBAED272A3}" uniqueName="1" name="Дата" queryTableFieldId="1" dataDxfId="23"/>
    <tableColumn id="2" xr3:uid="{DE45DB59-FC1F-4187-AD6C-D497EF7452C4}" uniqueName="2" name="Сырье" queryTableFieldId="2" dataDxfId="22" dataCellStyle="Comma"/>
    <tableColumn id="3" xr3:uid="{35CD1F92-9897-4BCF-8664-97B3E2D08A02}" uniqueName="3" name="Приход" queryTableFieldId="3" dataDxfId="21" dataCellStyle="Comma"/>
    <tableColumn id="4" xr3:uid="{2CCB25B5-AF98-4980-8C5D-9694BFA752E1}" uniqueName="4" name="Себестоимость" queryTableFieldId="4" dataDxfId="20" dataCellStyle="Comma"/>
    <tableColumn id="5" xr3:uid="{53E9E37B-4D2A-407D-8438-A8A1F0C4EF72}" uniqueName="5" name="Расход" queryTableFieldId="5" dataDxfId="19" dataCellStyle="Comma"/>
    <tableColumn id="6" xr3:uid="{A909306D-8579-4F06-8456-9C99102B3E40}" uniqueName="6" name="Остатки, шт" queryTableFieldId="6" dataDxfId="18" dataCellStyle="Comma">
      <calculatedColumnFormula>IF(H59=Сырье_В[[#Headers],[Остатки, шт]], Сырье_В[[#This Row],[Приход]], Сырье_В[[#This Row],[Приход]] + H59 - Сырье_В[[#This Row],[Расход]])</calculatedColumnFormula>
    </tableColumn>
    <tableColumn id="7" xr3:uid="{0D24BBB3-FCF3-4E9D-A99E-2B8D5136A810}" uniqueName="7" name="Остатки, руб." queryTableFieldId="7" dataDxfId="17" dataCellStyle="Comma">
      <calculatedColumnFormula xml:space="preserve"> IF(I59=Сырье_В[[#Headers],[Остатки, руб.]], Сырье_В[[#This Row],[Себестоимость]], Сырье_В[[#This Row],[Себестоимость]] + I59 -  Сырье_В[[#This Row],[Расход]] * Сырье_В[[#This Row],[Себест. Ед.]] )</calculatedColumnFormula>
    </tableColumn>
    <tableColumn id="8" xr3:uid="{5452BB19-D9AF-4C3A-8C9B-4CCB74625ECF}" uniqueName="8" name="Себест. Ед." queryTableFieldId="8" dataDxfId="16">
      <calculatedColumnFormula xml:space="preserve"> IF(I59 = Сырье_В[[#Headers],[Остатки, руб.]],  Сырье_В[[#This Row],[Себестоимость]] / Сырье_В[[#This Row],[Приход]],  (I59 + Сырье_В[[#This Row],[Себестоимость]]) / (H59 + Сырье_В[[#This Row],[Приход]]))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9FEE-563D-4EB3-A01E-1DF5C04F063A}">
  <dimension ref="C1:O79"/>
  <sheetViews>
    <sheetView showGridLines="0" zoomScaleNormal="100"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M45" sqref="M45"/>
    </sheetView>
  </sheetViews>
  <sheetFormatPr defaultRowHeight="15.5" x14ac:dyDescent="0.35"/>
  <cols>
    <col min="1" max="2" width="2.07421875" customWidth="1"/>
    <col min="3" max="3" width="12.61328125" customWidth="1"/>
    <col min="4" max="4" width="12.23046875" style="4" customWidth="1"/>
    <col min="5" max="5" width="17.23046875" style="4" customWidth="1"/>
    <col min="6" max="6" width="14.765625" customWidth="1"/>
    <col min="7" max="7" width="11.15234375" bestFit="1" customWidth="1"/>
    <col min="8" max="8" width="11.53515625" bestFit="1" customWidth="1"/>
    <col min="9" max="9" width="13" bestFit="1" customWidth="1"/>
    <col min="10" max="10" width="12.15234375" bestFit="1" customWidth="1"/>
    <col min="11" max="11" width="11.765625" bestFit="1" customWidth="1"/>
    <col min="12" max="12" width="13" bestFit="1" customWidth="1"/>
    <col min="13" max="13" width="16.3046875" bestFit="1" customWidth="1"/>
  </cols>
  <sheetData>
    <row r="1" spans="3:11" hidden="1" x14ac:dyDescent="0.35"/>
    <row r="2" spans="3:11" hidden="1" x14ac:dyDescent="0.35"/>
    <row r="3" spans="3:11" hidden="1" x14ac:dyDescent="0.35"/>
    <row r="4" spans="3:11" x14ac:dyDescent="0.35">
      <c r="C4" s="2" t="s">
        <v>18</v>
      </c>
    </row>
    <row r="6" spans="3:11" x14ac:dyDescent="0.35">
      <c r="C6" s="2" t="s">
        <v>45</v>
      </c>
    </row>
    <row r="7" spans="3:11" x14ac:dyDescent="0.35">
      <c r="C7" t="s">
        <v>53</v>
      </c>
      <c r="D7" s="4" t="s">
        <v>52</v>
      </c>
      <c r="E7" s="4" t="s">
        <v>0</v>
      </c>
      <c r="F7" t="s">
        <v>46</v>
      </c>
    </row>
    <row r="8" spans="3:11" x14ac:dyDescent="0.35">
      <c r="C8" t="s">
        <v>1</v>
      </c>
      <c r="D8" s="4">
        <v>1</v>
      </c>
      <c r="E8" s="4" t="s">
        <v>2</v>
      </c>
      <c r="F8" s="1">
        <v>10000</v>
      </c>
      <c r="G8" s="3"/>
    </row>
    <row r="9" spans="3:11" x14ac:dyDescent="0.35">
      <c r="C9" t="s">
        <v>3</v>
      </c>
      <c r="D9" s="4">
        <v>1050</v>
      </c>
      <c r="E9" s="4" t="s">
        <v>4</v>
      </c>
      <c r="F9" s="1">
        <v>2</v>
      </c>
      <c r="G9" s="3"/>
    </row>
    <row r="10" spans="3:11" x14ac:dyDescent="0.35">
      <c r="C10" t="s">
        <v>5</v>
      </c>
      <c r="D10" s="4">
        <v>2100</v>
      </c>
      <c r="E10" s="4" t="s">
        <v>4</v>
      </c>
      <c r="F10" s="1">
        <v>3</v>
      </c>
      <c r="G10" s="3"/>
    </row>
    <row r="11" spans="3:11" x14ac:dyDescent="0.35">
      <c r="C11" t="s">
        <v>43</v>
      </c>
      <c r="D11" s="4">
        <v>1</v>
      </c>
      <c r="E11" s="4" t="s">
        <v>44</v>
      </c>
      <c r="F11" s="1">
        <v>1000</v>
      </c>
    </row>
    <row r="13" spans="3:11" x14ac:dyDescent="0.35">
      <c r="C13" s="2" t="s">
        <v>14</v>
      </c>
      <c r="I13" s="2"/>
      <c r="J13" s="4"/>
    </row>
    <row r="14" spans="3:11" x14ac:dyDescent="0.35">
      <c r="C14" t="s">
        <v>53</v>
      </c>
      <c r="D14" s="4" t="s">
        <v>6</v>
      </c>
      <c r="E14" s="4" t="s">
        <v>7</v>
      </c>
      <c r="F14" t="s">
        <v>48</v>
      </c>
      <c r="J14" s="4"/>
    </row>
    <row r="15" spans="3:11" x14ac:dyDescent="0.35">
      <c r="C15" t="s">
        <v>1</v>
      </c>
      <c r="D15" s="4">
        <v>100</v>
      </c>
      <c r="E15" s="4">
        <v>800000</v>
      </c>
      <c r="F15" s="7">
        <v>45292</v>
      </c>
      <c r="J15" s="4"/>
      <c r="K15" s="7"/>
    </row>
    <row r="16" spans="3:11" x14ac:dyDescent="0.35">
      <c r="C16" t="s">
        <v>3</v>
      </c>
      <c r="D16" s="4">
        <v>500000</v>
      </c>
      <c r="E16" s="4">
        <v>875000</v>
      </c>
      <c r="F16" s="7">
        <v>45292</v>
      </c>
      <c r="J16" s="4"/>
      <c r="K16" s="7"/>
    </row>
    <row r="17" spans="3:11" x14ac:dyDescent="0.35">
      <c r="C17" t="s">
        <v>5</v>
      </c>
      <c r="D17" s="4">
        <v>700000</v>
      </c>
      <c r="E17" s="4">
        <v>2275000</v>
      </c>
      <c r="F17" s="7">
        <v>45292</v>
      </c>
      <c r="J17" s="4"/>
      <c r="K17" s="7"/>
    </row>
    <row r="19" spans="3:11" x14ac:dyDescent="0.35">
      <c r="C19" s="2" t="s">
        <v>11</v>
      </c>
    </row>
    <row r="20" spans="3:11" x14ac:dyDescent="0.35">
      <c r="C20" t="s">
        <v>53</v>
      </c>
      <c r="D20" s="4" t="s">
        <v>6</v>
      </c>
      <c r="E20" s="4" t="s">
        <v>7</v>
      </c>
      <c r="F20" t="s">
        <v>48</v>
      </c>
    </row>
    <row r="21" spans="3:11" x14ac:dyDescent="0.35">
      <c r="C21" t="s">
        <v>1</v>
      </c>
      <c r="D21" s="4">
        <v>30</v>
      </c>
      <c r="E21" s="4">
        <v>255000</v>
      </c>
      <c r="F21" s="7">
        <v>45323</v>
      </c>
    </row>
    <row r="22" spans="3:11" x14ac:dyDescent="0.35">
      <c r="C22" t="s">
        <v>3</v>
      </c>
      <c r="D22" s="4">
        <v>300000</v>
      </c>
      <c r="E22" s="4">
        <v>675000</v>
      </c>
      <c r="F22" s="7">
        <v>45323</v>
      </c>
    </row>
    <row r="23" spans="3:11" x14ac:dyDescent="0.35">
      <c r="C23" t="s">
        <v>5</v>
      </c>
      <c r="D23" s="4">
        <v>300000</v>
      </c>
      <c r="E23" s="4">
        <v>825000</v>
      </c>
      <c r="F23" s="7">
        <v>45323</v>
      </c>
    </row>
    <row r="25" spans="3:11" x14ac:dyDescent="0.35">
      <c r="C25" s="2" t="s">
        <v>12</v>
      </c>
    </row>
    <row r="26" spans="3:11" x14ac:dyDescent="0.35">
      <c r="C26" t="s">
        <v>8</v>
      </c>
      <c r="D26" s="4" t="s">
        <v>9</v>
      </c>
      <c r="E26" s="4" t="s">
        <v>10</v>
      </c>
    </row>
    <row r="27" spans="3:11" x14ac:dyDescent="0.35">
      <c r="C27">
        <v>50000</v>
      </c>
      <c r="D27" s="4">
        <v>30000</v>
      </c>
      <c r="E27" s="4">
        <v>50000</v>
      </c>
    </row>
    <row r="29" spans="3:11" x14ac:dyDescent="0.35">
      <c r="C29" s="2" t="s">
        <v>13</v>
      </c>
    </row>
    <row r="30" spans="3:11" x14ac:dyDescent="0.35">
      <c r="C30" t="s">
        <v>8</v>
      </c>
      <c r="D30" s="4" t="s">
        <v>9</v>
      </c>
      <c r="E30" s="4" t="s">
        <v>10</v>
      </c>
    </row>
    <row r="31" spans="3:11" x14ac:dyDescent="0.35">
      <c r="C31">
        <v>100000</v>
      </c>
      <c r="D31" s="4">
        <v>50000</v>
      </c>
      <c r="E31" s="4">
        <v>30000</v>
      </c>
    </row>
    <row r="33" spans="3:12" x14ac:dyDescent="0.35">
      <c r="C33" s="2" t="s">
        <v>15</v>
      </c>
    </row>
    <row r="34" spans="3:12" x14ac:dyDescent="0.35">
      <c r="C34" t="s">
        <v>17</v>
      </c>
      <c r="D34" s="4" t="s">
        <v>6</v>
      </c>
      <c r="E34" s="4" t="s">
        <v>7</v>
      </c>
      <c r="F34" t="s">
        <v>48</v>
      </c>
    </row>
    <row r="35" spans="3:12" x14ac:dyDescent="0.35">
      <c r="C35" t="s">
        <v>16</v>
      </c>
      <c r="D35" s="4">
        <v>80000</v>
      </c>
      <c r="E35" s="4">
        <v>1360000</v>
      </c>
      <c r="F35" s="7">
        <v>45292</v>
      </c>
    </row>
    <row r="39" spans="3:12" x14ac:dyDescent="0.35">
      <c r="C39" t="s">
        <v>47</v>
      </c>
    </row>
    <row r="41" spans="3:12" x14ac:dyDescent="0.35">
      <c r="C41" s="2" t="s">
        <v>51</v>
      </c>
    </row>
    <row r="43" spans="3:12" x14ac:dyDescent="0.35">
      <c r="C43" s="7" t="s">
        <v>48</v>
      </c>
      <c r="D43" s="9" t="s">
        <v>51</v>
      </c>
      <c r="E43" s="4" t="s">
        <v>50</v>
      </c>
      <c r="F43" t="s">
        <v>54</v>
      </c>
      <c r="G43" t="s">
        <v>49</v>
      </c>
      <c r="H43" s="10" t="s">
        <v>65</v>
      </c>
      <c r="I43" s="10" t="s">
        <v>64</v>
      </c>
      <c r="J43" s="10" t="s">
        <v>56</v>
      </c>
    </row>
    <row r="44" spans="3:12" x14ac:dyDescent="0.35">
      <c r="C44" s="8">
        <v>45292</v>
      </c>
      <c r="D44" s="33" t="s">
        <v>1</v>
      </c>
      <c r="E44" s="31">
        <v>100</v>
      </c>
      <c r="F44" s="31">
        <v>800000</v>
      </c>
      <c r="G44" s="31"/>
      <c r="H44" s="31">
        <f>IF(H43=Сырье_А[[#Headers],[Остатки, шт]], Сырье_А[[#This Row],[Приход]], Сырье_А[[#This Row],[Приход]] + H43 - Сырье_А[[#This Row],[Расход]])</f>
        <v>100</v>
      </c>
      <c r="I44" s="31">
        <f>IF(I43=Сырье_А[[#Headers],[Остатки, руб.]], Сырье_А[[#This Row],[Себестоимость]], Сырье_А[[#This Row],[Себестоимость]] + I43 -  Сырье_А[[#This Row],[Расход]] * Сырье_А[[#This Row],[Себест. Ед.]] )</f>
        <v>800000</v>
      </c>
      <c r="J44" s="32">
        <f>IF(I43 = Сырье_А[[#Headers],[Остатки, руб.]],  Сырье_А[[#This Row],[Себестоимость]] / Сырье_А[[#This Row],[Приход]],  (I43 + Сырье_А[[#This Row],[Себестоимость]]) / (H43 + Сырье_А[[#This Row],[Приход]]))</f>
        <v>8000</v>
      </c>
    </row>
    <row r="45" spans="3:12" x14ac:dyDescent="0.35">
      <c r="C45" s="8">
        <v>45322</v>
      </c>
      <c r="D45" s="33" t="s">
        <v>1</v>
      </c>
      <c r="E45" s="31"/>
      <c r="F45" s="31"/>
      <c r="G45" s="31">
        <v>50</v>
      </c>
      <c r="H45" s="31">
        <f>IF(H44=Сырье_А[[#Headers],[Остатки, шт]], Сырье_А[[#This Row],[Приход]], Сырье_А[[#This Row],[Приход]] + H44 - Сырье_А[[#This Row],[Расход]])</f>
        <v>50</v>
      </c>
      <c r="I45" s="31">
        <f>IF(I44=Сырье_А[[#Headers],[Остатки, руб.]], Сырье_А[[#This Row],[Себестоимость]], Сырье_А[[#This Row],[Себестоимость]] + I44 -  Сырье_А[[#This Row],[Расход]] * Сырье_А[[#This Row],[Себест. Ед.]] )</f>
        <v>400000</v>
      </c>
      <c r="J45" s="32">
        <f>IF(I44 = Сырье_А[[#Headers],[Остатки, руб.]],  Сырье_А[[#This Row],[Себестоимость]] / Сырье_А[[#This Row],[Приход]],  (I44 + Сырье_А[[#This Row],[Себестоимость]]) / (H44 + Сырье_А[[#This Row],[Приход]]))</f>
        <v>8000</v>
      </c>
      <c r="L45" s="12"/>
    </row>
    <row r="46" spans="3:12" x14ac:dyDescent="0.35">
      <c r="C46" s="8">
        <v>45323</v>
      </c>
      <c r="D46" s="33" t="s">
        <v>1</v>
      </c>
      <c r="E46" s="31">
        <v>30</v>
      </c>
      <c r="F46" s="31">
        <v>255000</v>
      </c>
      <c r="G46" s="31"/>
      <c r="H46" s="31">
        <f>IF(H45=Сырье_А[[#Headers],[Остатки, шт]], Сырье_А[[#This Row],[Приход]], Сырье_А[[#This Row],[Приход]] + H45 - Сырье_А[[#This Row],[Расход]])</f>
        <v>80</v>
      </c>
      <c r="I46" s="31">
        <f>IF(I45=Сырье_А[[#Headers],[Остатки, руб.]], Сырье_А[[#This Row],[Себестоимость]], Сырье_А[[#This Row],[Себестоимость]] + I45 -  Сырье_А[[#This Row],[Расход]] * Сырье_А[[#This Row],[Себест. Ед.]] )</f>
        <v>655000</v>
      </c>
      <c r="J46" s="32">
        <f>IF(I45 = Сырье_А[[#Headers],[Остатки, руб.]],  Сырье_А[[#This Row],[Себестоимость]] / Сырье_А[[#This Row],[Приход]],  (I45 + Сырье_А[[#This Row],[Себестоимость]]) / (H45 + Сырье_А[[#This Row],[Приход]]))</f>
        <v>8187.5</v>
      </c>
      <c r="L46" s="12"/>
    </row>
    <row r="47" spans="3:12" x14ac:dyDescent="0.35">
      <c r="C47" s="8">
        <v>45351</v>
      </c>
      <c r="D47" s="33" t="s">
        <v>1</v>
      </c>
      <c r="E47" s="31"/>
      <c r="F47" s="31"/>
      <c r="G47" s="31">
        <v>30</v>
      </c>
      <c r="H47" s="31">
        <f>IF(H46=Сырье_А[[#Headers],[Остатки, шт]], Сырье_А[[#This Row],[Приход]], Сырье_А[[#This Row],[Приход]] + H46 - Сырье_А[[#This Row],[Расход]])</f>
        <v>50</v>
      </c>
      <c r="I47" s="31">
        <f>IF(I46=Сырье_А[[#Headers],[Остатки, руб.]], Сырье_А[[#This Row],[Себестоимость]], Сырье_А[[#This Row],[Себестоимость]] + I46 -  Сырье_А[[#This Row],[Расход]] * Сырье_А[[#This Row],[Себест. Ед.]] )</f>
        <v>409375</v>
      </c>
      <c r="J47" s="32">
        <f>IF(I46 = Сырье_А[[#Headers],[Остатки, руб.]],  Сырье_А[[#This Row],[Себестоимость]] / Сырье_А[[#This Row],[Приход]],  (I46 + Сырье_А[[#This Row],[Себестоимость]]) / (H46 + Сырье_А[[#This Row],[Приход]]))</f>
        <v>8187.5</v>
      </c>
      <c r="L47" s="12"/>
    </row>
    <row r="48" spans="3:12" x14ac:dyDescent="0.35">
      <c r="C48" s="8">
        <v>45382</v>
      </c>
      <c r="D48" s="33" t="s">
        <v>1</v>
      </c>
      <c r="E48" s="31"/>
      <c r="F48" s="31"/>
      <c r="G48" s="31">
        <v>50</v>
      </c>
      <c r="H48" s="31">
        <f>IF(H47=Сырье_А[[#Headers],[Остатки, шт]], Сырье_А[[#This Row],[Приход]], Сырье_А[[#This Row],[Приход]] + H47 - Сырье_А[[#This Row],[Расход]])</f>
        <v>0</v>
      </c>
      <c r="I48" s="31">
        <f>IF(I47=Сырье_А[[#Headers],[Остатки, руб.]], Сырье_А[[#This Row],[Себестоимость]], Сырье_А[[#This Row],[Себестоимость]] + I47 -  Сырье_А[[#This Row],[Расход]] * Сырье_А[[#This Row],[Себест. Ед.]] )</f>
        <v>0</v>
      </c>
      <c r="J48" s="32">
        <f>IF(I47 = Сырье_А[[#Headers],[Остатки, руб.]],  Сырье_А[[#This Row],[Себестоимость]] / Сырье_А[[#This Row],[Приход]],  (I47 + Сырье_А[[#This Row],[Себестоимость]]) / (H47 + Сырье_А[[#This Row],[Приход]]))</f>
        <v>8187.5</v>
      </c>
      <c r="L48" s="12"/>
    </row>
    <row r="51" spans="3:12" x14ac:dyDescent="0.35">
      <c r="C51" t="s">
        <v>48</v>
      </c>
      <c r="D51" s="4" t="s">
        <v>51</v>
      </c>
      <c r="E51" s="4" t="s">
        <v>50</v>
      </c>
      <c r="F51" t="s">
        <v>54</v>
      </c>
      <c r="G51" t="s">
        <v>49</v>
      </c>
      <c r="H51" s="10" t="s">
        <v>65</v>
      </c>
      <c r="I51" s="10" t="s">
        <v>64</v>
      </c>
      <c r="J51" s="10" t="s">
        <v>56</v>
      </c>
    </row>
    <row r="52" spans="3:12" x14ac:dyDescent="0.35">
      <c r="C52" s="8">
        <v>45292</v>
      </c>
      <c r="D52" s="33" t="s">
        <v>3</v>
      </c>
      <c r="E52" s="4">
        <v>500000</v>
      </c>
      <c r="F52" s="4">
        <v>875000</v>
      </c>
      <c r="G52" s="4"/>
      <c r="H52" s="4">
        <f>IF(H51=Сырье_Б[[#Headers],[Остатки, шт]], Сырье_Б[[#This Row],[Приход]], Сырье_Б[[#This Row],[Приход]] + H51 - Сырье_Б[[#This Row],[Расход]])</f>
        <v>500000</v>
      </c>
      <c r="I52" s="4">
        <f xml:space="preserve"> IF(I51=Сырье_Б[[#Headers],[Остатки, руб.]], Сырье_Б[[#This Row],[Себестоимость]], Сырье_Б[[#This Row],[Себестоимость]] + I51 -  Сырье_Б[[#This Row],[Расход]] * Сырье_Б[[#This Row],[Себест. Ед.]] )</f>
        <v>875000</v>
      </c>
      <c r="J52" s="11">
        <f xml:space="preserve"> IF(I51 = Сырье_Б[[#Headers],[Остатки, руб.]],  Сырье_Б[[#This Row],[Себестоимость]] / Сырье_Б[[#This Row],[Приход]],  (I51 + Сырье_Б[[#This Row],[Себестоимость]]) / (H51 + Сырье_Б[[#This Row],[Приход]]))</f>
        <v>1.75</v>
      </c>
    </row>
    <row r="53" spans="3:12" x14ac:dyDescent="0.35">
      <c r="C53" s="8">
        <v>45322</v>
      </c>
      <c r="D53" s="33" t="s">
        <v>3</v>
      </c>
      <c r="F53" s="4"/>
      <c r="G53" s="4">
        <v>52500</v>
      </c>
      <c r="H53" s="4">
        <f>IF(H52=Сырье_Б[[#Headers],[Остатки, шт]], Сырье_Б[[#This Row],[Приход]], Сырье_Б[[#This Row],[Приход]] + H52 - Сырье_Б[[#This Row],[Расход]])</f>
        <v>447500</v>
      </c>
      <c r="I53" s="4">
        <f xml:space="preserve"> IF(I52=Сырье_Б[[#Headers],[Остатки, руб.]], Сырье_Б[[#This Row],[Себестоимость]], Сырье_Б[[#This Row],[Себестоимость]] + I52 -  Сырье_Б[[#This Row],[Расход]] * Сырье_Б[[#This Row],[Себест. Ед.]] )</f>
        <v>783125</v>
      </c>
      <c r="J53" s="11">
        <f xml:space="preserve"> IF(I52 = Сырье_Б[[#Headers],[Остатки, руб.]],  Сырье_Б[[#This Row],[Себестоимость]] / Сырье_Б[[#This Row],[Приход]],  (I52 + Сырье_Б[[#This Row],[Себестоимость]]) / (H52 + Сырье_Б[[#This Row],[Приход]]))</f>
        <v>1.75</v>
      </c>
      <c r="L53" s="11"/>
    </row>
    <row r="54" spans="3:12" x14ac:dyDescent="0.35">
      <c r="C54" s="8">
        <v>45323</v>
      </c>
      <c r="D54" s="33" t="s">
        <v>3</v>
      </c>
      <c r="E54" s="4">
        <v>300000</v>
      </c>
      <c r="F54" s="4">
        <v>675000</v>
      </c>
      <c r="G54" s="4"/>
      <c r="H54" s="4">
        <f>IF(H53=Сырье_Б[[#Headers],[Остатки, шт]], Сырье_Б[[#This Row],[Приход]], Сырье_Б[[#This Row],[Приход]] + H53 - Сырье_Б[[#This Row],[Расход]])</f>
        <v>747500</v>
      </c>
      <c r="I54" s="4">
        <f xml:space="preserve"> IF(I53=Сырье_Б[[#Headers],[Остатки, руб.]], Сырье_Б[[#This Row],[Себестоимость]], Сырье_Б[[#This Row],[Себестоимость]] + I53 -  Сырье_Б[[#This Row],[Расход]] * Сырье_Б[[#This Row],[Себест. Ед.]] )</f>
        <v>1458125</v>
      </c>
      <c r="J54" s="11">
        <f xml:space="preserve"> IF(I53 = Сырье_Б[[#Headers],[Остатки, руб.]],  Сырье_Б[[#This Row],[Себестоимость]] / Сырье_Б[[#This Row],[Приход]],  (I53 + Сырье_Б[[#This Row],[Себестоимость]]) / (H53 + Сырье_Б[[#This Row],[Приход]]))</f>
        <v>1.9506688963210703</v>
      </c>
      <c r="L54" s="11"/>
    </row>
    <row r="55" spans="3:12" x14ac:dyDescent="0.35">
      <c r="C55" s="8">
        <v>45351</v>
      </c>
      <c r="D55" s="33" t="s">
        <v>3</v>
      </c>
      <c r="F55" s="4"/>
      <c r="G55" s="4">
        <v>31500</v>
      </c>
      <c r="H55" s="4">
        <f>IF(H54=Сырье_Б[[#Headers],[Остатки, шт]], Сырье_Б[[#This Row],[Приход]], Сырье_Б[[#This Row],[Приход]] + H54 - Сырье_Б[[#This Row],[Расход]])</f>
        <v>716000</v>
      </c>
      <c r="I55" s="4">
        <f xml:space="preserve"> IF(I54=Сырье_Б[[#Headers],[Остатки, руб.]], Сырье_Б[[#This Row],[Себестоимость]], Сырье_Б[[#This Row],[Себестоимость]] + I54 -  Сырье_Б[[#This Row],[Расход]] * Сырье_Б[[#This Row],[Себест. Ед.]] )</f>
        <v>1396678.9297658864</v>
      </c>
      <c r="J55" s="11">
        <f xml:space="preserve"> IF(I54 = Сырье_Б[[#Headers],[Остатки, руб.]],  Сырье_Б[[#This Row],[Себестоимость]] / Сырье_Б[[#This Row],[Приход]],  (I54 + Сырье_Б[[#This Row],[Себестоимость]]) / (H54 + Сырье_Б[[#This Row],[Приход]]))</f>
        <v>1.9506688963210703</v>
      </c>
      <c r="L55" s="11"/>
    </row>
    <row r="56" spans="3:12" x14ac:dyDescent="0.35">
      <c r="C56" s="8">
        <v>45382</v>
      </c>
      <c r="D56" s="33" t="s">
        <v>3</v>
      </c>
      <c r="F56" s="4"/>
      <c r="G56" s="4">
        <v>52500</v>
      </c>
      <c r="H56" s="4">
        <f>IF(H55=Сырье_Б[[#Headers],[Остатки, шт]], Сырье_Б[[#This Row],[Приход]], Сырье_Б[[#This Row],[Приход]] + H55 - Сырье_Б[[#This Row],[Расход]])</f>
        <v>663500</v>
      </c>
      <c r="I56" s="4">
        <f xml:space="preserve"> IF(I55=Сырье_Б[[#Headers],[Остатки, руб.]], Сырье_Б[[#This Row],[Себестоимость]], Сырье_Б[[#This Row],[Себестоимость]] + I55 -  Сырье_Б[[#This Row],[Расход]] * Сырье_Б[[#This Row],[Себест. Ед.]] )</f>
        <v>1294268.8127090302</v>
      </c>
      <c r="J56" s="11">
        <f xml:space="preserve"> IF(I55 = Сырье_Б[[#Headers],[Остатки, руб.]],  Сырье_Б[[#This Row],[Себестоимость]] / Сырье_Б[[#This Row],[Приход]],  (I55 + Сырье_Б[[#This Row],[Себестоимость]]) / (H55 + Сырье_Б[[#This Row],[Приход]]))</f>
        <v>1.9506688963210703</v>
      </c>
      <c r="L56" s="11"/>
    </row>
    <row r="59" spans="3:12" x14ac:dyDescent="0.35">
      <c r="C59" t="s">
        <v>48</v>
      </c>
      <c r="D59" s="4" t="s">
        <v>51</v>
      </c>
      <c r="E59" s="4" t="s">
        <v>50</v>
      </c>
      <c r="F59" t="s">
        <v>54</v>
      </c>
      <c r="G59" t="s">
        <v>49</v>
      </c>
      <c r="H59" s="10" t="s">
        <v>65</v>
      </c>
      <c r="I59" s="10" t="s">
        <v>64</v>
      </c>
      <c r="J59" s="10" t="s">
        <v>56</v>
      </c>
    </row>
    <row r="60" spans="3:12" x14ac:dyDescent="0.35">
      <c r="C60" s="8">
        <v>45292</v>
      </c>
      <c r="D60" s="33" t="s">
        <v>5</v>
      </c>
      <c r="E60" s="4">
        <v>700000</v>
      </c>
      <c r="F60" s="4">
        <v>2275000</v>
      </c>
      <c r="G60" s="4"/>
      <c r="H60" s="4">
        <f>IF(H59=Сырье_В[[#Headers],[Остатки, шт]], Сырье_В[[#This Row],[Приход]], Сырье_В[[#This Row],[Приход]] + H59 - Сырье_В[[#This Row],[Расход]])</f>
        <v>700000</v>
      </c>
      <c r="I60" s="4">
        <f xml:space="preserve"> IF(I59=Сырье_В[[#Headers],[Остатки, руб.]], Сырье_В[[#This Row],[Себестоимость]], Сырье_В[[#This Row],[Себестоимость]] + I59 -  Сырье_В[[#This Row],[Расход]] * Сырье_В[[#This Row],[Себест. Ед.]] )</f>
        <v>2275000</v>
      </c>
      <c r="J60" s="11">
        <f xml:space="preserve"> IF(I59 = Сырье_В[[#Headers],[Остатки, руб.]],  Сырье_В[[#This Row],[Себестоимость]] / Сырье_В[[#This Row],[Приход]],  (I59 + Сырье_В[[#This Row],[Себестоимость]]) / (H59 + Сырье_В[[#This Row],[Приход]]))</f>
        <v>3.25</v>
      </c>
    </row>
    <row r="61" spans="3:12" x14ac:dyDescent="0.35">
      <c r="C61" s="8">
        <v>45322</v>
      </c>
      <c r="D61" s="33" t="s">
        <v>5</v>
      </c>
      <c r="F61" s="4"/>
      <c r="G61" s="4">
        <v>105000</v>
      </c>
      <c r="H61" s="4">
        <f>IF(H60=Сырье_В[[#Headers],[Остатки, шт]], Сырье_В[[#This Row],[Приход]], Сырье_В[[#This Row],[Приход]] + H60 - Сырье_В[[#This Row],[Расход]])</f>
        <v>595000</v>
      </c>
      <c r="I61" s="4">
        <f xml:space="preserve"> IF(I60=Сырье_В[[#Headers],[Остатки, руб.]], Сырье_В[[#This Row],[Себестоимость]], Сырье_В[[#This Row],[Себестоимость]] + I60 -  Сырье_В[[#This Row],[Расход]] * Сырье_В[[#This Row],[Себест. Ед.]] )</f>
        <v>1933750</v>
      </c>
      <c r="J61" s="11">
        <f xml:space="preserve"> IF(I60 = Сырье_В[[#Headers],[Остатки, руб.]],  Сырье_В[[#This Row],[Себестоимость]] / Сырье_В[[#This Row],[Приход]],  (I60 + Сырье_В[[#This Row],[Себестоимость]]) / (H60 + Сырье_В[[#This Row],[Приход]]))</f>
        <v>3.25</v>
      </c>
      <c r="L61" s="11"/>
    </row>
    <row r="62" spans="3:12" x14ac:dyDescent="0.35">
      <c r="C62" s="8">
        <v>45323</v>
      </c>
      <c r="D62" s="33" t="s">
        <v>5</v>
      </c>
      <c r="E62" s="4">
        <v>300000</v>
      </c>
      <c r="F62" s="4">
        <v>825000</v>
      </c>
      <c r="G62" s="4"/>
      <c r="H62" s="4">
        <f>IF(H61=Сырье_В[[#Headers],[Остатки, шт]], Сырье_В[[#This Row],[Приход]], Сырье_В[[#This Row],[Приход]] + H61 - Сырье_В[[#This Row],[Расход]])</f>
        <v>895000</v>
      </c>
      <c r="I62" s="4">
        <f xml:space="preserve"> IF(I61=Сырье_В[[#Headers],[Остатки, руб.]], Сырье_В[[#This Row],[Себестоимость]], Сырье_В[[#This Row],[Себестоимость]] + I61 -  Сырье_В[[#This Row],[Расход]] * Сырье_В[[#This Row],[Себест. Ед.]] )</f>
        <v>2758750</v>
      </c>
      <c r="J62" s="11">
        <f xml:space="preserve"> IF(I61 = Сырье_В[[#Headers],[Остатки, руб.]],  Сырье_В[[#This Row],[Себестоимость]] / Сырье_В[[#This Row],[Приход]],  (I61 + Сырье_В[[#This Row],[Себестоимость]]) / (H61 + Сырье_В[[#This Row],[Приход]]))</f>
        <v>3.0824022346368714</v>
      </c>
      <c r="L62" s="11"/>
    </row>
    <row r="63" spans="3:12" x14ac:dyDescent="0.35">
      <c r="C63" s="8">
        <v>45351</v>
      </c>
      <c r="D63" s="33" t="s">
        <v>5</v>
      </c>
      <c r="F63" s="4"/>
      <c r="G63" s="4">
        <v>63000</v>
      </c>
      <c r="H63" s="4">
        <f>IF(H62=Сырье_В[[#Headers],[Остатки, шт]], Сырье_В[[#This Row],[Приход]], Сырье_В[[#This Row],[Приход]] + H62 - Сырье_В[[#This Row],[Расход]])</f>
        <v>832000</v>
      </c>
      <c r="I63" s="4">
        <f xml:space="preserve"> IF(I62=Сырье_В[[#Headers],[Остатки, руб.]], Сырье_В[[#This Row],[Себестоимость]], Сырье_В[[#This Row],[Себестоимость]] + I62 -  Сырье_В[[#This Row],[Расход]] * Сырье_В[[#This Row],[Себест. Ед.]] )</f>
        <v>2564558.6592178773</v>
      </c>
      <c r="J63" s="11">
        <f xml:space="preserve"> IF(I62 = Сырье_В[[#Headers],[Остатки, руб.]],  Сырье_В[[#This Row],[Себестоимость]] / Сырье_В[[#This Row],[Приход]],  (I62 + Сырье_В[[#This Row],[Себестоимость]]) / (H62 + Сырье_В[[#This Row],[Приход]]))</f>
        <v>3.0824022346368714</v>
      </c>
      <c r="L63" s="11"/>
    </row>
    <row r="64" spans="3:12" x14ac:dyDescent="0.35">
      <c r="C64" s="8">
        <v>45382</v>
      </c>
      <c r="D64" s="33" t="s">
        <v>5</v>
      </c>
      <c r="F64" s="4"/>
      <c r="G64" s="4">
        <v>105000</v>
      </c>
      <c r="H64" s="4">
        <f>IF(H63=Сырье_В[[#Headers],[Остатки, шт]], Сырье_В[[#This Row],[Приход]], Сырье_В[[#This Row],[Приход]] + H63 - Сырье_В[[#This Row],[Расход]])</f>
        <v>727000</v>
      </c>
      <c r="I64" s="4">
        <f xml:space="preserve"> IF(I63=Сырье_В[[#Headers],[Остатки, руб.]], Сырье_В[[#This Row],[Себестоимость]], Сырье_В[[#This Row],[Себестоимость]] + I63 -  Сырье_В[[#This Row],[Расход]] * Сырье_В[[#This Row],[Себест. Ед.]] )</f>
        <v>2240906.4245810057</v>
      </c>
      <c r="J64" s="11">
        <f xml:space="preserve"> IF(I63 = Сырье_В[[#Headers],[Остатки, руб.]],  Сырье_В[[#This Row],[Себестоимость]] / Сырье_В[[#This Row],[Приход]],  (I63 + Сырье_В[[#This Row],[Себестоимость]]) / (H63 + Сырье_В[[#This Row],[Приход]]))</f>
        <v>3.0824022346368718</v>
      </c>
      <c r="L64" s="11"/>
    </row>
    <row r="67" spans="3:15" x14ac:dyDescent="0.35">
      <c r="C67" s="2" t="s">
        <v>55</v>
      </c>
    </row>
    <row r="68" spans="3:15" x14ac:dyDescent="0.35">
      <c r="G68" s="35" t="s">
        <v>61</v>
      </c>
      <c r="H68" s="36"/>
      <c r="I68" s="37"/>
      <c r="J68" s="38" t="s">
        <v>55</v>
      </c>
      <c r="K68" s="39"/>
      <c r="L68" s="39"/>
      <c r="M68" s="39"/>
    </row>
    <row r="69" spans="3:15" x14ac:dyDescent="0.35">
      <c r="C69" t="s">
        <v>48</v>
      </c>
      <c r="D69" s="4" t="s">
        <v>50</v>
      </c>
      <c r="E69" s="4" t="s">
        <v>54</v>
      </c>
      <c r="F69" t="s">
        <v>49</v>
      </c>
      <c r="G69" s="19" t="s">
        <v>1</v>
      </c>
      <c r="H69" s="21" t="s">
        <v>3</v>
      </c>
      <c r="I69" s="20" t="s">
        <v>5</v>
      </c>
      <c r="J69" s="10" t="s">
        <v>62</v>
      </c>
      <c r="K69" s="10" t="s">
        <v>63</v>
      </c>
      <c r="L69" s="10" t="s">
        <v>64</v>
      </c>
      <c r="M69" s="10" t="s">
        <v>66</v>
      </c>
    </row>
    <row r="70" spans="3:15" x14ac:dyDescent="0.35">
      <c r="C70" s="8">
        <v>45292</v>
      </c>
      <c r="D70" s="4">
        <v>80000</v>
      </c>
      <c r="E70" s="4">
        <v>1360000</v>
      </c>
      <c r="F70" s="4"/>
      <c r="G70" s="24">
        <f>VLOOKUP(Препарат_Склад[[#This Row],[Дата]],Сырье_А[], 8)</f>
        <v>8000</v>
      </c>
      <c r="H70" s="22">
        <f>VLOOKUP(Препарат_Склад[[#This Row],[Дата]],Сырье_Б[], 8)</f>
        <v>1.75</v>
      </c>
      <c r="I70" s="25">
        <f>VLOOKUP(Препарат_Склад[[#This Row],[Дата]],Сырье_В[], 8)</f>
        <v>3.25</v>
      </c>
      <c r="J70" s="18">
        <f>IFERROR(( Препарат_Склад[[#This Row],[А]]*$D$8 + Препарат_Склад[[#This Row],[Б]]*$D$9 + Препарат_Склад[[#This Row],[В]]*$D$10 + $D$11 * $F$11 ) / 1000, "--")</f>
        <v>17.662500000000001</v>
      </c>
      <c r="K70" s="14">
        <f>IF(K69=Препарат_Склад[[#Headers],[Остатки, уп.]], D70, K69 + Препарат_Склад[[#This Row],[Приход]] - Препарат_Склад[[#This Row],[Расход]])</f>
        <v>80000</v>
      </c>
      <c r="L70" s="4">
        <f>IF(L69 = Препарат_Склад[[#Headers],[Остатки, руб.]], Препарат_Склад[[#This Row],[Себестоимость]], L69 + Препарат_Склад[[#This Row],[Приход]] * Препарат_Склад[[#This Row],[Про-во 1 уп.]] - Препарат_Склад[[#This Row],[Расход]] *Препарат_Склад[[#This Row],[Себестоим. 1 уп.]])</f>
        <v>1360000</v>
      </c>
      <c r="M70" s="34">
        <f>IF(M69= Препарат_Склад[[#Headers],[Себестоим. 1 уп.]],  Препарат_Склад[[#This Row],[Себестоимость]] / Препарат_Склад[[#This Row],[Приход]],  (L69 + Препарат_Склад[[#This Row],[Приход]] * Препарат_Склад[[#This Row],[Про-во 1 уп.]]) / (K69 + Препарат_Склад[[#This Row],[Приход]]))</f>
        <v>17</v>
      </c>
      <c r="O70" s="13"/>
    </row>
    <row r="71" spans="3:15" x14ac:dyDescent="0.35">
      <c r="C71" s="8">
        <v>45322</v>
      </c>
      <c r="D71" s="4">
        <v>50000</v>
      </c>
      <c r="F71" s="4">
        <v>100000</v>
      </c>
      <c r="G71" s="26">
        <f>VLOOKUP(Препарат_Склад[[#This Row],[Дата]],Сырье_А[], 8)</f>
        <v>8000</v>
      </c>
      <c r="H71" s="23">
        <f>VLOOKUP(Препарат_Склад[[#This Row],[Дата]],Сырье_Б[], 8)</f>
        <v>1.75</v>
      </c>
      <c r="I71" s="27">
        <f>VLOOKUP(Препарат_Склад[[#This Row],[Дата]],Сырье_В[], 8)</f>
        <v>3.25</v>
      </c>
      <c r="J71" s="18">
        <f>IFERROR(( Препарат_Склад[[#This Row],[А]]*$D$8 + Препарат_Склад[[#This Row],[Б]]*$D$9 + Препарат_Склад[[#This Row],[В]]*$D$10 + $D$11 * $F$11 ) / 1000, "--")</f>
        <v>17.662500000000001</v>
      </c>
      <c r="K71" s="14">
        <f>IF(K70=Препарат_Склад[[#Headers],[Остатки, уп.]], D71, K70 + Препарат_Склад[[#This Row],[Приход]] - Препарат_Склад[[#This Row],[Расход]])</f>
        <v>30000</v>
      </c>
      <c r="L71" s="4">
        <f>IF(L70 = Препарат_Склад[[#Headers],[Остатки, руб.]], Препарат_Склад[[#This Row],[Себестоимость]], L70 + Препарат_Склад[[#This Row],[Приход]] * Препарат_Склад[[#This Row],[Про-во 1 уп.]] - Препарат_Склад[[#This Row],[Расход]] *Препарат_Склад[[#This Row],[Себестоим. 1 уп.]])</f>
        <v>517644.23076923075</v>
      </c>
      <c r="M71" s="34">
        <f>IF(M70= Препарат_Склад[[#Headers],[Себестоим. 1 уп.]],  Препарат_Склад[[#This Row],[Себестоимость]] / Препарат_Склад[[#This Row],[Приход]],  (L70 + Препарат_Склад[[#This Row],[Приход]] * Препарат_Склад[[#This Row],[Про-во 1 уп.]]) / (K70 + Препарат_Склад[[#This Row],[Приход]]))</f>
        <v>17.254807692307693</v>
      </c>
      <c r="O71" s="13"/>
    </row>
    <row r="72" spans="3:15" x14ac:dyDescent="0.35">
      <c r="C72" s="8">
        <v>45351</v>
      </c>
      <c r="D72" s="4">
        <v>30000</v>
      </c>
      <c r="F72" s="4">
        <v>50000</v>
      </c>
      <c r="G72" s="26">
        <f>VLOOKUP(Препарат_Склад[[#This Row],[Дата]],Сырье_А[], 8)</f>
        <v>8187.5</v>
      </c>
      <c r="H72" s="23">
        <f>VLOOKUP(Препарат_Склад[[#This Row],[Дата]],Сырье_Б[], 8)</f>
        <v>1.9506688963210703</v>
      </c>
      <c r="I72" s="27">
        <f>VLOOKUP(Препарат_Склад[[#This Row],[Дата]],Сырье_В[], 8)</f>
        <v>3.0824022346368714</v>
      </c>
      <c r="J72" s="18">
        <f>IFERROR(( Препарат_Склад[[#This Row],[А]]*$D$8 + Препарат_Склад[[#This Row],[Б]]*$D$9 + Препарат_Склад[[#This Row],[В]]*$D$10 + $D$11 * $F$11 ) / 1000, "--")</f>
        <v>17.708747033874552</v>
      </c>
      <c r="K72" s="14">
        <f>IF(K71=Препарат_Склад[[#Headers],[Остатки, уп.]], D72, K71 + Препарат_Склад[[#This Row],[Приход]] - Препарат_Склад[[#This Row],[Расход]])</f>
        <v>10000</v>
      </c>
      <c r="L72" s="4">
        <f>IF(L71 = Препарат_Склад[[#Headers],[Остатки, руб.]], Препарат_Склад[[#This Row],[Себестоимость]], L71 + Препарат_Склад[[#This Row],[Приход]] * Препарат_Склад[[#This Row],[Про-во 1 уп.]] - Препарат_Склад[[#This Row],[Расход]] *Препарат_Склад[[#This Row],[Себестоим. 1 уп.]])</f>
        <v>174817.77363091114</v>
      </c>
      <c r="M72" s="34">
        <f>IF(M71= Препарат_Склад[[#Headers],[Себестоим. 1 уп.]],  Препарат_Склад[[#This Row],[Себестоимость]] / Препарат_Склад[[#This Row],[Приход]],  (L71 + Препарат_Склад[[#This Row],[Приход]] * Препарат_Склад[[#This Row],[Про-во 1 уп.]]) / (K71 + Препарат_Склад[[#This Row],[Приход]]))</f>
        <v>17.481777363091123</v>
      </c>
      <c r="O72" s="13"/>
    </row>
    <row r="73" spans="3:15" x14ac:dyDescent="0.35">
      <c r="C73" s="8">
        <v>45382</v>
      </c>
      <c r="D73" s="4">
        <v>50000</v>
      </c>
      <c r="F73" s="4">
        <v>30000</v>
      </c>
      <c r="G73" s="28">
        <f>VLOOKUP(Препарат_Склад[[#This Row],[Дата]],Сырье_А[], 8)</f>
        <v>8187.5</v>
      </c>
      <c r="H73" s="29">
        <f>VLOOKUP(Препарат_Склад[[#This Row],[Дата]],Сырье_Б[], 8)</f>
        <v>1.9506688963210703</v>
      </c>
      <c r="I73" s="30">
        <f>VLOOKUP(Препарат_Склад[[#This Row],[Дата]],Сырье_В[], 8)</f>
        <v>3.0824022346368718</v>
      </c>
      <c r="J73" s="18">
        <f>IFERROR(( Препарат_Склад[[#This Row],[А]]*$D$8 + Препарат_Склад[[#This Row],[Б]]*$D$9 + Препарат_Склад[[#This Row],[В]]*$D$10 + $D$11 * $F$11 ) / 1000, "--")</f>
        <v>17.708747033874555</v>
      </c>
      <c r="K73" s="14">
        <f>IF(K72=Препарат_Склад[[#Headers],[Остатки, уп.]], D73, K72 + Препарат_Склад[[#This Row],[Приход]] - Препарат_Склад[[#This Row],[Расход]])</f>
        <v>30000</v>
      </c>
      <c r="L73" s="4">
        <f>IF(L72 = Препарат_Склад[[#Headers],[Остатки, руб.]], Препарат_Склад[[#This Row],[Себестоимость]], L72 + Препарат_Склад[[#This Row],[Приход]] * Препарат_Склад[[#This Row],[Про-во 1 уп.]] - Препарат_Склад[[#This Row],[Расход]] *Препарат_Склад[[#This Row],[Себестоим. 1 уп.]])</f>
        <v>530127.56266231951</v>
      </c>
      <c r="M73" s="34">
        <f>IF(M72= Препарат_Склад[[#Headers],[Себестоим. 1 уп.]],  Препарат_Склад[[#This Row],[Себестоимость]] / Препарат_Склад[[#This Row],[Приход]],  (L72 + Препарат_Склад[[#This Row],[Приход]] * Препарат_Склад[[#This Row],[Про-во 1 уп.]]) / (K72 + Препарат_Склад[[#This Row],[Приход]]))</f>
        <v>17.67091875541065</v>
      </c>
      <c r="O73" s="13"/>
    </row>
    <row r="74" spans="3:15" x14ac:dyDescent="0.35">
      <c r="C74" s="8"/>
      <c r="D74"/>
      <c r="E74"/>
    </row>
    <row r="75" spans="3:15" x14ac:dyDescent="0.35">
      <c r="C75" s="8"/>
      <c r="D75"/>
      <c r="E75"/>
    </row>
    <row r="76" spans="3:15" x14ac:dyDescent="0.35">
      <c r="C76" s="8"/>
      <c r="D76"/>
      <c r="E76"/>
    </row>
    <row r="79" spans="3:15" x14ac:dyDescent="0.35">
      <c r="F79" s="14"/>
    </row>
  </sheetData>
  <mergeCells count="2">
    <mergeCell ref="G68:I68"/>
    <mergeCell ref="J68:M68"/>
  </mergeCells>
  <pageMargins left="0.7" right="0.7" top="0.75" bottom="0.75" header="0.3" footer="0.3"/>
  <pageSetup paperSize="9" orientation="portrait" horizontalDpi="300" verticalDpi="0" r:id="rId1"/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74B2-AF14-4BBD-B69F-CAAB6B1F61DC}">
  <dimension ref="B1:E45"/>
  <sheetViews>
    <sheetView showGridLines="0" tabSelected="1" zoomScaleNormal="100" workbookViewId="0">
      <pane ySplit="1" topLeftCell="A2" activePane="bottomLeft" state="frozen"/>
      <selection pane="bottomLeft" activeCell="K17" sqref="K17"/>
    </sheetView>
  </sheetViews>
  <sheetFormatPr defaultRowHeight="15.5" x14ac:dyDescent="0.35"/>
  <cols>
    <col min="1" max="1" width="3.4609375" customWidth="1"/>
    <col min="2" max="2" width="17.921875" bestFit="1" customWidth="1"/>
    <col min="3" max="3" width="16.15234375" bestFit="1" customWidth="1"/>
    <col min="4" max="4" width="12.3046875" bestFit="1" customWidth="1"/>
    <col min="5" max="5" width="13.69140625" bestFit="1" customWidth="1"/>
    <col min="6" max="6" width="11.3046875" bestFit="1" customWidth="1"/>
  </cols>
  <sheetData>
    <row r="1" spans="2:5" x14ac:dyDescent="0.35">
      <c r="B1" s="2" t="s">
        <v>42</v>
      </c>
    </row>
    <row r="3" spans="2:5" x14ac:dyDescent="0.35">
      <c r="B3" t="s">
        <v>19</v>
      </c>
    </row>
    <row r="4" spans="2:5" x14ac:dyDescent="0.35">
      <c r="B4" t="s">
        <v>20</v>
      </c>
      <c r="C4" s="5" t="s">
        <v>39</v>
      </c>
      <c r="D4" s="5" t="s">
        <v>40</v>
      </c>
      <c r="E4" s="5" t="s">
        <v>41</v>
      </c>
    </row>
    <row r="5" spans="2:5" x14ac:dyDescent="0.35">
      <c r="B5" t="s">
        <v>21</v>
      </c>
      <c r="C5">
        <v>1000</v>
      </c>
      <c r="D5">
        <v>2000</v>
      </c>
      <c r="E5">
        <v>1000</v>
      </c>
    </row>
    <row r="6" spans="2:5" x14ac:dyDescent="0.35">
      <c r="B6" t="s">
        <v>22</v>
      </c>
      <c r="C6">
        <v>2000</v>
      </c>
      <c r="D6">
        <v>3000</v>
      </c>
      <c r="E6">
        <v>1000</v>
      </c>
    </row>
    <row r="7" spans="2:5" x14ac:dyDescent="0.35">
      <c r="B7" t="s">
        <v>23</v>
      </c>
      <c r="C7">
        <v>500</v>
      </c>
      <c r="D7">
        <v>5000</v>
      </c>
      <c r="E7">
        <v>2000</v>
      </c>
    </row>
    <row r="8" spans="2:5" x14ac:dyDescent="0.35">
      <c r="B8" t="s">
        <v>24</v>
      </c>
    </row>
    <row r="11" spans="2:5" x14ac:dyDescent="0.35">
      <c r="B11" t="s">
        <v>25</v>
      </c>
    </row>
    <row r="12" spans="2:5" x14ac:dyDescent="0.35">
      <c r="B12" t="s">
        <v>21</v>
      </c>
    </row>
    <row r="13" spans="2:5" x14ac:dyDescent="0.35">
      <c r="B13" t="s">
        <v>26</v>
      </c>
      <c r="C13" t="s">
        <v>27</v>
      </c>
      <c r="D13" t="s">
        <v>28</v>
      </c>
      <c r="E13" t="s">
        <v>29</v>
      </c>
    </row>
    <row r="14" spans="2:5" x14ac:dyDescent="0.35">
      <c r="B14" t="s">
        <v>30</v>
      </c>
      <c r="C14">
        <v>1</v>
      </c>
      <c r="D14" t="s">
        <v>31</v>
      </c>
      <c r="E14">
        <v>10</v>
      </c>
    </row>
    <row r="15" spans="2:5" x14ac:dyDescent="0.35">
      <c r="B15" t="s">
        <v>32</v>
      </c>
      <c r="C15">
        <v>2</v>
      </c>
      <c r="D15" t="s">
        <v>33</v>
      </c>
      <c r="E15">
        <v>20</v>
      </c>
    </row>
    <row r="16" spans="2:5" x14ac:dyDescent="0.35">
      <c r="B16" t="s">
        <v>34</v>
      </c>
      <c r="C16">
        <v>1</v>
      </c>
      <c r="D16" t="s">
        <v>33</v>
      </c>
      <c r="E16">
        <v>5</v>
      </c>
    </row>
    <row r="17" spans="2:5" x14ac:dyDescent="0.35">
      <c r="B17" t="s">
        <v>35</v>
      </c>
      <c r="C17">
        <v>1</v>
      </c>
      <c r="D17" t="s">
        <v>33</v>
      </c>
      <c r="E17">
        <v>3</v>
      </c>
    </row>
    <row r="19" spans="2:5" x14ac:dyDescent="0.35">
      <c r="B19" t="s">
        <v>22</v>
      </c>
    </row>
    <row r="20" spans="2:5" x14ac:dyDescent="0.35">
      <c r="B20" t="s">
        <v>26</v>
      </c>
      <c r="C20" t="s">
        <v>27</v>
      </c>
      <c r="D20" t="s">
        <v>28</v>
      </c>
      <c r="E20" t="s">
        <v>29</v>
      </c>
    </row>
    <row r="21" spans="2:5" x14ac:dyDescent="0.35">
      <c r="B21" t="s">
        <v>32</v>
      </c>
      <c r="C21">
        <v>1</v>
      </c>
      <c r="D21" t="s">
        <v>31</v>
      </c>
      <c r="E21">
        <v>20</v>
      </c>
    </row>
    <row r="22" spans="2:5" x14ac:dyDescent="0.35">
      <c r="B22" t="s">
        <v>36</v>
      </c>
      <c r="C22">
        <v>2</v>
      </c>
      <c r="D22" t="s">
        <v>33</v>
      </c>
      <c r="E22">
        <v>50</v>
      </c>
    </row>
    <row r="23" spans="2:5" x14ac:dyDescent="0.35">
      <c r="B23" t="s">
        <v>35</v>
      </c>
      <c r="C23">
        <v>2</v>
      </c>
      <c r="D23" t="s">
        <v>33</v>
      </c>
      <c r="E23">
        <v>3</v>
      </c>
    </row>
    <row r="24" spans="2:5" x14ac:dyDescent="0.35">
      <c r="B24" t="s">
        <v>37</v>
      </c>
      <c r="C24">
        <v>1</v>
      </c>
      <c r="D24" t="s">
        <v>33</v>
      </c>
      <c r="E24">
        <v>1</v>
      </c>
    </row>
    <row r="26" spans="2:5" x14ac:dyDescent="0.35">
      <c r="B26" t="s">
        <v>23</v>
      </c>
    </row>
    <row r="27" spans="2:5" x14ac:dyDescent="0.35">
      <c r="B27" t="s">
        <v>26</v>
      </c>
      <c r="C27" t="s">
        <v>27</v>
      </c>
      <c r="D27" t="s">
        <v>28</v>
      </c>
      <c r="E27" t="s">
        <v>29</v>
      </c>
    </row>
    <row r="28" spans="2:5" x14ac:dyDescent="0.35">
      <c r="B28" t="s">
        <v>36</v>
      </c>
      <c r="C28">
        <v>2</v>
      </c>
      <c r="D28" t="s">
        <v>31</v>
      </c>
      <c r="E28">
        <v>20</v>
      </c>
    </row>
    <row r="29" spans="2:5" x14ac:dyDescent="0.35">
      <c r="B29" t="s">
        <v>30</v>
      </c>
      <c r="C29">
        <v>3</v>
      </c>
      <c r="D29" t="s">
        <v>33</v>
      </c>
      <c r="E29">
        <v>10</v>
      </c>
    </row>
    <row r="30" spans="2:5" x14ac:dyDescent="0.35">
      <c r="B30" t="s">
        <v>35</v>
      </c>
      <c r="C30">
        <v>1</v>
      </c>
      <c r="D30" t="s">
        <v>33</v>
      </c>
      <c r="E30">
        <v>3</v>
      </c>
    </row>
    <row r="31" spans="2:5" x14ac:dyDescent="0.35">
      <c r="B31" t="s">
        <v>37</v>
      </c>
      <c r="C31">
        <v>3</v>
      </c>
      <c r="D31" t="s">
        <v>33</v>
      </c>
      <c r="E31">
        <v>1</v>
      </c>
    </row>
    <row r="33" spans="2:5" x14ac:dyDescent="0.35">
      <c r="B33" s="6" t="s">
        <v>38</v>
      </c>
    </row>
    <row r="37" spans="2:5" x14ac:dyDescent="0.35">
      <c r="B37" s="15" t="s">
        <v>60</v>
      </c>
      <c r="C37" s="15" t="s">
        <v>57</v>
      </c>
    </row>
    <row r="38" spans="2:5" x14ac:dyDescent="0.35">
      <c r="B38" s="15" t="s">
        <v>59</v>
      </c>
      <c r="C38" s="17">
        <v>44896</v>
      </c>
      <c r="D38" s="17">
        <v>44927</v>
      </c>
      <c r="E38" s="17">
        <v>44958</v>
      </c>
    </row>
    <row r="39" spans="2:5" x14ac:dyDescent="0.35">
      <c r="B39" s="16" t="s">
        <v>30</v>
      </c>
      <c r="C39" s="40">
        <v>25000</v>
      </c>
      <c r="D39" s="40">
        <v>170000</v>
      </c>
      <c r="E39" s="40">
        <v>70000</v>
      </c>
    </row>
    <row r="40" spans="2:5" x14ac:dyDescent="0.35">
      <c r="B40" s="16" t="s">
        <v>32</v>
      </c>
      <c r="C40" s="40">
        <v>80000</v>
      </c>
      <c r="D40" s="40">
        <v>140000</v>
      </c>
      <c r="E40" s="40">
        <v>60000</v>
      </c>
    </row>
    <row r="41" spans="2:5" x14ac:dyDescent="0.35">
      <c r="B41" s="16" t="s">
        <v>36</v>
      </c>
      <c r="C41" s="40">
        <v>220000</v>
      </c>
      <c r="D41" s="40">
        <v>500000</v>
      </c>
      <c r="E41" s="40">
        <v>180000</v>
      </c>
    </row>
    <row r="42" spans="2:5" x14ac:dyDescent="0.35">
      <c r="B42" s="16" t="s">
        <v>34</v>
      </c>
      <c r="C42" s="40">
        <v>5000</v>
      </c>
      <c r="D42" s="40">
        <v>10000</v>
      </c>
      <c r="E42" s="40">
        <v>5000</v>
      </c>
    </row>
    <row r="43" spans="2:5" x14ac:dyDescent="0.35">
      <c r="B43" s="16" t="s">
        <v>35</v>
      </c>
      <c r="C43" s="40">
        <v>16500</v>
      </c>
      <c r="D43" s="40">
        <v>39000</v>
      </c>
      <c r="E43" s="40">
        <v>15000</v>
      </c>
    </row>
    <row r="44" spans="2:5" x14ac:dyDescent="0.35">
      <c r="B44" s="16" t="s">
        <v>37</v>
      </c>
      <c r="C44" s="40">
        <v>3500</v>
      </c>
      <c r="D44" s="40">
        <v>18000</v>
      </c>
      <c r="E44" s="40">
        <v>7000</v>
      </c>
    </row>
    <row r="45" spans="2:5" x14ac:dyDescent="0.35">
      <c r="B45" s="16" t="s">
        <v>58</v>
      </c>
      <c r="C45" s="40">
        <v>350000</v>
      </c>
      <c r="D45" s="40">
        <v>877000</v>
      </c>
      <c r="E45" s="40">
        <v>337000</v>
      </c>
    </row>
  </sheetData>
  <conditionalFormatting pivot="1" sqref="C39:E44">
    <cfRule type="dataBar" priority="1">
      <dataBar>
        <cfvo type="min"/>
        <cfvo type="max"/>
        <color rgb="FF8EADD6"/>
      </dataBar>
      <extLst>
        <ext xmlns:x14="http://schemas.microsoft.com/office/spreadsheetml/2009/9/main" uri="{B025F937-C7B1-47D3-B67F-A62EFF666E3E}">
          <x14:id>{CAE4F2A9-AE7E-48DA-BEC7-B899A1CCC22A}</x14:id>
        </ext>
      </extLst>
    </cfRule>
  </conditionalFormatting>
  <pageMargins left="0.7" right="0.7" top="0.75" bottom="0.75" header="0.3" footer="0.3"/>
  <pageSetup paperSize="9" orientation="portrait" horizontalDpi="300" verticalDpi="0"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AE4F2A9-AE7E-48DA-BEC7-B899A1CCC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C39:E44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;0=_ @>406_ 3 6 6 f 8 8 3 7 - 8 a c 0 - 4 7 1 9 - b 9 c 1 - 3 4 a 2 0 0 d 1 d 0 f 0 ] ] > 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;0=_ @>406_ 3 6 6 f 8 8 3 7 - 8 a c 0 - 4 7 1 9 - b 9 c 1 - 3 4 a 2 0 0 d 1 d 0 f 0 ] ] > 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 ;0=_ @>406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 ;0=_ @>406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 C o l u m n s \ 5AOF  ?@>406< / K e y > < / D i a g r a m O b j e c t K e y > < D i a g r a m O b j e c t K e y > < K e y > C o l u m n s \ 5AOF  ?AB02:8< / K e y > < / D i a g r a m O b j e c t K e y > < D i a g r a m O b j e c t K e y > < K e y > C o l u m n s \ < / K e y > < / D i a g r a m O b j e c t K e y > < D i a g r a m O b j e c t K e y > < K e y > C o l u m n s \ @>4068< / K e y > < / D i a g r a m O b j e c t K e y > < D i a g r a m O b j e c t K e y > < K e y > C o l u m n s \ !K@L5< / K e y > < / D i a g r a m O b j e c t K e y > < D i a g r a m O b j e c t K e y > < K e y > C o l u m n s \ >;- 2>  =0  1   54. < / K e y > < / D i a g r a m O b j e c t K e y > < D i a g r a m O b j e c t K e y > < K e y > C o l u m n s \ 4. 7<< / K e y > < / D i a g r a m O b j e c t K e y > < D i a g r a m O b j e c t K e y > < K e y > C o l u m n s \ &5=0  70  54. ,   @C1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 C o l u m n s \ 5AOF  ?@>406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  ?AB02:8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 C o l u m n s \ 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 C o l u m n s \ @>4068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 C o l u m n s \ !K@L5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;- 2>  =0  1   54. 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 C o l u m n s \ 4. 7<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  70  54. ,   @C1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;0=_ @>406_ 3 6 6 f 8 8 3 7 - 8 a c 0 - 4 7 1 9 - b 9 c 1 - 3 4 a 2 0 0 d 1 d 0 f 0 " > 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 5AOF  ?@>406< / s t r i n g > < / k e y > < v a l u e > < i n t > 2 0 5 < / i n t > < / v a l u e > < / i t e m > < i t e m > < k e y > < s t r i n g > 5AOF  ?AB02:8< / s t r i n g > < / k e y > < v a l u e > < i n t > 2 0 5 < / i n t > < / v a l u e > < / i t e m > < i t e m > < k e y > < s t r i n g > < / s t r i n g > < / k e y > < v a l u e > < i n t > 7 8 < / i n t > < / v a l u e > < / i t e m > < i t e m > < k e y > < s t r i n g > @>4068< / s t r i n g > < / k e y > < v a l u e > < i n t > 1 4 8 < / i n t > < / v a l u e > < / i t e m > < i t e m > < k e y > < s t r i n g > !K@L5< / s t r i n g > < / k e y > < v a l u e > < i n t > 1 1 8 < / i n t > < / v a l u e > < / i t e m > < i t e m > < k e y > < s t r i n g > >;- 2>  =0  1   54. < / s t r i n g > < / k e y > < v a l u e > < i n t > 2 0 6 < / i n t > < / v a l u e > < / i t e m > < i t e m > < k e y > < s t r i n g > 4. 7<< / s t r i n g > < / k e y > < v a l u e > < i n t > 1 2 5 < / i n t > < / v a l u e > < / i t e m > < i t e m > < k e y > < s t r i n g > &5=0  70  54. ,   @C1< / s t r i n g > < / k e y > < v a l u e > < i n t > 2 1 6 < / i n t > < / v a l u e > < / i t e m > < / C o l u m n W i d t h s > < C o l u m n D i s p l a y I n d e x > < i t e m > < k e y > < s t r i n g > 5AOF  ?@>406< / s t r i n g > < / k e y > < v a l u e > < i n t > 0 < / i n t > < / v a l u e > < / i t e m > < i t e m > < k e y > < s t r i n g > 5AOF  ?AB02:8< / s t r i n g > < / k e y > < v a l u e > < i n t > 1 < / i n t > < / v a l u e > < / i t e m > < i t e m > < k e y > < s t r i n g > < / s t r i n g > < / k e y > < v a l u e > < i n t > 2 < / i n t > < / v a l u e > < / i t e m > < i t e m > < k e y > < s t r i n g > @>4068< / s t r i n g > < / k e y > < v a l u e > < i n t > 3 < / i n t > < / v a l u e > < / i t e m > < i t e m > < k e y > < s t r i n g > !K@L5< / s t r i n g > < / k e y > < v a l u e > < i n t > 4 < / i n t > < / v a l u e > < / i t e m > < i t e m > < k e y > < s t r i n g > >;- 2>  =0  1   54. < / s t r i n g > < / k e y > < v a l u e > < i n t > 5 < / i n t > < / v a l u e > < / i t e m > < i t e m > < k e y > < s t r i n g > 4. 7<< / s t r i n g > < / k e y > < v a l u e > < i n t > 6 < / i n t > < / v a l u e > < / i t e m > < i t e m > < k e y > < s t r i n g > &5=0  70  54. ,   @C1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s q m i d = " 4 8 3 c d 7 0 0 - 5 a a e - 4 6 9 9 - 9 0 c 9 - f 5 1 f 1 f 2 f 0 0 9 2 "   x m l n s = " h t t p : / / s c h e m a s . m i c r o s o f t . c o m / D a t a M a s h u p " > A A A A A G k J A A B Q S w M E F A A C A A g A 2 T l Y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N k 5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O V h Z r M h E c W I G A A D 8 M Q A A E w A c A E Z v c m 1 1 b G F z L 1 N l Y 3 R p b 2 4 x L m 0 g o h g A K K A U A A A A A A A A A A A A A A A A A A A A A A A A A A A A 7 V p b a x t H F H 4 3 + D 9 M 1 1 C k s l Y t O f Q l T S G 4 b m m a x G 3 s 0 g c h h G y N Y h F p 1 6 x W q Y M Q y H b r F w e c u D W E 3 t y 0 0 K d C l S A 1 w r f 8 h d l / 1 D O z u s z s z u z K K z W m s Q y 2 d 3 d m z / U 7 Z 8 6 c 2 Q p e s 4 u m g Z b d / 8 n r 0 1 P T U 5 X 1 n I X z i P z q b D n b p A m / 5 + Q 4 C z d 7 T s N 5 7 O y j G 6 i E 7 e k p B D / L Z t V a w / B k c X M N l x I L V c v C h v 2 1 a T 1 Y N c 0 H s X g t f T d X x j c 0 J T E t U 0 8 v m I Y N b 2 V 0 l + a M t r C e M + 6 D C C u P N r A G x F d y q y W c W L F y R q V g W u U F s 1 Q t G 3 S w E n M F 0 G s 1 j f x C m q R D T k m b n A G T l 3 B 3 B v d t T U c 2 T E U 2 3 r T r O o K J P 8 L w y S z M O N e R s 0 N e J 2 D K Z 4 b 9 w b U E p e n O e Q 5 k X p A 2 k / q c k T 2 n 1 8 5 j e K U B L 7 2 Q v f Q D U 7 D Z 4 5 j P 2 b h e j / f V u o c N M E Y e u f J X B p q 5 A 9 3 H M Y / + T D e Z y B o 5 c h q k 4 3 w H Y y 3 N l U B t A 1 D J t T n c X U D F g G m a q J t p 5 b E l 1 4 4 N D d T z 2 k E X T M c L 6 l U y R J 7 4 9 F T R U E s k o J s j O y q 2 5 a Q m y J 4 g + 1 K Q / Z y 8 B i K 7 Q P p b I H K c Z X z a 5 H U k b K u I X Q K 6 g X E T 7 M H s h W B O E y X n 5 u a U O D 8 k z / w k d h m X J i K v 6 J 8 2 a Q E n 4 O b s O j s K + I u m F z T 0 5 R P q t F c U y p A I R r K 6 n x g 4 o T F O q z v 7 o D f Y m s L R b z x w d p u 8 p A Y n J 7 J x 8 B Z 9 c 9 t r q r 5 M X x k b x Y e m L Q u a 7 t C S v c 5 H j p g Y U K 1 O A 4 I P H Y 9 J W J D A l T b g e T O f p / y q F d s s D 9 j B U 5 d L T C Y V U O 6 + o C O c W 1 t X R 8 + A z + L m R s 6 Q s X I H 2 H W f p S A U z y 0 4 p Q V i P T Q h B r 8 9 0 O S T Y s l m e e S e + Q 3 n o W V c g n q Q P o v 5 t e 3 a K Z Z W C Z B B H 3 4 k i u D s u U I w y z a c L X h 2 R p G l x e X O S 8 q 9 J 0 p L M f H b g E d P r r Q K K B n 0 v m u F 9 1 B 6 J t h C G a 9 Y X 1 i 4 U N x U x l Y l 5 p U f H C R k f i a a N p e c 1 d C 7 K M t n p b q X 1 3 K 1 M B y v r l B S V l l g o 8 2 m 5 l L X N A U z P t 6 S I V n D I 5 p e C y 8 I k h U b n j 1 C t o l K u e 6 1 W U B l y F 3 r g b q J c n l q j 4 + B S 2 L R y C 8 V 7 l B C U Q q Q Q M F C l i O h 0 B C Y l 8 2 H w J y l N L 8 I b j h F L R J 4 j H v L A B l b f l G a 4 Y g h 8 k S T r k W u k A t m e b V o 4 F h N u V P T V T W z r l 7 8 O C N 9 a p n V D V + q Y U 9 7 y x J S G q L u o l w s m B j S b x c r d m K 5 W o 6 l + V G I Y B e X R r V U o o z g o r y K r Z D y U E J U O T e Y h S Q z c U S 5 U S W Z C 6 Z p w b y D H N 0 3 Y Q Z e 0 w A C X M o F 3 c 7 p I g 5 G a z C k H z s 7 C O B / i M g f 4 I c n 5 C f y N / m d / P U O x 9 K 0 b H 8 m F v P B E q 1 N E z c r a 9 j I F 4 3 7 n g J q e K Z q I D + d A P m q A / n p W w H k g w m Q r z q Q D / 6 n Q P a A c q T d r p z U f 9 9 h g A 0 J U 7 k F Z f 8 x 3 f K R z u W 2 1 O x i G Y 9 Q W H q a a 6 r e 2 p D d s Z 5 8 k V t h M t m 9 t W 5 k C S N v Z f w 6 D L O f i d T g T F 6 s w z m O r q W 4 P x B l 9 q x D y o Z V L B W X r 0 u T r l W k r l X P y x G 6 C r K G l a y z M G k s j L m x w M d R I E t J D 7 g F + P u H N M f R A f a S u s K R x N d v k 0 h 6 y y O p u z w B 4 i n O K H H a m D 8 m J w D I V p R N U 4 + c H r r y 6 a o w j r 5 z u t p 7 p e i b G n E H 9 Q b 2 N E c M Y G d Z H g H R s r e E 0 J v Y z 3 x P j v x n n i z T J 1 L z q j Q v H X I z v G + I 8 + s d b F H J v 6 x i q 4 i 5 M L i L K 5 B m b 5 l F Q 5 L W Q 2 Q H 1 q x c P o X A p 4 d E M A n Q u p c l B 8 4 W a b P 3 u 9 O 0 g H n A i L L / v G j k E 7 d x w V 6 q w t 5 Y c n 4 X R C L w U M + j e q g 0 N a H r 0 0 H M u N u s O O 6 w J X b P s x n q H k l 5 T q j Z p E P S S p B n k L t O 2 e 2 f 4 Q f a v e 3 F Z U o w Q m U w l L v C o S W 0 r y 7 H C R r 5 m e X i f W e 3 3 3 p g m W F w v u 0 u O p 1 x V j h K n r 1 D S T 2 o 4 o l S h P T K n k D u Y 9 9 m h 3 q / m z m G D A X v N 0 V D 4 U I + q X d i P w x M p H B K D F D k K 0 a D v n f w n T R 6 I c h K J L o 8 s s 4 X A w Q r 4 I A I K 9 8 q s N z L P Z j R 0 W w y H q 0 1 J H 4 T E Q S S Q H G 1 v m f F 2 P G f o a r c M k w o J 2 R J j I d f K m r L K U A 1 P j h U n x + l x N p F m h z B Q M l I B Y y S 2 h i r m P A o V L Z i l S H o / w i M 8 6 6 H 3 H D h K C 9 + w m P P U / n 0 w O o m X d e U g m s F i k N 5 N j V W z 6 Y m n h 2 X Z 1 O j e n Z + r J 6 d n 3 h 2 X J 6 d H 8 m z r F Q d q n m h T L + q / R F F X c D Y P L + M u F y v / w t Q S w E C L Q A U A A I A C A D Z O V h Z q B S r a 6 U A A A D 3 A A A A E g A A A A A A A A A A A A A A A A A A A A A A Q 2 9 u Z m l n L 1 B h Y 2 t h Z 2 U u e G 1 s U E s B A i 0 A F A A C A A g A 2 T l Y W Q / K 6 a u k A A A A 6 Q A A A B M A A A A A A A A A A A A A A A A A 8 Q A A A F t D b 2 5 0 Z W 5 0 X 1 R 5 c G V z X S 5 4 b W x Q S w E C L Q A U A A I A C A D Z O V h Z r M h E c W I G A A D 8 M Q A A E w A A A A A A A A A A A A A A A A D i A Q A A R m 9 y b X V s Y X M v U 2 V j d G l v b j E u b V B L B Q Y A A A A A A w A D A M I A A A C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p A A A A A A A A L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z K z R s O F h 5 Q n Z R W T l V M V c v O W d I O F N E d E N Y M E x E U X R O Q 3 c w W W Z R c 0 N B e E F B Q U F B Q U F B Q U F B Q U F P V 1 h y V 3 V h W j B w Q n B i Q 2 Z 6 R E Q z M U x r T z B K Z l F z T k M w M E x E U m g 5 Q 3 d J R E l B Q U F F Q U F B Q T 0 i I C 8 + P C 9 T d G F i b G V F b n R y a W V z P j w v S X R l b T 4 8 S X R l b T 4 8 S X R l b U x v Y 2 F 0 a W 9 u P j x J d G V t V H l w Z T 5 G b 3 J t d W x h P C 9 J d G V t V H l w Z T 4 8 S X R l b V B h d G g + U 2 V j d G l v b j E v J U Q w J T l F J U Q x J T g x J U Q x J T g y J U Q w J U I w J U Q x J T g y J U Q w J U J F J U Q w J U J B X y V E M S U 4 M S V E M S U 4 Q i V E M S U 4 M C V E M S U 4 Q y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t G B 0 Y L Q s N G C 0 L 7 Q u l / R g d G L 0 Y D R j N G P L 0 N o Y W 5 n Z W Q g V H l w Z S 5 7 0 J 3 Q s N C 4 0 L z Q t d C 9 0 L 7 Q s t C w 0 L 3 Q u N C 1 L D B 9 J n F 1 b 3 Q 7 L C Z x d W 9 0 O 1 N l Y 3 R p b 2 4 x L 9 C e 0 Y H R g t C w 0 Y L Q v t C 6 X 9 G B 0 Y v R g N G M 0 Y 8 v Q 2 h h b m d l Z C B U e X B l L n v Q m t C + 0 L s t 0 L L Q v i w g 0 Y P Q v y 4 s M X 0 m c X V v d D s s J n F 1 b 3 Q 7 U 2 V j d G l v b j E v 0 J 7 R g d G C 0 L D R g t C + 0 L p f 0 Y H R i 9 G A 0 Y z R j y 9 D a G F u Z 2 V k I F R 5 c G U u e 9 C h 0 L X Q s d C 1 0 Y H R g t C + 0 L j Q v N C + 0 Y H R g t G M L C D R g N G D 0 L E u L D J 9 J n F 1 b 3 Q 7 L C Z x d W 9 0 O 1 N l Y 3 R p b 2 4 x L 9 C e 0 Y H R g t C w 0 Y L Q v t C 6 X 9 G B 0 Y v R g N G M 0 Y 8 v Q 2 h h b m d l Z C B U e X B l L n v Q l N C w 0 Y L Q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n t G B 0 Y L Q s N G C 0 L 7 Q u l / R g d G L 0 Y D R j N G P L 0 N o Y W 5 n Z W Q g V H l w Z S 5 7 0 J 3 Q s N C 4 0 L z Q t d C 9 0 L 7 Q s t C w 0 L 3 Q u N C 1 L D B 9 J n F 1 b 3 Q 7 L C Z x d W 9 0 O 1 N l Y 3 R p b 2 4 x L 9 C e 0 Y H R g t C w 0 Y L Q v t C 6 X 9 G B 0 Y v R g N G M 0 Y 8 v Q 2 h h b m d l Z C B U e X B l L n v Q m t C + 0 L s t 0 L L Q v i w g 0 Y P Q v y 4 s M X 0 m c X V v d D s s J n F 1 b 3 Q 7 U 2 V j d G l v b j E v 0 J 7 R g d G C 0 L D R g t C + 0 L p f 0 Y H R i 9 G A 0 Y z R j y 9 D a G F u Z 2 V k I F R 5 c G U u e 9 C h 0 L X Q s d C 1 0 Y H R g t C + 0 L j Q v N C + 0 Y H R g t G M L C D R g N G D 0 L E u L D J 9 J n F 1 b 3 Q 7 L C Z x d W 9 0 O 1 N l Y 3 R p b 2 4 x L 9 C e 0 Y H R g t C w 0 Y L Q v t C 6 X 9 G B 0 Y v R g N G M 0 Y 8 v Q 2 h h b m d l Z C B U e X B l L n v Q l N C w 0 Y L Q s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H R i 9 G A 0 Y z Q t S Z x d W 9 0 O y w m c X V v d D v Q n 9 G A 0 L j R h d C + 0 L Q m c X V v d D s s J n F 1 b 3 Q 7 0 K H Q t d C x 0 L X R g d G C 0 L 7 Q u N C 8 0 L 7 R g d G C 0 Y w m c X V v d D s s J n F 1 b 3 Q 7 0 J T Q s N G C 0 L A m c X V v d D t d I i A v P j x F b n R y e S B U e X B l P S J G a W x s Q 2 9 s d W 1 u V H l w Z X M i I F Z h b H V l P S J z Q m d N R E N R P T 0 i I C 8 + P E V u d H J 5 I F R 5 c G U 9 I k Z p b G x M Y X N 0 V X B k Y X R l Z C I g V m F s d W U 9 I m Q y M D I 0 L T E w L T I z V D A 0 O j E z O j Q y L j M z N z Q 2 M z l a I i A v P j x F b n R y e S B U e X B l P S J G a W x s R X J y b 3 J D b 2 R l I i B W Y W x 1 Z T 0 i c 1 V u a 2 5 v d 2 4 i I C 8 + P E V u d H J 5 I F R 5 c G U 9 I l F 1 Z X J 5 S U Q i I F Z h b H V l P S J z O D V l N T g x Z j c t N G E 4 M y 0 0 Y 2 M 2 L T g 4 M j c t N 2 Z h Z j U x N z k w O T U y I i A v P j x F b n R y e S B U e X B l P S J B Z G R l Z F R v R G F 0 Y U 1 v Z G V s I i B W Y W x 1 Z T 0 i b D A i I C 8 + P E V u d H J 5 I F R 5 c G U 9 I l F 1 Z X J 5 R 3 J v d X B J R C I g V m F s d W U 9 I n M 3 Y z g 5 Z m J h Y y 0 y M D V m L T Q x N m Y t O G Y 1 N C 1 k N T Z m Z m Q 4 M D d m M T I i I C 8 + P C 9 T d G F i b G V F b n R y a W V z P j w v S X R l b T 4 8 S X R l b T 4 8 S X R l b U x v Y 2 F 0 a W 9 u P j x J d G V t V H l w Z T 5 G b 3 J t d W x h P C 9 J d G V t V H l w Z T 4 8 S X R l b V B h d G g + U 2 V j d G l v b j E v J U Q w J T l F J U Q x J T g x J U Q x J T g y J U Q w J U I w J U Q x J T g y J U Q w J U J F J U Q w J U J B X y V E M S U 4 M S V E M S U 4 Q i V E M S U 4 M C V E M S U 4 Q y V E M S U 4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x J T g x J U Q x J T h C J U Q x J T g w J U Q x J T h D J U Q x J T h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x J T g 1 J U Q w J U J F J U Q w J U I 0 X y V E M S U 4 M S V E M S U 4 Q i V E M S U 4 M C V E M S U 4 Q y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G A 0 L j R h d C + 0 L R f 0 Y H R i 9 G A 0 Y z R j y 9 D a G F u Z 2 V k I F R 5 c G U u e 9 C d 0 L D Q u N C 8 0 L X Q v d C + 0 L L Q s N C 9 0 L j Q t S w w f S Z x d W 9 0 O y w m c X V v d D t T Z W N 0 a W 9 u M S / Q n 9 G A 0 L j R h d C + 0 L R f 0 Y H R i 9 G A 0 Y z R j y 9 D a G F u Z 2 V k I F R 5 c G U u e 9 C a 0 L 7 Q u y 3 Q s t C + L C D R g 9 C / L i w x f S Z x d W 9 0 O y w m c X V v d D t T Z W N 0 a W 9 u M S / Q n 9 G A 0 L j R h d C + 0 L R f 0 Y H R i 9 G A 0 Y z R j y 9 D a G F u Z 2 V k I F R 5 c G U u e 9 C h 0 L X Q s d C 1 0 Y H R g t C + 0 L j Q v N C + 0 Y H R g t G M L C D R g N G D 0 L E u L D J 9 J n F 1 b 3 Q 7 L C Z x d W 9 0 O 1 N l Y 3 R p b 2 4 x L 9 C f 0 Y D Q u N G F 0 L 7 Q t F / R g d G L 0 Y D R j N G P L 0 N o Y W 5 n Z W Q g V H l w Z S 5 7 0 J T Q s N G C 0 L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/ R g N C 4 0 Y X Q v t C 0 X 9 G B 0 Y v R g N G M 0 Y 8 v Q 2 h h b m d l Z C B U e X B l L n v Q n d C w 0 L j Q v N C 1 0 L 3 Q v t C y 0 L D Q v d C 4 0 L U s M H 0 m c X V v d D s s J n F 1 b 3 Q 7 U 2 V j d G l v b j E v 0 J / R g N C 4 0 Y X Q v t C 0 X 9 G B 0 Y v R g N G M 0 Y 8 v Q 2 h h b m d l Z C B U e X B l L n v Q m t C + 0 L s t 0 L L Q v i w g 0 Y P Q v y 4 s M X 0 m c X V v d D s s J n F 1 b 3 Q 7 U 2 V j d G l v b j E v 0 J / R g N C 4 0 Y X Q v t C 0 X 9 G B 0 Y v R g N G M 0 Y 8 v Q 2 h h b m d l Z C B U e X B l L n v Q o d C 1 0 L H Q t d G B 0 Y L Q v t C 4 0 L z Q v t G B 0 Y L R j C w g 0 Y D R g 9 C x L i w y f S Z x d W 9 0 O y w m c X V v d D t T Z W N 0 a W 9 u M S / Q n 9 G A 0 L j R h d C + 0 L R f 0 Y H R i 9 G A 0 Y z R j y 9 D a G F u Z 2 V k I F R 5 c G U u e 9 C U 0 L D R g t C w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o d G L 0 Y D R j N C 1 J n F 1 b 3 Q 7 L C Z x d W 9 0 O 9 C f 0 Y D Q u N G F 0 L 7 Q t C Z x d W 9 0 O y w m c X V v d D v Q o d C 1 0 L H Q t d G B 0 Y L Q v t C 4 0 L z Q v t G B 0 Y L R j C Z x d W 9 0 O y w m c X V v d D v Q l N C w 0 Y L Q s C Z x d W 9 0 O 1 0 i I C 8 + P E V u d H J 5 I F R 5 c G U 9 I k Z p b G x D b 2 x 1 b W 5 U e X B l c y I g V m F s d W U 9 I n N C Z 0 1 E Q 1 E 9 P S I g L z 4 8 R W 5 0 c n k g V H l w Z T 0 i R m l s b E x h c 3 R V c G R h d G V k I i B W Y W x 1 Z T 0 i Z D I w M j Q t M T A t M j N U M D Q 6 M T M 6 N D I u M z U z N D k 5 N V o i I C 8 + P E V u d H J 5 I F R 5 c G U 9 I k Z p b G x F c n J v c k N v Z G U i I F Z h b H V l P S J z V W 5 r b m 9 3 b i I g L z 4 8 R W 5 0 c n k g V H l w Z T 0 i U X V l c n l J R C I g V m F s d W U 9 I n N j M j Q x Z T F j Z S 1 j M W Q w L T Q y N T g t Y j Q w M i 0 3 N z l j N G N h M j A 3 Y z k i I C 8 + P E V u d H J 5 I F R 5 c G U 9 I k F k Z G V k V G 9 E Y X R h T W 9 k Z W w i I F Z h b H V l P S J s M C I g L z 4 8 R W 5 0 c n k g V H l w Z T 0 i U X V l c n l H c m 9 1 c E l E I i B W Y W x 1 Z T 0 i c z d j O D l m Y m F j L T I w N W Y t N D E 2 Z i 0 4 Z j U 0 L W Q 1 N m Z m Z D g w N 2 Y x M i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E l O D U l R D A l Q k U l R D A l Q j R f J U Q x J T g x J U Q x J T h C J U Q x J T g w J U Q x J T h D J U Q x J T h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S U 4 N S V E M C V C R S V E M C V C N F 8 l R D E l O D E l R D E l O E I l R D E l O D A l R D E l O E M l R D E l O E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x J T g x J U Q x J T h C J U Q x J T g w J U Q x J T h D J U Q x J T h G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x J T g 1 J U Q w J U J F J U Q w J U I 0 X y V E M S U 4 M S V E M S U 4 Q i V E M S U 4 M C V E M S U 4 Q y V E M S U 4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N S V E M S U 4 N i V E M C V C O C V E M S U 4 N C V E M C V C O C V E M C V C Q V 8 l R D A l O U Y l R D E l O D A l R D A l Q j U l R D A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A z O j I z O j M 4 L j E 3 N T k 5 M z J a I i A v P j x F b n R y e S B U e X B l P S J G a W x s U 3 R h d H V z I i B W Y W x 1 Z T 0 i c 0 N v b X B s Z X R l I i A v P j x F b n R y e S B U e X B l P S J R d W V y e U d y b 3 V w S U Q i I F Z h b H V l P S J z N 2 M 4 O W Z i Y W M t M j A 1 Z i 0 0 M T Z m L T h m N T Q t Z D U 2 Z m Z k O D A 3 Z j E y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N S V E M S U 4 N i V E M C V C O C V E M S U 4 N C V E M C V C O C V E M C V C Q V 8 l R D A l O U Y l R D E l O D A l R D A l Q j U l R D A l Q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1 J U Q x J T g 2 J U Q w J U I 4 J U Q x J T g 0 J U Q w J U I 4 J U Q w J U J B X y V E M C U 5 R i V E M S U 4 M C V E M C V C N S V E M C V C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S V E M S U 4 M i V E M C V C M C V E M S U 4 M i V E M C V C R S V E M C V C Q V 8 l R D E l O D E l R D E l O E I l R D E l O D A l R D E l O E M l R D E l O E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S U 4 N S V E M C V C R S V E M C V C N F 8 l R D E l O D E l R D E l O E I l R D E l O D A l R D E l O E M l R D E l O E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A 0 O j E z O j Q y L j M 2 O T Y w M z F a I i A v P j x F b n R y e S B U e X B l P S J G a W x s U 3 R h d H V z I i B W Y W x 1 Z T 0 i c 0 N v b X B s Z X R l I i A v P j x F b n R y e S B U e X B l P S J R d W V y e U d y b 3 V w S U Q i I F Z h b H V l P S J z N 2 M 4 O W Z i Y W M t M j A 1 Z i 0 0 M T Z m L T h m N T Q t Z D U 2 Z m Z k O D A 3 Z j E y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L z F z d C U y M G R h e S U y M H R v J T I w b G F z d C U y M G R h e S U y M G 9 m J T I w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0 J f Q s N C 0 0 L D R h 9 C w I D E i I C 8 + P E V u d H J 5 I F R 5 c G U 9 I l J l Y 2 9 2 Z X J 5 V G F y Z 2 V 0 Q 2 9 s d W 1 u I i B W Y W x 1 Z T 0 i b D M i I C 8 + P E V u d H J 5 I F R 5 c G U 9 I l J l Y 2 9 2 Z X J 5 V G F y Z 2 V 0 U m 9 3 I i B W Y W x 1 Z T 0 i b D Q z I i A v P j x F b n R y e S B U e X B l P S J G a W x s Q 2 9 s d W 1 u T m F t Z X M i I F Z h b H V l P S J z W y Z x d W 9 0 O 9 C U 0 L D R g t C w J n F 1 b 3 Q 7 L C Z x d W 9 0 O 9 C h 0 Y v R g N G M 0 L U m c X V v d D s s J n F 1 b 3 Q 7 0 J / R g N C 4 0 Y X Q v t C 0 J n F 1 b 3 Q 7 L C Z x d W 9 0 O 9 C h 0 L X Q s d C 1 0 Y H R g t C + 0 L j Q v N C + 0 Y H R g t G M J n F 1 b 3 Q 7 L C Z x d W 9 0 O 9 C g 0 L D R g d G F 0 L 7 Q t C Z x d W 9 0 O 1 0 i I C 8 + P E V u d H J 5 I F R 5 c G U 9 I k Z p b G x T d G F 0 d X M i I F Z h b H V l P S J z Q 2 9 t c G x l d G U i I C 8 + P E V u d H J 5 I F R 5 c G U 9 I k Z p b G x M Y X N 0 V X B k Y X R l Z C I g V m F s d W U 9 I m Q y M D I 0 L T E w L T I 0 V D A 0 O j E 0 O j U w L j c y M D M 1 M T V a I i A v P j x F b n R y e S B U e X B l P S J G a W x s Q 2 9 s d W 1 u V H l w Z X M i I F Z h b H V l P S J z Q U F B R k J R V T 0 i I C 8 + P E V u d H J 5 I F R 5 c G U 9 I l F 1 Z X J 5 S U Q i I F Z h b H V l P S J z Y W V j N 2 Y 3 N G E t N j k z M i 0 0 M j R m L W J j N D k t M j J m M j k 2 Z W F m N D I 3 I i A v P j x F b n R y e S B U e X B l P S J G a W x s V G F y Z 2 V 0 I i B W Y W x 1 Z T 0 i c 9 C h 0 Y v R g N G M 0 L V f 0 J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z d j O D l m Y m F j L T I w N W Y t N D E 2 Z i 0 4 Z j U 0 L W Q 1 N m Z m Z D g w N 2 Y x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0 J T Q s N G C 0 L A m c X V v d D s s J n F 1 b 3 Q 7 0 K H R i 9 G A 0 Y z Q t S Z x d W 9 0 O 1 0 s J n F 1 b 3 Q 7 c X V l c n l S Z W x h d G l v b n N o a X B z J n F 1 b 3 Q 7 O l t d L C Z x d W 9 0 O 2 N v b H V t b k l k Z W 5 0 a X R p Z X M m c X V v d D s 6 W y Z x d W 9 0 O 1 N l Y 3 R p b 2 4 x L 9 C h 0 Y v R g N G M 0 L U g 0 J A v R 3 J v d X B l Z C B S b 3 d z L n v Q l N C w 0 Y L Q s C w w f S Z x d W 9 0 O y w m c X V v d D t T Z W N 0 a W 9 u M S / Q o d G L 0 Y D R j N C 1 I N C Q L 0 d y b 3 V w Z W Q g U m 9 3 c y 5 7 0 K H R i 9 G A 0 Y z Q t S w x f S Z x d W 9 0 O y w m c X V v d D t T Z W N 0 a W 9 u M S / Q o d G L 0 Y D R j N C 1 I N C Q L 0 d y b 3 V w Z W Q g U m 9 3 c y 5 7 0 J / R g N C 4 0 Y X Q v t C 0 L D J 9 J n F 1 b 3 Q 7 L C Z x d W 9 0 O 1 N l Y 3 R p b 2 4 x L 9 C h 0 Y v R g N G M 0 L U g 0 J A v R 3 J v d X B l Z C B S b 3 d z L n v Q o d C 1 0 L H Q t d G B 0 Y L Q v t C 4 0 L z Q v t G B 0 Y L R j C w z f S Z x d W 9 0 O y w m c X V v d D t T Z W N 0 a W 9 u M S / Q o d G L 0 Y D R j N C 1 I N C Q L 0 d y b 3 V w Z W Q g U m 9 3 c y 5 7 0 K D Q s N G B 0 Y X Q v t C 0 L D R 9 J n F 1 b 3 Q 7 X S w m c X V v d D t D b 2 x 1 b W 5 D b 3 V u d C Z x d W 9 0 O z o 1 L C Z x d W 9 0 O 0 t l e U N v b H V t b k 5 h b W V z J n F 1 b 3 Q 7 O l s m c X V v d D v Q l N C w 0 Y L Q s C Z x d W 9 0 O y w m c X V v d D v Q o d G L 0 Y D R j N C 1 J n F 1 b 3 Q 7 X S w m c X V v d D t D b 2 x 1 b W 5 J Z G V u d G l 0 a W V z J n F 1 b 3 Q 7 O l s m c X V v d D t T Z W N 0 a W 9 u M S / Q o d G L 0 Y D R j N C 1 I N C Q L 0 d y b 3 V w Z W Q g U m 9 3 c y 5 7 0 J T Q s N G C 0 L A s M H 0 m c X V v d D s s J n F 1 b 3 Q 7 U 2 V j d G l v b j E v 0 K H R i 9 G A 0 Y z Q t S D Q k C 9 H c m 9 1 c G V k I F J v d 3 M u e 9 C h 0 Y v R g N G M 0 L U s M X 0 m c X V v d D s s J n F 1 b 3 Q 7 U 2 V j d G l v b j E v 0 K H R i 9 G A 0 Y z Q t S D Q k C 9 H c m 9 1 c G V k I F J v d 3 M u e 9 C f 0 Y D Q u N G F 0 L 7 Q t C w y f S Z x d W 9 0 O y w m c X V v d D t T Z W N 0 a W 9 u M S / Q o d G L 0 Y D R j N C 1 I N C Q L 0 d y b 3 V w Z W Q g U m 9 3 c y 5 7 0 K H Q t d C x 0 L X R g d G C 0 L 7 Q u N C 8 0 L 7 R g d G C 0 Y w s M 3 0 m c X V v d D s s J n F 1 b 3 Q 7 U 2 V j d G l v b j E v 0 K H R i 9 G A 0 Y z Q t S D Q k C 9 H c m 9 1 c G V k I F J v d 3 M u e 9 C g 0 L D R g d G F 0 L 7 Q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Q i V E M S U 4 M C V E M S U 4 Q y V E M C V C N S U y M C V E M C U 5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E I l R D E l O D A l R D E l O E M l R D A l Q j U l M j A l R D A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0 J T Q s N G C 0 L A m c X V v d D s s J n F 1 b 3 Q 7 0 K H R i 9 G A 0 Y z Q t S Z x d W 9 0 O y w m c X V v d D v Q n 9 G A 0 L j R h d C + 0 L Q m c X V v d D s s J n F 1 b 3 Q 7 0 K H Q t d C x 0 L X R g d G C 0 L 7 Q u N C 8 0 L 7 R g d G C 0 Y w m c X V v d D s s J n F 1 b 3 Q 7 0 K D Q s N G B 0 Y X Q v t C 0 J n F 1 b 3 Q 7 X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9 C X 0 L D Q t N C w 0 Y f Q s C A x I i A v P j x F b n R y e S B U e X B l P S J S Z W N v d m V y e V R h c m d l d E N v b H V t b i I g V m F s d W U 9 I m w z I i A v P j x F b n R y e S B U e X B l P S J S Z W N v d m V y e V R h c m d l d F J v d y I g V m F s d W U 9 I m w 1 M S I g L z 4 8 R W 5 0 c n k g V H l w Z T 0 i R m l s b E V y c m 9 y Q 2 9 1 b n Q i I F Z h b H V l P S J s M C I g L z 4 8 R W 5 0 c n k g V H l w Z T 0 i R m l s b E N v b H V t b l R 5 c G V z I i B W Y W x 1 Z T 0 i c 0 F B Q U Z C U V U 9 I i A v P j x F b n R y e S B U e X B l P S J G a W x s T G F z d F V w Z G F 0 Z W Q i I F Z h b H V l P S J k M j A y N C 0 x M C 0 y N F Q w N D o x N D o 1 M C 4 2 O D k x M j A y W i I g L z 4 8 R W 5 0 c n k g V H l w Z T 0 i U X V l c n l J R C I g V m F s d W U 9 I n M w N W I y M G Y 3 N S 0 4 M z E 5 L T R m N m Y t Y W R j N S 1 j M D U 2 Z D B i Y W M 5 O T k i I C 8 + P E V u d H J 5 I F R 5 c G U 9 I k Z p b G x U Y X J n Z X Q i I F Z h b H V l P S J z 0 K H R i 9 G A 0 Y z Q t V / Q k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z d j O D l m Y m F j L T I w N W Y t N D E 2 Z i 0 4 Z j U 0 L W Q 1 N m Z m Z D g w N 2 Y x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0 J T Q s N G C 0 L A m c X V v d D s s J n F 1 b 3 Q 7 0 K H R i 9 G A 0 Y z Q t S Z x d W 9 0 O 1 0 s J n F 1 b 3 Q 7 c X V l c n l S Z W x h d G l v b n N o a X B z J n F 1 b 3 Q 7 O l t d L C Z x d W 9 0 O 2 N v b H V t b k l k Z W 5 0 a X R p Z X M m c X V v d D s 6 W y Z x d W 9 0 O 1 N l Y 3 R p b 2 4 x L 9 C h 0 Y v R g N G M 0 L U g 0 J E v R 3 J v d X B l Z C B S b 3 d z L n v Q l N C w 0 Y L Q s C w w f S Z x d W 9 0 O y w m c X V v d D t T Z W N 0 a W 9 u M S / Q o d G L 0 Y D R j N C 1 I N C R L 0 d y b 3 V w Z W Q g U m 9 3 c y 5 7 0 K H R i 9 G A 0 Y z Q t S w x f S Z x d W 9 0 O y w m c X V v d D t T Z W N 0 a W 9 u M S / Q o d G L 0 Y D R j N C 1 I N C R L 0 d y b 3 V w Z W Q g U m 9 3 c y 5 7 0 J / R g N C 4 0 Y X Q v t C 0 L D J 9 J n F 1 b 3 Q 7 L C Z x d W 9 0 O 1 N l Y 3 R p b 2 4 x L 9 C h 0 Y v R g N G M 0 L U g 0 J E v R 3 J v d X B l Z C B S b 3 d z L n v Q o d C 1 0 L H Q t d G B 0 Y L Q v t C 4 0 L z Q v t G B 0 Y L R j C w z f S Z x d W 9 0 O y w m c X V v d D t T Z W N 0 a W 9 u M S / Q o d G L 0 Y D R j N C 1 I N C R L 0 d y b 3 V w Z W Q g U m 9 3 c y 5 7 0 K D Q s N G B 0 Y X Q v t C 0 L D R 9 J n F 1 b 3 Q 7 X S w m c X V v d D t D b 2 x 1 b W 5 D b 3 V u d C Z x d W 9 0 O z o 1 L C Z x d W 9 0 O 0 t l e U N v b H V t b k 5 h b W V z J n F 1 b 3 Q 7 O l s m c X V v d D v Q l N C w 0 Y L Q s C Z x d W 9 0 O y w m c X V v d D v Q o d G L 0 Y D R j N C 1 J n F 1 b 3 Q 7 X S w m c X V v d D t D b 2 x 1 b W 5 J Z G V u d G l 0 a W V z J n F 1 b 3 Q 7 O l s m c X V v d D t T Z W N 0 a W 9 u M S / Q o d G L 0 Y D R j N C 1 I N C R L 0 d y b 3 V w Z W Q g U m 9 3 c y 5 7 0 J T Q s N G C 0 L A s M H 0 m c X V v d D s s J n F 1 b 3 Q 7 U 2 V j d G l v b j E v 0 K H R i 9 G A 0 Y z Q t S D Q k S 9 H c m 9 1 c G V k I F J v d 3 M u e 9 C h 0 Y v R g N G M 0 L U s M X 0 m c X V v d D s s J n F 1 b 3 Q 7 U 2 V j d G l v b j E v 0 K H R i 9 G A 0 Y z Q t S D Q k S 9 H c m 9 1 c G V k I F J v d 3 M u e 9 C f 0 Y D Q u N G F 0 L 7 Q t C w y f S Z x d W 9 0 O y w m c X V v d D t T Z W N 0 a W 9 u M S / Q o d G L 0 Y D R j N C 1 I N C R L 0 d y b 3 V w Z W Q g U m 9 3 c y 5 7 0 K H Q t d C x 0 L X R g d G C 0 L 7 Q u N C 8 0 L 7 R g d G C 0 Y w s M 3 0 m c X V v d D s s J n F 1 b 3 Q 7 U 2 V j d G l v b j E v 0 K H R i 9 G A 0 Y z Q t S D Q k S 9 H c m 9 1 c G V k I F J v d 3 M u e 9 C g 0 L D R g d G F 0 L 7 Q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Q i V E M S U 4 M C V E M S U 4 Q y V E M C V C N S U y M C V E M C U 5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E I l R D E l O D A l R D E l O E M l R D A l Q j U l M j A l R D A l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R m l s b E N v b H V t b l R 5 c G V z I i B W Y W x 1 Z T 0 i c 0 F B Q U Z C U V U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v Q l N C w 0 Y L Q s C Z x d W 9 0 O y w m c X V v d D v Q o d G L 0 Y D R j N C 1 J n F 1 b 3 Q 7 L C Z x d W 9 0 O 9 C f 0 Y D Q u N G F 0 L 7 Q t C Z x d W 9 0 O y w m c X V v d D v Q o d C 1 0 L H Q t d G B 0 Y L Q v t C 4 0 L z Q v t G B 0 Y L R j C Z x d W 9 0 O y w m c X V v d D v Q o N C w 0 Y H R h d C + 0 L Q m c X V v d D t d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0 J f Q s N C 0 0 L D R h 9 C w I D E i I C 8 + P E V u d H J 5 I F R 5 c G U 9 I l J l Y 2 9 2 Z X J 5 V G F y Z 2 V 0 Q 2 9 s d W 1 u I i B W Y W x 1 Z T 0 i b D M i I C 8 + P E V u d H J 5 I F R 5 c G U 9 I l J l Y 2 9 2 Z X J 5 V G F y Z 2 V 0 U m 9 3 I i B W Y W x 1 Z T 0 i b D U 4 I i A v P j x F b n R y e S B U e X B l P S J G a W x s T G F z d F V w Z G F 0 Z W Q i I F Z h b H V l P S J k M j A y N C 0 x M C 0 y N F Q w N D o x N D o 1 M C 4 2 M j Y 1 O D c 5 W i I g L z 4 8 R W 5 0 c n k g V H l w Z T 0 i R m l s b F N 0 Y X R 1 c y I g V m F s d W U 9 I n N D b 2 1 w b G V 0 Z S I g L z 4 8 R W 5 0 c n k g V H l w Z T 0 i U X V l c n l J R C I g V m F s d W U 9 I n N j Z j Q 1 Z j Q 4 N C 0 4 Z W Y 3 L T Q 4 M j U t O D c 2 Z C 1 h Z D B i Z D I 2 M j Y w Z W Y i I C 8 + P E V u d H J 5 I F R 5 c G U 9 I k Z p b G x U Y X J n Z X Q i I F Z h b H V l P S J z 0 K H R i 9 G A 0 Y z Q t V / Q k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z d j O D l m Y m F j L T I w N W Y t N D E 2 Z i 0 4 Z j U 0 L W Q 1 N m Z m Z D g w N 2 Y x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0 J T Q s N G C 0 L A m c X V v d D s s J n F 1 b 3 Q 7 0 K H R i 9 G A 0 Y z Q t S Z x d W 9 0 O 1 0 s J n F 1 b 3 Q 7 c X V l c n l S Z W x h d G l v b n N o a X B z J n F 1 b 3 Q 7 O l t d L C Z x d W 9 0 O 2 N v b H V t b k l k Z W 5 0 a X R p Z X M m c X V v d D s 6 W y Z x d W 9 0 O 1 N l Y 3 R p b 2 4 x L 9 C h 0 Y v R g N G M 0 L U g 0 J I v R 3 J v d X B l Z C B S b 3 d z L n v Q l N C w 0 Y L Q s C w w f S Z x d W 9 0 O y w m c X V v d D t T Z W N 0 a W 9 u M S / Q o d G L 0 Y D R j N C 1 I N C S L 0 d y b 3 V w Z W Q g U m 9 3 c y 5 7 0 K H R i 9 G A 0 Y z Q t S w x f S Z x d W 9 0 O y w m c X V v d D t T Z W N 0 a W 9 u M S / Q o d G L 0 Y D R j N C 1 I N C S L 0 d y b 3 V w Z W Q g U m 9 3 c y 5 7 0 J / R g N C 4 0 Y X Q v t C 0 L D J 9 J n F 1 b 3 Q 7 L C Z x d W 9 0 O 1 N l Y 3 R p b 2 4 x L 9 C h 0 Y v R g N G M 0 L U g 0 J I v R 3 J v d X B l Z C B S b 3 d z L n v Q o d C 1 0 L H Q t d G B 0 Y L Q v t C 4 0 L z Q v t G B 0 Y L R j C w z f S Z x d W 9 0 O y w m c X V v d D t T Z W N 0 a W 9 u M S / Q o d G L 0 Y D R j N C 1 I N C S L 0 d y b 3 V w Z W Q g U m 9 3 c y 5 7 0 K D Q s N G B 0 Y X Q v t C 0 L D R 9 J n F 1 b 3 Q 7 X S w m c X V v d D t D b 2 x 1 b W 5 D b 3 V u d C Z x d W 9 0 O z o 1 L C Z x d W 9 0 O 0 t l e U N v b H V t b k 5 h b W V z J n F 1 b 3 Q 7 O l s m c X V v d D v Q l N C w 0 Y L Q s C Z x d W 9 0 O y w m c X V v d D v Q o d G L 0 Y D R j N C 1 J n F 1 b 3 Q 7 X S w m c X V v d D t D b 2 x 1 b W 5 J Z G V u d G l 0 a W V z J n F 1 b 3 Q 7 O l s m c X V v d D t T Z W N 0 a W 9 u M S / Q o d G L 0 Y D R j N C 1 I N C S L 0 d y b 3 V w Z W Q g U m 9 3 c y 5 7 0 J T Q s N G C 0 L A s M H 0 m c X V v d D s s J n F 1 b 3 Q 7 U 2 V j d G l v b j E v 0 K H R i 9 G A 0 Y z Q t S D Q k i 9 H c m 9 1 c G V k I F J v d 3 M u e 9 C h 0 Y v R g N G M 0 L U s M X 0 m c X V v d D s s J n F 1 b 3 Q 7 U 2 V j d G l v b j E v 0 K H R i 9 G A 0 Y z Q t S D Q k i 9 H c m 9 1 c G V k I F J v d 3 M u e 9 C f 0 Y D Q u N G F 0 L 7 Q t C w y f S Z x d W 9 0 O y w m c X V v d D t T Z W N 0 a W 9 u M S / Q o d G L 0 Y D R j N C 1 I N C S L 0 d y b 3 V w Z W Q g U m 9 3 c y 5 7 0 K H Q t d C x 0 L X R g d G C 0 L 7 Q u N C 8 0 L 7 R g d G C 0 Y w s M 3 0 m c X V v d D s s J n F 1 b 3 Q 7 U 2 V j d G l v b j E v 0 K H R i 9 G A 0 Y z Q t S D Q k i 9 H c m 9 1 c G V k I F J v d 3 M u e 9 C g 0 L D R g d G F 0 L 7 Q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Q i V E M S U 4 M C V E M S U 4 Q y V E M C V C N S U y M C V E M C U 5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1 Q w N j o w N T o w O C 4 4 N j U z N z A z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R 3 J v d X B J R C I g V m F s d W U 9 I n M 3 Y z g 5 Z m J h Y y 0 y M D V m L T Q x N m Y t O G Y 1 N C 1 k N T Z m Z m Q 4 M D d m M T I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4 J U Q w J U I 3 J U Q w J U I y J U Q w J U J F J U Q w J U I 0 X y V E M C U 5 R i V E M S U 4 M C V E M C V C N S V E M C V C R i U y M C g y K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l M j A o M i k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g l R D A l Q j c l R D A l Q j I l R D A l Q k U l R D A l Q j R f J U Q w J T l G J U Q x J T g w J U Q w J U I 1 J U Q w J U J G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O C V E M C V C N y V E M C V C M i V E M C V C R S V E M C V C N F 8 l R D A l O U Y l R D E l O D A l R D A l Q j U l R D A l Q k Y l M j A o M i k v M X N 0 J T I w Z G F 5 J T I w d G 8 l M j B s Y X N 0 J T I w Z G F 5 J T I w b 2 Y l M j B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M F 8 l R D A l O U Y l R D E l O D A l R D A l Q j U l R D A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A 2 O j E w O j U x L j Y w N T E 2 M z V a I i A v P j x F b n R y e S B U e X B l P S J G a W x s U 3 R h d H V z I i B W Y W x 1 Z T 0 i c 0 N v b X B s Z X R l I i A v P j x F b n R y e S B U e X B l P S J R d W V y e U d y b 3 V w S U Q i I F Z h b H V l P S J z N 2 M 4 O W Z i Y W M t M j A 1 Z i 0 0 M T Z m L T h m N T Q t Z D U 2 Z m Z k O D A 3 Z j E y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M F 8 l R D A l O U Y l R D E l O D A l R D A l Q j U l R D A l Q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w X y V E M C U 5 R i V E M S U 4 M C V E M C V C N S V E M C V C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M F 8 l R D A l O U Y l R D E l O D A l R D A l Q j U l R D A l Q k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M F 8 l R D A l O U Y l R D E l O D A l R D A l Q j U l R D A l Q k Y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B f J U Q w J T l G J U Q x J T g w J U Q w J U I 1 J U Q w J U J G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w X y V E M C U 5 R i V E M S U 4 M C V E M C V C N S V E M C V C R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B f J U Q w J T l G J U Q x J T g w J U Q w J U I 1 J U Q w J U J G L z F z d C U y M G R h e S U y M H R v J T I w b G F z d C U y M G R h e S U y M G 9 m J T I w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w J T l G J U Q x J T g w J U Q w J U I 1 J U Q w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1 Q w N j o x N T o 0 O C 4 x N z Q x M D g 1 W i I g L z 4 8 R W 5 0 c n k g V H l w Z T 0 i R m l s b F N 0 Y X R 1 c y I g V m F s d W U 9 I n N D b 2 1 w b G V 0 Z S I g L z 4 8 R W 5 0 c n k g V H l w Z T 0 i U X V l c n l H c m 9 1 c E l E I i B W Y W x 1 Z T 0 i c z d j O D l m Y m F j L T I w N W Y t N D E 2 Z i 0 4 Z j U 0 L W Q 1 N m Z m Z D g w N 2 Y x M i I g L z 4 8 L 1 N 0 Y W J s Z U V u d H J p Z X M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w J T l G J U Q x J T g w J U Q w J U I 1 J U Q w J U J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S V E M S U 4 M i V E M C V C M C V E M S U 4 M i V E M C V C R S V E M C V C Q V 8 l R D A l O U Y l R D E l O D A l R D A l Q j U l R D A l Q k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w J T l G J U Q x J T g w J U Q w J U I 1 J U Q w J U J G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w J T l G J U Q x J T g w J U Q w J U I 1 J U Q w J U J G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E l R D E l O D I l R D A l Q j A l R D E l O D I l R D A l Q k U l R D A l Q k F f J U Q w J T l G J U Q x J T g w J U Q w J U I 1 J U Q w J U J G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S V E M S U 4 M i V E M C V C M C V E M S U 4 M i V E M C V C R S V E M C V C Q V 8 l R D A l O U Y l R D E l O D A l R D A l Q j U l R D A l Q k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Y l R D A l Q j A l R D E l O D A l R D A l Q j A l R D E l O D I l M j A l R D A l Q T E l R D A l Q k E l R D A l Q k I l R D A l Q j A l R D A l Q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2 x 1 b W 5 O Y W 1 l c y I g V m F s d W U 9 I n N b J n F 1 b 3 Q 7 0 J T Q s N G C 0 L A m c X V v d D s s J n F 1 b 3 Q 7 0 J / R g N C 4 0 Y X Q v t C 0 J n F 1 b 3 Q 7 L C Z x d W 9 0 O 9 C h 0 L X Q s d C 1 0 Y H R g t C + 0 L j Q v N C + 0 Y H R g t G M J n F 1 b 3 Q 7 L C Z x d W 9 0 O 9 C g 0 L D R g d G F 0 L 7 Q t C Z x d W 9 0 O 1 0 i I C 8 + P E V u d H J 5 I F R 5 c G U 9 I k Z p b G x D b 2 x 1 b W 5 U e X B l c y I g V m F s d W U 9 I n N B Q V V G Q l E 9 P S I g L z 4 8 R W 5 0 c n k g V H l w Z T 0 i R m l s b E x h c 3 R V c G R h d G V k I i B W Y W x 1 Z T 0 i Z D I w M j Q t M T A t M j R U M D Q 6 M T Q 6 N T A u N j E w N T I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P Q n 9 G A 0 L X Q v 9 C w 0 Y D Q s N G C X 9 C h 0 L r Q u 9 C w 0 L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l 9 C w 0 L T Q s N G H 0 L A g M S I g L z 4 8 R W 5 0 c n k g V H l w Z T 0 i U m V j b 3 Z l c n l U Y X J n Z X R D b 2 x 1 b W 4 i I F Z h b H V l P S J s M y I g L z 4 8 R W 5 0 c n k g V H l w Z T 0 i U m V j b 3 Z l c n l U Y X J n Z X R S b 3 c i I F Z h b H V l P S J s N j c i I C 8 + P E V u d H J 5 I F R 5 c G U 9 I l F 1 Z X J 5 S U Q i I F Z h b H V l P S J z Y T g z M 2 M 5 Z m Q t N T A 0 N i 0 0 M G N m L T k 3 N z g t O T J j Z W E 3 Z T Q w O G E w I i A v P j x F b n R y e S B U e X B l P S J G a W x s U 3 R h d H V z I i B W Y W x 1 Z T 0 i c 0 N v b X B s Z X R l I i A v P j x F b n R y e S B U e X B l P S J G a W x s Q 2 9 1 b n Q i I F Z h b H V l P S J s N C I g L z 4 8 R W 5 0 c n k g V H l w Z T 0 i Q W R k Z W R U b 0 R h d G F N b 2 R l b C I g V m F s d W U 9 I m w w I i A v P j x F b n R y e S B U e X B l P S J R d W V y e U d y b 3 V w S U Q i I F Z h b H V l P S J z N 2 M 4 O W Z i Y W M t M j A 1 Z i 0 0 M T Z m L T h m N T Q t Z D U 2 Z m Z k O D A 3 Z j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v Q l N C w 0 Y L Q s C Z x d W 9 0 O 1 0 s J n F 1 b 3 Q 7 c X V l c n l S Z W x h d G l v b n N o a X B z J n F 1 b 3 Q 7 O l t d L C Z x d W 9 0 O 2 N v b H V t b k l k Z W 5 0 a X R p Z X M m c X V v d D s 6 W y Z x d W 9 0 O 1 N l Y 3 R p b 2 4 x L 9 C f 0 Y D Q t d C / 0 L D R g N C w 0 Y I g 0 K H Q u t C 7 0 L D Q t C 9 H c m 9 1 c G V k I F J v d 3 M u e 9 C U 0 L D R g t C w L D B 9 J n F 1 b 3 Q 7 L C Z x d W 9 0 O 1 N l Y 3 R p b 2 4 x L 9 C f 0 Y D Q t d C / 0 L D R g N C w 0 Y I g 0 K H Q u t C 7 0 L D Q t C 9 H c m 9 1 c G V k I F J v d 3 M u e 9 C f 0 Y D Q u N G F 0 L 7 Q t C w x f S Z x d W 9 0 O y w m c X V v d D t T Z W N 0 a W 9 u M S / Q n 9 G A 0 L X Q v 9 C w 0 Y D Q s N G C I N C h 0 L r Q u 9 C w 0 L Q v R 3 J v d X B l Z C B S b 3 d z L n v Q o d C 1 0 L H Q t d G B 0 Y L Q v t C 4 0 L z Q v t G B 0 Y L R j C w y f S Z x d W 9 0 O y w m c X V v d D t T Z W N 0 a W 9 u M S / Q n 9 G A 0 L X Q v 9 C w 0 Y D Q s N G C I N C h 0 L r Q u 9 C w 0 L Q v R 3 J v d X B l Z C B S b 3 d z L n v Q o N C w 0 Y H R h d C + 0 L Q s M 3 0 m c X V v d D t d L C Z x d W 9 0 O 0 N v b H V t b k N v d W 5 0 J n F 1 b 3 Q 7 O j Q s J n F 1 b 3 Q 7 S 2 V 5 Q 2 9 s d W 1 u T m F t Z X M m c X V v d D s 6 W y Z x d W 9 0 O 9 C U 0 L D R g t C w J n F 1 b 3 Q 7 X S w m c X V v d D t D b 2 x 1 b W 5 J Z G V u d G l 0 a W V z J n F 1 b 3 Q 7 O l s m c X V v d D t T Z W N 0 a W 9 u M S / Q n 9 G A 0 L X Q v 9 C w 0 Y D Q s N G C I N C h 0 L r Q u 9 C w 0 L Q v R 3 J v d X B l Z C B S b 3 d z L n v Q l N C w 0 Y L Q s C w w f S Z x d W 9 0 O y w m c X V v d D t T Z W N 0 a W 9 u M S / Q n 9 G A 0 L X Q v 9 C w 0 Y D Q s N G C I N C h 0 L r Q u 9 C w 0 L Q v R 3 J v d X B l Z C B S b 3 d z L n v Q n 9 G A 0 L j R h d C + 0 L Q s M X 0 m c X V v d D s s J n F 1 b 3 Q 7 U 2 V j d G l v b j E v 0 J / R g N C 1 0 L / Q s N G A 0 L D R g i D Q o d C 6 0 L v Q s N C 0 L 0 d y b 3 V w Z W Q g U m 9 3 c y 5 7 0 K H Q t d C x 0 L X R g d G C 0 L 7 Q u N C 8 0 L 7 R g d G C 0 Y w s M n 0 m c X V v d D s s J n F 1 b 3 Q 7 U 2 V j d G l v b j E v 0 J / R g N C 1 0 L / Q s N G A 0 L D R g i D Q o d C 6 0 L v Q s N C 0 L 0 d y b 3 V w Z W Q g U m 9 3 c y 5 7 0 K D Q s N G B 0 Y X Q v t C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Y l R D A l Q j A l R D E l O D A l R D A l Q j A l R D E l O D I l M j A l R D A l Q T E l R D A l Q k E l R D A l Q k I l R D A l Q j A l R D A l Q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h C J U Q x J T g w J U Q x J T h D J U Q w J U I 1 J T I w J U Q w J T k w L y V E M C V B M S V E M C V C R S V E M S U 4 M C V E M S U 4 M i V E M C V C O C V E M S U 4 M C V E M C V C R S V E M C V C M i V E M C V C Q S V E M S U 4 M y U y M C V E M C U 5 R C V E M C U 5 N S U y M C V E M C V B M y V E M C U 5 N C V E M C U 5 M C V E M C U 5 Q i V E M C V B R i V E M C V B M i V E M C V B Q y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E I l R D E l O D A l R D E l O E M l R D A l Q j U l M j A l R D A l O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E I l R D E l O D A l R D E l O E M l R D A l Q j U l M j A l R D A l O T E v J U Q w J U E x J U Q w J U J F J U Q x J T g w J U Q x J T g y J U Q w J U I 4 J U Q x J T g w J U Q w J U J F J U Q w J U I y J U Q w J U J B J U Q x J T g z J T I w J U Q w J T l E J U Q w J T k 1 J T I w J U Q w J U E z J U Q w J T k 0 J U Q w J T k w J U Q w J T l C J U Q w J U F G J U Q w J U E y J U Q w J U F D I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Q i V E M S U 4 M C V E M S U 4 Q y V E M C V C N S U y M C V E M C U 5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Q i V E M S U 4 M C V E M S U 4 Q y V E M C V C N S U y M C V E M C U 5 M i 8 l R D A l Q T E l R D A l Q k U l R D E l O D A l R D E l O D I l R D A l Q j g l R D E l O D A l R D A l Q k U l R D A l Q j I l R D A l Q k E l R D E l O D M l M j A l R D A l O U Q l R D A l O T U l M j A l R D A l Q T M l R D A l O T Q l R D A l O T A l R D A l O U I l R D A l Q U Y l R D A l Q T I l R D A l Q U M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G J U Q w J U I w J U Q x J T g w J U Q w J U I w J U Q x J T g y J T I w J U Q w J U E x J U Q w J U J B J U Q w J U J C J U Q w J U I w J U Q w J U I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G J U Q w J U I w J U Q x J T g w J U Q w J U I w J U Q x J T g y J T I w J U Q w J U E x J U Q w J U J B J U Q w J U J C J U Q w J U I w J U Q w J U I 0 L y V E M C V B M S V E M C V C R S V E M S U 4 M C V E M S U 4 M i V E M C V C O C V E M S U 4 M C V E M C V C R S V E M C V C M i V E M C V C Q S V E M S U 4 M y U y M C V E M C U 5 R C V E M C U 5 N S U y M C V E M C V B M y V E M C U 5 N C V E M C U 5 M C V E M C U 5 Q i V E M C V B R i V E M C V B M i V E M C V B Q y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T l G J U Q x J T g w J U Q w J U J F J U Q w J U I 0 J U Q w J U I w J U Q w J U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0 J z Q t d G B 0 Y / R h i D Q v 9 G A 0 L 7 Q t N C w 0 L Y m c X V v d D s s J n F 1 b 3 Q 7 0 J z Q t d G B 0 Y / R h i D Q v 9 G B 0 Y L Q s N C y 0 L r Q u C Z x d W 9 0 O y w m c X V v d D v Q k 9 C f J n F 1 b 3 Q 7 L C Z x d W 9 0 O 9 C f 0 Y D Q v t C 0 0 L D Q t t C 4 J n F 1 b 3 Q 7 L C Z x d W 9 0 O 9 C h 0 Y v R g N G M 0 L U m c X V v d D s s J n F 1 b 3 Q 7 0 J r Q v t C 7 L d C y 0 L 4 g 0 L 3 Q s C A x I N C 1 0 L Q u J n F 1 b 3 Q 7 L C Z x d W 9 0 O 9 C V 0 L Q u 0 J j Q t 9 C 8 J n F 1 b 3 Q 7 L C Z x d W 9 0 O 9 C m 0 L X Q v d C w I N C 3 0 L A g 0 L X Q t C 4 s I N G A 0 Y P Q s S Z x d W 9 0 O 1 0 i I C 8 + P E V u d H J 5 I F R 5 c G U 9 I k Z p b G x D b 2 x 1 b W 5 U e X B l c y I g V m F s d W U 9 I n N D U W t H Q X d Z R E J n T T 0 i I C 8 + P E V u d H J 5 I F R 5 c G U 9 I k Z p b G x M Y X N 0 V X B k Y X R l Z C I g V m F s d W U 9 I m Q y M D I 0 L T E w L T I 0 V D A 0 O j E 0 O j Q 4 L j Q 0 O T Y 4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x I i A v P j x F b n R y e S B U e X B l P S J R d W V y e U d y b 3 V w S U Q i I F Z h b H V l P S J z N m J h Z D k 3 Z T U t N j c 5 Y S 0 0 M T R h L W E 1 Y j A t O W Z j Y z M w Z j d k N G I 5 I i A v P j x F b n R y e S B U e X B l P S J R d W V y e U l E I i B W Y W x 1 Z T 0 i c z h k N z V h M 2 J m L T F i Y j c t N D V m Z S 0 5 Z G R l L W M x M z g 4 O D R m M W Q 0 N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1 f 0 J / R g N C + 0 L T Q s N C 2 L 0 N o Y W 5 n Z W Q g V H l w Z T E u e 9 C c 0 L X R g d G P 0 Y Y g 0 L / R g N C + 0 L T Q s N C 2 L D V 9 J n F 1 b 3 Q 7 L C Z x d W 9 0 O 1 N l Y 3 R p b 2 4 x L 9 C f 0 L v Q s N C 9 X 9 C f 0 Y D Q v t C 0 0 L D Q t i 9 D a G F u Z 2 V k I F R 5 c G U y L n v Q n N C 1 0 Y H R j 9 G G I N C / 0 Y H R g t C w 0 L L Q u t C 4 L D F 9 J n F 1 b 3 Q 7 L C Z x d W 9 0 O 1 N l Y 3 R p b 2 4 x L 9 C f 0 L v Q s N C 9 X 9 C f 0 Y D Q v t C 0 0 L D Q t i 9 V b n B p d m 9 0 Z W Q g Q 2 9 s d W 1 u c y 5 7 0 J 3 Q s N C 4 0 L z Q t d C 9 0 L 7 Q s t C w 0 L 3 Q u N C 1 I N C T 0 J 8 s M H 0 m c X V v d D s s J n F 1 b 3 Q 7 U 2 V j d G l v b j E v 0 J / Q u 9 C w 0 L 1 f 0 J / R g N C + 0 L T Q s N C 2 L 1 V u c G l 2 b 3 R l Z C B D b 2 x 1 b W 5 z L n v Q n 9 G A 0 L 7 Q t N C w 0 L b Q u C w 2 f S Z x d W 9 0 O y w m c X V v d D t T Z W N 0 a W 9 u M S / Q n 9 C 7 0 L D Q v V / Q n 9 G A 0 L 7 Q t N C w 0 L Y v V W 5 w a X Z v d G V k I E N v b H V t b n M u e 9 C h 0 Y v R g N G M 0 L U g 0 L g g 0 L z Q s N G C 0 L X R g N C 4 0 L D Q u 9 G L L D F 9 J n F 1 b 3 Q 7 L C Z x d W 9 0 O 1 N l Y 3 R p b 2 4 x L 9 C f 0 L v Q s N C 9 X 9 C f 0 Y D Q v t C 0 0 L D Q t i 9 V b n B p d m 9 0 Z W Q g Q 2 9 s d W 1 u c y 5 7 0 J r Q v t C 7 L d C y 0 L 4 g 0 L 3 Q s C A x I N C 1 0 L T Q u N C 9 0 L j R h t G D L D J 9 J n F 1 b 3 Q 7 L C Z x d W 9 0 O 1 N l Y 3 R p b 2 4 x L 9 C f 0 L v Q s N C 9 X 9 C f 0 Y D Q v t C 0 0 L D Q t i 9 V b n B p d m 9 0 Z W Q g Q 2 9 s d W 1 u c y 5 7 0 J X Q t C 7 Q m N C 3 0 L w s M 3 0 m c X V v d D s s J n F 1 b 3 Q 7 U 2 V j d G l v b j E v 0 J / Q u 9 C w 0 L 1 f 0 J / R g N C + 0 L T Q s N C 2 L 1 V u c G l 2 b 3 R l Z C B D b 2 x 1 b W 5 z L n v Q p t C 1 0 L 3 Q s C D Q t 9 C w I N C 1 0 L T Q u N C 9 0 L j R h t G D L C D R g N G D 0 L E s N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/ Q u 9 C w 0 L 1 f 0 J / R g N C + 0 L T Q s N C 2 L 0 N o Y W 5 n Z W Q g V H l w Z T E u e 9 C c 0 L X R g d G P 0 Y Y g 0 L / R g N C + 0 L T Q s N C 2 L D V 9 J n F 1 b 3 Q 7 L C Z x d W 9 0 O 1 N l Y 3 R p b 2 4 x L 9 C f 0 L v Q s N C 9 X 9 C f 0 Y D Q v t C 0 0 L D Q t i 9 D a G F u Z 2 V k I F R 5 c G U y L n v Q n N C 1 0 Y H R j 9 G G I N C / 0 Y H R g t C w 0 L L Q u t C 4 L D F 9 J n F 1 b 3 Q 7 L C Z x d W 9 0 O 1 N l Y 3 R p b 2 4 x L 9 C f 0 L v Q s N C 9 X 9 C f 0 Y D Q v t C 0 0 L D Q t i 9 V b n B p d m 9 0 Z W Q g Q 2 9 s d W 1 u c y 5 7 0 J 3 Q s N C 4 0 L z Q t d C 9 0 L 7 Q s t C w 0 L 3 Q u N C 1 I N C T 0 J 8 s M H 0 m c X V v d D s s J n F 1 b 3 Q 7 U 2 V j d G l v b j E v 0 J / Q u 9 C w 0 L 1 f 0 J / R g N C + 0 L T Q s N C 2 L 1 V u c G l 2 b 3 R l Z C B D b 2 x 1 b W 5 z L n v Q n 9 G A 0 L 7 Q t N C w 0 L b Q u C w 2 f S Z x d W 9 0 O y w m c X V v d D t T Z W N 0 a W 9 u M S / Q n 9 C 7 0 L D Q v V / Q n 9 G A 0 L 7 Q t N C w 0 L Y v V W 5 w a X Z v d G V k I E N v b H V t b n M u e 9 C h 0 Y v R g N G M 0 L U g 0 L g g 0 L z Q s N G C 0 L X R g N C 4 0 L D Q u 9 G L L D F 9 J n F 1 b 3 Q 7 L C Z x d W 9 0 O 1 N l Y 3 R p b 2 4 x L 9 C f 0 L v Q s N C 9 X 9 C f 0 Y D Q v t C 0 0 L D Q t i 9 V b n B p d m 9 0 Z W Q g Q 2 9 s d W 1 u c y 5 7 0 J r Q v t C 7 L d C y 0 L 4 g 0 L 3 Q s C A x I N C 1 0 L T Q u N C 9 0 L j R h t G D L D J 9 J n F 1 b 3 Q 7 L C Z x d W 9 0 O 1 N l Y 3 R p b 2 4 x L 9 C f 0 L v Q s N C 9 X 9 C f 0 Y D Q v t C 0 0 L D Q t i 9 V b n B p d m 9 0 Z W Q g Q 2 9 s d W 1 u c y 5 7 0 J X Q t C 7 Q m N C 3 0 L w s M 3 0 m c X V v d D s s J n F 1 b 3 Q 7 U 2 V j d G l v b j E v 0 J / Q u 9 C w 0 L 1 f 0 J / R g N C + 0 L T Q s N C 2 L 1 V u c G l 2 b 3 R l Z C B D b 2 x 1 b W 5 z L n v Q p t C 1 0 L 3 Q s C D Q t 9 C w I N C 1 0 L T Q u N C 9 0 L j R h t G D L C D R g N G D 0 L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F 8 l R D A l O U Y l R D E l O D A l R D A l Q k U l R D A l Q j Q l R D A l Q j A l R D A l Q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R i V E M S U 4 M C V E M C V C R S V E M C V C N C V E M C V C M C V E M C V C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M l R D A l O U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I z V D E 2 O j I 0 O j A 0 L j E z O D A 5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Z i Y W Q 5 N 2 U 1 L T Y 3 O W E t N D E 0 Y S 1 h N W I w L T l m Y 2 M z M G Y 3 Z D R i O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M l R D A l O U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I z V D E 2 O j I 0 O j A 0 L j E 1 M z c x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Z i Y W Q 5 N 2 U 1 L T Y 3 O W E t N D E 0 Y S 1 h N W I w L T l m Y 2 M z M G Y 3 Z D R i O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M l R D A l O U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I z V D E 2 O j I 0 O j A 0 L j E 3 O T g 3 N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Z i Y W Q 5 N 2 U 1 L T Y 3 O W E t N D E 0 Y S 1 h N W I w L T l m Y 2 M z M G Y 3 Z D R i O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M l R D A l O U Y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D J U Q w J U J G J U Q w J U J F J U Q w J U J E J U Q w J U I 1 J U Q w J U J E J U Q x J T g y J U Q x J T h C X y V E M C U 5 M y V E M C U 5 R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M l R D A l Q k Y l R D A l Q k U l R D A l Q k Q l R D A l Q j U l R D A l Q k Q l R D E l O D I l R D E l O E J f J U Q w J T k z J U Q w J T l G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I l R D E l O D E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Y W Q 5 N 2 U 1 L T Y 3 O W E t N D E 0 Y S 1 h N W I w L T l m Y 2 M z M G Y 3 Z D R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z V D E 2 O j I 0 O j A 0 L j I z M z M z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Q y V E M C V C R i V E M C V C R S V E M C V C R C V E M C V C N S V E M C V C R C V E M S U 4 M i V E M S U 4 Q l 8 l R D A l O T I l R D E l O D E l R D A l Q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R i V E M S U 4 M C V E M C V C R S V E M C V C N C V E M C V C M C V E M C V C N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R i V E M S U 4 M C V E M C V C R S V E M C V C N C V E M C V C M C V E M C V C N i 9 F e H B h b m R l Z C U y M C V E M C U 5 Q S V E M C V C R S V E M C V C Q y V E M C V C R i V E M C V C R S V E M C V C R C V E M C V C N S V E M C V C R C V E M S U 4 M i V E M S U 4 Q l 8 l R D A l O T I l R D E l O D E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T l G J U Q x J T g w J U Q w J U J F J U Q w J U I 0 J U Q w J U I w J U Q w J U I 2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T l G J U Q x J T g w J U Q w J U J F J U Q w J U I 0 J U Q w J U I w J U Q w J U I 2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R i V E M S U 4 M C V E M C V C R S V E M C V C N C V E M C V C M C V E M C V C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T l G J U Q x J T g w J U Q w J U J F J U Q w J U I 0 J U Q w J U I w J U Q w J U I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U 5 R i V E M S U 4 M C V E M C V C R S V E M C V C N C V E M C V C M C V E M C V C N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O U Y l R D E l O D A l R D A l Q k U l R D A l Q j Q l R D A l Q j A l R D A l Q j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O U Y l R D E l O D A l R D A l Q k U l R D A l Q j Q l R D A l Q j A l R D A l Q j Y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i e B M W s B o 9 O h X O 5 + T S N S 6 E A A A A A A g A A A A A A E G Y A A A A B A A A g A A A A n t l e L 3 P V J b f 0 s K f l Z H l v F T / R w T + G v 4 4 H 6 u a z E X b A U x M A A A A A D o A A A A A C A A A g A A A A D H u E B y t Y p g 9 Y Y N O O s / V l f 4 R c R z N X r k / 2 w 7 W 6 5 7 / O v H l Q A A A A A A t o I J J + T n 4 G N 9 4 h h X z Z o L E l m i i 5 0 s c A K 6 B x l O u U l W z 4 M k 5 z / A Z P h A e + y g B d B f L B 8 V P 9 R 6 e h S / b + l Y Q s l D j Z U 4 1 L D v h 6 s P H U M P 0 Z 9 p X B R G 5 A A A A A X v E p B Q o e e 8 L J D 0 0 g K + k D 5 Q p T a V 2 4 K T H 7 g Q r 0 k I J B Y P 1 K d O r B V K 0 W 5 + A k N I h 0 T r 3 2 + a R R n Z V w 9 P A K H U E H 8 / V j U w =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!:;04_ 5 c a 4 e 2 1 0 - 6 5 3 9 - 4 8 6 5 - 8 1 e f - 6 6 3 8 7 a 4 0 9 4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 1 1 0 < / i n t > < / v a l u e > < / i t e m > < i t e m > < k e y > < s t r i n g > !K@L5< / s t r i n g > < / k e y > < v a l u e > < i n t > 1 1 8 < / i n t > < / v a l u e > < / i t e m > < i t e m > < k e y > < s t r i n g > @8E>4< / s t r i n g > < / k e y > < v a l u e > < i n t > 1 2 9 < / i n t > < / v a l u e > < / i t e m > < i t e m > < k e y > < s t r i n g > !515AB>8<>ABL< / s t r i n g > < / k e y > < v a l u e > < i n t > 2 0 7 < / i n t > < / v a l u e > < / i t e m > < i t e m > < k e y > < s t r i n g >  0AE>4< / s t r i n g > < / k e y > < v a l u e > < i n t > 1 2 2 < / i n t > < / v a l u e > < / i t e m > < i t e m > < k e y > < s t r i n g > !515AB.   B>3>< / s t r i n g > < / k e y > < v a l u e > < i n t > 1 8 7 < / i n t > < / v a l u e > < / i t e m > < i t e m > < k e y > < s t r i n g > @8E>4  B>3>< / s t r i n g > < / k e y > < v a l u e > < i n t > 1 8 7 < / i n t > < / v a l u e > < / i t e m > < i t e m > < k e y > < s t r i n g >  0AE>4  B>3>< / s t r i n g > < / k e y > < v a l u e > < i n t > 1 8 7 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 !K@L5< / s t r i n g > < / k e y > < v a l u e > < i n t > 1 < / i n t > < / v a l u e > < / i t e m > < i t e m > < k e y > < s t r i n g > @8E>4< / s t r i n g > < / k e y > < v a l u e > < i n t > 2 < / i n t > < / v a l u e > < / i t e m > < i t e m > < k e y > < s t r i n g > !515AB>8<>ABL< / s t r i n g > < / k e y > < v a l u e > < i n t > 4 < / i n t > < / v a l u e > < / i t e m > < i t e m > < k e y > < s t r i n g >  0AE>4< / s t r i n g > < / k e y > < v a l u e > < i n t > 3 < / i n t > < / v a l u e > < / i t e m > < i t e m > < k e y > < s t r i n g > !515AB.   B>3>< / s t r i n g > < / k e y > < v a l u e > < i n t > 7 < / i n t > < / v a l u e > < / i t e m > < i t e m > < k e y > < s t r i n g > @8E>4  B>3>< / s t r i n g > < / k e y > < v a l u e > < i n t > 5 < / i n t > < / v a l u e > < / i t e m > < i t e m > < k e y > < s t r i n g >  0AE>4  B>3>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 !K@L5< / S o r t B y C o l u m n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 ;0=_ @>406_ 3 6 6 f 8 8 3 7 - 8 a c 0 - 4 7 1 9 - b 9 c 1 - 3 4 a 2 0 0 d 1 d 0 f 0 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 AB0B>:_ AK@LO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 AB0B>:_ AK@LO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 C o l u m n s \ !K@L5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 C o l u m n s \ @8E>4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 !:;04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 !:;04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 C o l u m n s \ !K@L5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 C o l u m n s \ @8E>4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 C o l u m n s \ @8E>4  B>3>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  B>3>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 C o l u m n s \ !515AB.   B>3>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 ;0=_ @>406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 ;0=_ @>406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  ?@>406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  ?AB02:8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 C o l u m n s \ 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 C o l u m n s \ @>4068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 C o l u m n s \ !K@L5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;- 2>  =0  1   54. 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 C o l u m n s \ 4. 7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  70  54. ,   @C1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AB0B>:_ AK@LO_ 2 8 9 2 4 b 6 6 - a 4 8 0 - 4 3 d 9 - a c 8 6 - 7 b 8 6 d b 0 5 e b 7 9 " > 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 !K@L5< / s t r i n g > < / k e y > < v a l u e > < i n t > 1 1 8 < / i n t > < / v a l u e > < / i t e m > < i t e m > < k e y > < s t r i n g > @8E>4< / s t r i n g > < / k e y > < v a l u e > < i n t > 1 2 9 < / i n t > < / v a l u e > < / i t e m > < i t e m > < k e y > < s t r i n g > !515AB>8<>ABL< / s t r i n g > < / k e y > < v a l u e > < i n t > 2 0 7 < / i n t > < / v a l u e > < / i t e m > < i t e m > < k e y > < s t r i n g > 0B0< / s t r i n g > < / k e y > < v a l u e > < i n t > 1 0 1 < / i n t > < / v a l u e > < / i t e m > < / C o l u m n W i d t h s > < C o l u m n D i s p l a y I n d e x > < i t e m > < k e y > < s t r i n g > !K@L5< / s t r i n g > < / k e y > < v a l u e > < i n t > 0 < / i n t > < / v a l u e > < / i t e m > < i t e m > < k e y > < s t r i n g > @8E>4< / s t r i n g > < / k e y > < v a l u e > < i n t > 1 < / i n t > < / v a l u e > < / i t e m > < i t e m > < k e y > < s t r i n g > !515AB>8<>ABL< / s t r i n g > < / k e y > < v a l u e > < i n t > 3 < / i n t > < / v a l u e > < / i t e m > < i t e m > < k e y > < s t r i n g > 0B0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 2 0 2 4 - 1 0 - 2 4 T 0 7 : 0 4 : 4 3 . 9 4 9 4 8 6 + 0 3 : 0 0 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A9CE022E-99DF-4659-A894-F483C3F7257F}">
  <ds:schemaRefs/>
</ds:datastoreItem>
</file>

<file path=customXml/itemProps10.xml><?xml version="1.0" encoding="utf-8"?>
<ds:datastoreItem xmlns:ds="http://schemas.openxmlformats.org/officeDocument/2006/customXml" ds:itemID="{F84A4DC9-02AF-47D1-ACA1-B89D950AAA08}">
  <ds:schemaRefs/>
</ds:datastoreItem>
</file>

<file path=customXml/itemProps11.xml><?xml version="1.0" encoding="utf-8"?>
<ds:datastoreItem xmlns:ds="http://schemas.openxmlformats.org/officeDocument/2006/customXml" ds:itemID="{1A22524E-FEC7-42F9-BAEF-A23A1CB388AC}">
  <ds:schemaRefs/>
</ds:datastoreItem>
</file>

<file path=customXml/itemProps12.xml><?xml version="1.0" encoding="utf-8"?>
<ds:datastoreItem xmlns:ds="http://schemas.openxmlformats.org/officeDocument/2006/customXml" ds:itemID="{03AB442F-69BA-4118-8F49-87EB256FDB39}">
  <ds:schemaRefs/>
</ds:datastoreItem>
</file>

<file path=customXml/itemProps13.xml><?xml version="1.0" encoding="utf-8"?>
<ds:datastoreItem xmlns:ds="http://schemas.openxmlformats.org/officeDocument/2006/customXml" ds:itemID="{416425B9-0EBC-4BD2-9DEE-AD963896BD71}">
  <ds:schemaRefs/>
</ds:datastoreItem>
</file>

<file path=customXml/itemProps14.xml><?xml version="1.0" encoding="utf-8"?>
<ds:datastoreItem xmlns:ds="http://schemas.openxmlformats.org/officeDocument/2006/customXml" ds:itemID="{CB2363E5-37C3-4BBC-971C-EFE7F3783566}">
  <ds:schemaRefs/>
</ds:datastoreItem>
</file>

<file path=customXml/itemProps15.xml><?xml version="1.0" encoding="utf-8"?>
<ds:datastoreItem xmlns:ds="http://schemas.openxmlformats.org/officeDocument/2006/customXml" ds:itemID="{3E4FC184-454C-4434-B7F7-2197BB50EB20}">
  <ds:schemaRefs/>
</ds:datastoreItem>
</file>

<file path=customXml/itemProps16.xml><?xml version="1.0" encoding="utf-8"?>
<ds:datastoreItem xmlns:ds="http://schemas.openxmlformats.org/officeDocument/2006/customXml" ds:itemID="{546E33D6-1913-4A1E-8390-D486D948CCE3}">
  <ds:schemaRefs/>
</ds:datastoreItem>
</file>

<file path=customXml/itemProps17.xml><?xml version="1.0" encoding="utf-8"?>
<ds:datastoreItem xmlns:ds="http://schemas.openxmlformats.org/officeDocument/2006/customXml" ds:itemID="{0688AF60-E4CF-477B-9DA7-3470BBA2E6E7}">
  <ds:schemaRefs/>
</ds:datastoreItem>
</file>

<file path=customXml/itemProps18.xml><?xml version="1.0" encoding="utf-8"?>
<ds:datastoreItem xmlns:ds="http://schemas.openxmlformats.org/officeDocument/2006/customXml" ds:itemID="{BA50B0AA-9FA0-440E-8F1A-348E815F9141}">
  <ds:schemaRefs/>
</ds:datastoreItem>
</file>

<file path=customXml/itemProps19.xml><?xml version="1.0" encoding="utf-8"?>
<ds:datastoreItem xmlns:ds="http://schemas.openxmlformats.org/officeDocument/2006/customXml" ds:itemID="{98D0D81B-55DF-4603-A4FC-AF9BCF60CE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6A40494-9653-40D0-99CE-1E6575FB16B3}">
  <ds:schemaRefs/>
</ds:datastoreItem>
</file>

<file path=customXml/itemProps3.xml><?xml version="1.0" encoding="utf-8"?>
<ds:datastoreItem xmlns:ds="http://schemas.openxmlformats.org/officeDocument/2006/customXml" ds:itemID="{7DE30957-9B35-4F3E-917C-7CCEA1DA4EED}">
  <ds:schemaRefs/>
</ds:datastoreItem>
</file>

<file path=customXml/itemProps4.xml><?xml version="1.0" encoding="utf-8"?>
<ds:datastoreItem xmlns:ds="http://schemas.openxmlformats.org/officeDocument/2006/customXml" ds:itemID="{010848B2-3474-41B4-87CF-2F5957C35FC3}">
  <ds:schemaRefs/>
</ds:datastoreItem>
</file>

<file path=customXml/itemProps5.xml><?xml version="1.0" encoding="utf-8"?>
<ds:datastoreItem xmlns:ds="http://schemas.openxmlformats.org/officeDocument/2006/customXml" ds:itemID="{3DD9DE6B-CEAC-414B-A33F-8EBA4877E325}">
  <ds:schemaRefs/>
</ds:datastoreItem>
</file>

<file path=customXml/itemProps6.xml><?xml version="1.0" encoding="utf-8"?>
<ds:datastoreItem xmlns:ds="http://schemas.openxmlformats.org/officeDocument/2006/customXml" ds:itemID="{8B1B3A7C-D8D2-4866-B93B-579CE5175520}">
  <ds:schemaRefs/>
</ds:datastoreItem>
</file>

<file path=customXml/itemProps7.xml><?xml version="1.0" encoding="utf-8"?>
<ds:datastoreItem xmlns:ds="http://schemas.openxmlformats.org/officeDocument/2006/customXml" ds:itemID="{2106741E-F70C-4749-BD22-7797AF524539}">
  <ds:schemaRefs/>
</ds:datastoreItem>
</file>

<file path=customXml/itemProps8.xml><?xml version="1.0" encoding="utf-8"?>
<ds:datastoreItem xmlns:ds="http://schemas.openxmlformats.org/officeDocument/2006/customXml" ds:itemID="{09506F75-D349-487B-A861-DFDF593A47FB}">
  <ds:schemaRefs/>
</ds:datastoreItem>
</file>

<file path=customXml/itemProps9.xml><?xml version="1.0" encoding="utf-8"?>
<ds:datastoreItem xmlns:ds="http://schemas.openxmlformats.org/officeDocument/2006/customXml" ds:itemID="{CA402292-1BE1-4EA6-BB61-6294209D7E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Vorontsov</dc:creator>
  <cp:lastModifiedBy>konst2398@outlook.com</cp:lastModifiedBy>
  <dcterms:created xsi:type="dcterms:W3CDTF">2024-01-18T09:40:28Z</dcterms:created>
  <dcterms:modified xsi:type="dcterms:W3CDTF">2024-10-24T04:15:47Z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2024-01-18T10:54:28Z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5ef9f78f-67c4-47a4-a663-1c6bc8b2db1f</vt:lpwstr>
  </property>
  <property fmtid="{D5CDD505-2E9C-101B-9397-08002B2CF9AE}" pid="7" name="MSIP_Label_defa4170-0d19-0005-0004-bc88714345d2_ActionId">
    <vt:lpwstr>ddae8ee4-89c4-4e0f-af66-6777b00ceda8</vt:lpwstr>
  </property>
  <property fmtid="{D5CDD505-2E9C-101B-9397-08002B2CF9AE}" pid="8" name="MSIP_Label_defa4170-0d19-0005-0004-bc88714345d2_ContentBits">
    <vt:lpwstr>0</vt:lpwstr>
  </property>
</Properties>
</file>