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4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1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42.xml" ContentType="application/vnd.openxmlformats-officedocument.drawingml.chart+xml"/>
  <Override PartName="/xl/charts/chart66.xml" ContentType="application/vnd.openxmlformats-officedocument.drawingml.chart+xml"/>
  <Override PartName="/xl/charts/chart43.xml" ContentType="application/vnd.openxmlformats-officedocument.drawingml.chart+xml"/>
  <Override PartName="/xl/charts/chart67.xml" ContentType="application/vnd.openxmlformats-officedocument.drawingml.chart+xml"/>
  <Override PartName="/xl/charts/chart44.xml" ContentType="application/vnd.openxmlformats-officedocument.drawingml.chart+xml"/>
  <Override PartName="/xl/charts/chart68.xml" ContentType="application/vnd.openxmlformats-officedocument.drawingml.chart+xml"/>
  <Override PartName="/xl/charts/chart37.xml" ContentType="application/vnd.openxmlformats-officedocument.drawingml.chart+xml"/>
  <Override PartName="/xl/charts/chart48.xml" ContentType="application/vnd.openxmlformats-officedocument.drawingml.chart+xml"/>
  <Override PartName="/xl/charts/chart50.xml" ContentType="application/vnd.openxmlformats-officedocument.drawingml.chart+xml"/>
  <Override PartName="/xl/charts/chart36.xml" ContentType="application/vnd.openxmlformats-officedocument.drawingml.chart+xml"/>
  <Override PartName="/xl/charts/chart49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60.xml" ContentType="application/vnd.openxmlformats-officedocument.drawingml.chart+xml"/>
  <Override PartName="/xl/charts/chart59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weet 1" sheetId="1" state="visible" r:id="rId2"/>
    <sheet name="active_RCR" sheetId="2" state="visible" r:id="rId3"/>
    <sheet name="Tweet 4" sheetId="3" state="visible" r:id="rId4"/>
    <sheet name="Tweet 5" sheetId="4" state="visible" r:id="rId5"/>
    <sheet name="Tweet 6" sheetId="5" state="visible" r:id="rId6"/>
    <sheet name="Tweet 9" sheetId="6" state="visible" r:id="rId7"/>
    <sheet name="Tweet 12" sheetId="7" state="visible" r:id="rId8"/>
    <sheet name="Tweet 13" sheetId="8" state="visible" r:id="rId9"/>
    <sheet name="Tweet 14" sheetId="9" state="visible" r:id="rId10"/>
    <sheet name="工作表1" sheetId="10" state="visible" r:id="rId11"/>
    <sheet name="basic info" sheetId="11" state="visible" r:id="rId12"/>
    <sheet name="Tweet 3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<sst xmlns="http://schemas.openxmlformats.org/spreadsheetml/2006/main" count="4772" uniqueCount="181">
  <si>
    <t xml:space="preserve">ADD Self Loop with Base features</t>
  </si>
  <si>
    <r>
      <rPr>
        <sz val="14"/>
        <rFont val="Noto Sans CJK SC"/>
        <family val="2"/>
        <charset val="1"/>
      </rPr>
      <t xml:space="preserve">轉推最高的：</t>
    </r>
    <r>
      <rPr>
        <sz val="14"/>
        <rFont val="Arial"/>
        <family val="2"/>
        <charset val="1"/>
      </rPr>
      <t xml:space="preserve">Tweet 1</t>
    </r>
  </si>
  <si>
    <t xml:space="preserve">base graph nodes: 11352</t>
  </si>
  <si>
    <t xml:space="preserve">Negative Sampling = 1:2</t>
  </si>
  <si>
    <t xml:space="preserve">base graph edges: 62459</t>
  </si>
  <si>
    <r>
      <rPr>
        <sz val="14"/>
        <rFont val="Arial"/>
        <family val="2"/>
        <charset val="1"/>
      </rPr>
      <t xml:space="preserve">48 </t>
    </r>
    <r>
      <rPr>
        <sz val="14"/>
        <rFont val="Noto Sans CJK SC"/>
        <family val="2"/>
        <charset val="1"/>
      </rPr>
      <t xml:space="preserve">小時轉推：</t>
    </r>
    <r>
      <rPr>
        <sz val="14"/>
        <rFont val="Arial"/>
        <family val="2"/>
        <charset val="1"/>
      </rPr>
      <t xml:space="preserve">4670</t>
    </r>
  </si>
  <si>
    <t xml:space="preserve">TP</t>
  </si>
  <si>
    <t xml:space="preserve">TN</t>
  </si>
  <si>
    <t xml:space="preserve">FP</t>
  </si>
  <si>
    <t xml:space="preserve">FN</t>
  </si>
  <si>
    <t xml:space="preserve">1 hr</t>
  </si>
  <si>
    <t xml:space="preserve">Total</t>
  </si>
  <si>
    <t xml:space="preserve">ACC</t>
  </si>
  <si>
    <t xml:space="preserve">Precision</t>
  </si>
  <si>
    <t xml:space="preserve">Recall</t>
  </si>
  <si>
    <t xml:space="preserve">RCR</t>
  </si>
  <si>
    <r>
      <rPr>
        <sz val="18"/>
        <rFont val="Arial"/>
        <family val="2"/>
        <charset val="1"/>
      </rPr>
      <t xml:space="preserve">1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1467</t>
    </r>
  </si>
  <si>
    <r>
      <rPr>
        <sz val="13"/>
        <rFont val="Arial"/>
        <family val="2"/>
        <charset val="1"/>
      </rPr>
      <t xml:space="preserve">1</t>
    </r>
    <r>
      <rPr>
        <vertAlign val="superscript"/>
        <sz val="13"/>
        <rFont val="Arial"/>
        <family val="2"/>
        <charset val="1"/>
      </rPr>
      <t xml:space="preserve">st</t>
    </r>
    <r>
      <rPr>
        <sz val="13"/>
        <rFont val="Arial"/>
        <family val="2"/>
        <charset val="1"/>
      </rPr>
      <t xml:space="preserve"> Round</t>
    </r>
  </si>
  <si>
    <t xml:space="preserve">Batch 1</t>
  </si>
  <si>
    <r>
      <rPr>
        <sz val="18"/>
        <rFont val="Arial"/>
        <family val="2"/>
        <charset val="1"/>
      </rPr>
      <t xml:space="preserve">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1947 </t>
    </r>
  </si>
  <si>
    <t xml:space="preserve">Batch 2</t>
  </si>
  <si>
    <t xml:space="preserve">Round 1</t>
  </si>
  <si>
    <t xml:space="preserve">Batch 3</t>
  </si>
  <si>
    <t xml:space="preserve">Round 2</t>
  </si>
  <si>
    <t xml:space="preserve">Batch 4</t>
  </si>
  <si>
    <t xml:space="preserve">Round 3</t>
  </si>
  <si>
    <t xml:space="preserve">Batch 5</t>
  </si>
  <si>
    <t xml:space="preserve">Average</t>
  </si>
  <si>
    <t xml:space="preserve">Batch 6</t>
  </si>
  <si>
    <t xml:space="preserve">Batch 7</t>
  </si>
  <si>
    <t xml:space="preserve">Batch 8</t>
  </si>
  <si>
    <t xml:space="preserve">Batch 9</t>
  </si>
  <si>
    <t xml:space="preserve">2 hr</t>
  </si>
  <si>
    <t xml:space="preserve">Batch 10</t>
  </si>
  <si>
    <r>
      <rPr>
        <sz val="13"/>
        <rFont val="Arial"/>
        <family val="2"/>
        <charset val="1"/>
      </rPr>
      <t xml:space="preserve">2</t>
    </r>
    <r>
      <rPr>
        <vertAlign val="superscript"/>
        <sz val="13"/>
        <rFont val="Arial"/>
        <family val="2"/>
        <charset val="1"/>
      </rPr>
      <t xml:space="preserve">nd</t>
    </r>
    <r>
      <rPr>
        <sz val="13"/>
        <rFont val="Arial"/>
        <family val="2"/>
        <charset val="1"/>
      </rPr>
      <t xml:space="preserve"> Round</t>
    </r>
  </si>
  <si>
    <t xml:space="preserve">4 hr</t>
  </si>
  <si>
    <r>
      <rPr>
        <sz val="13"/>
        <rFont val="Arial"/>
        <family val="2"/>
        <charset val="1"/>
      </rPr>
      <t xml:space="preserve">3</t>
    </r>
    <r>
      <rPr>
        <vertAlign val="superscript"/>
        <sz val="13"/>
        <rFont val="Arial"/>
        <family val="2"/>
        <charset val="1"/>
      </rPr>
      <t xml:space="preserve">rd</t>
    </r>
    <r>
      <rPr>
        <sz val="13"/>
        <rFont val="Arial"/>
        <family val="2"/>
        <charset val="1"/>
      </rPr>
      <t xml:space="preserve"> Round</t>
    </r>
  </si>
  <si>
    <t xml:space="preserve">6 hr</t>
  </si>
  <si>
    <r>
      <rPr>
        <sz val="18"/>
        <rFont val="Arial"/>
        <family val="2"/>
        <charset val="1"/>
      </rPr>
      <t xml:space="preserve">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2638</t>
    </r>
  </si>
  <si>
    <t xml:space="preserve">8 hr</t>
  </si>
  <si>
    <r>
      <rPr>
        <sz val="18"/>
        <rFont val="Arial"/>
        <family val="2"/>
        <charset val="1"/>
      </rPr>
      <t xml:space="preserve">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3056</t>
    </r>
  </si>
  <si>
    <t xml:space="preserve">10 hr</t>
  </si>
  <si>
    <t xml:space="preserve">12 hr</t>
  </si>
  <si>
    <t xml:space="preserve">16 hr</t>
  </si>
  <si>
    <r>
      <rPr>
        <sz val="18"/>
        <rFont val="Arial"/>
        <family val="2"/>
        <charset val="1"/>
      </rPr>
      <t xml:space="preserve">8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3390 </t>
    </r>
  </si>
  <si>
    <r>
      <rPr>
        <sz val="18"/>
        <rFont val="Arial"/>
        <family val="2"/>
        <charset val="1"/>
      </rPr>
      <t xml:space="preserve">10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3643</t>
    </r>
  </si>
  <si>
    <t xml:space="preserve">20 hr</t>
  </si>
  <si>
    <t xml:space="preserve">24 hr</t>
  </si>
  <si>
    <r>
      <rPr>
        <sz val="18"/>
        <rFont val="Arial"/>
        <family val="2"/>
        <charset val="1"/>
      </rPr>
      <t xml:space="preserve">12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3788</t>
    </r>
  </si>
  <si>
    <r>
      <rPr>
        <sz val="18"/>
        <rFont val="Arial"/>
        <family val="2"/>
        <charset val="1"/>
      </rPr>
      <t xml:space="preserve">16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4023</t>
    </r>
  </si>
  <si>
    <r>
      <rPr>
        <sz val="18"/>
        <rFont val="Arial"/>
        <family val="2"/>
        <charset val="1"/>
      </rPr>
      <t xml:space="preserve">20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4210</t>
    </r>
  </si>
  <si>
    <r>
      <rPr>
        <sz val="18"/>
        <rFont val="Arial"/>
        <family val="2"/>
        <charset val="1"/>
      </rPr>
      <t xml:space="preserve">24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4375</t>
    </r>
  </si>
  <si>
    <t xml:space="preserve">Tweet 4</t>
  </si>
  <si>
    <r>
      <rPr>
        <sz val="14"/>
        <rFont val="Ubuntu"/>
        <family val="1"/>
        <charset val="136"/>
      </rPr>
      <t xml:space="preserve">48 </t>
    </r>
    <r>
      <rPr>
        <sz val="14"/>
        <rFont val="Noto Sans CJK SC"/>
        <family val="2"/>
        <charset val="1"/>
      </rPr>
      <t xml:space="preserve">小時轉推：</t>
    </r>
    <r>
      <rPr>
        <sz val="14"/>
        <rFont val="Ubuntu"/>
        <family val="1"/>
        <charset val="136"/>
      </rPr>
      <t xml:space="preserve">2631</t>
    </r>
  </si>
  <si>
    <r>
      <rPr>
        <sz val="18"/>
        <rFont val="Arial"/>
        <family val="2"/>
        <charset val="1"/>
      </rPr>
      <t xml:space="preserve">1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Active:471</t>
    </r>
  </si>
  <si>
    <r>
      <rPr>
        <sz val="18"/>
        <rFont val="Arial"/>
        <family val="2"/>
        <charset val="1"/>
      </rPr>
      <t xml:space="preserve">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637</t>
    </r>
  </si>
  <si>
    <r>
      <rPr>
        <sz val="18"/>
        <rFont val="Arial"/>
        <family val="2"/>
        <charset val="1"/>
      </rPr>
      <t xml:space="preserve">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1025</t>
    </r>
  </si>
  <si>
    <r>
      <rPr>
        <sz val="18"/>
        <rFont val="Arial"/>
        <family val="2"/>
        <charset val="1"/>
      </rPr>
      <t xml:space="preserve">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1402</t>
    </r>
  </si>
  <si>
    <r>
      <rPr>
        <sz val="18"/>
        <rFont val="Arial"/>
        <family val="2"/>
        <charset val="1"/>
      </rPr>
      <t xml:space="preserve">8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1690</t>
    </r>
  </si>
  <si>
    <r>
      <rPr>
        <sz val="18"/>
        <rFont val="Arial"/>
        <family val="2"/>
        <charset val="1"/>
      </rPr>
      <t xml:space="preserve">10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1874</t>
    </r>
  </si>
  <si>
    <r>
      <rPr>
        <sz val="18"/>
        <rFont val="Arial"/>
        <family val="2"/>
        <charset val="1"/>
      </rPr>
      <t xml:space="preserve">12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2007</t>
    </r>
  </si>
  <si>
    <r>
      <rPr>
        <sz val="18"/>
        <rFont val="Arial"/>
        <family val="2"/>
        <charset val="1"/>
      </rPr>
      <t xml:space="preserve">16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2198</t>
    </r>
  </si>
  <si>
    <r>
      <rPr>
        <sz val="18"/>
        <rFont val="Arial"/>
        <family val="2"/>
        <charset val="1"/>
      </rPr>
      <t xml:space="preserve">20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2317</t>
    </r>
  </si>
  <si>
    <r>
      <rPr>
        <sz val="18"/>
        <rFont val="Arial"/>
        <family val="2"/>
        <charset val="1"/>
      </rPr>
      <t xml:space="preserve">24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2401</t>
    </r>
  </si>
  <si>
    <t xml:space="preserve">Tweet 5</t>
  </si>
  <si>
    <r>
      <rPr>
        <sz val="14"/>
        <rFont val="Ubuntu"/>
        <family val="1"/>
        <charset val="136"/>
      </rPr>
      <t xml:space="preserve">48 </t>
    </r>
    <r>
      <rPr>
        <sz val="14"/>
        <rFont val="Noto Sans CJK SC"/>
        <family val="2"/>
        <charset val="1"/>
      </rPr>
      <t xml:space="preserve">小時轉推：</t>
    </r>
    <r>
      <rPr>
        <sz val="14"/>
        <rFont val="Ubuntu"/>
        <family val="1"/>
        <charset val="136"/>
      </rPr>
      <t xml:space="preserve">2389</t>
    </r>
  </si>
  <si>
    <r>
      <rPr>
        <sz val="18"/>
        <rFont val="Arial"/>
        <family val="2"/>
        <charset val="1"/>
      </rPr>
      <t xml:space="preserve">1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428</t>
    </r>
  </si>
  <si>
    <r>
      <rPr>
        <sz val="18"/>
        <rFont val="Arial"/>
        <family val="2"/>
        <charset val="1"/>
      </rPr>
      <t xml:space="preserve">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619</t>
    </r>
  </si>
  <si>
    <r>
      <rPr>
        <sz val="18"/>
        <rFont val="Arial"/>
        <family val="2"/>
        <charset val="1"/>
      </rPr>
      <t xml:space="preserve">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956</t>
    </r>
  </si>
  <si>
    <r>
      <rPr>
        <sz val="18"/>
        <rFont val="Arial"/>
        <family val="2"/>
        <charset val="1"/>
      </rPr>
      <t xml:space="preserve">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1313</t>
    </r>
  </si>
  <si>
    <r>
      <rPr>
        <sz val="18"/>
        <rFont val="Arial"/>
        <family val="2"/>
        <charset val="1"/>
      </rPr>
      <t xml:space="preserve">8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1549</t>
    </r>
  </si>
  <si>
    <r>
      <rPr>
        <sz val="18"/>
        <rFont val="Arial"/>
        <family val="2"/>
        <charset val="1"/>
      </rPr>
      <t xml:space="preserve">10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1702</t>
    </r>
  </si>
  <si>
    <r>
      <rPr>
        <sz val="18"/>
        <rFont val="Arial"/>
        <family val="2"/>
        <charset val="1"/>
      </rPr>
      <t xml:space="preserve">12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1797</t>
    </r>
  </si>
  <si>
    <r>
      <rPr>
        <sz val="18"/>
        <rFont val="Arial"/>
        <family val="2"/>
        <charset val="1"/>
      </rPr>
      <t xml:space="preserve">16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1931</t>
    </r>
  </si>
  <si>
    <r>
      <rPr>
        <sz val="18"/>
        <rFont val="Arial"/>
        <family val="2"/>
        <charset val="1"/>
      </rPr>
      <t xml:space="preserve">20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2069</t>
    </r>
  </si>
  <si>
    <r>
      <rPr>
        <sz val="18"/>
        <rFont val="Arial"/>
        <family val="2"/>
        <charset val="1"/>
      </rPr>
      <t xml:space="preserve">24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2160</t>
    </r>
  </si>
  <si>
    <t xml:space="preserve">Tweet 6</t>
  </si>
  <si>
    <r>
      <rPr>
        <sz val="11"/>
        <rFont val="Ubuntu"/>
        <family val="1"/>
        <charset val="136"/>
      </rPr>
      <t xml:space="preserve">48 </t>
    </r>
    <r>
      <rPr>
        <sz val="11"/>
        <rFont val="Noto Sans CJK SC"/>
        <family val="2"/>
        <charset val="1"/>
      </rPr>
      <t xml:space="preserve">小時轉推：</t>
    </r>
    <r>
      <rPr>
        <sz val="11"/>
        <rFont val="Ubuntu"/>
        <family val="1"/>
        <charset val="136"/>
      </rPr>
      <t xml:space="preserve">2945</t>
    </r>
  </si>
  <si>
    <r>
      <rPr>
        <sz val="18"/>
        <rFont val="Arial"/>
        <family val="2"/>
        <charset val="1"/>
      </rPr>
      <t xml:space="preserve">1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Active:802</t>
    </r>
  </si>
  <si>
    <r>
      <rPr>
        <sz val="18"/>
        <rFont val="Arial"/>
        <family val="2"/>
        <charset val="1"/>
      </rPr>
      <t xml:space="preserve">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1099</t>
    </r>
  </si>
  <si>
    <r>
      <rPr>
        <sz val="18"/>
        <rFont val="Arial"/>
        <family val="2"/>
        <charset val="1"/>
      </rPr>
      <t xml:space="preserve">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1426</t>
    </r>
  </si>
  <si>
    <r>
      <rPr>
        <sz val="18"/>
        <rFont val="Arial"/>
        <family val="2"/>
        <charset val="1"/>
      </rPr>
      <t xml:space="preserve">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1675</t>
    </r>
  </si>
  <si>
    <r>
      <rPr>
        <sz val="18"/>
        <rFont val="Arial"/>
        <family val="2"/>
        <charset val="1"/>
      </rPr>
      <t xml:space="preserve">8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1845</t>
    </r>
  </si>
  <si>
    <r>
      <rPr>
        <sz val="18"/>
        <rFont val="Arial"/>
        <family val="2"/>
        <charset val="1"/>
      </rPr>
      <t xml:space="preserve">10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2024</t>
    </r>
  </si>
  <si>
    <r>
      <rPr>
        <sz val="18"/>
        <rFont val="Arial"/>
        <family val="2"/>
        <charset val="1"/>
      </rPr>
      <t xml:space="preserve">12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2138</t>
    </r>
  </si>
  <si>
    <r>
      <rPr>
        <sz val="18"/>
        <rFont val="Arial"/>
        <family val="2"/>
        <charset val="1"/>
      </rPr>
      <t xml:space="preserve">16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2332</t>
    </r>
  </si>
  <si>
    <r>
      <rPr>
        <sz val="18"/>
        <rFont val="Arial"/>
        <family val="2"/>
        <charset val="1"/>
      </rPr>
      <t xml:space="preserve">20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2482</t>
    </r>
  </si>
  <si>
    <r>
      <rPr>
        <sz val="18"/>
        <rFont val="Arial"/>
        <family val="2"/>
        <charset val="1"/>
      </rPr>
      <t xml:space="preserve">24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2601</t>
    </r>
  </si>
  <si>
    <t xml:space="preserve">Tweet 9</t>
  </si>
  <si>
    <r>
      <rPr>
        <sz val="11"/>
        <rFont val="Ubuntu"/>
        <family val="1"/>
        <charset val="136"/>
      </rPr>
      <t xml:space="preserve">48 </t>
    </r>
    <r>
      <rPr>
        <sz val="11"/>
        <rFont val="Noto Sans CJK SC"/>
        <family val="2"/>
        <charset val="1"/>
      </rPr>
      <t xml:space="preserve">小時轉推：</t>
    </r>
    <r>
      <rPr>
        <sz val="11"/>
        <rFont val="Ubuntu"/>
        <family val="1"/>
        <charset val="136"/>
      </rPr>
      <t xml:space="preserve">2261</t>
    </r>
  </si>
  <si>
    <r>
      <rPr>
        <sz val="18"/>
        <rFont val="Arial"/>
        <family val="2"/>
        <charset val="1"/>
      </rPr>
      <t xml:space="preserve">1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Active:487</t>
    </r>
  </si>
  <si>
    <r>
      <rPr>
        <sz val="18"/>
        <rFont val="Arial"/>
        <family val="2"/>
        <charset val="1"/>
      </rPr>
      <t xml:space="preserve">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651</t>
    </r>
  </si>
  <si>
    <r>
      <rPr>
        <sz val="18"/>
        <rFont val="Arial"/>
        <family val="2"/>
        <charset val="1"/>
      </rPr>
      <t xml:space="preserve">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832</t>
    </r>
  </si>
  <si>
    <r>
      <rPr>
        <sz val="18"/>
        <rFont val="Arial"/>
        <family val="2"/>
        <charset val="1"/>
      </rPr>
      <t xml:space="preserve">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1024</t>
    </r>
  </si>
  <si>
    <r>
      <rPr>
        <sz val="18"/>
        <rFont val="Arial"/>
        <family val="2"/>
        <charset val="1"/>
      </rPr>
      <t xml:space="preserve">8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1274</t>
    </r>
  </si>
  <si>
    <r>
      <rPr>
        <sz val="18"/>
        <rFont val="Arial"/>
        <family val="2"/>
        <charset val="1"/>
      </rPr>
      <t xml:space="preserve">10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1488</t>
    </r>
  </si>
  <si>
    <r>
      <rPr>
        <sz val="18"/>
        <rFont val="Arial"/>
        <family val="2"/>
        <charset val="1"/>
      </rPr>
      <t xml:space="preserve">12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1658</t>
    </r>
  </si>
  <si>
    <r>
      <rPr>
        <sz val="18"/>
        <rFont val="Arial"/>
        <family val="2"/>
        <charset val="1"/>
      </rPr>
      <t xml:space="preserve">16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1856</t>
    </r>
  </si>
  <si>
    <r>
      <rPr>
        <sz val="18"/>
        <rFont val="Arial"/>
        <family val="2"/>
        <charset val="1"/>
      </rPr>
      <t xml:space="preserve">20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1976</t>
    </r>
  </si>
  <si>
    <r>
      <rPr>
        <sz val="18"/>
        <rFont val="Arial"/>
        <family val="2"/>
        <charset val="1"/>
      </rPr>
      <t xml:space="preserve">24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2062</t>
    </r>
  </si>
  <si>
    <t xml:space="preserve">Tweet 12</t>
  </si>
  <si>
    <r>
      <rPr>
        <sz val="11"/>
        <rFont val="Ubuntu"/>
        <family val="1"/>
        <charset val="136"/>
      </rPr>
      <t xml:space="preserve">48 </t>
    </r>
    <r>
      <rPr>
        <sz val="11"/>
        <rFont val="Noto Sans CJK SC"/>
        <family val="2"/>
        <charset val="1"/>
      </rPr>
      <t xml:space="preserve">小時轉推：</t>
    </r>
    <r>
      <rPr>
        <sz val="11"/>
        <rFont val="Ubuntu"/>
        <family val="1"/>
        <charset val="136"/>
      </rPr>
      <t xml:space="preserve">3499</t>
    </r>
  </si>
  <si>
    <r>
      <rPr>
        <sz val="18"/>
        <rFont val="Arial"/>
        <family val="2"/>
        <charset val="1"/>
      </rPr>
      <t xml:space="preserve">1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972</t>
    </r>
  </si>
  <si>
    <r>
      <rPr>
        <sz val="18"/>
        <rFont val="Arial"/>
        <family val="2"/>
        <charset val="1"/>
      </rPr>
      <t xml:space="preserve">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1357</t>
    </r>
  </si>
  <si>
    <r>
      <rPr>
        <sz val="18"/>
        <rFont val="Arial"/>
        <family val="2"/>
        <charset val="1"/>
      </rPr>
      <t xml:space="preserve">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1868</t>
    </r>
  </si>
  <si>
    <r>
      <rPr>
        <sz val="18"/>
        <rFont val="Arial"/>
        <family val="2"/>
        <charset val="1"/>
      </rPr>
      <t xml:space="preserve">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2160</t>
    </r>
  </si>
  <si>
    <r>
      <rPr>
        <sz val="18"/>
        <rFont val="Arial"/>
        <family val="2"/>
        <charset val="1"/>
      </rPr>
      <t xml:space="preserve">8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2396</t>
    </r>
  </si>
  <si>
    <r>
      <rPr>
        <sz val="18"/>
        <rFont val="Arial"/>
        <family val="2"/>
        <charset val="1"/>
      </rPr>
      <t xml:space="preserve">10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2566</t>
    </r>
  </si>
  <si>
    <r>
      <rPr>
        <sz val="18"/>
        <rFont val="Arial"/>
        <family val="2"/>
        <charset val="1"/>
      </rPr>
      <t xml:space="preserve">12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2717</t>
    </r>
  </si>
  <si>
    <r>
      <rPr>
        <sz val="18"/>
        <rFont val="Arial"/>
        <family val="2"/>
        <charset val="1"/>
      </rPr>
      <t xml:space="preserve">16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2936</t>
    </r>
  </si>
  <si>
    <r>
      <rPr>
        <sz val="18"/>
        <rFont val="Arial"/>
        <family val="2"/>
        <charset val="1"/>
      </rPr>
      <t xml:space="preserve">20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3120</t>
    </r>
  </si>
  <si>
    <r>
      <rPr>
        <sz val="18"/>
        <rFont val="Arial"/>
        <family val="2"/>
        <charset val="1"/>
      </rPr>
      <t xml:space="preserve">24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3264</t>
    </r>
  </si>
  <si>
    <t xml:space="preserve">Tweet 13</t>
  </si>
  <si>
    <r>
      <rPr>
        <sz val="11"/>
        <rFont val="Ubuntu"/>
        <family val="1"/>
        <charset val="136"/>
      </rPr>
      <t xml:space="preserve">48 </t>
    </r>
    <r>
      <rPr>
        <sz val="11"/>
        <rFont val="Noto Sans CJK SC"/>
        <family val="2"/>
        <charset val="1"/>
      </rPr>
      <t xml:space="preserve">小時轉推：</t>
    </r>
    <r>
      <rPr>
        <sz val="11"/>
        <rFont val="Ubuntu"/>
        <family val="1"/>
        <charset val="136"/>
      </rPr>
      <t xml:space="preserve">2487</t>
    </r>
  </si>
  <si>
    <r>
      <rPr>
        <sz val="18"/>
        <rFont val="Arial"/>
        <family val="2"/>
        <charset val="1"/>
      </rPr>
      <t xml:space="preserve">1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Active:434</t>
    </r>
  </si>
  <si>
    <r>
      <rPr>
        <sz val="18"/>
        <rFont val="Arial"/>
        <family val="2"/>
        <charset val="1"/>
      </rPr>
      <t xml:space="preserve">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833</t>
    </r>
  </si>
  <si>
    <r>
      <rPr>
        <sz val="18"/>
        <rFont val="Arial"/>
        <family val="2"/>
        <charset val="1"/>
      </rPr>
      <t xml:space="preserve">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1294</t>
    </r>
  </si>
  <si>
    <r>
      <rPr>
        <sz val="18"/>
        <rFont val="Arial"/>
        <family val="2"/>
        <charset val="1"/>
      </rPr>
      <t xml:space="preserve">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1622</t>
    </r>
  </si>
  <si>
    <r>
      <rPr>
        <sz val="18"/>
        <rFont val="Arial"/>
        <family val="2"/>
        <charset val="1"/>
      </rPr>
      <t xml:space="preserve">8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1843</t>
    </r>
  </si>
  <si>
    <r>
      <rPr>
        <sz val="18"/>
        <rFont val="Arial"/>
        <family val="2"/>
        <charset val="1"/>
      </rPr>
      <t xml:space="preserve">10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1973</t>
    </r>
  </si>
  <si>
    <r>
      <rPr>
        <sz val="18"/>
        <rFont val="Arial"/>
        <family val="2"/>
        <charset val="1"/>
      </rPr>
      <t xml:space="preserve">12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2040</t>
    </r>
  </si>
  <si>
    <r>
      <rPr>
        <sz val="18"/>
        <rFont val="Arial"/>
        <family val="2"/>
        <charset val="1"/>
      </rPr>
      <t xml:space="preserve">16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2196</t>
    </r>
  </si>
  <si>
    <r>
      <rPr>
        <sz val="18"/>
        <rFont val="Arial"/>
        <family val="2"/>
        <charset val="1"/>
      </rPr>
      <t xml:space="preserve">20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2305</t>
    </r>
  </si>
  <si>
    <r>
      <rPr>
        <sz val="18"/>
        <rFont val="Arial"/>
        <family val="2"/>
        <charset val="1"/>
      </rPr>
      <t xml:space="preserve">24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2397</t>
    </r>
  </si>
  <si>
    <t xml:space="preserve">Tweet 14</t>
  </si>
  <si>
    <r>
      <rPr>
        <sz val="11"/>
        <rFont val="Ubuntu"/>
        <family val="1"/>
        <charset val="136"/>
      </rPr>
      <t xml:space="preserve">48 </t>
    </r>
    <r>
      <rPr>
        <sz val="11"/>
        <rFont val="Noto Sans CJK SC"/>
        <family val="2"/>
        <charset val="1"/>
      </rPr>
      <t xml:space="preserve">小時轉推：</t>
    </r>
    <r>
      <rPr>
        <sz val="11"/>
        <rFont val="Ubuntu"/>
        <family val="1"/>
        <charset val="136"/>
      </rPr>
      <t xml:space="preserve">2515</t>
    </r>
  </si>
  <si>
    <r>
      <rPr>
        <sz val="18"/>
        <rFont val="Arial"/>
        <family val="2"/>
        <charset val="1"/>
      </rPr>
      <t xml:space="preserve">1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Active:679</t>
    </r>
  </si>
  <si>
    <r>
      <rPr>
        <sz val="18"/>
        <rFont val="Arial"/>
        <family val="2"/>
        <charset val="1"/>
      </rPr>
      <t xml:space="preserve">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990</t>
    </r>
  </si>
  <si>
    <r>
      <rPr>
        <sz val="18"/>
        <rFont val="Arial"/>
        <family val="2"/>
        <charset val="1"/>
      </rPr>
      <t xml:space="preserve">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1327</t>
    </r>
  </si>
  <si>
    <r>
      <rPr>
        <sz val="18"/>
        <rFont val="Arial"/>
        <family val="2"/>
        <charset val="1"/>
      </rPr>
      <t xml:space="preserve">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1599</t>
    </r>
  </si>
  <si>
    <r>
      <rPr>
        <sz val="18"/>
        <rFont val="Arial"/>
        <family val="2"/>
        <charset val="1"/>
      </rPr>
      <t xml:space="preserve">8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1781</t>
    </r>
  </si>
  <si>
    <r>
      <rPr>
        <sz val="18"/>
        <rFont val="Arial"/>
        <family val="2"/>
        <charset val="1"/>
      </rPr>
      <t xml:space="preserve">10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1904</t>
    </r>
  </si>
  <si>
    <r>
      <rPr>
        <sz val="18"/>
        <rFont val="Arial"/>
        <family val="2"/>
        <charset val="1"/>
      </rPr>
      <t xml:space="preserve">12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2006</t>
    </r>
  </si>
  <si>
    <r>
      <rPr>
        <sz val="18"/>
        <rFont val="Arial"/>
        <family val="2"/>
        <charset val="1"/>
      </rPr>
      <t xml:space="preserve">16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2131 </t>
    </r>
  </si>
  <si>
    <r>
      <rPr>
        <sz val="18"/>
        <rFont val="Arial"/>
        <family val="2"/>
        <charset val="1"/>
      </rPr>
      <t xml:space="preserve">20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2272</t>
    </r>
  </si>
  <si>
    <r>
      <rPr>
        <sz val="18"/>
        <rFont val="Arial"/>
        <family val="2"/>
        <charset val="1"/>
      </rPr>
      <t xml:space="preserve">24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2400</t>
    </r>
  </si>
  <si>
    <t xml:space="preserve">1hr</t>
  </si>
  <si>
    <t xml:space="preserve">Tweet1</t>
  </si>
  <si>
    <t xml:space="preserve">2hr</t>
  </si>
  <si>
    <t xml:space="preserve">Tweet4</t>
  </si>
  <si>
    <t xml:space="preserve">4hr</t>
  </si>
  <si>
    <t xml:space="preserve">Tweet5</t>
  </si>
  <si>
    <t xml:space="preserve">6hr</t>
  </si>
  <si>
    <t xml:space="preserve">Tweet6</t>
  </si>
  <si>
    <t xml:space="preserve">8hr</t>
  </si>
  <si>
    <t xml:space="preserve">Tweet9</t>
  </si>
  <si>
    <t xml:space="preserve">10hr</t>
  </si>
  <si>
    <t xml:space="preserve">Tweet12</t>
  </si>
  <si>
    <t xml:space="preserve">12hr</t>
  </si>
  <si>
    <t xml:space="preserve">Tweet13</t>
  </si>
  <si>
    <t xml:space="preserve">16hr</t>
  </si>
  <si>
    <t xml:space="preserve">Tweet14</t>
  </si>
  <si>
    <t xml:space="preserve">20hr</t>
  </si>
  <si>
    <t xml:space="preserve">24hr</t>
  </si>
  <si>
    <t xml:space="preserve">tweet id</t>
  </si>
  <si>
    <t xml:space="preserve">post time</t>
  </si>
  <si>
    <t xml:space="preserve">encode id</t>
  </si>
  <si>
    <t xml:space="preserve">48hr</t>
  </si>
  <si>
    <t xml:space="preserve">encoding id</t>
  </si>
  <si>
    <t xml:space="preserve">1628117788857405461</t>
  </si>
  <si>
    <t xml:space="preserve">Tweet 1</t>
  </si>
  <si>
    <t xml:space="preserve">1629201852968452097</t>
  </si>
  <si>
    <t xml:space="preserve">1628440536305795072</t>
  </si>
  <si>
    <t xml:space="preserve">1628323723693678592</t>
  </si>
  <si>
    <t xml:space="preserve">1629567857041260545</t>
  </si>
  <si>
    <t xml:space="preserve">1629251610135220226</t>
  </si>
  <si>
    <t xml:space="preserve">1628328918964109313</t>
  </si>
  <si>
    <t xml:space="preserve">1628998457645047808</t>
  </si>
  <si>
    <r>
      <rPr>
        <sz val="11"/>
        <color rgb="FF000000"/>
        <rFont val="Noto Sans CJK SC"/>
        <family val="2"/>
        <charset val="1"/>
      </rPr>
      <t xml:space="preserve">轉推數最低的：</t>
    </r>
    <r>
      <rPr>
        <sz val="11"/>
        <color rgb="FF000000"/>
        <rFont val="Ubuntu"/>
        <family val="1"/>
        <charset val="136"/>
      </rPr>
      <t xml:space="preserve">Tweet 3</t>
    </r>
  </si>
  <si>
    <r>
      <rPr>
        <sz val="11"/>
        <rFont val="Ubuntu"/>
        <family val="1"/>
        <charset val="136"/>
      </rPr>
      <t xml:space="preserve">post time : 2023/02/21 23</t>
    </r>
    <r>
      <rPr>
        <sz val="11"/>
        <rFont val="Noto Sans CJK SC"/>
        <family val="2"/>
        <charset val="1"/>
      </rPr>
      <t xml:space="preserve">：</t>
    </r>
    <r>
      <rPr>
        <sz val="11"/>
        <rFont val="Ubuntu"/>
        <family val="1"/>
        <charset val="136"/>
      </rPr>
      <t xml:space="preserve">30</t>
    </r>
  </si>
  <si>
    <r>
      <rPr>
        <sz val="11"/>
        <rFont val="Ubuntu"/>
        <family val="1"/>
        <charset val="136"/>
      </rPr>
      <t xml:space="preserve">48 </t>
    </r>
    <r>
      <rPr>
        <sz val="11"/>
        <rFont val="Noto Sans CJK SC"/>
        <family val="2"/>
        <charset val="1"/>
      </rPr>
      <t xml:space="preserve">小時轉推：</t>
    </r>
    <r>
      <rPr>
        <sz val="11"/>
        <rFont val="Ubuntu"/>
        <family val="1"/>
        <charset val="136"/>
      </rPr>
      <t xml:space="preserve">1576</t>
    </r>
  </si>
  <si>
    <r>
      <rPr>
        <sz val="18"/>
        <rFont val="Arial"/>
        <family val="2"/>
        <charset val="1"/>
      </rPr>
      <t xml:space="preserve">1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474</t>
    </r>
  </si>
  <si>
    <r>
      <rPr>
        <sz val="18"/>
        <rFont val="Arial"/>
        <family val="2"/>
        <charset val="1"/>
      </rPr>
      <t xml:space="preserve">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622</t>
    </r>
  </si>
  <si>
    <r>
      <rPr>
        <sz val="18"/>
        <rFont val="Arial"/>
        <family val="2"/>
        <charset val="1"/>
      </rPr>
      <t xml:space="preserve">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817</t>
    </r>
  </si>
  <si>
    <r>
      <rPr>
        <sz val="18"/>
        <rFont val="Arial"/>
        <family val="2"/>
        <charset val="1"/>
      </rPr>
      <t xml:space="preserve">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939</t>
    </r>
  </si>
  <si>
    <r>
      <rPr>
        <sz val="18"/>
        <rFont val="Arial"/>
        <family val="2"/>
        <charset val="1"/>
      </rPr>
      <t xml:space="preserve">8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1024</t>
    </r>
  </si>
  <si>
    <r>
      <rPr>
        <sz val="18"/>
        <rFont val="Arial"/>
        <family val="2"/>
        <charset val="1"/>
      </rPr>
      <t xml:space="preserve">10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1091</t>
    </r>
  </si>
  <si>
    <r>
      <rPr>
        <sz val="18"/>
        <rFont val="Arial"/>
        <family val="2"/>
        <charset val="1"/>
      </rPr>
      <t xml:space="preserve">12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1149</t>
    </r>
  </si>
  <si>
    <r>
      <rPr>
        <sz val="18"/>
        <rFont val="Arial"/>
        <family val="2"/>
        <charset val="1"/>
      </rPr>
      <t xml:space="preserve">16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1259</t>
    </r>
  </si>
  <si>
    <r>
      <rPr>
        <sz val="18"/>
        <rFont val="Arial"/>
        <family val="2"/>
        <charset val="1"/>
      </rPr>
      <t xml:space="preserve">20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1376</t>
    </r>
  </si>
  <si>
    <r>
      <rPr>
        <sz val="18"/>
        <rFont val="Arial"/>
        <family val="2"/>
        <charset val="1"/>
      </rPr>
      <t xml:space="preserve">24 hr</t>
    </r>
    <r>
      <rPr>
        <sz val="18"/>
        <rFont val="Noto Sans CJK SC"/>
        <family val="2"/>
        <charset val="1"/>
      </rPr>
      <t xml:space="preserve"> 
</t>
    </r>
    <r>
      <rPr>
        <sz val="12"/>
        <color rgb="FFC9211E"/>
        <rFont val="Arial"/>
        <family val="2"/>
        <charset val="1"/>
      </rPr>
      <t xml:space="preserve">Active: 1431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</si>
</sst>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@"/>
    <numFmt numFmtId="167" formatCode="yyyy/m/d\ h:mm;@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sz val="14"/>
      <name val="Noto Sans CJK SC"/>
      <family val="2"/>
      <charset val="1"/>
    </font>
    <font>
      <b val="true"/>
      <sz val="11"/>
      <color rgb="FF000000"/>
      <name val="Calibri"/>
      <family val="2"/>
      <charset val="1"/>
    </font>
    <font>
      <sz val="18"/>
      <name val="Arial"/>
      <family val="2"/>
      <charset val="1"/>
    </font>
    <font>
      <sz val="18"/>
      <name val="Noto Sans CJK SC"/>
      <family val="2"/>
      <charset val="1"/>
    </font>
    <font>
      <sz val="12"/>
      <color rgb="FFC9211E"/>
      <name val="Arial"/>
      <family val="2"/>
      <charset val="1"/>
    </font>
    <font>
      <sz val="13"/>
      <name val="Arial"/>
      <family val="2"/>
      <charset val="1"/>
    </font>
    <font>
      <vertAlign val="superscript"/>
      <sz val="13"/>
      <name val="Arial"/>
      <family val="2"/>
      <charset val="1"/>
    </font>
    <font>
      <sz val="11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C9211E"/>
      <name val="Arial"/>
      <family val="2"/>
      <charset val="1"/>
    </font>
    <font>
      <sz val="14"/>
      <name val="Ubuntu"/>
      <family val="1"/>
      <charset val="136"/>
    </font>
    <font>
      <sz val="14"/>
      <color rgb="FFC9211E"/>
      <name val="Arial"/>
      <family val="2"/>
      <charset val="1"/>
    </font>
    <font>
      <sz val="11"/>
      <name val="Noto Sans CJK SC"/>
      <family val="2"/>
      <charset val="1"/>
    </font>
    <font>
      <sz val="11"/>
      <name val="Ubuntu"/>
      <family val="1"/>
      <charset val="136"/>
    </font>
    <font>
      <b val="true"/>
      <sz val="11"/>
      <name val="Cambria"/>
      <family val="1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Ubuntu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rgb="FF92E285"/>
        <bgColor rgb="FFC0C0C0"/>
      </patternFill>
    </fill>
    <fill>
      <patternFill patternType="solid">
        <fgColor rgb="FFF2CBF8"/>
        <bgColor rgb="FFD9D9D9"/>
      </patternFill>
    </fill>
    <fill>
      <patternFill patternType="solid">
        <fgColor rgb="FFFDE9A9"/>
        <bgColor rgb="FFF9CFB5"/>
      </patternFill>
    </fill>
    <fill>
      <patternFill patternType="solid">
        <fgColor rgb="FFC0C0C0"/>
        <bgColor rgb="FFD9D9D9"/>
      </patternFill>
    </fill>
    <fill>
      <patternFill patternType="solid">
        <fgColor rgb="FFF9CFB5"/>
        <bgColor rgb="FFFDE9A9"/>
      </patternFill>
    </fill>
    <fill>
      <patternFill patternType="solid">
        <fgColor rgb="FF800080"/>
        <bgColor rgb="FF800080"/>
      </patternFill>
    </fill>
    <fill>
      <patternFill patternType="solid">
        <fgColor rgb="FF00008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C9211E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9A9"/>
      <rgbColor rgb="FF92E285"/>
      <rgbColor rgb="FFF2CBF8"/>
      <rgbColor rgb="FFCC99FF"/>
      <rgbColor rgb="FFF9CFB5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Acc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1'!$AC$5:$AC$14</c:f>
              <c:numCache>
                <c:formatCode>General</c:formatCode>
                <c:ptCount val="10"/>
                <c:pt idx="0">
                  <c:v>0.499645928174001</c:v>
                </c:pt>
                <c:pt idx="1">
                  <c:v>0.514088250930356</c:v>
                </c:pt>
                <c:pt idx="2">
                  <c:v>0.555810573024252</c:v>
                </c:pt>
                <c:pt idx="3">
                  <c:v>0.607039537126326</c:v>
                </c:pt>
                <c:pt idx="4">
                  <c:v>0.676212007033409</c:v>
                </c:pt>
                <c:pt idx="5">
                  <c:v>0.722053212292285</c:v>
                </c:pt>
                <c:pt idx="6">
                  <c:v>0.728155627007359</c:v>
                </c:pt>
                <c:pt idx="7">
                  <c:v>0.735571019238641</c:v>
                </c:pt>
                <c:pt idx="8">
                  <c:v>0.754597218332867</c:v>
                </c:pt>
                <c:pt idx="9">
                  <c:v>0.764225311738569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305852"/>
        <c:axId val="45134985"/>
      </c:lineChart>
      <c:catAx>
        <c:axId val="613058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134985"/>
        <c:crosses val="autoZero"/>
        <c:auto val="1"/>
        <c:lblAlgn val="ctr"/>
        <c:lblOffset val="100"/>
        <c:noMultiLvlLbl val="0"/>
      </c:catAx>
      <c:valAx>
        <c:axId val="451349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30585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Recall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1'!$AE$5:$AE$14</c:f>
              <c:numCache>
                <c:formatCode>General</c:formatCode>
                <c:ptCount val="10"/>
                <c:pt idx="0">
                  <c:v>0.731813924445832</c:v>
                </c:pt>
                <c:pt idx="1">
                  <c:v>0.659076998408618</c:v>
                </c:pt>
                <c:pt idx="2">
                  <c:v>0.516732283464567</c:v>
                </c:pt>
                <c:pt idx="3">
                  <c:v>0.42028087567121</c:v>
                </c:pt>
                <c:pt idx="4">
                  <c:v>0.292447916666667</c:v>
                </c:pt>
                <c:pt idx="5">
                  <c:v>0.235313209996754</c:v>
                </c:pt>
                <c:pt idx="6">
                  <c:v>0.241118669690098</c:v>
                </c:pt>
                <c:pt idx="7">
                  <c:v>0.272539927872231</c:v>
                </c:pt>
                <c:pt idx="8">
                  <c:v>0.279710144927536</c:v>
                </c:pt>
                <c:pt idx="9">
                  <c:v>0.285875706214689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6813"/>
        <c:axId val="5763336"/>
      </c:lineChart>
      <c:catAx>
        <c:axId val="1468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63336"/>
        <c:crosses val="autoZero"/>
        <c:auto val="1"/>
        <c:lblAlgn val="ctr"/>
        <c:lblOffset val="100"/>
        <c:noMultiLvlLbl val="0"/>
      </c:catAx>
      <c:valAx>
        <c:axId val="57633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68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RCR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1'!$AF$5:$AF$14</c:f>
              <c:numCache>
                <c:formatCode>General</c:formatCode>
                <c:ptCount val="10"/>
                <c:pt idx="0">
                  <c:v>1.69122055674518</c:v>
                </c:pt>
                <c:pt idx="1">
                  <c:v>1.58101356174161</c:v>
                </c:pt>
                <c:pt idx="2">
                  <c:v>1.40827980014276</c:v>
                </c:pt>
                <c:pt idx="3">
                  <c:v>1.29735902926481</c:v>
                </c:pt>
                <c:pt idx="4">
                  <c:v>1.16416845110635</c:v>
                </c:pt>
                <c:pt idx="5">
                  <c:v>1.12276945039258</c:v>
                </c:pt>
                <c:pt idx="6">
                  <c:v>1.1530335474661</c:v>
                </c:pt>
                <c:pt idx="7">
                  <c:v>1.21341898643826</c:v>
                </c:pt>
                <c:pt idx="8">
                  <c:v>1.23340471092077</c:v>
                </c:pt>
                <c:pt idx="9">
                  <c:v>1.25092077087794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1'!$AE$65:$AE$74</c:f>
              <c:numCache>
                <c:formatCode>General</c:formatCode>
                <c:ptCount val="10"/>
                <c:pt idx="0">
                  <c:v>0.314132762312634</c:v>
                </c:pt>
                <c:pt idx="1">
                  <c:v>0.416916488222698</c:v>
                </c:pt>
                <c:pt idx="2">
                  <c:v>0.564882226980728</c:v>
                </c:pt>
                <c:pt idx="3">
                  <c:v>0.654389721627409</c:v>
                </c:pt>
                <c:pt idx="4">
                  <c:v>0.725910064239829</c:v>
                </c:pt>
                <c:pt idx="5">
                  <c:v>0.780085653104925</c:v>
                </c:pt>
                <c:pt idx="6">
                  <c:v>0.811134903640257</c:v>
                </c:pt>
                <c:pt idx="7">
                  <c:v>0.861456102783726</c:v>
                </c:pt>
                <c:pt idx="8">
                  <c:v>0.901498929336188</c:v>
                </c:pt>
                <c:pt idx="9">
                  <c:v>0.936830835117773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14185"/>
        <c:axId val="45916404"/>
      </c:lineChart>
      <c:catAx>
        <c:axId val="82141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916404"/>
        <c:crosses val="autoZero"/>
        <c:auto val="1"/>
        <c:lblAlgn val="ctr"/>
        <c:lblOffset val="100"/>
        <c:noMultiLvlLbl val="0"/>
      </c:catAx>
      <c:valAx>
        <c:axId val="459164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1418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Tweet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1'!$AF$5:$AF$14</c:f>
              <c:numCache>
                <c:formatCode>General</c:formatCode>
                <c:ptCount val="10"/>
                <c:pt idx="0">
                  <c:v>1.69122055674518</c:v>
                </c:pt>
                <c:pt idx="1">
                  <c:v>1.58101356174161</c:v>
                </c:pt>
                <c:pt idx="2">
                  <c:v>1.40827980014276</c:v>
                </c:pt>
                <c:pt idx="3">
                  <c:v>1.29735902926481</c:v>
                </c:pt>
                <c:pt idx="4">
                  <c:v>1.16416845110635</c:v>
                </c:pt>
                <c:pt idx="5">
                  <c:v>1.12276945039258</c:v>
                </c:pt>
                <c:pt idx="6">
                  <c:v>1.1530335474661</c:v>
                </c:pt>
                <c:pt idx="7">
                  <c:v>1.21341898643826</c:v>
                </c:pt>
                <c:pt idx="8">
                  <c:v>1.23340471092077</c:v>
                </c:pt>
                <c:pt idx="9">
                  <c:v>1.25092077087794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1'!$AE$65:$AE$74</c:f>
              <c:numCache>
                <c:formatCode>General</c:formatCode>
                <c:ptCount val="10"/>
                <c:pt idx="0">
                  <c:v>0.314132762312634</c:v>
                </c:pt>
                <c:pt idx="1">
                  <c:v>0.416916488222698</c:v>
                </c:pt>
                <c:pt idx="2">
                  <c:v>0.564882226980728</c:v>
                </c:pt>
                <c:pt idx="3">
                  <c:v>0.654389721627409</c:v>
                </c:pt>
                <c:pt idx="4">
                  <c:v>0.725910064239829</c:v>
                </c:pt>
                <c:pt idx="5">
                  <c:v>0.780085653104925</c:v>
                </c:pt>
                <c:pt idx="6">
                  <c:v>0.811134903640257</c:v>
                </c:pt>
                <c:pt idx="7">
                  <c:v>0.861456102783726</c:v>
                </c:pt>
                <c:pt idx="8">
                  <c:v>0.901498929336188</c:v>
                </c:pt>
                <c:pt idx="9">
                  <c:v>0.936830835117773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5547099"/>
        <c:axId val="90985874"/>
      </c:lineChart>
      <c:catAx>
        <c:axId val="155470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985874"/>
        <c:crosses val="autoZero"/>
        <c:auto val="1"/>
        <c:lblAlgn val="ctr"/>
        <c:lblOffset val="100"/>
        <c:noMultiLvlLbl val="0"/>
      </c:catAx>
      <c:valAx>
        <c:axId val="909858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54709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Tweet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4'!$AF$5:$AF$14</c:f>
              <c:numCache>
                <c:formatCode>General</c:formatCode>
                <c:ptCount val="10"/>
                <c:pt idx="0">
                  <c:v>1.27097591888466</c:v>
                </c:pt>
                <c:pt idx="1">
                  <c:v>1.408618504436</c:v>
                </c:pt>
                <c:pt idx="2">
                  <c:v>1.31989860583016</c:v>
                </c:pt>
                <c:pt idx="3">
                  <c:v>0.71277658815132</c:v>
                </c:pt>
                <c:pt idx="4">
                  <c:v>1.13282636248416</c:v>
                </c:pt>
                <c:pt idx="5">
                  <c:v>1.09176172370089</c:v>
                </c:pt>
                <c:pt idx="6">
                  <c:v>1.0553865652725</c:v>
                </c:pt>
                <c:pt idx="7">
                  <c:v>1.0254752851711</c:v>
                </c:pt>
                <c:pt idx="8">
                  <c:v>1.03688212927757</c:v>
                </c:pt>
                <c:pt idx="9">
                  <c:v>1.04007604562738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4'!$AE$68:$AE$77</c:f>
              <c:numCache>
                <c:formatCode>General</c:formatCode>
                <c:ptCount val="10"/>
                <c:pt idx="0">
                  <c:v>0.179019384264538</c:v>
                </c:pt>
                <c:pt idx="1">
                  <c:v>0.242113264918282</c:v>
                </c:pt>
                <c:pt idx="2">
                  <c:v>0.389585708855948</c:v>
                </c:pt>
                <c:pt idx="3">
                  <c:v>0.532877232991258</c:v>
                </c:pt>
                <c:pt idx="4">
                  <c:v>0.64234131508932</c:v>
                </c:pt>
                <c:pt idx="5">
                  <c:v>0.712276700874192</c:v>
                </c:pt>
                <c:pt idx="6">
                  <c:v>0.762827822120867</c:v>
                </c:pt>
                <c:pt idx="7">
                  <c:v>0.835423793234511</c:v>
                </c:pt>
                <c:pt idx="8">
                  <c:v>0.880653743823641</c:v>
                </c:pt>
                <c:pt idx="9">
                  <c:v>0.912580767768909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586902"/>
        <c:axId val="68467920"/>
      </c:lineChart>
      <c:catAx>
        <c:axId val="925869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467920"/>
        <c:crosses val="autoZero"/>
        <c:auto val="1"/>
        <c:lblAlgn val="ctr"/>
        <c:lblOffset val="100"/>
        <c:noMultiLvlLbl val="0"/>
      </c:catAx>
      <c:valAx>
        <c:axId val="684679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58690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Tweet 15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5'!$AF$5:$AF$14</c:f>
              <c:numCache>
                <c:formatCode>General</c:formatCode>
                <c:ptCount val="10"/>
                <c:pt idx="0">
                  <c:v>1.143574717455</c:v>
                </c:pt>
                <c:pt idx="1">
                  <c:v>1.1119017720106</c:v>
                </c:pt>
                <c:pt idx="2">
                  <c:v>1.09585600669736</c:v>
                </c:pt>
                <c:pt idx="3">
                  <c:v>1.08999581414818</c:v>
                </c:pt>
                <c:pt idx="4">
                  <c:v>1.08734477466164</c:v>
                </c:pt>
                <c:pt idx="5">
                  <c:v>1.10004185851821</c:v>
                </c:pt>
                <c:pt idx="6">
                  <c:v>1.10059997209432</c:v>
                </c:pt>
                <c:pt idx="7">
                  <c:v>1.12208734477466</c:v>
                </c:pt>
                <c:pt idx="8">
                  <c:v>1.14064462118041</c:v>
                </c:pt>
                <c:pt idx="9">
                  <c:v>1.1440770196735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5'!$AD$75:$AD$84</c:f>
              <c:numCache>
                <c:formatCode>General</c:formatCode>
                <c:ptCount val="10"/>
                <c:pt idx="0">
                  <c:v>0.179154457932189</c:v>
                </c:pt>
                <c:pt idx="1">
                  <c:v>0.259104227710339</c:v>
                </c:pt>
                <c:pt idx="2">
                  <c:v>0.400167434072834</c:v>
                </c:pt>
                <c:pt idx="3">
                  <c:v>0.54960234407702</c:v>
                </c:pt>
                <c:pt idx="4">
                  <c:v>0.648388447048975</c:v>
                </c:pt>
                <c:pt idx="5">
                  <c:v>0.712431979907911</c:v>
                </c:pt>
                <c:pt idx="6">
                  <c:v>0.752197572205944</c:v>
                </c:pt>
                <c:pt idx="7">
                  <c:v>0.808287986605274</c:v>
                </c:pt>
                <c:pt idx="8">
                  <c:v>0.866052741732943</c:v>
                </c:pt>
                <c:pt idx="9">
                  <c:v>0.904143993302637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146656"/>
        <c:axId val="86067442"/>
      </c:lineChart>
      <c:catAx>
        <c:axId val="64146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067442"/>
        <c:crosses val="autoZero"/>
        <c:auto val="1"/>
        <c:lblAlgn val="ctr"/>
        <c:lblOffset val="100"/>
        <c:noMultiLvlLbl val="0"/>
      </c:catAx>
      <c:valAx>
        <c:axId val="860674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14665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Tweet 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6'!$AF$5:$AF$14</c:f>
              <c:numCache>
                <c:formatCode>General</c:formatCode>
                <c:ptCount val="10"/>
                <c:pt idx="0">
                  <c:v>1.27651386530843</c:v>
                </c:pt>
                <c:pt idx="1">
                  <c:v>1.20973401245048</c:v>
                </c:pt>
                <c:pt idx="2">
                  <c:v>1.06632710809281</c:v>
                </c:pt>
                <c:pt idx="3">
                  <c:v>1.03610639501981</c:v>
                </c:pt>
                <c:pt idx="4">
                  <c:v>1.00464063384267</c:v>
                </c:pt>
                <c:pt idx="5">
                  <c:v>0.995812110922467</c:v>
                </c:pt>
                <c:pt idx="6">
                  <c:v>0.999773627617431</c:v>
                </c:pt>
                <c:pt idx="7">
                  <c:v>0.99830220713073</c:v>
                </c:pt>
                <c:pt idx="8">
                  <c:v>1.02014714204867</c:v>
                </c:pt>
                <c:pt idx="9">
                  <c:v>1.02555744199208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6'!$AD$73:$AD$82</c:f>
              <c:numCache>
                <c:formatCode>General</c:formatCode>
                <c:ptCount val="10"/>
                <c:pt idx="0">
                  <c:v>0.2723259762309</c:v>
                </c:pt>
                <c:pt idx="1">
                  <c:v>0.373174872665535</c:v>
                </c:pt>
                <c:pt idx="2">
                  <c:v>0.48421052631579</c:v>
                </c:pt>
                <c:pt idx="3">
                  <c:v>0.568760611205433</c:v>
                </c:pt>
                <c:pt idx="4">
                  <c:v>0.626485568760611</c:v>
                </c:pt>
                <c:pt idx="5">
                  <c:v>0.687266553480475</c:v>
                </c:pt>
                <c:pt idx="6">
                  <c:v>0.72597623089983</c:v>
                </c:pt>
                <c:pt idx="7">
                  <c:v>0.791850594227504</c:v>
                </c:pt>
                <c:pt idx="8">
                  <c:v>0.842784380305603</c:v>
                </c:pt>
                <c:pt idx="9">
                  <c:v>0.883191850594228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340295"/>
        <c:axId val="33494700"/>
      </c:lineChart>
      <c:catAx>
        <c:axId val="843402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494700"/>
        <c:crosses val="autoZero"/>
        <c:auto val="1"/>
        <c:lblAlgn val="ctr"/>
        <c:lblOffset val="100"/>
        <c:noMultiLvlLbl val="0"/>
      </c:catAx>
      <c:valAx>
        <c:axId val="334947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34029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Tweet 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9'!$AF$5:$AF$14</c:f>
              <c:numCache>
                <c:formatCode>General</c:formatCode>
                <c:ptCount val="10"/>
                <c:pt idx="0">
                  <c:v>1.05926581158779</c:v>
                </c:pt>
                <c:pt idx="1">
                  <c:v>1.15185021376972</c:v>
                </c:pt>
                <c:pt idx="2">
                  <c:v>1.09302668435795</c:v>
                </c:pt>
                <c:pt idx="3">
                  <c:v>1.13474863629662</c:v>
                </c:pt>
                <c:pt idx="4">
                  <c:v>1.07430340557276</c:v>
                </c:pt>
                <c:pt idx="5">
                  <c:v>1.08079021082117</c:v>
                </c:pt>
                <c:pt idx="6">
                  <c:v>1.06309892378004</c:v>
                </c:pt>
                <c:pt idx="7">
                  <c:v>1.09509066784609</c:v>
                </c:pt>
                <c:pt idx="8">
                  <c:v>1.08771929824561</c:v>
                </c:pt>
                <c:pt idx="9">
                  <c:v>1.10255049388176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9'!$AE$73:$AE$82</c:f>
              <c:numCache>
                <c:formatCode>General</c:formatCode>
                <c:ptCount val="10"/>
                <c:pt idx="0">
                  <c:v>0.215391419725785</c:v>
                </c:pt>
                <c:pt idx="1">
                  <c:v>0.287925696594427</c:v>
                </c:pt>
                <c:pt idx="2">
                  <c:v>0.367978770455551</c:v>
                </c:pt>
                <c:pt idx="3">
                  <c:v>0.452896948252985</c:v>
                </c:pt>
                <c:pt idx="4">
                  <c:v>0.563467492260062</c:v>
                </c:pt>
                <c:pt idx="5">
                  <c:v>0.658115877930119</c:v>
                </c:pt>
                <c:pt idx="6">
                  <c:v>0.733303847854931</c:v>
                </c:pt>
                <c:pt idx="7">
                  <c:v>0.820875718708536</c:v>
                </c:pt>
                <c:pt idx="8">
                  <c:v>0.873949579831933</c:v>
                </c:pt>
                <c:pt idx="9">
                  <c:v>0.911985846970367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197208"/>
        <c:axId val="90254960"/>
      </c:lineChart>
      <c:catAx>
        <c:axId val="27197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254960"/>
        <c:crosses val="autoZero"/>
        <c:auto val="1"/>
        <c:lblAlgn val="ctr"/>
        <c:lblOffset val="100"/>
        <c:noMultiLvlLbl val="0"/>
      </c:catAx>
      <c:valAx>
        <c:axId val="902549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1972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Tweet 13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13'!$AF$5:$AF$14</c:f>
              <c:numCache>
                <c:formatCode>General</c:formatCode>
                <c:ptCount val="10"/>
                <c:pt idx="0">
                  <c:v>1.31296072912478</c:v>
                </c:pt>
                <c:pt idx="1">
                  <c:v>1.44511459589867</c:v>
                </c:pt>
                <c:pt idx="2">
                  <c:v>1.32622972791851</c:v>
                </c:pt>
                <c:pt idx="3">
                  <c:v>0.652819414703783</c:v>
                </c:pt>
                <c:pt idx="4">
                  <c:v>1.1867041951481</c:v>
                </c:pt>
                <c:pt idx="5">
                  <c:v>1.16244471250503</c:v>
                </c:pt>
                <c:pt idx="6">
                  <c:v>1.17088862082831</c:v>
                </c:pt>
                <c:pt idx="7">
                  <c:v>1.14863959254792</c:v>
                </c:pt>
                <c:pt idx="8">
                  <c:v>1.16217665192333</c:v>
                </c:pt>
                <c:pt idx="9">
                  <c:v>1.1625519367377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13'!$AD$91:$AD$100</c:f>
              <c:numCache>
                <c:formatCode>General</c:formatCode>
                <c:ptCount val="10"/>
                <c:pt idx="0">
                  <c:v>0.174507438681142</c:v>
                </c:pt>
                <c:pt idx="1">
                  <c:v>0.334941696823482</c:v>
                </c:pt>
                <c:pt idx="2">
                  <c:v>0.520305589063128</c:v>
                </c:pt>
                <c:pt idx="3">
                  <c:v>0.652191395255328</c:v>
                </c:pt>
                <c:pt idx="4">
                  <c:v>0.741053478086047</c:v>
                </c:pt>
                <c:pt idx="5">
                  <c:v>0.793325291515883</c:v>
                </c:pt>
                <c:pt idx="6">
                  <c:v>0.820265379975874</c:v>
                </c:pt>
                <c:pt idx="7">
                  <c:v>0.882991556091677</c:v>
                </c:pt>
                <c:pt idx="8">
                  <c:v>0.926819461198231</c:v>
                </c:pt>
                <c:pt idx="9">
                  <c:v>0.963811821471653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147631"/>
        <c:axId val="23696552"/>
      </c:lineChart>
      <c:catAx>
        <c:axId val="72147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696552"/>
        <c:crosses val="autoZero"/>
        <c:auto val="1"/>
        <c:lblAlgn val="ctr"/>
        <c:lblOffset val="100"/>
        <c:noMultiLvlLbl val="0"/>
      </c:catAx>
      <c:valAx>
        <c:axId val="23696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14763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Tweet 14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14'!$AF$5:$AF$14</c:f>
              <c:numCache>
                <c:formatCode>General</c:formatCode>
                <c:ptCount val="10"/>
                <c:pt idx="0">
                  <c:v>1.32418820410868</c:v>
                </c:pt>
                <c:pt idx="1">
                  <c:v>1.35984095427435</c:v>
                </c:pt>
                <c:pt idx="2">
                  <c:v>1.15175612988734</c:v>
                </c:pt>
                <c:pt idx="3">
                  <c:v>1.09953611663353</c:v>
                </c:pt>
                <c:pt idx="4">
                  <c:v>1.03141153081511</c:v>
                </c:pt>
                <c:pt idx="5">
                  <c:v>1.00583167660702</c:v>
                </c:pt>
                <c:pt idx="6">
                  <c:v>0.985424588086185</c:v>
                </c:pt>
                <c:pt idx="7">
                  <c:v>1.04506295559973</c:v>
                </c:pt>
                <c:pt idx="8">
                  <c:v>1.04625579854208</c:v>
                </c:pt>
                <c:pt idx="9">
                  <c:v>1.06730284956925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14'!$AD$79:$AD$88</c:f>
              <c:numCache>
                <c:formatCode>General</c:formatCode>
                <c:ptCount val="10"/>
                <c:pt idx="0">
                  <c:v>0.269980119284294</c:v>
                </c:pt>
                <c:pt idx="1">
                  <c:v>0.393638170974155</c:v>
                </c:pt>
                <c:pt idx="2">
                  <c:v>0.527634194831014</c:v>
                </c:pt>
                <c:pt idx="3">
                  <c:v>0.635785288270378</c:v>
                </c:pt>
                <c:pt idx="4">
                  <c:v>0.708151093439364</c:v>
                </c:pt>
                <c:pt idx="5">
                  <c:v>0.757057654075547</c:v>
                </c:pt>
                <c:pt idx="6">
                  <c:v>0.797614314115308</c:v>
                </c:pt>
                <c:pt idx="7">
                  <c:v>0.847316103379722</c:v>
                </c:pt>
                <c:pt idx="8">
                  <c:v>0.90337972166998</c:v>
                </c:pt>
                <c:pt idx="9">
                  <c:v>0.95427435387674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650291"/>
        <c:axId val="93630457"/>
      </c:lineChart>
      <c:catAx>
        <c:axId val="876502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630457"/>
        <c:crosses val="autoZero"/>
        <c:auto val="1"/>
        <c:lblAlgn val="ctr"/>
        <c:lblOffset val="100"/>
        <c:noMultiLvlLbl val="0"/>
      </c:catAx>
      <c:valAx>
        <c:axId val="936304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6502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ACC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4'!$AC$5:$AC$14</c:f>
              <c:numCache>
                <c:formatCode>General</c:formatCode>
                <c:ptCount val="10"/>
                <c:pt idx="0">
                  <c:v>0.637787758022362</c:v>
                </c:pt>
                <c:pt idx="1">
                  <c:v>0.663493544874786</c:v>
                </c:pt>
                <c:pt idx="2">
                  <c:v>0.709273425647978</c:v>
                </c:pt>
                <c:pt idx="3">
                  <c:v>0.750050251256281</c:v>
                </c:pt>
                <c:pt idx="4">
                  <c:v>0.804146829503898</c:v>
                </c:pt>
                <c:pt idx="5">
                  <c:v>0.837326758191931</c:v>
                </c:pt>
                <c:pt idx="6">
                  <c:v>0.865742626132724</c:v>
                </c:pt>
                <c:pt idx="7">
                  <c:v>0.904741096788289</c:v>
                </c:pt>
                <c:pt idx="8">
                  <c:v>0.923335178011437</c:v>
                </c:pt>
                <c:pt idx="9">
                  <c:v>0.938368152534168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247821"/>
        <c:axId val="7266528"/>
      </c:lineChart>
      <c:catAx>
        <c:axId val="262478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66528"/>
        <c:crosses val="autoZero"/>
        <c:auto val="1"/>
        <c:lblAlgn val="ctr"/>
        <c:lblOffset val="100"/>
        <c:noMultiLvlLbl val="0"/>
      </c:catAx>
      <c:valAx>
        <c:axId val="72665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24782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Recall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4'!$AE$5:$AE$14</c:f>
              <c:numCache>
                <c:formatCode>General</c:formatCode>
                <c:ptCount val="10"/>
                <c:pt idx="0">
                  <c:v>0.382570792011664</c:v>
                </c:pt>
                <c:pt idx="1">
                  <c:v>0.365095285857573</c:v>
                </c:pt>
                <c:pt idx="2">
                  <c:v>0.326899128268991</c:v>
                </c:pt>
                <c:pt idx="3">
                  <c:v>0.272036886357472</c:v>
                </c:pt>
                <c:pt idx="4">
                  <c:v>0.179596174282678</c:v>
                </c:pt>
                <c:pt idx="5">
                  <c:v>0.141992013799081</c:v>
                </c:pt>
                <c:pt idx="6">
                  <c:v>0.111111111111111</c:v>
                </c:pt>
                <c:pt idx="7">
                  <c:v>0.069284064665127</c:v>
                </c:pt>
                <c:pt idx="8">
                  <c:v>0.0498938428874735</c:v>
                </c:pt>
                <c:pt idx="9">
                  <c:v>0.0376811594202899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10635"/>
        <c:axId val="481206"/>
      </c:lineChart>
      <c:catAx>
        <c:axId val="21106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1206"/>
        <c:crosses val="autoZero"/>
        <c:auto val="1"/>
        <c:lblAlgn val="ctr"/>
        <c:lblOffset val="100"/>
        <c:noMultiLvlLbl val="0"/>
      </c:catAx>
      <c:valAx>
        <c:axId val="4812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106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RCR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4'!$AF$5:$AF$14</c:f>
              <c:numCache>
                <c:formatCode>General</c:formatCode>
                <c:ptCount val="10"/>
                <c:pt idx="0">
                  <c:v>1.27097591888466</c:v>
                </c:pt>
                <c:pt idx="1">
                  <c:v>1.408618504436</c:v>
                </c:pt>
                <c:pt idx="2">
                  <c:v>1.31989860583016</c:v>
                </c:pt>
                <c:pt idx="3">
                  <c:v>0.71277658815132</c:v>
                </c:pt>
                <c:pt idx="4">
                  <c:v>1.13282636248416</c:v>
                </c:pt>
                <c:pt idx="5">
                  <c:v>1.09176172370089</c:v>
                </c:pt>
                <c:pt idx="6">
                  <c:v>1.0553865652725</c:v>
                </c:pt>
                <c:pt idx="7">
                  <c:v>1.0254752851711</c:v>
                </c:pt>
                <c:pt idx="8">
                  <c:v>1.03688212927757</c:v>
                </c:pt>
                <c:pt idx="9">
                  <c:v>1.04007604562738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4'!$AE$68:$AE$77</c:f>
              <c:numCache>
                <c:formatCode>General</c:formatCode>
                <c:ptCount val="10"/>
                <c:pt idx="0">
                  <c:v>0.179019384264538</c:v>
                </c:pt>
                <c:pt idx="1">
                  <c:v>0.242113264918282</c:v>
                </c:pt>
                <c:pt idx="2">
                  <c:v>0.389585708855948</c:v>
                </c:pt>
                <c:pt idx="3">
                  <c:v>0.532877232991258</c:v>
                </c:pt>
                <c:pt idx="4">
                  <c:v>0.64234131508932</c:v>
                </c:pt>
                <c:pt idx="5">
                  <c:v>0.712276700874192</c:v>
                </c:pt>
                <c:pt idx="6">
                  <c:v>0.762827822120867</c:v>
                </c:pt>
                <c:pt idx="7">
                  <c:v>0.835423793234511</c:v>
                </c:pt>
                <c:pt idx="8">
                  <c:v>0.880653743823641</c:v>
                </c:pt>
                <c:pt idx="9">
                  <c:v>0.912580767768909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741022"/>
        <c:axId val="40422014"/>
      </c:lineChart>
      <c:catAx>
        <c:axId val="967410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422014"/>
        <c:crosses val="autoZero"/>
        <c:auto val="1"/>
        <c:lblAlgn val="ctr"/>
        <c:lblOffset val="100"/>
        <c:noMultiLvlLbl val="0"/>
      </c:catAx>
      <c:valAx>
        <c:axId val="404220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7410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ACC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5'!$AC$5:$AC$14</c:f>
              <c:numCache>
                <c:formatCode>General</c:formatCode>
                <c:ptCount val="10"/>
                <c:pt idx="0">
                  <c:v>0.724429390943488</c:v>
                </c:pt>
                <c:pt idx="1">
                  <c:v>0.744774682443554</c:v>
                </c:pt>
                <c:pt idx="2">
                  <c:v>0.774881364627421</c:v>
                </c:pt>
                <c:pt idx="3">
                  <c:v>0.813759670617923</c:v>
                </c:pt>
                <c:pt idx="4">
                  <c:v>0.840797034921282</c:v>
                </c:pt>
                <c:pt idx="5">
                  <c:v>0.856669028090561</c:v>
                </c:pt>
                <c:pt idx="6">
                  <c:v>0.870163121839438</c:v>
                </c:pt>
                <c:pt idx="7">
                  <c:v>0.885680925591763</c:v>
                </c:pt>
                <c:pt idx="8">
                  <c:v>0.904054005529821</c:v>
                </c:pt>
                <c:pt idx="9">
                  <c:v>0.916086451987235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083267"/>
        <c:axId val="44848967"/>
      </c:lineChart>
      <c:catAx>
        <c:axId val="70832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848967"/>
        <c:crosses val="autoZero"/>
        <c:auto val="1"/>
        <c:lblAlgn val="ctr"/>
        <c:lblOffset val="100"/>
        <c:noMultiLvlLbl val="0"/>
      </c:catAx>
      <c:valAx>
        <c:axId val="448489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8326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Recall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5'!$AE$5:$AE$14</c:f>
              <c:numCache>
                <c:formatCode>General</c:formatCode>
                <c:ptCount val="10"/>
                <c:pt idx="0">
                  <c:v>0.319904810470848</c:v>
                </c:pt>
                <c:pt idx="1">
                  <c:v>0.301694915254237</c:v>
                </c:pt>
                <c:pt idx="2">
                  <c:v>0.263317050476855</c:v>
                </c:pt>
                <c:pt idx="3">
                  <c:v>0.231102850061958</c:v>
                </c:pt>
                <c:pt idx="4">
                  <c:v>0.195238095238095</c:v>
                </c:pt>
                <c:pt idx="5">
                  <c:v>0.167067931731815</c:v>
                </c:pt>
                <c:pt idx="6">
                  <c:v>0.155405405405405</c:v>
                </c:pt>
                <c:pt idx="7">
                  <c:v>0.142649199417758</c:v>
                </c:pt>
                <c:pt idx="8">
                  <c:v>0.133333333333333</c:v>
                </c:pt>
                <c:pt idx="9">
                  <c:v>0.0960698689956332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1658398"/>
        <c:axId val="65681400"/>
      </c:lineChart>
      <c:catAx>
        <c:axId val="516583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681400"/>
        <c:crosses val="autoZero"/>
        <c:auto val="1"/>
        <c:lblAlgn val="ctr"/>
        <c:lblOffset val="100"/>
        <c:noMultiLvlLbl val="0"/>
      </c:catAx>
      <c:valAx>
        <c:axId val="656814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65839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RCR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5'!$AF$5:$AF$14</c:f>
              <c:numCache>
                <c:formatCode>General</c:formatCode>
                <c:ptCount val="10"/>
                <c:pt idx="0">
                  <c:v>1.143574717455</c:v>
                </c:pt>
                <c:pt idx="1">
                  <c:v>1.1119017720106</c:v>
                </c:pt>
                <c:pt idx="2">
                  <c:v>1.09585600669736</c:v>
                </c:pt>
                <c:pt idx="3">
                  <c:v>1.08999581414818</c:v>
                </c:pt>
                <c:pt idx="4">
                  <c:v>1.08734477466164</c:v>
                </c:pt>
                <c:pt idx="5">
                  <c:v>1.10004185851821</c:v>
                </c:pt>
                <c:pt idx="6">
                  <c:v>1.10059997209432</c:v>
                </c:pt>
                <c:pt idx="7">
                  <c:v>1.12208734477466</c:v>
                </c:pt>
                <c:pt idx="8">
                  <c:v>1.14064462118041</c:v>
                </c:pt>
                <c:pt idx="9">
                  <c:v>1.1440770196735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5'!$AD$75:$AD$84</c:f>
              <c:numCache>
                <c:formatCode>General</c:formatCode>
                <c:ptCount val="10"/>
                <c:pt idx="0">
                  <c:v>0.179154457932189</c:v>
                </c:pt>
                <c:pt idx="1">
                  <c:v>0.259104227710339</c:v>
                </c:pt>
                <c:pt idx="2">
                  <c:v>0.400167434072834</c:v>
                </c:pt>
                <c:pt idx="3">
                  <c:v>0.54960234407702</c:v>
                </c:pt>
                <c:pt idx="4">
                  <c:v>0.648388447048975</c:v>
                </c:pt>
                <c:pt idx="5">
                  <c:v>0.712431979907911</c:v>
                </c:pt>
                <c:pt idx="6">
                  <c:v>0.752197572205944</c:v>
                </c:pt>
                <c:pt idx="7">
                  <c:v>0.808287986605274</c:v>
                </c:pt>
                <c:pt idx="8">
                  <c:v>0.866052741732943</c:v>
                </c:pt>
                <c:pt idx="9">
                  <c:v>0.904143993302637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420221"/>
        <c:axId val="65873558"/>
      </c:lineChart>
      <c:catAx>
        <c:axId val="584202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873558"/>
        <c:crosses val="autoZero"/>
        <c:auto val="1"/>
        <c:lblAlgn val="ctr"/>
        <c:lblOffset val="100"/>
        <c:noMultiLvlLbl val="0"/>
      </c:catAx>
      <c:valAx>
        <c:axId val="658735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2022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ACC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6'!$AC$5:$AC$14</c:f>
              <c:numCache>
                <c:formatCode>General</c:formatCode>
                <c:ptCount val="10"/>
                <c:pt idx="0">
                  <c:v>0.646856240126382</c:v>
                </c:pt>
                <c:pt idx="1">
                  <c:v>0.684937741799148</c:v>
                </c:pt>
                <c:pt idx="2">
                  <c:v>0.737994492578414</c:v>
                </c:pt>
                <c:pt idx="3">
                  <c:v>0.772897936688368</c:v>
                </c:pt>
                <c:pt idx="4">
                  <c:v>0.800112198029522</c:v>
                </c:pt>
                <c:pt idx="5">
                  <c:v>0.827958438347431</c:v>
                </c:pt>
                <c:pt idx="6">
                  <c:v>0.845540652509009</c:v>
                </c:pt>
                <c:pt idx="7">
                  <c:v>0.875942350332594</c:v>
                </c:pt>
                <c:pt idx="8">
                  <c:v>0.893949642991357</c:v>
                </c:pt>
                <c:pt idx="9">
                  <c:v>0.916619053060603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7506196"/>
        <c:axId val="61365775"/>
      </c:lineChart>
      <c:catAx>
        <c:axId val="575061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365775"/>
        <c:crosses val="autoZero"/>
        <c:auto val="1"/>
        <c:lblAlgn val="ctr"/>
        <c:lblOffset val="100"/>
        <c:noMultiLvlLbl val="0"/>
      </c:catAx>
      <c:valAx>
        <c:axId val="613657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5061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Recall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6'!$AE$5:$AE$14</c:f>
              <c:numCache>
                <c:formatCode>General</c:formatCode>
                <c:ptCount val="10"/>
                <c:pt idx="0">
                  <c:v>0.320734173277337</c:v>
                </c:pt>
                <c:pt idx="1">
                  <c:v>0.292343806428313</c:v>
                </c:pt>
                <c:pt idx="2">
                  <c:v>0.208251042352425</c:v>
                </c:pt>
                <c:pt idx="3">
                  <c:v>0.176640419947507</c:v>
                </c:pt>
                <c:pt idx="4">
                  <c:v>0.142424242424242</c:v>
                </c:pt>
                <c:pt idx="5">
                  <c:v>0.121163462861862</c:v>
                </c:pt>
                <c:pt idx="6">
                  <c:v>0.117306897976043</c:v>
                </c:pt>
                <c:pt idx="7">
                  <c:v>0.0831973898858075</c:v>
                </c:pt>
                <c:pt idx="8">
                  <c:v>0.0482361411087113</c:v>
                </c:pt>
                <c:pt idx="9">
                  <c:v>0.0397286821705426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125947"/>
        <c:axId val="51594427"/>
      </c:lineChart>
      <c:catAx>
        <c:axId val="871259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594427"/>
        <c:crosses val="autoZero"/>
        <c:auto val="1"/>
        <c:lblAlgn val="ctr"/>
        <c:lblOffset val="100"/>
        <c:noMultiLvlLbl val="0"/>
      </c:catAx>
      <c:valAx>
        <c:axId val="515944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12594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RCR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6'!$AF$5:$AF$14</c:f>
              <c:numCache>
                <c:formatCode>General</c:formatCode>
                <c:ptCount val="10"/>
                <c:pt idx="0">
                  <c:v>1.27651386530843</c:v>
                </c:pt>
                <c:pt idx="1">
                  <c:v>1.20973401245048</c:v>
                </c:pt>
                <c:pt idx="2">
                  <c:v>1.06632710809281</c:v>
                </c:pt>
                <c:pt idx="3">
                  <c:v>1.03610639501981</c:v>
                </c:pt>
                <c:pt idx="4">
                  <c:v>1.00464063384267</c:v>
                </c:pt>
                <c:pt idx="5">
                  <c:v>0.995812110922467</c:v>
                </c:pt>
                <c:pt idx="6">
                  <c:v>0.999773627617431</c:v>
                </c:pt>
                <c:pt idx="7">
                  <c:v>0.99830220713073</c:v>
                </c:pt>
                <c:pt idx="8">
                  <c:v>1.02014714204867</c:v>
                </c:pt>
                <c:pt idx="9">
                  <c:v>1.02555744199208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6'!$AD$73:$AD$82</c:f>
              <c:numCache>
                <c:formatCode>General</c:formatCode>
                <c:ptCount val="10"/>
                <c:pt idx="0">
                  <c:v>0.2723259762309</c:v>
                </c:pt>
                <c:pt idx="1">
                  <c:v>0.373174872665535</c:v>
                </c:pt>
                <c:pt idx="2">
                  <c:v>0.48421052631579</c:v>
                </c:pt>
                <c:pt idx="3">
                  <c:v>0.568760611205433</c:v>
                </c:pt>
                <c:pt idx="4">
                  <c:v>0.626485568760611</c:v>
                </c:pt>
                <c:pt idx="5">
                  <c:v>0.687266553480475</c:v>
                </c:pt>
                <c:pt idx="6">
                  <c:v>0.72597623089983</c:v>
                </c:pt>
                <c:pt idx="7">
                  <c:v>0.791850594227504</c:v>
                </c:pt>
                <c:pt idx="8">
                  <c:v>0.842784380305603</c:v>
                </c:pt>
                <c:pt idx="9">
                  <c:v>0.883191850594228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294397"/>
        <c:axId val="83663120"/>
      </c:lineChart>
      <c:catAx>
        <c:axId val="232943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63120"/>
        <c:crosses val="autoZero"/>
        <c:auto val="1"/>
        <c:lblAlgn val="ctr"/>
        <c:lblOffset val="100"/>
        <c:noMultiLvlLbl val="0"/>
      </c:catAx>
      <c:valAx>
        <c:axId val="836631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29439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ACC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9'!$AC$5:$AC$14</c:f>
              <c:numCache>
                <c:formatCode>General</c:formatCode>
                <c:ptCount val="10"/>
                <c:pt idx="0">
                  <c:v>0.715121505279381</c:v>
                </c:pt>
                <c:pt idx="1">
                  <c:v>0.741021088371803</c:v>
                </c:pt>
                <c:pt idx="2">
                  <c:v>0.764036755386565</c:v>
                </c:pt>
                <c:pt idx="3">
                  <c:v>0.777627162406403</c:v>
                </c:pt>
                <c:pt idx="4">
                  <c:v>0.818482503142158</c:v>
                </c:pt>
                <c:pt idx="5">
                  <c:v>0.847195727594008</c:v>
                </c:pt>
                <c:pt idx="6">
                  <c:v>0.875304447209525</c:v>
                </c:pt>
                <c:pt idx="7">
                  <c:v>0.899571749508565</c:v>
                </c:pt>
                <c:pt idx="8">
                  <c:v>0.923812571103527</c:v>
                </c:pt>
                <c:pt idx="9">
                  <c:v>0.934804449228561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1681981"/>
        <c:axId val="85654149"/>
      </c:lineChart>
      <c:catAx>
        <c:axId val="516819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654149"/>
        <c:crosses val="autoZero"/>
        <c:auto val="1"/>
        <c:lblAlgn val="ctr"/>
        <c:lblOffset val="100"/>
        <c:noMultiLvlLbl val="0"/>
      </c:catAx>
      <c:valAx>
        <c:axId val="856541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68198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Recall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9'!$AE$5:$AE$14</c:f>
              <c:numCache>
                <c:formatCode>General</c:formatCode>
                <c:ptCount val="10"/>
                <c:pt idx="0">
                  <c:v>0.268113303760877</c:v>
                </c:pt>
                <c:pt idx="1">
                  <c:v>0.245962732919255</c:v>
                </c:pt>
                <c:pt idx="2">
                  <c:v>0.205038488453464</c:v>
                </c:pt>
                <c:pt idx="3">
                  <c:v>0.19482619240097</c:v>
                </c:pt>
                <c:pt idx="4">
                  <c:v>0.15839243498818</c:v>
                </c:pt>
                <c:pt idx="5">
                  <c:v>0.142378553900607</c:v>
                </c:pt>
                <c:pt idx="6">
                  <c:v>0.117191818684356</c:v>
                </c:pt>
                <c:pt idx="7">
                  <c:v>0.0880658436213992</c:v>
                </c:pt>
                <c:pt idx="8">
                  <c:v>0.0947368421052632</c:v>
                </c:pt>
                <c:pt idx="9">
                  <c:v>0.085427135678392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926454"/>
        <c:axId val="17805644"/>
      </c:lineChart>
      <c:catAx>
        <c:axId val="239264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05644"/>
        <c:crosses val="autoZero"/>
        <c:auto val="1"/>
        <c:lblAlgn val="ctr"/>
        <c:lblOffset val="100"/>
        <c:noMultiLvlLbl val="0"/>
      </c:catAx>
      <c:valAx>
        <c:axId val="178056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9264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RCR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9'!$AF$5:$AF$14</c:f>
              <c:numCache>
                <c:formatCode>General</c:formatCode>
                <c:ptCount val="10"/>
                <c:pt idx="0">
                  <c:v>1.05926581158779</c:v>
                </c:pt>
                <c:pt idx="1">
                  <c:v>1.15185021376972</c:v>
                </c:pt>
                <c:pt idx="2">
                  <c:v>1.09302668435795</c:v>
                </c:pt>
                <c:pt idx="3">
                  <c:v>1.13474863629662</c:v>
                </c:pt>
                <c:pt idx="4">
                  <c:v>1.07430340557276</c:v>
                </c:pt>
                <c:pt idx="5">
                  <c:v>1.08079021082117</c:v>
                </c:pt>
                <c:pt idx="6">
                  <c:v>1.06309892378004</c:v>
                </c:pt>
                <c:pt idx="7">
                  <c:v>1.09509066784609</c:v>
                </c:pt>
                <c:pt idx="8">
                  <c:v>1.08771929824561</c:v>
                </c:pt>
                <c:pt idx="9">
                  <c:v>1.10255049388176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9'!$AE$73:$AE$82</c:f>
              <c:numCache>
                <c:formatCode>General</c:formatCode>
                <c:ptCount val="10"/>
                <c:pt idx="0">
                  <c:v>0.215391419725785</c:v>
                </c:pt>
                <c:pt idx="1">
                  <c:v>0.287925696594427</c:v>
                </c:pt>
                <c:pt idx="2">
                  <c:v>0.367978770455551</c:v>
                </c:pt>
                <c:pt idx="3">
                  <c:v>0.452896948252985</c:v>
                </c:pt>
                <c:pt idx="4">
                  <c:v>0.563467492260062</c:v>
                </c:pt>
                <c:pt idx="5">
                  <c:v>0.658115877930119</c:v>
                </c:pt>
                <c:pt idx="6">
                  <c:v>0.733303847854931</c:v>
                </c:pt>
                <c:pt idx="7">
                  <c:v>0.820875718708536</c:v>
                </c:pt>
                <c:pt idx="8">
                  <c:v>0.873949579831933</c:v>
                </c:pt>
                <c:pt idx="9">
                  <c:v>0.911985846970367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351110"/>
        <c:axId val="49985642"/>
      </c:lineChart>
      <c:catAx>
        <c:axId val="143511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985642"/>
        <c:crosses val="autoZero"/>
        <c:auto val="1"/>
        <c:lblAlgn val="ctr"/>
        <c:lblOffset val="100"/>
        <c:noMultiLvlLbl val="0"/>
      </c:catAx>
      <c:valAx>
        <c:axId val="499856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35111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ACC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12'!$AC$5:$AC$14</c:f>
              <c:numCache>
                <c:formatCode>General</c:formatCode>
                <c:ptCount val="10"/>
                <c:pt idx="0">
                  <c:v>0.548073217726397</c:v>
                </c:pt>
                <c:pt idx="1">
                  <c:v>0.608804402201101</c:v>
                </c:pt>
                <c:pt idx="2">
                  <c:v>0.713095740194011</c:v>
                </c:pt>
                <c:pt idx="3">
                  <c:v>0.76145923991877</c:v>
                </c:pt>
                <c:pt idx="4">
                  <c:v>0.807577787702843</c:v>
                </c:pt>
                <c:pt idx="5">
                  <c:v>0.835065663208636</c:v>
                </c:pt>
                <c:pt idx="6">
                  <c:v>0.861501649571636</c:v>
                </c:pt>
                <c:pt idx="7">
                  <c:v>0.888189163498099</c:v>
                </c:pt>
                <c:pt idx="8">
                  <c:v>0.921404275996113</c:v>
                </c:pt>
                <c:pt idx="9">
                  <c:v>0.942837124958787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552665"/>
        <c:axId val="62178031"/>
      </c:lineChart>
      <c:catAx>
        <c:axId val="195526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178031"/>
        <c:crosses val="autoZero"/>
        <c:auto val="1"/>
        <c:lblAlgn val="ctr"/>
        <c:lblOffset val="100"/>
        <c:noMultiLvlLbl val="0"/>
      </c:catAx>
      <c:valAx>
        <c:axId val="621780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55266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Recall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12'!$AE$5:$AE$14</c:f>
              <c:numCache>
                <c:formatCode>General</c:formatCode>
                <c:ptCount val="10"/>
                <c:pt idx="0">
                  <c:v>0.525524337158686</c:v>
                </c:pt>
                <c:pt idx="1">
                  <c:v>0.39760348583878</c:v>
                </c:pt>
                <c:pt idx="2">
                  <c:v>0.249948906601267</c:v>
                </c:pt>
                <c:pt idx="3">
                  <c:v>0.182225541448842</c:v>
                </c:pt>
                <c:pt idx="4">
                  <c:v>0.130250831066788</c:v>
                </c:pt>
                <c:pt idx="5">
                  <c:v>0.120523168874659</c:v>
                </c:pt>
                <c:pt idx="6">
                  <c:v>0.0818414322250639</c:v>
                </c:pt>
                <c:pt idx="7">
                  <c:v>0.0597986974541149</c:v>
                </c:pt>
                <c:pt idx="8">
                  <c:v>0.0510114335971856</c:v>
                </c:pt>
                <c:pt idx="9">
                  <c:v>0.0312056737588652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565182"/>
        <c:axId val="66298676"/>
      </c:lineChart>
      <c:catAx>
        <c:axId val="165651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298676"/>
        <c:crosses val="autoZero"/>
        <c:auto val="1"/>
        <c:lblAlgn val="ctr"/>
        <c:lblOffset val="100"/>
        <c:noMultiLvlLbl val="0"/>
      </c:catAx>
      <c:valAx>
        <c:axId val="662986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5651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ACC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13'!$AC$5:$AC$14</c:f>
              <c:numCache>
                <c:formatCode>General</c:formatCode>
                <c:ptCount val="10"/>
                <c:pt idx="0">
                  <c:v>0.667633525620336</c:v>
                </c:pt>
                <c:pt idx="1">
                  <c:v>0.704312830750705</c:v>
                </c:pt>
                <c:pt idx="2">
                  <c:v>0.756280241267316</c:v>
                </c:pt>
                <c:pt idx="3">
                  <c:v>0.806611853374443</c:v>
                </c:pt>
                <c:pt idx="4">
                  <c:v>0.844182704104883</c:v>
                </c:pt>
                <c:pt idx="5">
                  <c:v>0.868372393510635</c:v>
                </c:pt>
                <c:pt idx="6">
                  <c:v>0.874181267387998</c:v>
                </c:pt>
                <c:pt idx="7">
                  <c:v>0.905016746759866</c:v>
                </c:pt>
                <c:pt idx="8">
                  <c:v>0.920120850373973</c:v>
                </c:pt>
                <c:pt idx="9">
                  <c:v>0.935678391959799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400330"/>
        <c:axId val="80167943"/>
      </c:lineChart>
      <c:catAx>
        <c:axId val="984003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167943"/>
        <c:crosses val="autoZero"/>
        <c:auto val="1"/>
        <c:lblAlgn val="ctr"/>
        <c:lblOffset val="100"/>
        <c:noMultiLvlLbl val="0"/>
      </c:catAx>
      <c:valAx>
        <c:axId val="801679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40033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Recall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13'!$AE$5:$AE$14</c:f>
              <c:numCache>
                <c:formatCode>General</c:formatCode>
                <c:ptCount val="10"/>
                <c:pt idx="0">
                  <c:v>0.440101563388581</c:v>
                </c:pt>
                <c:pt idx="1">
                  <c:v>0.394397420395002</c:v>
                </c:pt>
                <c:pt idx="2">
                  <c:v>0.31265716680637</c:v>
                </c:pt>
                <c:pt idx="3">
                  <c:v>0.236994219653179</c:v>
                </c:pt>
                <c:pt idx="4">
                  <c:v>0.210144927536232</c:v>
                </c:pt>
                <c:pt idx="5">
                  <c:v>0.190573566847332</c:v>
                </c:pt>
                <c:pt idx="6">
                  <c:v>0.164802386278896</c:v>
                </c:pt>
                <c:pt idx="7">
                  <c:v>0.140893470790378</c:v>
                </c:pt>
                <c:pt idx="8">
                  <c:v>0.122710622710623</c:v>
                </c:pt>
                <c:pt idx="9">
                  <c:v>0.0814814814814815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0689214"/>
        <c:axId val="77771017"/>
      </c:lineChart>
      <c:catAx>
        <c:axId val="306892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771017"/>
        <c:crosses val="autoZero"/>
        <c:auto val="1"/>
        <c:lblAlgn val="ctr"/>
        <c:lblOffset val="100"/>
        <c:noMultiLvlLbl val="0"/>
      </c:catAx>
      <c:valAx>
        <c:axId val="77771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68921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RCR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13'!$AF$5:$AF$14</c:f>
              <c:numCache>
                <c:formatCode>General</c:formatCode>
                <c:ptCount val="10"/>
                <c:pt idx="0">
                  <c:v>1.31296072912478</c:v>
                </c:pt>
                <c:pt idx="1">
                  <c:v>1.44511459589867</c:v>
                </c:pt>
                <c:pt idx="2">
                  <c:v>1.32622972791851</c:v>
                </c:pt>
                <c:pt idx="3">
                  <c:v>0.652819414703783</c:v>
                </c:pt>
                <c:pt idx="4">
                  <c:v>1.1867041951481</c:v>
                </c:pt>
                <c:pt idx="5">
                  <c:v>1.16244471250503</c:v>
                </c:pt>
                <c:pt idx="6">
                  <c:v>1.17088862082831</c:v>
                </c:pt>
                <c:pt idx="7">
                  <c:v>1.14863959254792</c:v>
                </c:pt>
                <c:pt idx="8">
                  <c:v>1.16217665192333</c:v>
                </c:pt>
                <c:pt idx="9">
                  <c:v>1.1625519367377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13'!$AD$91:$AD$100</c:f>
              <c:numCache>
                <c:formatCode>General</c:formatCode>
                <c:ptCount val="10"/>
                <c:pt idx="0">
                  <c:v>0.174507438681142</c:v>
                </c:pt>
                <c:pt idx="1">
                  <c:v>0.334941696823482</c:v>
                </c:pt>
                <c:pt idx="2">
                  <c:v>0.520305589063128</c:v>
                </c:pt>
                <c:pt idx="3">
                  <c:v>0.652191395255328</c:v>
                </c:pt>
                <c:pt idx="4">
                  <c:v>0.741053478086047</c:v>
                </c:pt>
                <c:pt idx="5">
                  <c:v>0.793325291515883</c:v>
                </c:pt>
                <c:pt idx="6">
                  <c:v>0.820265379975874</c:v>
                </c:pt>
                <c:pt idx="7">
                  <c:v>0.882991556091677</c:v>
                </c:pt>
                <c:pt idx="8">
                  <c:v>0.926819461198231</c:v>
                </c:pt>
                <c:pt idx="9">
                  <c:v>0.963811821471653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0131959"/>
        <c:axId val="14525731"/>
      </c:lineChart>
      <c:catAx>
        <c:axId val="301319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525731"/>
        <c:crosses val="autoZero"/>
        <c:auto val="1"/>
        <c:lblAlgn val="ctr"/>
        <c:lblOffset val="100"/>
        <c:noMultiLvlLbl val="0"/>
      </c:catAx>
      <c:valAx>
        <c:axId val="145257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1319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ACC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14'!$AC$5:$AC$14</c:f>
              <c:numCache>
                <c:formatCode>General</c:formatCode>
                <c:ptCount val="10"/>
                <c:pt idx="0">
                  <c:v>0.66067940933479</c:v>
                </c:pt>
                <c:pt idx="1">
                  <c:v>0.705365759505887</c:v>
                </c:pt>
                <c:pt idx="2">
                  <c:v>0.775062344139651</c:v>
                </c:pt>
                <c:pt idx="3">
                  <c:v>0.81568064527154</c:v>
                </c:pt>
                <c:pt idx="4">
                  <c:v>0.854665134259743</c:v>
                </c:pt>
                <c:pt idx="5">
                  <c:v>0.88110113795602</c:v>
                </c:pt>
                <c:pt idx="6">
                  <c:v>0.891808964629912</c:v>
                </c:pt>
                <c:pt idx="7">
                  <c:v>0.910421863138488</c:v>
                </c:pt>
                <c:pt idx="8">
                  <c:v>0.936527165932452</c:v>
                </c:pt>
                <c:pt idx="9">
                  <c:v>0.951928805481084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3532001"/>
        <c:axId val="91899577"/>
      </c:lineChart>
      <c:catAx>
        <c:axId val="735320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899577"/>
        <c:crosses val="autoZero"/>
        <c:auto val="1"/>
        <c:lblAlgn val="ctr"/>
        <c:lblOffset val="100"/>
        <c:noMultiLvlLbl val="0"/>
      </c:catAx>
      <c:valAx>
        <c:axId val="918995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53200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Recall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14'!$AE$5:$AE$14</c:f>
              <c:numCache>
                <c:formatCode>General</c:formatCode>
                <c:ptCount val="10"/>
                <c:pt idx="0">
                  <c:v>0.36891830899772</c:v>
                </c:pt>
                <c:pt idx="1">
                  <c:v>0.295737704918033</c:v>
                </c:pt>
                <c:pt idx="2">
                  <c:v>0.211560044893378</c:v>
                </c:pt>
                <c:pt idx="3">
                  <c:v>0.155385735080058</c:v>
                </c:pt>
                <c:pt idx="4">
                  <c:v>0.106267029972752</c:v>
                </c:pt>
                <c:pt idx="5">
                  <c:v>0.0941466075871888</c:v>
                </c:pt>
                <c:pt idx="6">
                  <c:v>0.0812049770792403</c:v>
                </c:pt>
                <c:pt idx="7">
                  <c:v>0.0720486111111111</c:v>
                </c:pt>
                <c:pt idx="8">
                  <c:v>0.0534979423868313</c:v>
                </c:pt>
                <c:pt idx="9">
                  <c:v>0.0260869565217391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4230052"/>
        <c:axId val="45890158"/>
      </c:lineChart>
      <c:catAx>
        <c:axId val="742300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90158"/>
        <c:crosses val="autoZero"/>
        <c:auto val="1"/>
        <c:lblAlgn val="ctr"/>
        <c:lblOffset val="100"/>
        <c:noMultiLvlLbl val="0"/>
      </c:catAx>
      <c:valAx>
        <c:axId val="458901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23005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RCR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14'!$AF$5:$AF$14</c:f>
              <c:numCache>
                <c:formatCode>General</c:formatCode>
                <c:ptCount val="10"/>
                <c:pt idx="0">
                  <c:v>1.32418820410868</c:v>
                </c:pt>
                <c:pt idx="1">
                  <c:v>1.35984095427435</c:v>
                </c:pt>
                <c:pt idx="2">
                  <c:v>1.15175612988734</c:v>
                </c:pt>
                <c:pt idx="3">
                  <c:v>1.09953611663353</c:v>
                </c:pt>
                <c:pt idx="4">
                  <c:v>1.03141153081511</c:v>
                </c:pt>
                <c:pt idx="5">
                  <c:v>1.00583167660702</c:v>
                </c:pt>
                <c:pt idx="6">
                  <c:v>0.985424588086185</c:v>
                </c:pt>
                <c:pt idx="7">
                  <c:v>1.04506295559973</c:v>
                </c:pt>
                <c:pt idx="8">
                  <c:v>1.04625579854208</c:v>
                </c:pt>
                <c:pt idx="9">
                  <c:v>1.06730284956925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'Tweet 14'!$AD$79:$AD$88</c:f>
              <c:numCache>
                <c:formatCode>General</c:formatCode>
                <c:ptCount val="10"/>
                <c:pt idx="0">
                  <c:v>0.269980119284294</c:v>
                </c:pt>
                <c:pt idx="1">
                  <c:v>0.393638170974155</c:v>
                </c:pt>
                <c:pt idx="2">
                  <c:v>0.527634194831014</c:v>
                </c:pt>
                <c:pt idx="3">
                  <c:v>0.635785288270378</c:v>
                </c:pt>
                <c:pt idx="4">
                  <c:v>0.708151093439364</c:v>
                </c:pt>
                <c:pt idx="5">
                  <c:v>0.757057654075547</c:v>
                </c:pt>
                <c:pt idx="6">
                  <c:v>0.797614314115308</c:v>
                </c:pt>
                <c:pt idx="7">
                  <c:v>0.847316103379722</c:v>
                </c:pt>
                <c:pt idx="8">
                  <c:v>0.90337972166998</c:v>
                </c:pt>
                <c:pt idx="9">
                  <c:v>0.95427435387674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3730435"/>
        <c:axId val="19892798"/>
      </c:lineChart>
      <c:catAx>
        <c:axId val="937304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892798"/>
        <c:crosses val="autoZero"/>
        <c:auto val="1"/>
        <c:lblAlgn val="ctr"/>
        <c:lblOffset val="100"/>
        <c:noMultiLvlLbl val="0"/>
      </c:catAx>
      <c:valAx>
        <c:axId val="198927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7304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ACC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工作表1!$AF$15</c:f>
              <c:strCache>
                <c:ptCount val="1"/>
                <c:pt idx="0">
                  <c:v>Tweet1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工作表1!$B$1:$B$10</c:f>
              <c:numCache>
                <c:formatCode>General</c:formatCode>
                <c:ptCount val="10"/>
                <c:pt idx="0">
                  <c:v>0.499645928174001</c:v>
                </c:pt>
                <c:pt idx="1">
                  <c:v>0.514088250930356</c:v>
                </c:pt>
                <c:pt idx="2">
                  <c:v>0.555810573024252</c:v>
                </c:pt>
                <c:pt idx="3">
                  <c:v>0.607039537126326</c:v>
                </c:pt>
                <c:pt idx="4">
                  <c:v>0.676212007033409</c:v>
                </c:pt>
                <c:pt idx="5">
                  <c:v>0.722053212292285</c:v>
                </c:pt>
                <c:pt idx="6">
                  <c:v>0.728155627007359</c:v>
                </c:pt>
                <c:pt idx="7">
                  <c:v>0.735571019238641</c:v>
                </c:pt>
                <c:pt idx="8">
                  <c:v>0.754597218332867</c:v>
                </c:pt>
                <c:pt idx="9">
                  <c:v>0.764225311738569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工作表1!$AF$16</c:f>
              <c:strCache>
                <c:ptCount val="1"/>
                <c:pt idx="0">
                  <c:v>Tweet4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工作表1!$G$1:$G$10</c:f>
              <c:numCache>
                <c:formatCode>General</c:formatCode>
                <c:ptCount val="10"/>
                <c:pt idx="0">
                  <c:v>0.637787758022362</c:v>
                </c:pt>
                <c:pt idx="1">
                  <c:v>0.663493544874786</c:v>
                </c:pt>
                <c:pt idx="2">
                  <c:v>0.709273425647978</c:v>
                </c:pt>
                <c:pt idx="3">
                  <c:v>0.750050251256281</c:v>
                </c:pt>
                <c:pt idx="4">
                  <c:v>0.804146829503898</c:v>
                </c:pt>
                <c:pt idx="5">
                  <c:v>0.837326758191931</c:v>
                </c:pt>
                <c:pt idx="6">
                  <c:v>0.865742626132724</c:v>
                </c:pt>
                <c:pt idx="7">
                  <c:v>0.904741096788289</c:v>
                </c:pt>
                <c:pt idx="8">
                  <c:v>0.923335178011437</c:v>
                </c:pt>
                <c:pt idx="9">
                  <c:v>0.938368152534168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工作表1!$AF$17</c:f>
              <c:strCache>
                <c:ptCount val="1"/>
                <c:pt idx="0">
                  <c:v>Tweet5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工作表1!$L$1:$L$10</c:f>
              <c:numCache>
                <c:formatCode>General</c:formatCode>
                <c:ptCount val="10"/>
                <c:pt idx="0">
                  <c:v>0.724429390943488</c:v>
                </c:pt>
                <c:pt idx="1">
                  <c:v>0.744774682443554</c:v>
                </c:pt>
                <c:pt idx="2">
                  <c:v>0.774881364627421</c:v>
                </c:pt>
                <c:pt idx="3">
                  <c:v>0.813759670617923</c:v>
                </c:pt>
                <c:pt idx="4">
                  <c:v>0.840797034921282</c:v>
                </c:pt>
                <c:pt idx="5">
                  <c:v>0.856669028090561</c:v>
                </c:pt>
                <c:pt idx="6">
                  <c:v>0.870163121839438</c:v>
                </c:pt>
                <c:pt idx="7">
                  <c:v>0.885680925591763</c:v>
                </c:pt>
                <c:pt idx="8">
                  <c:v>0.904054005529821</c:v>
                </c:pt>
                <c:pt idx="9">
                  <c:v>0.916086451987235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工作表1!$AF$18</c:f>
              <c:strCache>
                <c:ptCount val="1"/>
                <c:pt idx="0">
                  <c:v>Tweet6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工作表1!$Q$1:$Q$10</c:f>
              <c:numCache>
                <c:formatCode>General</c:formatCode>
                <c:ptCount val="10"/>
                <c:pt idx="0">
                  <c:v>0.646856240126382</c:v>
                </c:pt>
                <c:pt idx="1">
                  <c:v>0.684937741799148</c:v>
                </c:pt>
                <c:pt idx="2">
                  <c:v>0.737994492578414</c:v>
                </c:pt>
                <c:pt idx="3">
                  <c:v>0.772897936688368</c:v>
                </c:pt>
                <c:pt idx="4">
                  <c:v>0.800112198029522</c:v>
                </c:pt>
                <c:pt idx="5">
                  <c:v>0.827958438347431</c:v>
                </c:pt>
                <c:pt idx="6">
                  <c:v>0.845540652509009</c:v>
                </c:pt>
                <c:pt idx="7">
                  <c:v>0.875942350332594</c:v>
                </c:pt>
                <c:pt idx="8">
                  <c:v>0.893949642991357</c:v>
                </c:pt>
                <c:pt idx="9">
                  <c:v>0.916619053060603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工作表1!$AF$19</c:f>
              <c:strCache>
                <c:ptCount val="1"/>
                <c:pt idx="0">
                  <c:v>Tweet9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工作表1!$V$1:$V$10</c:f>
              <c:numCache>
                <c:formatCode>General</c:formatCode>
                <c:ptCount val="10"/>
                <c:pt idx="0">
                  <c:v>0.715121505279381</c:v>
                </c:pt>
                <c:pt idx="1">
                  <c:v>0.741021088371803</c:v>
                </c:pt>
                <c:pt idx="2">
                  <c:v>0.764036755386565</c:v>
                </c:pt>
                <c:pt idx="3">
                  <c:v>0.777627162406403</c:v>
                </c:pt>
                <c:pt idx="4">
                  <c:v>0.818482503142158</c:v>
                </c:pt>
                <c:pt idx="5">
                  <c:v>0.847195727594008</c:v>
                </c:pt>
                <c:pt idx="6">
                  <c:v>0.875304447209525</c:v>
                </c:pt>
                <c:pt idx="7">
                  <c:v>0.899571749508565</c:v>
                </c:pt>
                <c:pt idx="8">
                  <c:v>0.923812571103527</c:v>
                </c:pt>
                <c:pt idx="9">
                  <c:v>0.934804449228561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工作表1!$AF$20</c:f>
              <c:strCache>
                <c:ptCount val="1"/>
                <c:pt idx="0">
                  <c:v>Tweet12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工作表1!$AA$1:$AA$10</c:f>
              <c:numCache>
                <c:formatCode>General</c:formatCode>
                <c:ptCount val="10"/>
                <c:pt idx="0">
                  <c:v>0.548073217726397</c:v>
                </c:pt>
                <c:pt idx="1">
                  <c:v>0.608804402201101</c:v>
                </c:pt>
                <c:pt idx="2">
                  <c:v>0.713095740194011</c:v>
                </c:pt>
                <c:pt idx="3">
                  <c:v>0.76145923991877</c:v>
                </c:pt>
                <c:pt idx="4">
                  <c:v>0.807577787702843</c:v>
                </c:pt>
                <c:pt idx="5">
                  <c:v>0.835065663208636</c:v>
                </c:pt>
                <c:pt idx="6">
                  <c:v>0.861501649571636</c:v>
                </c:pt>
                <c:pt idx="7">
                  <c:v>0.888189163498099</c:v>
                </c:pt>
                <c:pt idx="8">
                  <c:v>0.921404275996113</c:v>
                </c:pt>
                <c:pt idx="9">
                  <c:v>0.942837124958787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工作表1!$AF$21</c:f>
              <c:strCache>
                <c:ptCount val="1"/>
                <c:pt idx="0">
                  <c:v>Tweet13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工作表1!$AF$1:$AF$10</c:f>
              <c:numCache>
                <c:formatCode>General</c:formatCode>
                <c:ptCount val="10"/>
                <c:pt idx="0">
                  <c:v>0.667633525620336</c:v>
                </c:pt>
                <c:pt idx="1">
                  <c:v>0.704312830750705</c:v>
                </c:pt>
                <c:pt idx="2">
                  <c:v>0.756280241267316</c:v>
                </c:pt>
                <c:pt idx="3">
                  <c:v>0.806611853374443</c:v>
                </c:pt>
                <c:pt idx="4">
                  <c:v>0.844182704104883</c:v>
                </c:pt>
                <c:pt idx="5">
                  <c:v>0.868372393510635</c:v>
                </c:pt>
                <c:pt idx="6">
                  <c:v>0.874181267387998</c:v>
                </c:pt>
                <c:pt idx="7">
                  <c:v>0.905016746759866</c:v>
                </c:pt>
                <c:pt idx="8">
                  <c:v>0.920120850373973</c:v>
                </c:pt>
                <c:pt idx="9">
                  <c:v>0.935678391959799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工作表1!$AF$22</c:f>
              <c:strCache>
                <c:ptCount val="1"/>
                <c:pt idx="0">
                  <c:v>Tweet14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工作表1!$AK$1:$AK$10</c:f>
              <c:numCache>
                <c:formatCode>General</c:formatCode>
                <c:ptCount val="10"/>
                <c:pt idx="0">
                  <c:v>0.66067940933479</c:v>
                </c:pt>
                <c:pt idx="1">
                  <c:v>0.705365759505887</c:v>
                </c:pt>
                <c:pt idx="2">
                  <c:v>0.775062344139651</c:v>
                </c:pt>
                <c:pt idx="3">
                  <c:v>0.81568064527154</c:v>
                </c:pt>
                <c:pt idx="4">
                  <c:v>0.854665134259743</c:v>
                </c:pt>
                <c:pt idx="5">
                  <c:v>0.88110113795602</c:v>
                </c:pt>
                <c:pt idx="6">
                  <c:v>0.891808964629912</c:v>
                </c:pt>
                <c:pt idx="7">
                  <c:v>0.910421863138488</c:v>
                </c:pt>
                <c:pt idx="8">
                  <c:v>0.936527165932452</c:v>
                </c:pt>
                <c:pt idx="9">
                  <c:v>0.951928805481084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398625"/>
        <c:axId val="3483128"/>
      </c:lineChart>
      <c:catAx>
        <c:axId val="833986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83128"/>
        <c:crosses val="autoZero"/>
        <c:auto val="1"/>
        <c:lblAlgn val="ctr"/>
        <c:lblOffset val="100"/>
        <c:noMultiLvlLbl val="0"/>
      </c:catAx>
      <c:valAx>
        <c:axId val="34831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3986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Recall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工作表1!$D$1:$D$10</c:f>
              <c:numCache>
                <c:formatCode>General</c:formatCode>
                <c:ptCount val="10"/>
                <c:pt idx="0">
                  <c:v>0.731813924445832</c:v>
                </c:pt>
                <c:pt idx="1">
                  <c:v>0.659076998408618</c:v>
                </c:pt>
                <c:pt idx="2">
                  <c:v>0.516732283464567</c:v>
                </c:pt>
                <c:pt idx="3">
                  <c:v>0.42028087567121</c:v>
                </c:pt>
                <c:pt idx="4">
                  <c:v>0.292447916666667</c:v>
                </c:pt>
                <c:pt idx="5">
                  <c:v>0.235313209996754</c:v>
                </c:pt>
                <c:pt idx="6">
                  <c:v>0.241118669690098</c:v>
                </c:pt>
                <c:pt idx="7">
                  <c:v>0.272539927872231</c:v>
                </c:pt>
                <c:pt idx="8">
                  <c:v>0.279710144927536</c:v>
                </c:pt>
                <c:pt idx="9">
                  <c:v>0.285875706214689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工作表1!$I$1:$I$10</c:f>
              <c:numCache>
                <c:formatCode>General</c:formatCode>
                <c:ptCount val="10"/>
                <c:pt idx="0">
                  <c:v>0.382570792011664</c:v>
                </c:pt>
                <c:pt idx="1">
                  <c:v>0.365095285857573</c:v>
                </c:pt>
                <c:pt idx="2">
                  <c:v>0.326899128268991</c:v>
                </c:pt>
                <c:pt idx="3">
                  <c:v>0.272036886357472</c:v>
                </c:pt>
                <c:pt idx="4">
                  <c:v>0.179596174282678</c:v>
                </c:pt>
                <c:pt idx="5">
                  <c:v>0.141992013799081</c:v>
                </c:pt>
                <c:pt idx="6">
                  <c:v>0.111111111111111</c:v>
                </c:pt>
                <c:pt idx="7">
                  <c:v>0.069284064665127</c:v>
                </c:pt>
                <c:pt idx="8">
                  <c:v>0.0498938428874735</c:v>
                </c:pt>
                <c:pt idx="9">
                  <c:v>0.0376811594202899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工作表1!$N$1:$N$10</c:f>
              <c:numCache>
                <c:formatCode>General</c:formatCode>
                <c:ptCount val="10"/>
                <c:pt idx="0">
                  <c:v>0.319904810470848</c:v>
                </c:pt>
                <c:pt idx="1">
                  <c:v>0.301694915254237</c:v>
                </c:pt>
                <c:pt idx="2">
                  <c:v>0.263317050476855</c:v>
                </c:pt>
                <c:pt idx="3">
                  <c:v>0.231102850061958</c:v>
                </c:pt>
                <c:pt idx="4">
                  <c:v>0.195238095238095</c:v>
                </c:pt>
                <c:pt idx="5">
                  <c:v>0.167067931731815</c:v>
                </c:pt>
                <c:pt idx="6">
                  <c:v>0.155405405405405</c:v>
                </c:pt>
                <c:pt idx="7">
                  <c:v>0.142649199417758</c:v>
                </c:pt>
                <c:pt idx="8">
                  <c:v>0.133333333333333</c:v>
                </c:pt>
                <c:pt idx="9">
                  <c:v>0.0960698689956332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工作表1!$S$1:$S$10</c:f>
              <c:numCache>
                <c:formatCode>General</c:formatCode>
                <c:ptCount val="10"/>
                <c:pt idx="0">
                  <c:v>0.320734173277337</c:v>
                </c:pt>
                <c:pt idx="1">
                  <c:v>0.292343806428313</c:v>
                </c:pt>
                <c:pt idx="2">
                  <c:v>0.208251042352425</c:v>
                </c:pt>
                <c:pt idx="3">
                  <c:v>0.176640419947507</c:v>
                </c:pt>
                <c:pt idx="4">
                  <c:v>0.142424242424242</c:v>
                </c:pt>
                <c:pt idx="5">
                  <c:v>0.121163462861862</c:v>
                </c:pt>
                <c:pt idx="6">
                  <c:v>0.117306897976043</c:v>
                </c:pt>
                <c:pt idx="7">
                  <c:v>0.0831973898858075</c:v>
                </c:pt>
                <c:pt idx="8">
                  <c:v>0.0482361411087113</c:v>
                </c:pt>
                <c:pt idx="9">
                  <c:v>0.0397286821705426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工作表1!$X$1:$X$10</c:f>
              <c:numCache>
                <c:formatCode>General</c:formatCode>
                <c:ptCount val="10"/>
                <c:pt idx="0">
                  <c:v>0.268113303760877</c:v>
                </c:pt>
                <c:pt idx="1">
                  <c:v>0.245962732919255</c:v>
                </c:pt>
                <c:pt idx="2">
                  <c:v>0.205038488453464</c:v>
                </c:pt>
                <c:pt idx="3">
                  <c:v>0.19482619240097</c:v>
                </c:pt>
                <c:pt idx="4">
                  <c:v>0.15839243498818</c:v>
                </c:pt>
                <c:pt idx="5">
                  <c:v>0.142378553900607</c:v>
                </c:pt>
                <c:pt idx="6">
                  <c:v>0.117191818684356</c:v>
                </c:pt>
                <c:pt idx="7">
                  <c:v>0.0880658436213992</c:v>
                </c:pt>
                <c:pt idx="8">
                  <c:v>0.0947368421052632</c:v>
                </c:pt>
                <c:pt idx="9">
                  <c:v>0.085427135678392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工作表1!$AC$1:$AC$10</c:f>
              <c:numCache>
                <c:formatCode>General</c:formatCode>
                <c:ptCount val="10"/>
                <c:pt idx="0">
                  <c:v>0.525524337158686</c:v>
                </c:pt>
                <c:pt idx="1">
                  <c:v>0.39760348583878</c:v>
                </c:pt>
                <c:pt idx="2">
                  <c:v>0.249948906601267</c:v>
                </c:pt>
                <c:pt idx="3">
                  <c:v>0.182225541448842</c:v>
                </c:pt>
                <c:pt idx="4">
                  <c:v>0.130250831066788</c:v>
                </c:pt>
                <c:pt idx="5">
                  <c:v>0.120523168874659</c:v>
                </c:pt>
                <c:pt idx="6">
                  <c:v>0.0818414322250639</c:v>
                </c:pt>
                <c:pt idx="7">
                  <c:v>0.0597986974541149</c:v>
                </c:pt>
                <c:pt idx="8">
                  <c:v>0.0510114335971856</c:v>
                </c:pt>
                <c:pt idx="9">
                  <c:v>0.0312056737588652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工作表1!$AH$1:$AH$10</c:f>
              <c:numCache>
                <c:formatCode>General</c:formatCode>
                <c:ptCount val="10"/>
                <c:pt idx="0">
                  <c:v>0.440101563388581</c:v>
                </c:pt>
                <c:pt idx="1">
                  <c:v>0.394397420395002</c:v>
                </c:pt>
                <c:pt idx="2">
                  <c:v>0.31265716680637</c:v>
                </c:pt>
                <c:pt idx="3">
                  <c:v>0.236994219653179</c:v>
                </c:pt>
                <c:pt idx="4">
                  <c:v>0.210144927536232</c:v>
                </c:pt>
                <c:pt idx="5">
                  <c:v>0.190573566847332</c:v>
                </c:pt>
                <c:pt idx="6">
                  <c:v>0.164802386278896</c:v>
                </c:pt>
                <c:pt idx="7">
                  <c:v>0.140893470790378</c:v>
                </c:pt>
                <c:pt idx="8">
                  <c:v>0.122710622710623</c:v>
                </c:pt>
                <c:pt idx="9">
                  <c:v>0.0814814814814815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工作表1!$AM$1:$AM$10</c:f>
              <c:numCache>
                <c:formatCode>General</c:formatCode>
                <c:ptCount val="10"/>
                <c:pt idx="0">
                  <c:v>0.36891830899772</c:v>
                </c:pt>
                <c:pt idx="1">
                  <c:v>0.295737704918033</c:v>
                </c:pt>
                <c:pt idx="2">
                  <c:v>0.211560044893378</c:v>
                </c:pt>
                <c:pt idx="3">
                  <c:v>0.155385735080058</c:v>
                </c:pt>
                <c:pt idx="4">
                  <c:v>0.106267029972752</c:v>
                </c:pt>
                <c:pt idx="5">
                  <c:v>0.0941466075871888</c:v>
                </c:pt>
                <c:pt idx="6">
                  <c:v>0.0812049770792403</c:v>
                </c:pt>
                <c:pt idx="7">
                  <c:v>0.0720486111111111</c:v>
                </c:pt>
                <c:pt idx="8">
                  <c:v>0.0534979423868313</c:v>
                </c:pt>
                <c:pt idx="9">
                  <c:v>0.0260869565217391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0353157"/>
        <c:axId val="36370584"/>
      </c:lineChart>
      <c:catAx>
        <c:axId val="703531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370584"/>
        <c:crosses val="autoZero"/>
        <c:auto val="1"/>
        <c:lblAlgn val="ctr"/>
        <c:lblOffset val="100"/>
        <c:noMultiLvlLbl val="0"/>
      </c:catAx>
      <c:valAx>
        <c:axId val="363705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35315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RCR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工作表1!$E$1:$E$10</c:f>
              <c:numCache>
                <c:formatCode>General</c:formatCode>
                <c:ptCount val="10"/>
                <c:pt idx="0">
                  <c:v>1.69122055674518</c:v>
                </c:pt>
                <c:pt idx="1">
                  <c:v>1.58101356174161</c:v>
                </c:pt>
                <c:pt idx="2">
                  <c:v>1.40827980014276</c:v>
                </c:pt>
                <c:pt idx="3">
                  <c:v>1.29735902926481</c:v>
                </c:pt>
                <c:pt idx="4">
                  <c:v>1.16416845110635</c:v>
                </c:pt>
                <c:pt idx="5">
                  <c:v>1.12276945039258</c:v>
                </c:pt>
                <c:pt idx="6">
                  <c:v>1.1530335474661</c:v>
                </c:pt>
                <c:pt idx="7">
                  <c:v>1.21341898643826</c:v>
                </c:pt>
                <c:pt idx="8">
                  <c:v>1.23340471092077</c:v>
                </c:pt>
                <c:pt idx="9">
                  <c:v>1.25092077087794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工作表1!$J$1:$J$10</c:f>
              <c:numCache>
                <c:formatCode>General</c:formatCode>
                <c:ptCount val="10"/>
                <c:pt idx="0">
                  <c:v>1.27097591888466</c:v>
                </c:pt>
                <c:pt idx="1">
                  <c:v>1.408618504436</c:v>
                </c:pt>
                <c:pt idx="2">
                  <c:v>1.31989860583016</c:v>
                </c:pt>
                <c:pt idx="3">
                  <c:v>0.71277658815132</c:v>
                </c:pt>
                <c:pt idx="4">
                  <c:v>1.13282636248416</c:v>
                </c:pt>
                <c:pt idx="5">
                  <c:v>1.09176172370089</c:v>
                </c:pt>
                <c:pt idx="6">
                  <c:v>1.0553865652725</c:v>
                </c:pt>
                <c:pt idx="7">
                  <c:v>1.0254752851711</c:v>
                </c:pt>
                <c:pt idx="8">
                  <c:v>1.03688212927757</c:v>
                </c:pt>
                <c:pt idx="9">
                  <c:v>1.04007604562738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工作表1!$O$1:$O$10</c:f>
              <c:numCache>
                <c:formatCode>General</c:formatCode>
                <c:ptCount val="10"/>
                <c:pt idx="0">
                  <c:v>1.143574717455</c:v>
                </c:pt>
                <c:pt idx="1">
                  <c:v>1.1119017720106</c:v>
                </c:pt>
                <c:pt idx="2">
                  <c:v>1.09585600669736</c:v>
                </c:pt>
                <c:pt idx="3">
                  <c:v>1.08999581414818</c:v>
                </c:pt>
                <c:pt idx="4">
                  <c:v>1.08734477466164</c:v>
                </c:pt>
                <c:pt idx="5">
                  <c:v>1.10004185851821</c:v>
                </c:pt>
                <c:pt idx="6">
                  <c:v>1.10059997209432</c:v>
                </c:pt>
                <c:pt idx="7">
                  <c:v>1.12208734477466</c:v>
                </c:pt>
                <c:pt idx="8">
                  <c:v>1.14064462118041</c:v>
                </c:pt>
                <c:pt idx="9">
                  <c:v>1.1440770196735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工作表1!$T$1:$T$10</c:f>
              <c:numCache>
                <c:formatCode>General</c:formatCode>
                <c:ptCount val="10"/>
                <c:pt idx="0">
                  <c:v>1.27651386530843</c:v>
                </c:pt>
                <c:pt idx="1">
                  <c:v>1.20973401245048</c:v>
                </c:pt>
                <c:pt idx="2">
                  <c:v>1.06632710809281</c:v>
                </c:pt>
                <c:pt idx="3">
                  <c:v>1.03610639501981</c:v>
                </c:pt>
                <c:pt idx="4">
                  <c:v>1.00464063384267</c:v>
                </c:pt>
                <c:pt idx="5">
                  <c:v>0.995812110922467</c:v>
                </c:pt>
                <c:pt idx="6">
                  <c:v>0.999773627617431</c:v>
                </c:pt>
                <c:pt idx="7">
                  <c:v>0.99830220713073</c:v>
                </c:pt>
                <c:pt idx="8">
                  <c:v>1.02014714204867</c:v>
                </c:pt>
                <c:pt idx="9">
                  <c:v>1.02555744199208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工作表1!$Y$1:$Y$10</c:f>
              <c:numCache>
                <c:formatCode>General</c:formatCode>
                <c:ptCount val="10"/>
                <c:pt idx="0">
                  <c:v>1.05926581158779</c:v>
                </c:pt>
                <c:pt idx="1">
                  <c:v>1.15185021376972</c:v>
                </c:pt>
                <c:pt idx="2">
                  <c:v>1.09302668435795</c:v>
                </c:pt>
                <c:pt idx="3">
                  <c:v>1.13474863629662</c:v>
                </c:pt>
                <c:pt idx="4">
                  <c:v>1.07430340557276</c:v>
                </c:pt>
                <c:pt idx="5">
                  <c:v>1.08079021082117</c:v>
                </c:pt>
                <c:pt idx="6">
                  <c:v>1.06309892378004</c:v>
                </c:pt>
                <c:pt idx="7">
                  <c:v>1.09509066784609</c:v>
                </c:pt>
                <c:pt idx="8">
                  <c:v>1.08771929824561</c:v>
                </c:pt>
                <c:pt idx="9">
                  <c:v>1.10255049388176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工作表1!$AD$1:$AD$10</c:f>
              <c:numCache>
                <c:formatCode>General</c:formatCode>
                <c:ptCount val="10"/>
                <c:pt idx="0">
                  <c:v>1.65533009431266</c:v>
                </c:pt>
                <c:pt idx="1">
                  <c:v>1.37991807183005</c:v>
                </c:pt>
                <c:pt idx="2">
                  <c:v>1.07840335333905</c:v>
                </c:pt>
                <c:pt idx="3">
                  <c:v>1.00076212251119</c:v>
                </c:pt>
                <c:pt idx="4">
                  <c:v>0.944174526055063</c:v>
                </c:pt>
                <c:pt idx="5">
                  <c:v>0.944841383252358</c:v>
                </c:pt>
                <c:pt idx="6">
                  <c:v>0.668190911689054</c:v>
                </c:pt>
                <c:pt idx="7">
                  <c:v>0.679146422787463</c:v>
                </c:pt>
                <c:pt idx="8">
                  <c:v>0.678955892159665</c:v>
                </c:pt>
                <c:pt idx="9">
                  <c:v>0.682518814899495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工作表1!$AI$1:$AI$10</c:f>
              <c:numCache>
                <c:formatCode>General</c:formatCode>
                <c:ptCount val="10"/>
                <c:pt idx="0">
                  <c:v>1.31296072912478</c:v>
                </c:pt>
                <c:pt idx="1">
                  <c:v>1.44511459589867</c:v>
                </c:pt>
                <c:pt idx="2">
                  <c:v>1.32622972791851</c:v>
                </c:pt>
                <c:pt idx="3">
                  <c:v>0.652819414703783</c:v>
                </c:pt>
                <c:pt idx="4">
                  <c:v>1.1867041951481</c:v>
                </c:pt>
                <c:pt idx="5">
                  <c:v>1.16244471250503</c:v>
                </c:pt>
                <c:pt idx="6">
                  <c:v>1.17088862082831</c:v>
                </c:pt>
                <c:pt idx="7">
                  <c:v>1.14863959254792</c:v>
                </c:pt>
                <c:pt idx="8">
                  <c:v>1.16217665192333</c:v>
                </c:pt>
                <c:pt idx="9">
                  <c:v>1.1625519367377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工作表1!$AD$15:$AD$24</c:f>
              <c:strCache>
                <c:ptCount val="10"/>
                <c:pt idx="0">
                  <c:v>1hr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  <c:pt idx="6">
                  <c:v>12hr</c:v>
                </c:pt>
                <c:pt idx="7">
                  <c:v>16hr</c:v>
                </c:pt>
                <c:pt idx="8">
                  <c:v>20hr</c:v>
                </c:pt>
                <c:pt idx="9">
                  <c:v>24hr</c:v>
                </c:pt>
              </c:strCache>
            </c:strRef>
          </c:cat>
          <c:val>
            <c:numRef>
              <c:f>工作表1!$AN$1:$AN$10</c:f>
              <c:numCache>
                <c:formatCode>General</c:formatCode>
                <c:ptCount val="10"/>
                <c:pt idx="0">
                  <c:v>1.32418820410868</c:v>
                </c:pt>
                <c:pt idx="1">
                  <c:v>1.35984095427435</c:v>
                </c:pt>
                <c:pt idx="2">
                  <c:v>1.15175612988734</c:v>
                </c:pt>
                <c:pt idx="3">
                  <c:v>1.09953611663353</c:v>
                </c:pt>
                <c:pt idx="4">
                  <c:v>1.03141153081511</c:v>
                </c:pt>
                <c:pt idx="5">
                  <c:v>1.00583167660702</c:v>
                </c:pt>
                <c:pt idx="6">
                  <c:v>0.985424588086185</c:v>
                </c:pt>
                <c:pt idx="7">
                  <c:v>1.04506295559973</c:v>
                </c:pt>
                <c:pt idx="8">
                  <c:v>1.04625579854208</c:v>
                </c:pt>
                <c:pt idx="9">
                  <c:v>1.06730284956925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138936"/>
        <c:axId val="58307550"/>
      </c:lineChart>
      <c:catAx>
        <c:axId val="59138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307550"/>
        <c:crosses val="autoZero"/>
        <c:auto val="1"/>
        <c:lblAlgn val="ctr"/>
        <c:lblOffset val="100"/>
        <c:noMultiLvlLbl val="0"/>
      </c:catAx>
      <c:valAx>
        <c:axId val="58307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13893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<Relationship Id="rId3" Type="http://schemas.openxmlformats.org/officeDocument/2006/relationships/chart" Target="../charts/chart6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Relationship Id="rId6" Type="http://schemas.openxmlformats.org/officeDocument/2006/relationships/chart" Target="../charts/chart44.xml"/><Relationship Id="rId7" Type="http://schemas.openxmlformats.org/officeDocument/2006/relationships/chart" Target="../charts/chart4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60.xml"/><Relationship Id="rId2" Type="http://schemas.openxmlformats.org/officeDocument/2006/relationships/chart" Target="../charts/chart61.xml"/><Relationship Id="rId3" Type="http://schemas.openxmlformats.org/officeDocument/2006/relationships/chart" Target="../charts/chart62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</xdr:col>
      <xdr:colOff>154800</xdr:colOff>
      <xdr:row>15</xdr:row>
      <xdr:rowOff>178560</xdr:rowOff>
    </xdr:from>
    <xdr:to>
      <xdr:col>35</xdr:col>
      <xdr:colOff>690120</xdr:colOff>
      <xdr:row>33</xdr:row>
      <xdr:rowOff>43560</xdr:rowOff>
    </xdr:to>
    <xdr:graphicFrame>
      <xdr:nvGraphicFramePr>
        <xdr:cNvPr id="0" name="圖表 1"/>
        <xdr:cNvGraphicFramePr/>
      </xdr:nvGraphicFramePr>
      <xdr:xfrm>
        <a:off x="23019840" y="3036240"/>
        <a:ext cx="6251760" cy="317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511920</xdr:colOff>
      <xdr:row>38</xdr:row>
      <xdr:rowOff>98640</xdr:rowOff>
    </xdr:from>
    <xdr:to>
      <xdr:col>37</xdr:col>
      <xdr:colOff>321120</xdr:colOff>
      <xdr:row>58</xdr:row>
      <xdr:rowOff>94680</xdr:rowOff>
    </xdr:to>
    <xdr:graphicFrame>
      <xdr:nvGraphicFramePr>
        <xdr:cNvPr id="1" name="圖表 2"/>
        <xdr:cNvGraphicFramePr/>
      </xdr:nvGraphicFramePr>
      <xdr:xfrm>
        <a:off x="23376960" y="7175880"/>
        <a:ext cx="7158600" cy="362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38</xdr:col>
      <xdr:colOff>571680</xdr:colOff>
      <xdr:row>15</xdr:row>
      <xdr:rowOff>83520</xdr:rowOff>
    </xdr:from>
    <xdr:to>
      <xdr:col>46</xdr:col>
      <xdr:colOff>816480</xdr:colOff>
      <xdr:row>33</xdr:row>
      <xdr:rowOff>8280</xdr:rowOff>
    </xdr:to>
    <xdr:graphicFrame>
      <xdr:nvGraphicFramePr>
        <xdr:cNvPr id="2" name="圖表 3"/>
        <xdr:cNvGraphicFramePr/>
      </xdr:nvGraphicFramePr>
      <xdr:xfrm>
        <a:off x="31602960" y="2941200"/>
        <a:ext cx="67777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542880</xdr:colOff>
      <xdr:row>13</xdr:row>
      <xdr:rowOff>4680</xdr:rowOff>
    </xdr:from>
    <xdr:to>
      <xdr:col>9</xdr:col>
      <xdr:colOff>423000</xdr:colOff>
      <xdr:row>30</xdr:row>
      <xdr:rowOff>94680</xdr:rowOff>
    </xdr:to>
    <xdr:graphicFrame>
      <xdr:nvGraphicFramePr>
        <xdr:cNvPr id="30" name="圖表 2"/>
        <xdr:cNvGraphicFramePr/>
      </xdr:nvGraphicFramePr>
      <xdr:xfrm>
        <a:off x="542880" y="2109600"/>
        <a:ext cx="5389560" cy="284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190440</xdr:colOff>
      <xdr:row>13</xdr:row>
      <xdr:rowOff>71280</xdr:rowOff>
    </xdr:from>
    <xdr:to>
      <xdr:col>17</xdr:col>
      <xdr:colOff>495000</xdr:colOff>
      <xdr:row>30</xdr:row>
      <xdr:rowOff>61560</xdr:rowOff>
    </xdr:to>
    <xdr:graphicFrame>
      <xdr:nvGraphicFramePr>
        <xdr:cNvPr id="31" name="圖表 3"/>
        <xdr:cNvGraphicFramePr/>
      </xdr:nvGraphicFramePr>
      <xdr:xfrm>
        <a:off x="6311880" y="2176200"/>
        <a:ext cx="4589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276120</xdr:colOff>
      <xdr:row>13</xdr:row>
      <xdr:rowOff>81000</xdr:rowOff>
    </xdr:from>
    <xdr:to>
      <xdr:col>25</xdr:col>
      <xdr:colOff>580680</xdr:colOff>
      <xdr:row>30</xdr:row>
      <xdr:rowOff>71280</xdr:rowOff>
    </xdr:to>
    <xdr:graphicFrame>
      <xdr:nvGraphicFramePr>
        <xdr:cNvPr id="32" name="圖表 4"/>
        <xdr:cNvGraphicFramePr/>
      </xdr:nvGraphicFramePr>
      <xdr:xfrm>
        <a:off x="11294640" y="2185920"/>
        <a:ext cx="4589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247680</xdr:colOff>
      <xdr:row>13</xdr:row>
      <xdr:rowOff>19080</xdr:rowOff>
    </xdr:from>
    <xdr:to>
      <xdr:col>9</xdr:col>
      <xdr:colOff>313920</xdr:colOff>
      <xdr:row>28</xdr:row>
      <xdr:rowOff>104400</xdr:rowOff>
    </xdr:to>
    <xdr:graphicFrame>
      <xdr:nvGraphicFramePr>
        <xdr:cNvPr id="3" name="圖表 1"/>
        <xdr:cNvGraphicFramePr/>
      </xdr:nvGraphicFramePr>
      <xdr:xfrm>
        <a:off x="247680" y="2124000"/>
        <a:ext cx="5575680" cy="251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247680</xdr:colOff>
      <xdr:row>32</xdr:row>
      <xdr:rowOff>19080</xdr:rowOff>
    </xdr:from>
    <xdr:to>
      <xdr:col>9</xdr:col>
      <xdr:colOff>249840</xdr:colOff>
      <xdr:row>51</xdr:row>
      <xdr:rowOff>91800</xdr:rowOff>
    </xdr:to>
    <xdr:graphicFrame>
      <xdr:nvGraphicFramePr>
        <xdr:cNvPr id="4" name="圖表 2"/>
        <xdr:cNvGraphicFramePr/>
      </xdr:nvGraphicFramePr>
      <xdr:xfrm>
        <a:off x="247680" y="5200560"/>
        <a:ext cx="5511600" cy="314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247680</xdr:colOff>
      <xdr:row>57</xdr:row>
      <xdr:rowOff>0</xdr:rowOff>
    </xdr:from>
    <xdr:to>
      <xdr:col>9</xdr:col>
      <xdr:colOff>497520</xdr:colOff>
      <xdr:row>76</xdr:row>
      <xdr:rowOff>42120</xdr:rowOff>
    </xdr:to>
    <xdr:graphicFrame>
      <xdr:nvGraphicFramePr>
        <xdr:cNvPr id="5" name="圖表 3"/>
        <xdr:cNvGraphicFramePr/>
      </xdr:nvGraphicFramePr>
      <xdr:xfrm>
        <a:off x="247680" y="9229680"/>
        <a:ext cx="5759280" cy="311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13</xdr:row>
      <xdr:rowOff>76320</xdr:rowOff>
    </xdr:from>
    <xdr:to>
      <xdr:col>22</xdr:col>
      <xdr:colOff>418680</xdr:colOff>
      <xdr:row>28</xdr:row>
      <xdr:rowOff>160920</xdr:rowOff>
    </xdr:to>
    <xdr:graphicFrame>
      <xdr:nvGraphicFramePr>
        <xdr:cNvPr id="6" name="圖表 4"/>
        <xdr:cNvGraphicFramePr/>
      </xdr:nvGraphicFramePr>
      <xdr:xfrm>
        <a:off x="7957800" y="2181240"/>
        <a:ext cx="5928120" cy="251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38160</xdr:colOff>
      <xdr:row>32</xdr:row>
      <xdr:rowOff>38160</xdr:rowOff>
    </xdr:from>
    <xdr:to>
      <xdr:col>22</xdr:col>
      <xdr:colOff>190080</xdr:colOff>
      <xdr:row>51</xdr:row>
      <xdr:rowOff>122040</xdr:rowOff>
    </xdr:to>
    <xdr:graphicFrame>
      <xdr:nvGraphicFramePr>
        <xdr:cNvPr id="7" name="圖表 5"/>
        <xdr:cNvGraphicFramePr/>
      </xdr:nvGraphicFramePr>
      <xdr:xfrm>
        <a:off x="7995960" y="5219640"/>
        <a:ext cx="5661360" cy="316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419040</xdr:colOff>
      <xdr:row>14</xdr:row>
      <xdr:rowOff>0</xdr:rowOff>
    </xdr:from>
    <xdr:to>
      <xdr:col>33</xdr:col>
      <xdr:colOff>113760</xdr:colOff>
      <xdr:row>28</xdr:row>
      <xdr:rowOff>37800</xdr:rowOff>
    </xdr:to>
    <xdr:graphicFrame>
      <xdr:nvGraphicFramePr>
        <xdr:cNvPr id="8" name="圖表 7"/>
        <xdr:cNvGraphicFramePr/>
      </xdr:nvGraphicFramePr>
      <xdr:xfrm>
        <a:off x="15110280" y="2266920"/>
        <a:ext cx="520416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133200</xdr:colOff>
      <xdr:row>31</xdr:row>
      <xdr:rowOff>95400</xdr:rowOff>
    </xdr:from>
    <xdr:to>
      <xdr:col>33</xdr:col>
      <xdr:colOff>266040</xdr:colOff>
      <xdr:row>51</xdr:row>
      <xdr:rowOff>133200</xdr:rowOff>
    </xdr:to>
    <xdr:graphicFrame>
      <xdr:nvGraphicFramePr>
        <xdr:cNvPr id="9" name="圖表 8"/>
        <xdr:cNvGraphicFramePr/>
      </xdr:nvGraphicFramePr>
      <xdr:xfrm>
        <a:off x="14824440" y="5115240"/>
        <a:ext cx="5642280" cy="327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366480</xdr:colOff>
      <xdr:row>18</xdr:row>
      <xdr:rowOff>117360</xdr:rowOff>
    </xdr:from>
    <xdr:to>
      <xdr:col>34</xdr:col>
      <xdr:colOff>73080</xdr:colOff>
      <xdr:row>36</xdr:row>
      <xdr:rowOff>74520</xdr:rowOff>
    </xdr:to>
    <xdr:graphicFrame>
      <xdr:nvGraphicFramePr>
        <xdr:cNvPr id="10" name="圖表 1"/>
        <xdr:cNvGraphicFramePr/>
      </xdr:nvGraphicFramePr>
      <xdr:xfrm>
        <a:off x="22415040" y="3546360"/>
        <a:ext cx="5422680" cy="327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190440</xdr:colOff>
      <xdr:row>38</xdr:row>
      <xdr:rowOff>145080</xdr:rowOff>
    </xdr:from>
    <xdr:to>
      <xdr:col>36</xdr:col>
      <xdr:colOff>146160</xdr:colOff>
      <xdr:row>59</xdr:row>
      <xdr:rowOff>146160</xdr:rowOff>
    </xdr:to>
    <xdr:graphicFrame>
      <xdr:nvGraphicFramePr>
        <xdr:cNvPr id="11" name="圖表 2"/>
        <xdr:cNvGraphicFramePr/>
      </xdr:nvGraphicFramePr>
      <xdr:xfrm>
        <a:off x="23055480" y="7241040"/>
        <a:ext cx="6488640" cy="383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0</xdr:colOff>
      <xdr:row>18</xdr:row>
      <xdr:rowOff>131760</xdr:rowOff>
    </xdr:from>
    <xdr:to>
      <xdr:col>41</xdr:col>
      <xdr:colOff>816120</xdr:colOff>
      <xdr:row>35</xdr:row>
      <xdr:rowOff>132840</xdr:rowOff>
    </xdr:to>
    <xdr:graphicFrame>
      <xdr:nvGraphicFramePr>
        <xdr:cNvPr id="12" name="圖表 3"/>
        <xdr:cNvGraphicFramePr/>
      </xdr:nvGraphicFramePr>
      <xdr:xfrm>
        <a:off x="28581480" y="3560760"/>
        <a:ext cx="5715720" cy="313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762120</xdr:colOff>
      <xdr:row>19</xdr:row>
      <xdr:rowOff>34560</xdr:rowOff>
    </xdr:from>
    <xdr:to>
      <xdr:col>34</xdr:col>
      <xdr:colOff>51840</xdr:colOff>
      <xdr:row>37</xdr:row>
      <xdr:rowOff>132840</xdr:rowOff>
    </xdr:to>
    <xdr:graphicFrame>
      <xdr:nvGraphicFramePr>
        <xdr:cNvPr id="13" name="圖表 2"/>
        <xdr:cNvGraphicFramePr/>
      </xdr:nvGraphicFramePr>
      <xdr:xfrm>
        <a:off x="21993840" y="3644640"/>
        <a:ext cx="5822640" cy="339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205200</xdr:colOff>
      <xdr:row>40</xdr:row>
      <xdr:rowOff>145080</xdr:rowOff>
    </xdr:from>
    <xdr:to>
      <xdr:col>36</xdr:col>
      <xdr:colOff>259560</xdr:colOff>
      <xdr:row>64</xdr:row>
      <xdr:rowOff>86400</xdr:rowOff>
    </xdr:to>
    <xdr:graphicFrame>
      <xdr:nvGraphicFramePr>
        <xdr:cNvPr id="14" name="圖表 3"/>
        <xdr:cNvGraphicFramePr/>
      </xdr:nvGraphicFramePr>
      <xdr:xfrm>
        <a:off x="22253760" y="7593480"/>
        <a:ext cx="7403760" cy="435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145080</xdr:colOff>
      <xdr:row>19</xdr:row>
      <xdr:rowOff>34560</xdr:rowOff>
    </xdr:from>
    <xdr:to>
      <xdr:col>44</xdr:col>
      <xdr:colOff>34200</xdr:colOff>
      <xdr:row>37</xdr:row>
      <xdr:rowOff>187560</xdr:rowOff>
    </xdr:to>
    <xdr:graphicFrame>
      <xdr:nvGraphicFramePr>
        <xdr:cNvPr id="15" name="圖表 4"/>
        <xdr:cNvGraphicFramePr/>
      </xdr:nvGraphicFramePr>
      <xdr:xfrm>
        <a:off x="28726560" y="3644640"/>
        <a:ext cx="7238520" cy="344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747360</xdr:colOff>
      <xdr:row>20</xdr:row>
      <xdr:rowOff>131760</xdr:rowOff>
    </xdr:from>
    <xdr:to>
      <xdr:col>33</xdr:col>
      <xdr:colOff>395280</xdr:colOff>
      <xdr:row>39</xdr:row>
      <xdr:rowOff>147600</xdr:rowOff>
    </xdr:to>
    <xdr:graphicFrame>
      <xdr:nvGraphicFramePr>
        <xdr:cNvPr id="16" name="圖表 1"/>
        <xdr:cNvGraphicFramePr/>
      </xdr:nvGraphicFramePr>
      <xdr:xfrm>
        <a:off x="21979080" y="3789360"/>
        <a:ext cx="5364360" cy="347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205200</xdr:colOff>
      <xdr:row>41</xdr:row>
      <xdr:rowOff>115920</xdr:rowOff>
    </xdr:from>
    <xdr:to>
      <xdr:col>34</xdr:col>
      <xdr:colOff>761760</xdr:colOff>
      <xdr:row>64</xdr:row>
      <xdr:rowOff>146160</xdr:rowOff>
    </xdr:to>
    <xdr:graphicFrame>
      <xdr:nvGraphicFramePr>
        <xdr:cNvPr id="17" name="圖表 2"/>
        <xdr:cNvGraphicFramePr/>
      </xdr:nvGraphicFramePr>
      <xdr:xfrm>
        <a:off x="22253760" y="7593120"/>
        <a:ext cx="6272640" cy="42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673920</xdr:colOff>
      <xdr:row>21</xdr:row>
      <xdr:rowOff>0</xdr:rowOff>
    </xdr:from>
    <xdr:to>
      <xdr:col>42</xdr:col>
      <xdr:colOff>556200</xdr:colOff>
      <xdr:row>39</xdr:row>
      <xdr:rowOff>118440</xdr:rowOff>
    </xdr:to>
    <xdr:graphicFrame>
      <xdr:nvGraphicFramePr>
        <xdr:cNvPr id="18" name="圖表 3"/>
        <xdr:cNvGraphicFramePr/>
      </xdr:nvGraphicFramePr>
      <xdr:xfrm>
        <a:off x="29255400" y="3838680"/>
        <a:ext cx="5598360" cy="339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</xdr:col>
      <xdr:colOff>0</xdr:colOff>
      <xdr:row>19</xdr:row>
      <xdr:rowOff>43920</xdr:rowOff>
    </xdr:from>
    <xdr:to>
      <xdr:col>34</xdr:col>
      <xdr:colOff>659160</xdr:colOff>
      <xdr:row>39</xdr:row>
      <xdr:rowOff>147600</xdr:rowOff>
    </xdr:to>
    <xdr:graphicFrame>
      <xdr:nvGraphicFramePr>
        <xdr:cNvPr id="19" name="圖表 1"/>
        <xdr:cNvGraphicFramePr/>
      </xdr:nvGraphicFramePr>
      <xdr:xfrm>
        <a:off x="22865040" y="3511080"/>
        <a:ext cx="5558760" cy="375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58680</xdr:colOff>
      <xdr:row>42</xdr:row>
      <xdr:rowOff>57240</xdr:rowOff>
    </xdr:from>
    <xdr:to>
      <xdr:col>36</xdr:col>
      <xdr:colOff>732240</xdr:colOff>
      <xdr:row>65</xdr:row>
      <xdr:rowOff>146160</xdr:rowOff>
    </xdr:to>
    <xdr:graphicFrame>
      <xdr:nvGraphicFramePr>
        <xdr:cNvPr id="20" name="圖表 2"/>
        <xdr:cNvGraphicFramePr/>
      </xdr:nvGraphicFramePr>
      <xdr:xfrm>
        <a:off x="23740200" y="7724880"/>
        <a:ext cx="6390000" cy="431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175680</xdr:colOff>
      <xdr:row>19</xdr:row>
      <xdr:rowOff>43920</xdr:rowOff>
    </xdr:from>
    <xdr:to>
      <xdr:col>42</xdr:col>
      <xdr:colOff>717480</xdr:colOff>
      <xdr:row>39</xdr:row>
      <xdr:rowOff>147600</xdr:rowOff>
    </xdr:to>
    <xdr:graphicFrame>
      <xdr:nvGraphicFramePr>
        <xdr:cNvPr id="21" name="圖表 3"/>
        <xdr:cNvGraphicFramePr/>
      </xdr:nvGraphicFramePr>
      <xdr:xfrm>
        <a:off x="28757160" y="3511080"/>
        <a:ext cx="6257880" cy="375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198000</xdr:colOff>
      <xdr:row>17</xdr:row>
      <xdr:rowOff>27720</xdr:rowOff>
    </xdr:from>
    <xdr:to>
      <xdr:col>36</xdr:col>
      <xdr:colOff>43920</xdr:colOff>
      <xdr:row>41</xdr:row>
      <xdr:rowOff>175320</xdr:rowOff>
    </xdr:to>
    <xdr:graphicFrame>
      <xdr:nvGraphicFramePr>
        <xdr:cNvPr id="22" name="圖表 1"/>
        <xdr:cNvGraphicFramePr/>
      </xdr:nvGraphicFramePr>
      <xdr:xfrm>
        <a:off x="22246560" y="3132720"/>
        <a:ext cx="7195320" cy="451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241920</xdr:colOff>
      <xdr:row>47</xdr:row>
      <xdr:rowOff>57240</xdr:rowOff>
    </xdr:from>
    <xdr:to>
      <xdr:col>35</xdr:col>
      <xdr:colOff>351360</xdr:colOff>
      <xdr:row>72</xdr:row>
      <xdr:rowOff>190080</xdr:rowOff>
    </xdr:to>
    <xdr:graphicFrame>
      <xdr:nvGraphicFramePr>
        <xdr:cNvPr id="23" name="圖表 2"/>
        <xdr:cNvGraphicFramePr/>
      </xdr:nvGraphicFramePr>
      <xdr:xfrm>
        <a:off x="22290480" y="8639280"/>
        <a:ext cx="6642360" cy="469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747360</xdr:colOff>
      <xdr:row>24</xdr:row>
      <xdr:rowOff>86400</xdr:rowOff>
    </xdr:from>
    <xdr:to>
      <xdr:col>36</xdr:col>
      <xdr:colOff>219600</xdr:colOff>
      <xdr:row>52</xdr:row>
      <xdr:rowOff>116640</xdr:rowOff>
    </xdr:to>
    <xdr:graphicFrame>
      <xdr:nvGraphicFramePr>
        <xdr:cNvPr id="24" name="圖表 1"/>
        <xdr:cNvGraphicFramePr/>
      </xdr:nvGraphicFramePr>
      <xdr:xfrm>
        <a:off x="22795920" y="4477320"/>
        <a:ext cx="6821640" cy="514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161280</xdr:colOff>
      <xdr:row>60</xdr:row>
      <xdr:rowOff>42480</xdr:rowOff>
    </xdr:from>
    <xdr:to>
      <xdr:col>36</xdr:col>
      <xdr:colOff>483480</xdr:colOff>
      <xdr:row>84</xdr:row>
      <xdr:rowOff>117000</xdr:rowOff>
    </xdr:to>
    <xdr:graphicFrame>
      <xdr:nvGraphicFramePr>
        <xdr:cNvPr id="25" name="圖表 2"/>
        <xdr:cNvGraphicFramePr/>
      </xdr:nvGraphicFramePr>
      <xdr:xfrm>
        <a:off x="23026320" y="11024640"/>
        <a:ext cx="6855120" cy="443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38</xdr:col>
      <xdr:colOff>673920</xdr:colOff>
      <xdr:row>23</xdr:row>
      <xdr:rowOff>189000</xdr:rowOff>
    </xdr:from>
    <xdr:to>
      <xdr:col>49</xdr:col>
      <xdr:colOff>116640</xdr:colOff>
      <xdr:row>53</xdr:row>
      <xdr:rowOff>14400</xdr:rowOff>
    </xdr:to>
    <xdr:graphicFrame>
      <xdr:nvGraphicFramePr>
        <xdr:cNvPr id="26" name="圖表 3"/>
        <xdr:cNvGraphicFramePr/>
      </xdr:nvGraphicFramePr>
      <xdr:xfrm>
        <a:off x="31705200" y="4389480"/>
        <a:ext cx="8425440" cy="531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651960</xdr:colOff>
      <xdr:row>19</xdr:row>
      <xdr:rowOff>189000</xdr:rowOff>
    </xdr:from>
    <xdr:to>
      <xdr:col>34</xdr:col>
      <xdr:colOff>266040</xdr:colOff>
      <xdr:row>42</xdr:row>
      <xdr:rowOff>142560</xdr:rowOff>
    </xdr:to>
    <xdr:graphicFrame>
      <xdr:nvGraphicFramePr>
        <xdr:cNvPr id="27" name="圖表 1"/>
        <xdr:cNvGraphicFramePr/>
      </xdr:nvGraphicFramePr>
      <xdr:xfrm>
        <a:off x="21883680" y="3656160"/>
        <a:ext cx="6147000" cy="415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302040</xdr:colOff>
      <xdr:row>45</xdr:row>
      <xdr:rowOff>140040</xdr:rowOff>
    </xdr:from>
    <xdr:to>
      <xdr:col>35</xdr:col>
      <xdr:colOff>352080</xdr:colOff>
      <xdr:row>68</xdr:row>
      <xdr:rowOff>28440</xdr:rowOff>
    </xdr:to>
    <xdr:graphicFrame>
      <xdr:nvGraphicFramePr>
        <xdr:cNvPr id="28" name="圖表 2"/>
        <xdr:cNvGraphicFramePr/>
      </xdr:nvGraphicFramePr>
      <xdr:xfrm>
        <a:off x="22350600" y="8350560"/>
        <a:ext cx="6582960" cy="41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140040</xdr:colOff>
      <xdr:row>19</xdr:row>
      <xdr:rowOff>185400</xdr:rowOff>
    </xdr:from>
    <xdr:to>
      <xdr:col>42</xdr:col>
      <xdr:colOff>47520</xdr:colOff>
      <xdr:row>42</xdr:row>
      <xdr:rowOff>114120</xdr:rowOff>
    </xdr:to>
    <xdr:graphicFrame>
      <xdr:nvGraphicFramePr>
        <xdr:cNvPr id="29" name="圖表 3"/>
        <xdr:cNvGraphicFramePr/>
      </xdr:nvGraphicFramePr>
      <xdr:xfrm>
        <a:off x="28721520" y="3652560"/>
        <a:ext cx="5623560" cy="412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69"/>
  <sheetViews>
    <sheetView showFormulas="false" showGridLines="true" showRowColHeaders="true" showZeros="true" rightToLeft="false" tabSelected="false" showOutlineSymbols="true" defaultGridColor="true" view="normal" topLeftCell="A133" colorId="64" zoomScale="90" zoomScaleNormal="90" zoomScalePageLayoutView="100" workbookViewId="0">
      <selection pane="topLeft" activeCell="M9" activeCellId="0" sqref="M9"/>
    </sheetView>
  </sheetViews>
  <sheetFormatPr defaultColWidth="11.58984375" defaultRowHeight="12.75" zeroHeight="false" outlineLevelRow="0" outlineLevelCol="0"/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2" t="s">
        <v>1</v>
      </c>
      <c r="F1" s="1"/>
      <c r="G1" s="1"/>
      <c r="H1" s="1" t="s">
        <v>2</v>
      </c>
      <c r="I1" s="1"/>
    </row>
    <row r="2" customFormat="false" ht="18" hidden="false" customHeight="false" outlineLevel="0" collapsed="false">
      <c r="A2" s="1" t="s">
        <v>3</v>
      </c>
      <c r="B2" s="1"/>
      <c r="C2" s="1"/>
      <c r="D2" s="1"/>
      <c r="E2" s="1"/>
      <c r="F2" s="1"/>
      <c r="G2" s="1"/>
      <c r="H2" s="1" t="s">
        <v>4</v>
      </c>
      <c r="I2" s="1"/>
    </row>
    <row r="3" customFormat="false" ht="19.5" hidden="false" customHeight="false" outlineLevel="0" collapsed="false">
      <c r="A3" s="1"/>
      <c r="B3" s="1"/>
      <c r="C3" s="1"/>
      <c r="D3" s="1"/>
      <c r="E3" s="1" t="s">
        <v>5</v>
      </c>
      <c r="F3" s="1"/>
      <c r="G3" s="1"/>
      <c r="H3" s="1"/>
      <c r="I3" s="1"/>
    </row>
    <row r="5" customFormat="false" ht="12.75" hidden="false" customHeight="true" outlineLevel="0" collapsed="false">
      <c r="AC5" s="3" t="n">
        <f aca="false">N12</f>
        <v>0.499645928174001</v>
      </c>
      <c r="AD5" s="3" t="n">
        <f aca="false">O12</f>
        <v>0.364502286965317</v>
      </c>
      <c r="AE5" s="3" t="n">
        <f aca="false">P12</f>
        <v>0.731813924445832</v>
      </c>
      <c r="AF5" s="3" t="n">
        <f aca="false">Q12</f>
        <v>1.69122055674518</v>
      </c>
    </row>
    <row r="6" customFormat="false" ht="13.5" hidden="false" customHeight="true" outlineLevel="0" collapsed="false">
      <c r="D6" s="4" t="s">
        <v>6</v>
      </c>
      <c r="E6" s="4" t="s">
        <v>7</v>
      </c>
      <c r="F6" s="4" t="s">
        <v>8</v>
      </c>
      <c r="G6" s="4" t="s">
        <v>9</v>
      </c>
      <c r="I6" s="5" t="s">
        <v>10</v>
      </c>
      <c r="J6" s="6" t="s">
        <v>11</v>
      </c>
      <c r="K6" s="6"/>
      <c r="L6" s="6"/>
      <c r="M6" s="6"/>
      <c r="N6" s="7" t="s">
        <v>12</v>
      </c>
      <c r="O6" s="7" t="s">
        <v>13</v>
      </c>
      <c r="P6" s="7" t="s">
        <v>14</v>
      </c>
      <c r="Q6" s="7" t="s">
        <v>15</v>
      </c>
      <c r="W6" s="4" t="s">
        <v>6</v>
      </c>
      <c r="X6" s="4" t="s">
        <v>7</v>
      </c>
      <c r="Y6" s="4" t="s">
        <v>8</v>
      </c>
      <c r="Z6" s="4" t="s">
        <v>9</v>
      </c>
      <c r="AC6" s="3" t="n">
        <f aca="false">N21</f>
        <v>0.514088250930356</v>
      </c>
      <c r="AD6" s="3" t="n">
        <f aca="false">O21</f>
        <v>0.330115718561693</v>
      </c>
      <c r="AE6" s="3" t="n">
        <f aca="false">P21</f>
        <v>0.659076998408618</v>
      </c>
      <c r="AF6" s="3" t="n">
        <f aca="false">Q21</f>
        <v>1.58101356174161</v>
      </c>
    </row>
    <row r="7" customFormat="false" ht="13.5" hidden="false" customHeight="true" outlineLevel="0" collapsed="false">
      <c r="A7" s="8" t="s">
        <v>16</v>
      </c>
      <c r="B7" s="9" t="s">
        <v>17</v>
      </c>
      <c r="C7" s="10" t="s">
        <v>18</v>
      </c>
      <c r="D7" s="11" t="n">
        <v>249</v>
      </c>
      <c r="E7" s="11" t="n">
        <v>259</v>
      </c>
      <c r="F7" s="11" t="n">
        <v>394</v>
      </c>
      <c r="G7" s="11" t="n">
        <v>87</v>
      </c>
      <c r="I7" s="5"/>
      <c r="J7" s="4" t="s">
        <v>6</v>
      </c>
      <c r="K7" s="4" t="s">
        <v>7</v>
      </c>
      <c r="L7" s="4" t="s">
        <v>8</v>
      </c>
      <c r="M7" s="4" t="s">
        <v>9</v>
      </c>
      <c r="N7" s="7"/>
      <c r="O7" s="7"/>
      <c r="P7" s="7"/>
      <c r="Q7" s="7"/>
      <c r="T7" s="8" t="s">
        <v>19</v>
      </c>
      <c r="U7" s="9" t="s">
        <v>17</v>
      </c>
      <c r="V7" s="10" t="s">
        <v>18</v>
      </c>
      <c r="W7" s="11" t="n">
        <v>184</v>
      </c>
      <c r="X7" s="11" t="n">
        <v>274</v>
      </c>
      <c r="Y7" s="11" t="n">
        <v>417</v>
      </c>
      <c r="Z7" s="11" t="n">
        <v>66</v>
      </c>
      <c r="AC7" s="3" t="n">
        <f aca="false">N30</f>
        <v>0.555810573024252</v>
      </c>
      <c r="AD7" s="3" t="n">
        <f aca="false">O30</f>
        <v>0.266570681056625</v>
      </c>
      <c r="AE7" s="3" t="n">
        <f aca="false">P30</f>
        <v>0.516732283464567</v>
      </c>
      <c r="AF7" s="3" t="n">
        <f aca="false">Q30</f>
        <v>1.40827980014276</v>
      </c>
    </row>
    <row r="8" customFormat="false" ht="14.25" hidden="false" customHeight="false" outlineLevel="0" collapsed="false">
      <c r="A8" s="8"/>
      <c r="B8" s="9"/>
      <c r="C8" s="10" t="s">
        <v>20</v>
      </c>
      <c r="D8" s="11" t="n">
        <v>239</v>
      </c>
      <c r="E8" s="11" t="n">
        <v>293</v>
      </c>
      <c r="F8" s="11" t="n">
        <v>370</v>
      </c>
      <c r="G8" s="11" t="n">
        <v>87</v>
      </c>
      <c r="I8" s="12" t="s">
        <v>21</v>
      </c>
      <c r="J8" s="11" t="n">
        <f aca="false">SUM(D7:D16)</f>
        <v>2333</v>
      </c>
      <c r="K8" s="11" t="n">
        <f aca="false">SUM(E7:E16)</f>
        <v>2648</v>
      </c>
      <c r="L8" s="11" t="n">
        <f aca="false">SUM(F7:F16)</f>
        <v>4034</v>
      </c>
      <c r="M8" s="11" t="n">
        <f aca="false">SUM(G7:G16)</f>
        <v>870</v>
      </c>
      <c r="N8" s="13" t="n">
        <f aca="false">SUM(J8:K8)/SUM(J8:M8)</f>
        <v>0.503894790085989</v>
      </c>
      <c r="O8" s="13" t="n">
        <f aca="false">J8/(J8+L8)</f>
        <v>0.366420606250982</v>
      </c>
      <c r="P8" s="13" t="n">
        <f aca="false">J8/(J8+M8)</f>
        <v>0.728379644083671</v>
      </c>
      <c r="Q8" s="13" t="n">
        <f aca="false">(1467+J8+L8)/4670</f>
        <v>1.67751605995717</v>
      </c>
      <c r="T8" s="8"/>
      <c r="U8" s="9"/>
      <c r="V8" s="10" t="s">
        <v>20</v>
      </c>
      <c r="W8" s="11" t="n">
        <v>184</v>
      </c>
      <c r="X8" s="11" t="n">
        <v>304</v>
      </c>
      <c r="Y8" s="11" t="n">
        <v>352</v>
      </c>
      <c r="Z8" s="11" t="n">
        <v>101</v>
      </c>
      <c r="AC8" s="3" t="n">
        <f aca="false">N39</f>
        <v>0.607039537126326</v>
      </c>
      <c r="AD8" s="3" t="n">
        <f aca="false">O39</f>
        <v>0.225890888096542</v>
      </c>
      <c r="AE8" s="3" t="n">
        <f aca="false">P39</f>
        <v>0.42028087567121</v>
      </c>
      <c r="AF8" s="3" t="n">
        <f aca="false">Q39</f>
        <v>1.29735902926481</v>
      </c>
    </row>
    <row r="9" customFormat="false" ht="14.25" hidden="false" customHeight="false" outlineLevel="0" collapsed="false">
      <c r="A9" s="8"/>
      <c r="B9" s="9"/>
      <c r="C9" s="10" t="s">
        <v>22</v>
      </c>
      <c r="D9" s="11" t="n">
        <v>232</v>
      </c>
      <c r="E9" s="11" t="n">
        <v>262</v>
      </c>
      <c r="F9" s="11" t="n">
        <v>395</v>
      </c>
      <c r="G9" s="11" t="n">
        <v>100</v>
      </c>
      <c r="I9" s="12" t="s">
        <v>23</v>
      </c>
      <c r="J9" s="11" t="n">
        <f aca="false">SUM(D17:D26)</f>
        <v>2341</v>
      </c>
      <c r="K9" s="11" t="n">
        <f aca="false">SUM(E17:E26)</f>
        <v>2611</v>
      </c>
      <c r="L9" s="11" t="n">
        <f aca="false">SUM(F17:F26)</f>
        <v>4071</v>
      </c>
      <c r="M9" s="11" t="n">
        <f aca="false">SUM(G17:G26)</f>
        <v>862</v>
      </c>
      <c r="N9" s="13" t="n">
        <f aca="false">SUM(J9:K9)/SUM(J9:M9)</f>
        <v>0.50096105209914</v>
      </c>
      <c r="O9" s="13" t="n">
        <f aca="false">J9/(J9+L9)</f>
        <v>0.365096693699314</v>
      </c>
      <c r="P9" s="13" t="n">
        <f aca="false">J9/(J9+M9)</f>
        <v>0.730877302528879</v>
      </c>
      <c r="Q9" s="13" t="n">
        <f aca="false">(1467+J9+L9)/4670</f>
        <v>1.68715203426124</v>
      </c>
      <c r="T9" s="8"/>
      <c r="U9" s="9"/>
      <c r="V9" s="10" t="s">
        <v>22</v>
      </c>
      <c r="W9" s="11" t="n">
        <v>177</v>
      </c>
      <c r="X9" s="11" t="n">
        <v>326</v>
      </c>
      <c r="Y9" s="11" t="n">
        <v>348</v>
      </c>
      <c r="Z9" s="11" t="n">
        <v>90</v>
      </c>
      <c r="AC9" s="3" t="n">
        <f aca="false">N47</f>
        <v>0.676212007033409</v>
      </c>
      <c r="AD9" s="3" t="n">
        <f aca="false">O47</f>
        <v>0.182905434572413</v>
      </c>
      <c r="AE9" s="3" t="n">
        <f aca="false">P47</f>
        <v>0.292447916666667</v>
      </c>
      <c r="AF9" s="3" t="n">
        <f aca="false">Q47</f>
        <v>1.16416845110635</v>
      </c>
    </row>
    <row r="10" customFormat="false" ht="14.25" hidden="false" customHeight="false" outlineLevel="0" collapsed="false">
      <c r="A10" s="8"/>
      <c r="B10" s="9"/>
      <c r="C10" s="10" t="s">
        <v>24</v>
      </c>
      <c r="D10" s="11" t="n">
        <v>256</v>
      </c>
      <c r="E10" s="11" t="n">
        <v>239</v>
      </c>
      <c r="F10" s="11" t="n">
        <v>425</v>
      </c>
      <c r="G10" s="11" t="n">
        <v>69</v>
      </c>
      <c r="I10" s="12" t="s">
        <v>25</v>
      </c>
      <c r="J10" s="11" t="n">
        <f aca="false">SUM(D27:D36)</f>
        <v>2358</v>
      </c>
      <c r="K10" s="11" t="n">
        <f aca="false">SUM(E27:E36)</f>
        <v>2526</v>
      </c>
      <c r="L10" s="11" t="n">
        <f aca="false">SUM(F27:F36)</f>
        <v>4156</v>
      </c>
      <c r="M10" s="11" t="n">
        <f aca="false">SUM(G27:G36)</f>
        <v>845</v>
      </c>
      <c r="N10" s="13" t="n">
        <f aca="false">SUM(J10:K10)/SUM(J10:M10)</f>
        <v>0.494081942336874</v>
      </c>
      <c r="O10" s="13" t="n">
        <f aca="false">J10/(J10+L10)</f>
        <v>0.361989560945655</v>
      </c>
      <c r="P10" s="13" t="n">
        <f aca="false">J10/(J10+M10)</f>
        <v>0.736184826724945</v>
      </c>
      <c r="Q10" s="13" t="n">
        <f aca="false">(1467+J10+L10)/4670</f>
        <v>1.70899357601713</v>
      </c>
      <c r="T10" s="8"/>
      <c r="U10" s="9"/>
      <c r="V10" s="10" t="s">
        <v>24</v>
      </c>
      <c r="W10" s="11" t="n">
        <v>161</v>
      </c>
      <c r="X10" s="11" t="n">
        <v>321</v>
      </c>
      <c r="Y10" s="11" t="n">
        <v>364</v>
      </c>
      <c r="Z10" s="11" t="n">
        <v>95</v>
      </c>
      <c r="AC10" s="3" t="n">
        <f aca="false">N56</f>
        <v>0.722053212292285</v>
      </c>
      <c r="AD10" s="3" t="n">
        <f aca="false">O56</f>
        <v>0.151018798269846</v>
      </c>
      <c r="AE10" s="3" t="n">
        <f aca="false">P56</f>
        <v>0.235313209996754</v>
      </c>
      <c r="AF10" s="3" t="n">
        <f aca="false">Q56</f>
        <v>1.12276945039258</v>
      </c>
    </row>
    <row r="11" customFormat="false" ht="15" hidden="false" customHeight="false" outlineLevel="0" collapsed="false">
      <c r="A11" s="8"/>
      <c r="B11" s="9"/>
      <c r="C11" s="10" t="s">
        <v>26</v>
      </c>
      <c r="D11" s="11" t="n">
        <v>239</v>
      </c>
      <c r="E11" s="11" t="n">
        <v>256</v>
      </c>
      <c r="F11" s="11" t="n">
        <v>414</v>
      </c>
      <c r="G11" s="11" t="n">
        <v>80</v>
      </c>
      <c r="N11" s="14" t="s">
        <v>27</v>
      </c>
      <c r="O11" s="14"/>
      <c r="P11" s="14"/>
      <c r="Q11" s="14"/>
      <c r="T11" s="8"/>
      <c r="U11" s="9"/>
      <c r="V11" s="10" t="s">
        <v>26</v>
      </c>
      <c r="W11" s="11" t="n">
        <v>179</v>
      </c>
      <c r="X11" s="11" t="n">
        <v>298</v>
      </c>
      <c r="Y11" s="11" t="n">
        <v>374</v>
      </c>
      <c r="Z11" s="11" t="n">
        <v>90</v>
      </c>
      <c r="AC11" s="3" t="n">
        <f aca="false">N65</f>
        <v>0.728155627007359</v>
      </c>
      <c r="AD11" s="3" t="n">
        <f aca="false">O65</f>
        <v>0.133224940023225</v>
      </c>
      <c r="AE11" s="3" t="n">
        <f aca="false">P65</f>
        <v>0.241118669690098</v>
      </c>
      <c r="AF11" s="3" t="n">
        <f aca="false">Q65</f>
        <v>1.1530335474661</v>
      </c>
    </row>
    <row r="12" customFormat="false" ht="14.25" hidden="false" customHeight="false" outlineLevel="0" collapsed="false">
      <c r="A12" s="8"/>
      <c r="B12" s="9"/>
      <c r="C12" s="10" t="s">
        <v>28</v>
      </c>
      <c r="D12" s="11" t="n">
        <v>233</v>
      </c>
      <c r="E12" s="11" t="n">
        <v>283</v>
      </c>
      <c r="F12" s="11" t="n">
        <v>376</v>
      </c>
      <c r="G12" s="11" t="n">
        <v>97</v>
      </c>
      <c r="N12" s="13" t="n">
        <f aca="false">AVERAGE(N$8:N$10)</f>
        <v>0.499645928174001</v>
      </c>
      <c r="O12" s="13" t="n">
        <f aca="false">AVERAGE(O$8:O$10)</f>
        <v>0.364502286965317</v>
      </c>
      <c r="P12" s="13" t="n">
        <f aca="false">AVERAGE(P$8:P$10)</f>
        <v>0.731813924445832</v>
      </c>
      <c r="Q12" s="13" t="n">
        <f aca="false">AVERAGE(Q$8:Q$10)</f>
        <v>1.69122055674518</v>
      </c>
      <c r="T12" s="8"/>
      <c r="U12" s="9"/>
      <c r="V12" s="10" t="s">
        <v>28</v>
      </c>
      <c r="W12" s="11" t="n">
        <v>200</v>
      </c>
      <c r="X12" s="11" t="n">
        <v>281</v>
      </c>
      <c r="Y12" s="11" t="n">
        <v>363</v>
      </c>
      <c r="Z12" s="11" t="n">
        <v>97</v>
      </c>
      <c r="AC12" s="3" t="n">
        <f aca="false">N74</f>
        <v>0.735571019238641</v>
      </c>
      <c r="AD12" s="3" t="n">
        <f aca="false">O74</f>
        <v>0.107281754978346</v>
      </c>
      <c r="AE12" s="3" t="n">
        <f aca="false">P74</f>
        <v>0.272539927872231</v>
      </c>
      <c r="AF12" s="3" t="n">
        <f aca="false">Q74</f>
        <v>1.21341898643826</v>
      </c>
    </row>
    <row r="13" customFormat="false" ht="14.25" hidden="false" customHeight="false" outlineLevel="0" collapsed="false">
      <c r="A13" s="8"/>
      <c r="B13" s="9"/>
      <c r="C13" s="10" t="s">
        <v>29</v>
      </c>
      <c r="D13" s="11" t="n">
        <v>219</v>
      </c>
      <c r="E13" s="11" t="n">
        <v>281</v>
      </c>
      <c r="F13" s="11" t="n">
        <v>403</v>
      </c>
      <c r="G13" s="11" t="n">
        <v>86</v>
      </c>
      <c r="T13" s="8"/>
      <c r="U13" s="9"/>
      <c r="V13" s="10" t="s">
        <v>29</v>
      </c>
      <c r="W13" s="11" t="n">
        <v>187</v>
      </c>
      <c r="X13" s="11" t="n">
        <v>290</v>
      </c>
      <c r="Y13" s="11" t="n">
        <v>374</v>
      </c>
      <c r="Z13" s="11" t="n">
        <v>90</v>
      </c>
      <c r="AC13" s="3" t="n">
        <f aca="false">N83</f>
        <v>0.754597218332867</v>
      </c>
      <c r="AD13" s="3" t="n">
        <f aca="false">O83</f>
        <v>0.0829462318065845</v>
      </c>
      <c r="AE13" s="3" t="n">
        <f aca="false">P83</f>
        <v>0.279710144927536</v>
      </c>
      <c r="AF13" s="3" t="n">
        <f aca="false">Q83</f>
        <v>1.23340471092077</v>
      </c>
    </row>
    <row r="14" customFormat="false" ht="14.25" hidden="false" customHeight="false" outlineLevel="0" collapsed="false">
      <c r="A14" s="8"/>
      <c r="B14" s="9"/>
      <c r="C14" s="10" t="s">
        <v>30</v>
      </c>
      <c r="D14" s="11" t="n">
        <v>208</v>
      </c>
      <c r="E14" s="11" t="n">
        <v>280</v>
      </c>
      <c r="F14" s="11" t="n">
        <v>403</v>
      </c>
      <c r="G14" s="11" t="n">
        <v>98</v>
      </c>
      <c r="T14" s="8"/>
      <c r="U14" s="9"/>
      <c r="V14" s="10" t="s">
        <v>30</v>
      </c>
      <c r="W14" s="11" t="n">
        <v>172</v>
      </c>
      <c r="X14" s="11" t="n">
        <v>336</v>
      </c>
      <c r="Y14" s="11" t="n">
        <v>335</v>
      </c>
      <c r="Z14" s="11" t="n">
        <v>98</v>
      </c>
      <c r="AC14" s="3" t="n">
        <f aca="false">N93</f>
        <v>0.764225311738569</v>
      </c>
      <c r="AD14" s="3" t="n">
        <f aca="false">O93</f>
        <v>0.0555276535178213</v>
      </c>
      <c r="AE14" s="3" t="n">
        <f aca="false">P93</f>
        <v>0.285875706214689</v>
      </c>
      <c r="AF14" s="3" t="n">
        <f aca="false">Q93</f>
        <v>1.25092077087794</v>
      </c>
    </row>
    <row r="15" customFormat="false" ht="15" hidden="false" customHeight="false" outlineLevel="0" collapsed="false">
      <c r="A15" s="8"/>
      <c r="B15" s="9"/>
      <c r="C15" s="10" t="s">
        <v>31</v>
      </c>
      <c r="D15" s="11" t="n">
        <v>195</v>
      </c>
      <c r="E15" s="11" t="n">
        <v>293</v>
      </c>
      <c r="F15" s="11" t="n">
        <v>409</v>
      </c>
      <c r="G15" s="11" t="n">
        <v>92</v>
      </c>
      <c r="I15" s="5" t="s">
        <v>32</v>
      </c>
      <c r="J15" s="6" t="s">
        <v>11</v>
      </c>
      <c r="K15" s="6"/>
      <c r="L15" s="6"/>
      <c r="M15" s="6"/>
      <c r="N15" s="7" t="s">
        <v>12</v>
      </c>
      <c r="O15" s="7" t="s">
        <v>13</v>
      </c>
      <c r="P15" s="7" t="s">
        <v>14</v>
      </c>
      <c r="Q15" s="7" t="s">
        <v>15</v>
      </c>
      <c r="T15" s="8"/>
      <c r="U15" s="9"/>
      <c r="V15" s="10" t="s">
        <v>31</v>
      </c>
      <c r="W15" s="11" t="n">
        <v>171</v>
      </c>
      <c r="X15" s="11" t="n">
        <v>290</v>
      </c>
      <c r="Y15" s="11" t="n">
        <v>376</v>
      </c>
      <c r="Z15" s="11" t="n">
        <v>104</v>
      </c>
    </row>
    <row r="16" customFormat="false" ht="15" hidden="false" customHeight="false" outlineLevel="0" collapsed="false">
      <c r="A16" s="8"/>
      <c r="B16" s="9"/>
      <c r="C16" s="10" t="s">
        <v>33</v>
      </c>
      <c r="D16" s="11" t="n">
        <v>263</v>
      </c>
      <c r="E16" s="11" t="n">
        <v>202</v>
      </c>
      <c r="F16" s="11" t="n">
        <v>445</v>
      </c>
      <c r="G16" s="11" t="n">
        <v>74</v>
      </c>
      <c r="I16" s="5"/>
      <c r="J16" s="4" t="s">
        <v>6</v>
      </c>
      <c r="K16" s="4" t="s">
        <v>7</v>
      </c>
      <c r="L16" s="4" t="s">
        <v>8</v>
      </c>
      <c r="M16" s="4" t="s">
        <v>9</v>
      </c>
      <c r="N16" s="7"/>
      <c r="O16" s="7"/>
      <c r="P16" s="7"/>
      <c r="Q16" s="7"/>
      <c r="T16" s="8"/>
      <c r="U16" s="9"/>
      <c r="V16" s="10" t="s">
        <v>33</v>
      </c>
      <c r="W16" s="11" t="n">
        <v>190</v>
      </c>
      <c r="X16" s="11" t="n">
        <v>279</v>
      </c>
      <c r="Y16" s="11" t="n">
        <v>380</v>
      </c>
      <c r="Z16" s="11" t="n">
        <v>87</v>
      </c>
    </row>
    <row r="17" customFormat="false" ht="14.25" hidden="false" customHeight="false" outlineLevel="0" collapsed="false">
      <c r="A17" s="8"/>
      <c r="B17" s="15" t="s">
        <v>34</v>
      </c>
      <c r="C17" s="10" t="s">
        <v>18</v>
      </c>
      <c r="D17" s="11" t="n">
        <v>221</v>
      </c>
      <c r="E17" s="11" t="n">
        <v>282</v>
      </c>
      <c r="F17" s="11" t="n">
        <v>390</v>
      </c>
      <c r="G17" s="11" t="n">
        <v>96</v>
      </c>
      <c r="I17" s="12" t="s">
        <v>21</v>
      </c>
      <c r="J17" s="11" t="n">
        <f aca="false">SUM(W7:W16)</f>
        <v>1805</v>
      </c>
      <c r="K17" s="11" t="n">
        <f aca="false">SUM(X7:X16)</f>
        <v>2999</v>
      </c>
      <c r="L17" s="11" t="n">
        <f aca="false">SUM(Y7:Y16)</f>
        <v>3683</v>
      </c>
      <c r="M17" s="11" t="n">
        <f aca="false">SUM(Z7:Z16)</f>
        <v>918</v>
      </c>
      <c r="N17" s="13" t="n">
        <f aca="false">SUM(J17:K17)/SUM(J17:M17)</f>
        <v>0.510792131844763</v>
      </c>
      <c r="O17" s="13" t="n">
        <f aca="false">J17/(J17+L17)</f>
        <v>0.328899416909621</v>
      </c>
      <c r="P17" s="13" t="n">
        <f aca="false">J17/(J17+M17)</f>
        <v>0.662871832537642</v>
      </c>
      <c r="Q17" s="13" t="n">
        <f aca="false">(1947+J17+L17)/4670</f>
        <v>1.59207708779443</v>
      </c>
      <c r="T17" s="8"/>
      <c r="U17" s="15" t="s">
        <v>34</v>
      </c>
      <c r="V17" s="10" t="s">
        <v>18</v>
      </c>
      <c r="W17" s="11" t="n">
        <v>166</v>
      </c>
      <c r="X17" s="11" t="n">
        <v>323</v>
      </c>
      <c r="Y17" s="11" t="n">
        <v>345</v>
      </c>
      <c r="Z17" s="11" t="n">
        <v>107</v>
      </c>
    </row>
    <row r="18" customFormat="false" ht="14.25" hidden="false" customHeight="false" outlineLevel="0" collapsed="false">
      <c r="A18" s="8"/>
      <c r="B18" s="15"/>
      <c r="C18" s="10" t="s">
        <v>20</v>
      </c>
      <c r="D18" s="11" t="n">
        <v>242</v>
      </c>
      <c r="E18" s="11" t="n">
        <v>258</v>
      </c>
      <c r="F18" s="11" t="n">
        <v>394</v>
      </c>
      <c r="G18" s="11" t="n">
        <v>95</v>
      </c>
      <c r="I18" s="12" t="s">
        <v>23</v>
      </c>
      <c r="J18" s="11" t="n">
        <f aca="false">SUM(W17:W26)</f>
        <v>1760</v>
      </c>
      <c r="K18" s="11" t="n">
        <f aca="false">SUM(X17:X26)</f>
        <v>3069</v>
      </c>
      <c r="L18" s="11" t="n">
        <f aca="false">SUM(Y17:Y26)</f>
        <v>3613</v>
      </c>
      <c r="M18" s="11" t="n">
        <f aca="false">SUM(Z17:Z26)</f>
        <v>963</v>
      </c>
      <c r="N18" s="13" t="n">
        <f aca="false">SUM(J18:K18)/SUM(J18:M18)</f>
        <v>0.513450292397661</v>
      </c>
      <c r="O18" s="13" t="n">
        <f aca="false">J18/(J18+L18)</f>
        <v>0.327563744649172</v>
      </c>
      <c r="P18" s="13" t="n">
        <f aca="false">J18/(J18+M18)</f>
        <v>0.646345941975762</v>
      </c>
      <c r="Q18" s="13" t="n">
        <f aca="false">(1947+J18+L18)/4670</f>
        <v>1.56745182012848</v>
      </c>
      <c r="T18" s="8"/>
      <c r="U18" s="15"/>
      <c r="V18" s="10" t="s">
        <v>20</v>
      </c>
      <c r="W18" s="11" t="n">
        <v>193</v>
      </c>
      <c r="X18" s="11" t="n">
        <v>292</v>
      </c>
      <c r="Y18" s="11" t="n">
        <v>360</v>
      </c>
      <c r="Z18" s="11" t="n">
        <v>96</v>
      </c>
    </row>
    <row r="19" customFormat="false" ht="14.25" hidden="false" customHeight="false" outlineLevel="0" collapsed="false">
      <c r="A19" s="8"/>
      <c r="B19" s="15"/>
      <c r="C19" s="10" t="s">
        <v>22</v>
      </c>
      <c r="D19" s="11" t="n">
        <v>225</v>
      </c>
      <c r="E19" s="11" t="n">
        <v>296</v>
      </c>
      <c r="F19" s="11" t="n">
        <v>370</v>
      </c>
      <c r="G19" s="11" t="n">
        <v>98</v>
      </c>
      <c r="I19" s="12" t="s">
        <v>25</v>
      </c>
      <c r="J19" s="11" t="n">
        <f aca="false">SUM(W27:W36)</f>
        <v>1819</v>
      </c>
      <c r="K19" s="11" t="n">
        <f aca="false">SUM(X27:X36)</f>
        <v>3053</v>
      </c>
      <c r="L19" s="11" t="n">
        <f aca="false">SUM(Y27:Y36)</f>
        <v>3629</v>
      </c>
      <c r="M19" s="11" t="n">
        <f aca="false">SUM(Z27:Z36)</f>
        <v>904</v>
      </c>
      <c r="N19" s="13" t="n">
        <f aca="false">SUM(J19:K19)/SUM(J19:M19)</f>
        <v>0.518022328548644</v>
      </c>
      <c r="O19" s="13" t="n">
        <f aca="false">J19/(J19+L19)</f>
        <v>0.333883994126285</v>
      </c>
      <c r="P19" s="13" t="n">
        <f aca="false">J19/(J19+M19)</f>
        <v>0.66801322071245</v>
      </c>
      <c r="Q19" s="13" t="n">
        <f aca="false">(1947+J19+L19)/4670</f>
        <v>1.58351177730193</v>
      </c>
      <c r="T19" s="8"/>
      <c r="U19" s="15"/>
      <c r="V19" s="10" t="s">
        <v>22</v>
      </c>
      <c r="W19" s="11" t="n">
        <v>190</v>
      </c>
      <c r="X19" s="11" t="n">
        <v>298</v>
      </c>
      <c r="Y19" s="11" t="n">
        <v>358</v>
      </c>
      <c r="Z19" s="11" t="n">
        <v>95</v>
      </c>
    </row>
    <row r="20" customFormat="false" ht="15" hidden="false" customHeight="false" outlineLevel="0" collapsed="false">
      <c r="A20" s="8"/>
      <c r="B20" s="15"/>
      <c r="C20" s="10" t="s">
        <v>24</v>
      </c>
      <c r="D20" s="11" t="n">
        <v>214</v>
      </c>
      <c r="E20" s="11" t="n">
        <v>288</v>
      </c>
      <c r="F20" s="11" t="n">
        <v>384</v>
      </c>
      <c r="G20" s="11" t="n">
        <v>103</v>
      </c>
      <c r="N20" s="14" t="s">
        <v>27</v>
      </c>
      <c r="O20" s="14"/>
      <c r="P20" s="14"/>
      <c r="Q20" s="14"/>
      <c r="T20" s="8"/>
      <c r="U20" s="15"/>
      <c r="V20" s="10" t="s">
        <v>24</v>
      </c>
      <c r="W20" s="11" t="n">
        <v>164</v>
      </c>
      <c r="X20" s="11" t="n">
        <v>345</v>
      </c>
      <c r="Y20" s="11" t="n">
        <v>325</v>
      </c>
      <c r="Z20" s="11" t="n">
        <v>107</v>
      </c>
    </row>
    <row r="21" customFormat="false" ht="14.25" hidden="false" customHeight="false" outlineLevel="0" collapsed="false">
      <c r="A21" s="8"/>
      <c r="B21" s="15"/>
      <c r="C21" s="10" t="s">
        <v>26</v>
      </c>
      <c r="D21" s="11" t="n">
        <v>200</v>
      </c>
      <c r="E21" s="11" t="n">
        <v>260</v>
      </c>
      <c r="F21" s="11" t="n">
        <v>454</v>
      </c>
      <c r="G21" s="11" t="n">
        <v>75</v>
      </c>
      <c r="N21" s="13" t="n">
        <f aca="false">AVERAGE(N$17:N$19)</f>
        <v>0.514088250930356</v>
      </c>
      <c r="O21" s="13" t="n">
        <f aca="false">AVERAGE(O$17:O$19)</f>
        <v>0.330115718561693</v>
      </c>
      <c r="P21" s="13" t="n">
        <f aca="false">AVERAGE(P$17:P$19)</f>
        <v>0.659076998408618</v>
      </c>
      <c r="Q21" s="13" t="n">
        <f aca="false">AVERAGE(Q$17:Q$19)</f>
        <v>1.58101356174161</v>
      </c>
      <c r="T21" s="8"/>
      <c r="U21" s="15"/>
      <c r="V21" s="10" t="s">
        <v>26</v>
      </c>
      <c r="W21" s="11" t="n">
        <v>204</v>
      </c>
      <c r="X21" s="11" t="n">
        <v>267</v>
      </c>
      <c r="Y21" s="11" t="n">
        <v>397</v>
      </c>
      <c r="Z21" s="11" t="n">
        <v>73</v>
      </c>
    </row>
    <row r="22" customFormat="false" ht="14.25" hidden="false" customHeight="false" outlineLevel="0" collapsed="false">
      <c r="A22" s="8"/>
      <c r="B22" s="15"/>
      <c r="C22" s="10" t="s">
        <v>28</v>
      </c>
      <c r="D22" s="11" t="n">
        <v>281</v>
      </c>
      <c r="E22" s="11" t="n">
        <v>223</v>
      </c>
      <c r="F22" s="11" t="n">
        <v>424</v>
      </c>
      <c r="G22" s="11" t="n">
        <v>61</v>
      </c>
      <c r="T22" s="8"/>
      <c r="U22" s="15"/>
      <c r="V22" s="10" t="s">
        <v>28</v>
      </c>
      <c r="W22" s="11" t="n">
        <v>176</v>
      </c>
      <c r="X22" s="11" t="n">
        <v>304</v>
      </c>
      <c r="Y22" s="11" t="n">
        <v>371</v>
      </c>
      <c r="Z22" s="11" t="n">
        <v>90</v>
      </c>
    </row>
    <row r="23" customFormat="false" ht="14.25" hidden="false" customHeight="false" outlineLevel="0" collapsed="false">
      <c r="A23" s="8"/>
      <c r="B23" s="15"/>
      <c r="C23" s="10" t="s">
        <v>29</v>
      </c>
      <c r="D23" s="11" t="n">
        <v>226</v>
      </c>
      <c r="E23" s="11" t="n">
        <v>251</v>
      </c>
      <c r="F23" s="11" t="n">
        <v>436</v>
      </c>
      <c r="G23" s="11" t="n">
        <v>76</v>
      </c>
      <c r="T23" s="8"/>
      <c r="U23" s="15"/>
      <c r="V23" s="10" t="s">
        <v>29</v>
      </c>
      <c r="W23" s="11" t="n">
        <v>168</v>
      </c>
      <c r="X23" s="11" t="n">
        <v>330</v>
      </c>
      <c r="Y23" s="11" t="n">
        <v>333</v>
      </c>
      <c r="Z23" s="11" t="n">
        <v>110</v>
      </c>
    </row>
    <row r="24" customFormat="false" ht="15" hidden="false" customHeight="false" outlineLevel="0" collapsed="false">
      <c r="A24" s="8"/>
      <c r="B24" s="15"/>
      <c r="C24" s="10" t="s">
        <v>30</v>
      </c>
      <c r="D24" s="11" t="n">
        <v>261</v>
      </c>
      <c r="E24" s="11" t="n">
        <v>248</v>
      </c>
      <c r="F24" s="11" t="n">
        <v>378</v>
      </c>
      <c r="G24" s="11" t="n">
        <v>102</v>
      </c>
      <c r="I24" s="5" t="s">
        <v>35</v>
      </c>
      <c r="J24" s="6" t="s">
        <v>11</v>
      </c>
      <c r="K24" s="6"/>
      <c r="L24" s="6"/>
      <c r="M24" s="6"/>
      <c r="N24" s="7" t="s">
        <v>12</v>
      </c>
      <c r="O24" s="7" t="s">
        <v>13</v>
      </c>
      <c r="P24" s="7" t="s">
        <v>14</v>
      </c>
      <c r="Q24" s="7" t="s">
        <v>15</v>
      </c>
      <c r="T24" s="8"/>
      <c r="U24" s="15"/>
      <c r="V24" s="10" t="s">
        <v>30</v>
      </c>
      <c r="W24" s="11" t="n">
        <v>154</v>
      </c>
      <c r="X24" s="11" t="n">
        <v>319</v>
      </c>
      <c r="Y24" s="11" t="n">
        <v>370</v>
      </c>
      <c r="Z24" s="11" t="n">
        <v>98</v>
      </c>
    </row>
    <row r="25" customFormat="false" ht="15" hidden="false" customHeight="false" outlineLevel="0" collapsed="false">
      <c r="A25" s="8"/>
      <c r="B25" s="15"/>
      <c r="C25" s="10" t="s">
        <v>31</v>
      </c>
      <c r="D25" s="11" t="n">
        <v>224</v>
      </c>
      <c r="E25" s="11" t="n">
        <v>239</v>
      </c>
      <c r="F25" s="11" t="n">
        <v>453</v>
      </c>
      <c r="G25" s="11" t="n">
        <v>73</v>
      </c>
      <c r="I25" s="5"/>
      <c r="J25" s="4" t="s">
        <v>6</v>
      </c>
      <c r="K25" s="4" t="s">
        <v>7</v>
      </c>
      <c r="L25" s="4" t="s">
        <v>8</v>
      </c>
      <c r="M25" s="4" t="s">
        <v>9</v>
      </c>
      <c r="N25" s="7"/>
      <c r="O25" s="7"/>
      <c r="P25" s="7"/>
      <c r="Q25" s="7"/>
      <c r="T25" s="8"/>
      <c r="U25" s="15"/>
      <c r="V25" s="10" t="s">
        <v>31</v>
      </c>
      <c r="W25" s="11" t="n">
        <v>160</v>
      </c>
      <c r="X25" s="11" t="n">
        <v>314</v>
      </c>
      <c r="Y25" s="11" t="n">
        <v>371</v>
      </c>
      <c r="Z25" s="11" t="n">
        <v>96</v>
      </c>
    </row>
    <row r="26" customFormat="false" ht="14.25" hidden="false" customHeight="false" outlineLevel="0" collapsed="false">
      <c r="A26" s="8"/>
      <c r="B26" s="15"/>
      <c r="C26" s="10" t="s">
        <v>33</v>
      </c>
      <c r="D26" s="11" t="n">
        <v>247</v>
      </c>
      <c r="E26" s="11" t="n">
        <v>266</v>
      </c>
      <c r="F26" s="11" t="n">
        <v>388</v>
      </c>
      <c r="G26" s="11" t="n">
        <v>83</v>
      </c>
      <c r="I26" s="12" t="s">
        <v>21</v>
      </c>
      <c r="J26" s="11" t="n">
        <f aca="false">SUM(D41:D50)</f>
        <v>1066</v>
      </c>
      <c r="K26" s="11" t="n">
        <f aca="false">SUM(E41:E50)</f>
        <v>3745</v>
      </c>
      <c r="L26" s="11" t="n">
        <f aca="false">SUM(F41:F50)</f>
        <v>2937</v>
      </c>
      <c r="M26" s="11" t="n">
        <f aca="false">SUM(G41:G50)</f>
        <v>966</v>
      </c>
      <c r="N26" s="13" t="n">
        <f aca="false">SUM(J26:K26)/SUM(J26:M26)</f>
        <v>0.552100068854717</v>
      </c>
      <c r="O26" s="13" t="n">
        <f aca="false">J26/(J26+L26)</f>
        <v>0.266300274793905</v>
      </c>
      <c r="P26" s="13" t="n">
        <f aca="false">J26/(J26+M26)</f>
        <v>0.524606299212598</v>
      </c>
      <c r="Q26" s="13" t="n">
        <f aca="false">(2638+J26+L26)/4670</f>
        <v>1.4220556745182</v>
      </c>
      <c r="T26" s="8"/>
      <c r="U26" s="15"/>
      <c r="V26" s="10" t="s">
        <v>33</v>
      </c>
      <c r="W26" s="11" t="n">
        <v>185</v>
      </c>
      <c r="X26" s="11" t="n">
        <v>277</v>
      </c>
      <c r="Y26" s="11" t="n">
        <v>383</v>
      </c>
      <c r="Z26" s="11" t="n">
        <v>91</v>
      </c>
    </row>
    <row r="27" customFormat="false" ht="14.25" hidden="false" customHeight="false" outlineLevel="0" collapsed="false">
      <c r="A27" s="8"/>
      <c r="B27" s="16" t="s">
        <v>36</v>
      </c>
      <c r="C27" s="10" t="s">
        <v>18</v>
      </c>
      <c r="D27" s="11" t="n">
        <v>229</v>
      </c>
      <c r="E27" s="11" t="n">
        <v>282</v>
      </c>
      <c r="F27" s="11" t="n">
        <v>370</v>
      </c>
      <c r="G27" s="11" t="n">
        <v>108</v>
      </c>
      <c r="I27" s="12" t="s">
        <v>23</v>
      </c>
      <c r="J27" s="11" t="n">
        <f aca="false">SUM(D51:D60)</f>
        <v>1020</v>
      </c>
      <c r="K27" s="11" t="n">
        <f aca="false">SUM(E51:E60)</f>
        <v>3843</v>
      </c>
      <c r="L27" s="11" t="n">
        <f aca="false">SUM(F51:F60)</f>
        <v>2839</v>
      </c>
      <c r="M27" s="11" t="n">
        <f aca="false">SUM(G51:G60)</f>
        <v>1012</v>
      </c>
      <c r="N27" s="13" t="n">
        <f aca="false">SUM(J27:K27)/SUM(J27:M27)</f>
        <v>0.558067477622217</v>
      </c>
      <c r="O27" s="13" t="n">
        <f aca="false">J27/(J27+L27)</f>
        <v>0.26431718061674</v>
      </c>
      <c r="P27" s="13" t="n">
        <f aca="false">J27/(J27+M27)</f>
        <v>0.501968503937008</v>
      </c>
      <c r="Q27" s="13" t="n">
        <f aca="false">(2638+J27+L27)/4670</f>
        <v>1.39122055674518</v>
      </c>
      <c r="T27" s="8"/>
      <c r="U27" s="16" t="s">
        <v>36</v>
      </c>
      <c r="V27" s="10" t="s">
        <v>18</v>
      </c>
      <c r="W27" s="11" t="n">
        <v>208</v>
      </c>
      <c r="X27" s="11" t="n">
        <v>298</v>
      </c>
      <c r="Y27" s="11" t="n">
        <v>371</v>
      </c>
      <c r="Z27" s="11" t="n">
        <v>64</v>
      </c>
    </row>
    <row r="28" customFormat="false" ht="14.25" hidden="false" customHeight="false" outlineLevel="0" collapsed="false">
      <c r="A28" s="8"/>
      <c r="B28" s="8"/>
      <c r="C28" s="10" t="s">
        <v>20</v>
      </c>
      <c r="D28" s="11" t="n">
        <v>255</v>
      </c>
      <c r="E28" s="11" t="n">
        <v>204</v>
      </c>
      <c r="F28" s="11" t="n">
        <v>462</v>
      </c>
      <c r="G28" s="11" t="n">
        <v>68</v>
      </c>
      <c r="I28" s="12" t="s">
        <v>25</v>
      </c>
      <c r="J28" s="11" t="n">
        <f aca="false">SUM(D61:D70)</f>
        <v>1064</v>
      </c>
      <c r="K28" s="11" t="n">
        <f aca="false">SUM(E61:E70)</f>
        <v>3792</v>
      </c>
      <c r="L28" s="11" t="n">
        <f aca="false">SUM(F61:F70)</f>
        <v>2890</v>
      </c>
      <c r="M28" s="11" t="n">
        <f aca="false">SUM(G61:G70)</f>
        <v>968</v>
      </c>
      <c r="N28" s="13" t="n">
        <f aca="false">SUM(J28:K28)/SUM(J28:M28)</f>
        <v>0.557264172595823</v>
      </c>
      <c r="O28" s="13" t="n">
        <f aca="false">J28/(J28+L28)</f>
        <v>0.269094587759231</v>
      </c>
      <c r="P28" s="13" t="n">
        <f aca="false">J28/(J28+M28)</f>
        <v>0.523622047244094</v>
      </c>
      <c r="Q28" s="13" t="n">
        <f aca="false">(2638+J28+L28)/4670</f>
        <v>1.41156316916488</v>
      </c>
      <c r="T28" s="8"/>
      <c r="U28" s="8"/>
      <c r="V28" s="10" t="s">
        <v>20</v>
      </c>
      <c r="W28" s="11" t="n">
        <v>173</v>
      </c>
      <c r="X28" s="11" t="n">
        <v>289</v>
      </c>
      <c r="Y28" s="11" t="n">
        <v>390</v>
      </c>
      <c r="Z28" s="11" t="n">
        <v>89</v>
      </c>
    </row>
    <row r="29" customFormat="false" ht="15" hidden="false" customHeight="false" outlineLevel="0" collapsed="false">
      <c r="A29" s="8"/>
      <c r="B29" s="8"/>
      <c r="C29" s="10" t="s">
        <v>22</v>
      </c>
      <c r="D29" s="11" t="n">
        <v>219</v>
      </c>
      <c r="E29" s="11" t="n">
        <v>293</v>
      </c>
      <c r="F29" s="11" t="n">
        <v>378</v>
      </c>
      <c r="G29" s="11" t="n">
        <v>99</v>
      </c>
      <c r="N29" s="14" t="s">
        <v>27</v>
      </c>
      <c r="O29" s="14"/>
      <c r="P29" s="14"/>
      <c r="Q29" s="14"/>
      <c r="T29" s="8"/>
      <c r="U29" s="8"/>
      <c r="V29" s="10" t="s">
        <v>22</v>
      </c>
      <c r="W29" s="11" t="n">
        <v>213</v>
      </c>
      <c r="X29" s="11" t="n">
        <v>289</v>
      </c>
      <c r="Y29" s="11" t="n">
        <v>353</v>
      </c>
      <c r="Z29" s="11" t="n">
        <v>86</v>
      </c>
    </row>
    <row r="30" customFormat="false" ht="14.25" hidden="false" customHeight="false" outlineLevel="0" collapsed="false">
      <c r="A30" s="8"/>
      <c r="B30" s="8"/>
      <c r="C30" s="10" t="s">
        <v>24</v>
      </c>
      <c r="D30" s="11" t="n">
        <v>242</v>
      </c>
      <c r="E30" s="11" t="n">
        <v>233</v>
      </c>
      <c r="F30" s="11" t="n">
        <v>435</v>
      </c>
      <c r="G30" s="11" t="n">
        <v>79</v>
      </c>
      <c r="N30" s="13" t="n">
        <f aca="false">AVERAGE(N$26:N$28)</f>
        <v>0.555810573024252</v>
      </c>
      <c r="O30" s="13" t="n">
        <f aca="false">AVERAGE(O$26:O$28)</f>
        <v>0.266570681056625</v>
      </c>
      <c r="P30" s="13" t="n">
        <f aca="false">AVERAGE(P$26:P$28)</f>
        <v>0.516732283464567</v>
      </c>
      <c r="Q30" s="13" t="n">
        <f aca="false">AVERAGE(Q$26:Q$28)</f>
        <v>1.40827980014276</v>
      </c>
      <c r="T30" s="8"/>
      <c r="U30" s="8"/>
      <c r="V30" s="10" t="s">
        <v>24</v>
      </c>
      <c r="W30" s="11" t="n">
        <v>189</v>
      </c>
      <c r="X30" s="11" t="n">
        <v>303</v>
      </c>
      <c r="Y30" s="11" t="n">
        <v>370</v>
      </c>
      <c r="Z30" s="11" t="n">
        <v>79</v>
      </c>
    </row>
    <row r="31" customFormat="false" ht="14.25" hidden="false" customHeight="false" outlineLevel="0" collapsed="false">
      <c r="A31" s="8"/>
      <c r="B31" s="8"/>
      <c r="C31" s="10" t="s">
        <v>26</v>
      </c>
      <c r="D31" s="11" t="n">
        <v>223</v>
      </c>
      <c r="E31" s="11" t="n">
        <v>256</v>
      </c>
      <c r="F31" s="11" t="n">
        <v>427</v>
      </c>
      <c r="G31" s="11" t="n">
        <v>83</v>
      </c>
      <c r="T31" s="8"/>
      <c r="U31" s="8"/>
      <c r="V31" s="10" t="s">
        <v>26</v>
      </c>
      <c r="W31" s="11" t="n">
        <v>191</v>
      </c>
      <c r="X31" s="11" t="n">
        <v>336</v>
      </c>
      <c r="Y31" s="11" t="n">
        <v>322</v>
      </c>
      <c r="Z31" s="11" t="n">
        <v>92</v>
      </c>
    </row>
    <row r="32" customFormat="false" ht="14.25" hidden="false" customHeight="false" outlineLevel="0" collapsed="false">
      <c r="A32" s="8"/>
      <c r="B32" s="8"/>
      <c r="C32" s="10" t="s">
        <v>28</v>
      </c>
      <c r="D32" s="11" t="n">
        <v>254</v>
      </c>
      <c r="E32" s="11" t="n">
        <v>219</v>
      </c>
      <c r="F32" s="11" t="n">
        <v>454</v>
      </c>
      <c r="G32" s="11" t="n">
        <v>62</v>
      </c>
      <c r="T32" s="8"/>
      <c r="U32" s="8"/>
      <c r="V32" s="10" t="s">
        <v>28</v>
      </c>
      <c r="W32" s="11" t="n">
        <v>180</v>
      </c>
      <c r="X32" s="11" t="n">
        <v>333</v>
      </c>
      <c r="Y32" s="11" t="n">
        <v>344</v>
      </c>
      <c r="Z32" s="11" t="n">
        <v>84</v>
      </c>
    </row>
    <row r="33" customFormat="false" ht="15" hidden="false" customHeight="false" outlineLevel="0" collapsed="false">
      <c r="A33" s="8"/>
      <c r="B33" s="8"/>
      <c r="C33" s="10" t="s">
        <v>29</v>
      </c>
      <c r="D33" s="11" t="n">
        <v>249</v>
      </c>
      <c r="E33" s="11" t="n">
        <v>273</v>
      </c>
      <c r="F33" s="11" t="n">
        <v>389</v>
      </c>
      <c r="G33" s="11" t="n">
        <v>78</v>
      </c>
      <c r="I33" s="5" t="s">
        <v>37</v>
      </c>
      <c r="J33" s="6" t="s">
        <v>11</v>
      </c>
      <c r="K33" s="6"/>
      <c r="L33" s="6"/>
      <c r="M33" s="6"/>
      <c r="N33" s="7" t="s">
        <v>12</v>
      </c>
      <c r="O33" s="7" t="s">
        <v>13</v>
      </c>
      <c r="P33" s="7" t="s">
        <v>14</v>
      </c>
      <c r="Q33" s="7" t="s">
        <v>15</v>
      </c>
      <c r="T33" s="8"/>
      <c r="U33" s="8"/>
      <c r="V33" s="10" t="s">
        <v>29</v>
      </c>
      <c r="W33" s="11" t="n">
        <v>156</v>
      </c>
      <c r="X33" s="11" t="n">
        <v>320</v>
      </c>
      <c r="Y33" s="11" t="n">
        <v>347</v>
      </c>
      <c r="Z33" s="11" t="n">
        <v>118</v>
      </c>
    </row>
    <row r="34" customFormat="false" ht="15" hidden="false" customHeight="false" outlineLevel="0" collapsed="false">
      <c r="A34" s="8"/>
      <c r="B34" s="8"/>
      <c r="C34" s="10" t="s">
        <v>30</v>
      </c>
      <c r="D34" s="11" t="n">
        <v>219</v>
      </c>
      <c r="E34" s="11" t="n">
        <v>248</v>
      </c>
      <c r="F34" s="11" t="n">
        <v>423</v>
      </c>
      <c r="G34" s="11" t="n">
        <v>99</v>
      </c>
      <c r="I34" s="5"/>
      <c r="J34" s="4" t="s">
        <v>6</v>
      </c>
      <c r="K34" s="4" t="s">
        <v>7</v>
      </c>
      <c r="L34" s="4" t="s">
        <v>8</v>
      </c>
      <c r="M34" s="4" t="s">
        <v>9</v>
      </c>
      <c r="N34" s="7"/>
      <c r="O34" s="7"/>
      <c r="P34" s="7"/>
      <c r="Q34" s="7"/>
      <c r="T34" s="8"/>
      <c r="U34" s="8"/>
      <c r="V34" s="10" t="s">
        <v>30</v>
      </c>
      <c r="W34" s="11" t="n">
        <v>165</v>
      </c>
      <c r="X34" s="11" t="n">
        <v>304</v>
      </c>
      <c r="Y34" s="11" t="n">
        <v>362</v>
      </c>
      <c r="Z34" s="11" t="n">
        <v>110</v>
      </c>
    </row>
    <row r="35" customFormat="false" ht="14.25" hidden="false" customHeight="false" outlineLevel="0" collapsed="false">
      <c r="A35" s="8"/>
      <c r="B35" s="8"/>
      <c r="C35" s="10" t="s">
        <v>31</v>
      </c>
      <c r="D35" s="11" t="n">
        <v>232</v>
      </c>
      <c r="E35" s="11" t="n">
        <v>265</v>
      </c>
      <c r="F35" s="11" t="n">
        <v>402</v>
      </c>
      <c r="G35" s="11" t="n">
        <v>90</v>
      </c>
      <c r="I35" s="12" t="s">
        <v>21</v>
      </c>
      <c r="J35" s="11" t="n">
        <f aca="false">SUM(W41:W50)</f>
        <v>696</v>
      </c>
      <c r="K35" s="11" t="n">
        <f aca="false">SUM(X41:X50)</f>
        <v>4349</v>
      </c>
      <c r="L35" s="11" t="n">
        <f aca="false">SUM(Y41:Y50)</f>
        <v>2333</v>
      </c>
      <c r="M35" s="11" t="n">
        <f aca="false">SUM(Z41:Z50)</f>
        <v>918</v>
      </c>
      <c r="N35" s="13" t="n">
        <f aca="false">SUM(J35:K35)/SUM(J35:M35)</f>
        <v>0.608124397299904</v>
      </c>
      <c r="O35" s="13" t="n">
        <f aca="false">J35/(J35+L35)</f>
        <v>0.229778804886101</v>
      </c>
      <c r="P35" s="13" t="n">
        <f aca="false">J35/(J35+M35)</f>
        <v>0.431226765799257</v>
      </c>
      <c r="Q35" s="13" t="n">
        <f aca="false">(3056+J35+L35)/4670</f>
        <v>1.30299785867238</v>
      </c>
      <c r="T35" s="8"/>
      <c r="U35" s="8"/>
      <c r="V35" s="10" t="s">
        <v>31</v>
      </c>
      <c r="W35" s="11" t="n">
        <v>168</v>
      </c>
      <c r="X35" s="11" t="n">
        <v>291</v>
      </c>
      <c r="Y35" s="11" t="n">
        <v>404</v>
      </c>
      <c r="Z35" s="11" t="n">
        <v>78</v>
      </c>
    </row>
    <row r="36" customFormat="false" ht="14.25" hidden="false" customHeight="false" outlineLevel="0" collapsed="false">
      <c r="A36" s="8"/>
      <c r="B36" s="8"/>
      <c r="C36" s="10" t="s">
        <v>33</v>
      </c>
      <c r="D36" s="11" t="n">
        <v>236</v>
      </c>
      <c r="E36" s="11" t="n">
        <v>253</v>
      </c>
      <c r="F36" s="11" t="n">
        <v>416</v>
      </c>
      <c r="G36" s="11" t="n">
        <v>79</v>
      </c>
      <c r="I36" s="12" t="s">
        <v>23</v>
      </c>
      <c r="J36" s="11" t="n">
        <f aca="false">SUM(W51:W60)</f>
        <v>677</v>
      </c>
      <c r="K36" s="11" t="n">
        <f aca="false">SUM(X51:X60)</f>
        <v>4341</v>
      </c>
      <c r="L36" s="11" t="n">
        <f aca="false">SUM(Y51:Y60)</f>
        <v>2341</v>
      </c>
      <c r="M36" s="11" t="n">
        <f aca="false">SUM(Z51:Z60)</f>
        <v>937</v>
      </c>
      <c r="N36" s="13" t="n">
        <f aca="false">SUM(J36:K36)/SUM(J36:M36)</f>
        <v>0.604869816779171</v>
      </c>
      <c r="O36" s="13" t="n">
        <f aca="false">J36/(J36+L36)</f>
        <v>0.224320742213386</v>
      </c>
      <c r="P36" s="13" t="n">
        <f aca="false">J36/(J36+M36)</f>
        <v>0.419454770755886</v>
      </c>
      <c r="Q36" s="13" t="n">
        <f aca="false">(3056+J36+L36)/4670</f>
        <v>1.30064239828694</v>
      </c>
      <c r="T36" s="8"/>
      <c r="U36" s="8"/>
      <c r="V36" s="10" t="s">
        <v>33</v>
      </c>
      <c r="W36" s="11" t="n">
        <v>176</v>
      </c>
      <c r="X36" s="11" t="n">
        <v>290</v>
      </c>
      <c r="Y36" s="11" t="n">
        <v>366</v>
      </c>
      <c r="Z36" s="11" t="n">
        <v>104</v>
      </c>
    </row>
    <row r="37" customFormat="false" ht="12.75" hidden="false" customHeight="false" outlineLevel="0" collapsed="false">
      <c r="I37" s="12" t="s">
        <v>25</v>
      </c>
      <c r="J37" s="11" t="n">
        <f aca="false">SUM(W61:W70)</f>
        <v>662</v>
      </c>
      <c r="K37" s="11" t="n">
        <f aca="false">SUM(X61:X70)</f>
        <v>4383</v>
      </c>
      <c r="L37" s="11" t="n">
        <f aca="false">SUM(Y61:Y70)</f>
        <v>2299</v>
      </c>
      <c r="M37" s="11" t="n">
        <f aca="false">SUM(Z61:Z70)</f>
        <v>952</v>
      </c>
      <c r="N37" s="13" t="n">
        <f aca="false">SUM(J37:K37)/SUM(J37:M37)</f>
        <v>0.608124397299904</v>
      </c>
      <c r="O37" s="13" t="n">
        <f aca="false">J37/(J37+L37)</f>
        <v>0.223573117190138</v>
      </c>
      <c r="P37" s="13" t="n">
        <f aca="false">J37/(J37+M37)</f>
        <v>0.410161090458488</v>
      </c>
      <c r="Q37" s="13" t="n">
        <f aca="false">(3056+J37+L37)/4670</f>
        <v>1.28843683083512</v>
      </c>
      <c r="W37" s="17"/>
      <c r="X37" s="17"/>
      <c r="Y37" s="17"/>
      <c r="Z37" s="17"/>
    </row>
    <row r="38" customFormat="false" ht="15" hidden="false" customHeight="false" outlineLevel="0" collapsed="false">
      <c r="N38" s="14" t="s">
        <v>27</v>
      </c>
      <c r="O38" s="14"/>
      <c r="P38" s="14"/>
      <c r="Q38" s="14"/>
      <c r="W38" s="17"/>
      <c r="X38" s="17"/>
      <c r="Y38" s="17"/>
      <c r="Z38" s="17"/>
    </row>
    <row r="39" customFormat="false" ht="12.75" hidden="false" customHeight="false" outlineLevel="0" collapsed="false">
      <c r="N39" s="13" t="n">
        <f aca="false">AVERAGE(N$35:N$37)</f>
        <v>0.607039537126326</v>
      </c>
      <c r="O39" s="13" t="n">
        <f aca="false">AVERAGE(O$35:O$37)</f>
        <v>0.225890888096542</v>
      </c>
      <c r="P39" s="13" t="n">
        <f aca="false">AVERAGE(P$35:P$37)</f>
        <v>0.42028087567121</v>
      </c>
      <c r="Q39" s="13" t="n">
        <f aca="false">AVERAGE(Q$35:Q$37)</f>
        <v>1.29735902926481</v>
      </c>
      <c r="W39" s="17"/>
      <c r="X39" s="17"/>
      <c r="Y39" s="17"/>
      <c r="Z39" s="17"/>
    </row>
    <row r="40" customFormat="false" ht="13.5" hidden="false" customHeight="true" outlineLevel="0" collapsed="false">
      <c r="D40" s="4" t="s">
        <v>6</v>
      </c>
      <c r="E40" s="4" t="s">
        <v>7</v>
      </c>
      <c r="F40" s="4" t="s">
        <v>8</v>
      </c>
      <c r="G40" s="4" t="s">
        <v>9</v>
      </c>
      <c r="W40" s="4" t="s">
        <v>6</v>
      </c>
      <c r="X40" s="4" t="s">
        <v>7</v>
      </c>
      <c r="Y40" s="4" t="s">
        <v>8</v>
      </c>
      <c r="Z40" s="4" t="s">
        <v>9</v>
      </c>
    </row>
    <row r="41" customFormat="false" ht="13.5" hidden="false" customHeight="true" outlineLevel="0" collapsed="false">
      <c r="A41" s="8" t="s">
        <v>38</v>
      </c>
      <c r="B41" s="9" t="s">
        <v>17</v>
      </c>
      <c r="C41" s="10" t="s">
        <v>18</v>
      </c>
      <c r="D41" s="11" t="n">
        <v>94</v>
      </c>
      <c r="E41" s="11" t="n">
        <v>359</v>
      </c>
      <c r="F41" s="11" t="n">
        <v>323</v>
      </c>
      <c r="G41" s="11" t="n">
        <v>96</v>
      </c>
      <c r="I41" s="5" t="s">
        <v>39</v>
      </c>
      <c r="J41" s="6" t="s">
        <v>11</v>
      </c>
      <c r="K41" s="6"/>
      <c r="L41" s="6"/>
      <c r="M41" s="6"/>
      <c r="N41" s="7" t="s">
        <v>12</v>
      </c>
      <c r="O41" s="7" t="s">
        <v>13</v>
      </c>
      <c r="P41" s="7" t="s">
        <v>14</v>
      </c>
      <c r="Q41" s="7" t="s">
        <v>15</v>
      </c>
      <c r="T41" s="8" t="s">
        <v>40</v>
      </c>
      <c r="U41" s="9" t="s">
        <v>17</v>
      </c>
      <c r="V41" s="10" t="s">
        <v>18</v>
      </c>
      <c r="W41" s="11" t="n">
        <v>59</v>
      </c>
      <c r="X41" s="11" t="n">
        <v>451</v>
      </c>
      <c r="Y41" s="11" t="n">
        <v>233</v>
      </c>
      <c r="Z41" s="11" t="n">
        <v>87</v>
      </c>
    </row>
    <row r="42" customFormat="false" ht="15" hidden="false" customHeight="false" outlineLevel="0" collapsed="false">
      <c r="A42" s="8"/>
      <c r="B42" s="9"/>
      <c r="C42" s="10" t="s">
        <v>20</v>
      </c>
      <c r="D42" s="11" t="n">
        <v>108</v>
      </c>
      <c r="E42" s="11" t="n">
        <v>353</v>
      </c>
      <c r="F42" s="11" t="n">
        <v>316</v>
      </c>
      <c r="G42" s="11" t="n">
        <v>95</v>
      </c>
      <c r="I42" s="5"/>
      <c r="J42" s="4" t="s">
        <v>6</v>
      </c>
      <c r="K42" s="4" t="s">
        <v>7</v>
      </c>
      <c r="L42" s="4" t="s">
        <v>8</v>
      </c>
      <c r="M42" s="4" t="s">
        <v>9</v>
      </c>
      <c r="N42" s="7"/>
      <c r="O42" s="7"/>
      <c r="P42" s="7"/>
      <c r="Q42" s="7"/>
      <c r="T42" s="8"/>
      <c r="U42" s="9"/>
      <c r="V42" s="10" t="s">
        <v>20</v>
      </c>
      <c r="W42" s="11" t="n">
        <v>82</v>
      </c>
      <c r="X42" s="11" t="n">
        <v>432</v>
      </c>
      <c r="Y42" s="11" t="n">
        <v>230</v>
      </c>
      <c r="Z42" s="11" t="n">
        <v>86</v>
      </c>
    </row>
    <row r="43" customFormat="false" ht="14.25" hidden="false" customHeight="false" outlineLevel="0" collapsed="false">
      <c r="A43" s="8"/>
      <c r="B43" s="9"/>
      <c r="C43" s="10" t="s">
        <v>22</v>
      </c>
      <c r="D43" s="11" t="n">
        <v>99</v>
      </c>
      <c r="E43" s="11" t="n">
        <v>410</v>
      </c>
      <c r="F43" s="11" t="n">
        <v>275</v>
      </c>
      <c r="G43" s="11" t="n">
        <v>88</v>
      </c>
      <c r="I43" s="12" t="s">
        <v>21</v>
      </c>
      <c r="J43" s="11" t="n">
        <f aca="false">SUM(D74:D83)</f>
        <v>378</v>
      </c>
      <c r="K43" s="11" t="n">
        <f aca="false">SUM(E74:E83)</f>
        <v>5023</v>
      </c>
      <c r="L43" s="11" t="n">
        <f aca="false">SUM(F74:F83)</f>
        <v>1659</v>
      </c>
      <c r="M43" s="11" t="n">
        <f aca="false">SUM(G74:G83)</f>
        <v>902</v>
      </c>
      <c r="N43" s="13" t="n">
        <f aca="false">SUM(J43:K43)/SUM(J43:M43)</f>
        <v>0.678347148957548</v>
      </c>
      <c r="O43" s="13" t="n">
        <f aca="false">J43/(J43+L43)</f>
        <v>0.185567010309278</v>
      </c>
      <c r="P43" s="13" t="n">
        <f aca="false">J43/(J43+M43)</f>
        <v>0.2953125</v>
      </c>
      <c r="Q43" s="13" t="n">
        <f aca="false">(3390+J43+L43)/4670</f>
        <v>1.16209850107066</v>
      </c>
      <c r="T43" s="8"/>
      <c r="U43" s="9"/>
      <c r="V43" s="10" t="s">
        <v>22</v>
      </c>
      <c r="W43" s="11" t="n">
        <v>70</v>
      </c>
      <c r="X43" s="11" t="n">
        <v>425</v>
      </c>
      <c r="Y43" s="11" t="n">
        <v>238</v>
      </c>
      <c r="Z43" s="11" t="n">
        <v>97</v>
      </c>
    </row>
    <row r="44" customFormat="false" ht="14.25" hidden="false" customHeight="false" outlineLevel="0" collapsed="false">
      <c r="A44" s="8"/>
      <c r="B44" s="9"/>
      <c r="C44" s="10" t="s">
        <v>24</v>
      </c>
      <c r="D44" s="11" t="n">
        <v>119</v>
      </c>
      <c r="E44" s="11" t="n">
        <v>352</v>
      </c>
      <c r="F44" s="11" t="n">
        <v>297</v>
      </c>
      <c r="G44" s="11" t="n">
        <v>104</v>
      </c>
      <c r="I44" s="12" t="s">
        <v>23</v>
      </c>
      <c r="J44" s="11" t="n">
        <f aca="false">SUM(D84:D93)</f>
        <v>371</v>
      </c>
      <c r="K44" s="11" t="n">
        <f aca="false">SUM(E84:E93)</f>
        <v>5001</v>
      </c>
      <c r="L44" s="11" t="n">
        <f aca="false">SUM(F84:F93)</f>
        <v>1681</v>
      </c>
      <c r="M44" s="11" t="n">
        <f aca="false">SUM(G84:G93)</f>
        <v>909</v>
      </c>
      <c r="N44" s="13" t="n">
        <f aca="false">SUM(J44:K44)/SUM(J44:M44)</f>
        <v>0.674704848028134</v>
      </c>
      <c r="O44" s="13" t="n">
        <f aca="false">J44/(J44+L44)</f>
        <v>0.180799220272904</v>
      </c>
      <c r="P44" s="13" t="n">
        <f aca="false">J44/(J44+M44)</f>
        <v>0.28984375</v>
      </c>
      <c r="Q44" s="13" t="n">
        <f aca="false">(3390+J44+L44)/4670</f>
        <v>1.16531049250535</v>
      </c>
      <c r="T44" s="8"/>
      <c r="U44" s="9"/>
      <c r="V44" s="10" t="s">
        <v>24</v>
      </c>
      <c r="W44" s="11" t="n">
        <v>72</v>
      </c>
      <c r="X44" s="11" t="n">
        <v>465</v>
      </c>
      <c r="Y44" s="11" t="n">
        <v>204</v>
      </c>
      <c r="Z44" s="11" t="n">
        <v>89</v>
      </c>
    </row>
    <row r="45" customFormat="false" ht="14.25" hidden="false" customHeight="false" outlineLevel="0" collapsed="false">
      <c r="A45" s="8"/>
      <c r="B45" s="9"/>
      <c r="C45" s="10" t="s">
        <v>26</v>
      </c>
      <c r="D45" s="11" t="n">
        <v>110</v>
      </c>
      <c r="E45" s="11" t="n">
        <v>381</v>
      </c>
      <c r="F45" s="11" t="n">
        <v>286</v>
      </c>
      <c r="G45" s="11" t="n">
        <v>95</v>
      </c>
      <c r="I45" s="12" t="s">
        <v>25</v>
      </c>
      <c r="J45" s="11" t="n">
        <f aca="false">SUM(D94:D103)</f>
        <v>374</v>
      </c>
      <c r="K45" s="11" t="n">
        <f aca="false">SUM(E94:E103)</f>
        <v>5005</v>
      </c>
      <c r="L45" s="11" t="n">
        <f aca="false">SUM(F94:F103)</f>
        <v>1677</v>
      </c>
      <c r="M45" s="11" t="n">
        <f aca="false">SUM(G94:G103)</f>
        <v>906</v>
      </c>
      <c r="N45" s="13" t="n">
        <f aca="false">SUM(J45:K45)/SUM(J45:M45)</f>
        <v>0.675584024114544</v>
      </c>
      <c r="O45" s="13" t="n">
        <f aca="false">J45/(J45+L45)</f>
        <v>0.182350073135056</v>
      </c>
      <c r="P45" s="13" t="n">
        <f aca="false">J45/(J45+M45)</f>
        <v>0.2921875</v>
      </c>
      <c r="Q45" s="13" t="n">
        <f aca="false">(3390+J45+L45)/4670</f>
        <v>1.16509635974304</v>
      </c>
      <c r="T45" s="8"/>
      <c r="U45" s="9"/>
      <c r="V45" s="10" t="s">
        <v>26</v>
      </c>
      <c r="W45" s="11" t="n">
        <v>70</v>
      </c>
      <c r="X45" s="11" t="n">
        <v>427</v>
      </c>
      <c r="Y45" s="11" t="n">
        <v>230</v>
      </c>
      <c r="Z45" s="11" t="n">
        <v>103</v>
      </c>
    </row>
    <row r="46" customFormat="false" ht="15" hidden="false" customHeight="false" outlineLevel="0" collapsed="false">
      <c r="A46" s="8"/>
      <c r="B46" s="9"/>
      <c r="C46" s="10" t="s">
        <v>28</v>
      </c>
      <c r="D46" s="11" t="n">
        <v>118</v>
      </c>
      <c r="E46" s="11" t="n">
        <v>406</v>
      </c>
      <c r="F46" s="11" t="n">
        <v>249</v>
      </c>
      <c r="G46" s="11" t="n">
        <v>99</v>
      </c>
      <c r="N46" s="14" t="s">
        <v>27</v>
      </c>
      <c r="O46" s="14"/>
      <c r="P46" s="14"/>
      <c r="Q46" s="14"/>
      <c r="T46" s="8"/>
      <c r="U46" s="9"/>
      <c r="V46" s="10" t="s">
        <v>28</v>
      </c>
      <c r="W46" s="11" t="n">
        <v>67</v>
      </c>
      <c r="X46" s="11" t="n">
        <v>437</v>
      </c>
      <c r="Y46" s="11" t="n">
        <v>228</v>
      </c>
      <c r="Z46" s="11" t="n">
        <v>98</v>
      </c>
    </row>
    <row r="47" customFormat="false" ht="14.25" hidden="false" customHeight="false" outlineLevel="0" collapsed="false">
      <c r="A47" s="8"/>
      <c r="B47" s="9"/>
      <c r="C47" s="10" t="s">
        <v>29</v>
      </c>
      <c r="D47" s="11" t="n">
        <v>99</v>
      </c>
      <c r="E47" s="11" t="n">
        <v>374</v>
      </c>
      <c r="F47" s="11" t="n">
        <v>297</v>
      </c>
      <c r="G47" s="11" t="n">
        <v>102</v>
      </c>
      <c r="N47" s="13" t="n">
        <f aca="false">AVERAGE(N$43:N$45)</f>
        <v>0.676212007033409</v>
      </c>
      <c r="O47" s="13" t="n">
        <f aca="false">AVERAGE(O$43:O$45)</f>
        <v>0.182905434572413</v>
      </c>
      <c r="P47" s="13" t="n">
        <f aca="false">AVERAGE(P$43:P$45)</f>
        <v>0.292447916666667</v>
      </c>
      <c r="Q47" s="13" t="n">
        <f aca="false">AVERAGE(Q$43:Q$45)</f>
        <v>1.16416845110635</v>
      </c>
      <c r="T47" s="8"/>
      <c r="U47" s="9"/>
      <c r="V47" s="10" t="s">
        <v>29</v>
      </c>
      <c r="W47" s="11" t="n">
        <v>67</v>
      </c>
      <c r="X47" s="11" t="n">
        <v>441</v>
      </c>
      <c r="Y47" s="11" t="n">
        <v>224</v>
      </c>
      <c r="Z47" s="11" t="n">
        <v>98</v>
      </c>
    </row>
    <row r="48" customFormat="false" ht="14.25" hidden="false" customHeight="false" outlineLevel="0" collapsed="false">
      <c r="A48" s="8"/>
      <c r="B48" s="9"/>
      <c r="C48" s="10" t="s">
        <v>30</v>
      </c>
      <c r="D48" s="11" t="n">
        <v>102</v>
      </c>
      <c r="E48" s="11" t="n">
        <v>386</v>
      </c>
      <c r="F48" s="11" t="n">
        <v>302</v>
      </c>
      <c r="G48" s="11" t="n">
        <v>82</v>
      </c>
      <c r="T48" s="8"/>
      <c r="U48" s="9"/>
      <c r="V48" s="10" t="s">
        <v>30</v>
      </c>
      <c r="W48" s="11" t="n">
        <v>70</v>
      </c>
      <c r="X48" s="11" t="n">
        <v>421</v>
      </c>
      <c r="Y48" s="11" t="n">
        <v>255</v>
      </c>
      <c r="Z48" s="11" t="n">
        <v>84</v>
      </c>
    </row>
    <row r="49" customFormat="false" ht="14.25" hidden="false" customHeight="false" outlineLevel="0" collapsed="false">
      <c r="A49" s="8"/>
      <c r="B49" s="9"/>
      <c r="C49" s="10" t="s">
        <v>31</v>
      </c>
      <c r="D49" s="11" t="n">
        <v>108</v>
      </c>
      <c r="E49" s="11" t="n">
        <v>344</v>
      </c>
      <c r="F49" s="11" t="n">
        <v>330</v>
      </c>
      <c r="G49" s="11" t="n">
        <v>90</v>
      </c>
      <c r="T49" s="8"/>
      <c r="U49" s="9"/>
      <c r="V49" s="10" t="s">
        <v>31</v>
      </c>
      <c r="W49" s="11" t="n">
        <v>73</v>
      </c>
      <c r="X49" s="11" t="n">
        <v>427</v>
      </c>
      <c r="Y49" s="11" t="n">
        <v>241</v>
      </c>
      <c r="Z49" s="11" t="n">
        <v>89</v>
      </c>
    </row>
    <row r="50" customFormat="false" ht="15" hidden="false" customHeight="false" outlineLevel="0" collapsed="false">
      <c r="A50" s="8"/>
      <c r="B50" s="9"/>
      <c r="C50" s="10" t="s">
        <v>33</v>
      </c>
      <c r="D50" s="11" t="n">
        <v>109</v>
      </c>
      <c r="E50" s="11" t="n">
        <v>380</v>
      </c>
      <c r="F50" s="11" t="n">
        <v>262</v>
      </c>
      <c r="G50" s="11" t="n">
        <v>115</v>
      </c>
      <c r="I50" s="5" t="s">
        <v>41</v>
      </c>
      <c r="J50" s="6" t="s">
        <v>11</v>
      </c>
      <c r="K50" s="6"/>
      <c r="L50" s="6"/>
      <c r="M50" s="6"/>
      <c r="N50" s="7" t="s">
        <v>12</v>
      </c>
      <c r="O50" s="7" t="s">
        <v>13</v>
      </c>
      <c r="P50" s="7" t="s">
        <v>14</v>
      </c>
      <c r="Q50" s="7" t="s">
        <v>15</v>
      </c>
      <c r="T50" s="8"/>
      <c r="U50" s="9"/>
      <c r="V50" s="10" t="s">
        <v>33</v>
      </c>
      <c r="W50" s="11" t="n">
        <v>66</v>
      </c>
      <c r="X50" s="11" t="n">
        <v>423</v>
      </c>
      <c r="Y50" s="11" t="n">
        <v>250</v>
      </c>
      <c r="Z50" s="11" t="n">
        <v>87</v>
      </c>
    </row>
    <row r="51" customFormat="false" ht="15" hidden="false" customHeight="false" outlineLevel="0" collapsed="false">
      <c r="A51" s="8"/>
      <c r="B51" s="15" t="s">
        <v>34</v>
      </c>
      <c r="C51" s="10" t="s">
        <v>18</v>
      </c>
      <c r="D51" s="11" t="n">
        <v>107</v>
      </c>
      <c r="E51" s="11" t="n">
        <v>390</v>
      </c>
      <c r="F51" s="11" t="n">
        <v>264</v>
      </c>
      <c r="G51" s="11" t="n">
        <v>111</v>
      </c>
      <c r="I51" s="5"/>
      <c r="J51" s="4" t="s">
        <v>6</v>
      </c>
      <c r="K51" s="4" t="s">
        <v>7</v>
      </c>
      <c r="L51" s="4" t="s">
        <v>8</v>
      </c>
      <c r="M51" s="4" t="s">
        <v>9</v>
      </c>
      <c r="N51" s="7"/>
      <c r="O51" s="7"/>
      <c r="P51" s="7"/>
      <c r="Q51" s="7"/>
      <c r="T51" s="8"/>
      <c r="U51" s="15" t="s">
        <v>34</v>
      </c>
      <c r="V51" s="10" t="s">
        <v>18</v>
      </c>
      <c r="W51" s="11" t="n">
        <v>64</v>
      </c>
      <c r="X51" s="11" t="n">
        <v>435</v>
      </c>
      <c r="Y51" s="11" t="n">
        <v>256</v>
      </c>
      <c r="Z51" s="11" t="n">
        <v>75</v>
      </c>
    </row>
    <row r="52" customFormat="false" ht="14.25" hidden="false" customHeight="false" outlineLevel="0" collapsed="false">
      <c r="A52" s="8"/>
      <c r="B52" s="15"/>
      <c r="C52" s="10" t="s">
        <v>20</v>
      </c>
      <c r="D52" s="11" t="n">
        <v>107</v>
      </c>
      <c r="E52" s="11" t="n">
        <v>359</v>
      </c>
      <c r="F52" s="11" t="n">
        <v>327</v>
      </c>
      <c r="G52" s="11" t="n">
        <v>79</v>
      </c>
      <c r="I52" s="12" t="s">
        <v>21</v>
      </c>
      <c r="J52" s="11" t="n">
        <f aca="false">SUM(W74:W83)</f>
        <v>239</v>
      </c>
      <c r="K52" s="11" t="n">
        <f aca="false">SUM(X74:X83)</f>
        <v>5332</v>
      </c>
      <c r="L52" s="11" t="n">
        <f aca="false">SUM(Y74:Y83)</f>
        <v>1350</v>
      </c>
      <c r="M52" s="11" t="n">
        <f aca="false">SUM(Z74:Z83)</f>
        <v>788</v>
      </c>
      <c r="N52" s="13" t="n">
        <f aca="false">SUM(J52:K52)/SUM(J52:M52)</f>
        <v>0.722661823842262</v>
      </c>
      <c r="O52" s="13" t="n">
        <f aca="false">J52/(J52+L52)</f>
        <v>0.150409062303335</v>
      </c>
      <c r="P52" s="13" t="n">
        <f aca="false">J52/(J52+M52)</f>
        <v>0.232716650438169</v>
      </c>
      <c r="Q52" s="13" t="n">
        <f aca="false">(3643+J52+L52)/4670</f>
        <v>1.1203426124197</v>
      </c>
      <c r="T52" s="8"/>
      <c r="U52" s="15"/>
      <c r="V52" s="10" t="s">
        <v>20</v>
      </c>
      <c r="W52" s="11" t="n">
        <v>72</v>
      </c>
      <c r="X52" s="11" t="n">
        <v>414</v>
      </c>
      <c r="Y52" s="11" t="n">
        <v>246</v>
      </c>
      <c r="Z52" s="11" t="n">
        <v>98</v>
      </c>
    </row>
    <row r="53" customFormat="false" ht="14.25" hidden="false" customHeight="false" outlineLevel="0" collapsed="false">
      <c r="A53" s="8"/>
      <c r="B53" s="15"/>
      <c r="C53" s="10" t="s">
        <v>22</v>
      </c>
      <c r="D53" s="11" t="n">
        <v>98</v>
      </c>
      <c r="E53" s="11" t="n">
        <v>389</v>
      </c>
      <c r="F53" s="11" t="n">
        <v>275</v>
      </c>
      <c r="G53" s="11" t="n">
        <v>110</v>
      </c>
      <c r="I53" s="12" t="s">
        <v>23</v>
      </c>
      <c r="J53" s="11" t="n">
        <f aca="false">SUM(W84:W93)</f>
        <v>249</v>
      </c>
      <c r="K53" s="11" t="n">
        <f aca="false">SUM(X84:X93)</f>
        <v>5331</v>
      </c>
      <c r="L53" s="11" t="n">
        <f aca="false">SUM(Y84:Y93)</f>
        <v>1351</v>
      </c>
      <c r="M53" s="11" t="n">
        <f aca="false">SUM(Z84:Z93)</f>
        <v>778</v>
      </c>
      <c r="N53" s="13" t="n">
        <f aca="false">SUM(J53:K53)/SUM(J53:M53)</f>
        <v>0.723829290439746</v>
      </c>
      <c r="O53" s="13" t="n">
        <f aca="false">J53/(J53+L53)</f>
        <v>0.155625</v>
      </c>
      <c r="P53" s="13" t="n">
        <f aca="false">J53/(J53+M53)</f>
        <v>0.242453748782863</v>
      </c>
      <c r="Q53" s="13" t="n">
        <f aca="false">(3643+J53+L53)/4670</f>
        <v>1.12269807280514</v>
      </c>
      <c r="T53" s="8"/>
      <c r="U53" s="15"/>
      <c r="V53" s="10" t="s">
        <v>22</v>
      </c>
      <c r="W53" s="11" t="n">
        <v>63</v>
      </c>
      <c r="X53" s="11" t="n">
        <v>449</v>
      </c>
      <c r="Y53" s="11" t="n">
        <v>221</v>
      </c>
      <c r="Z53" s="11" t="n">
        <v>97</v>
      </c>
    </row>
    <row r="54" customFormat="false" ht="14.25" hidden="false" customHeight="false" outlineLevel="0" collapsed="false">
      <c r="A54" s="8"/>
      <c r="B54" s="15"/>
      <c r="C54" s="10" t="s">
        <v>24</v>
      </c>
      <c r="D54" s="11" t="n">
        <v>93</v>
      </c>
      <c r="E54" s="11" t="n">
        <v>418</v>
      </c>
      <c r="F54" s="11" t="n">
        <v>247</v>
      </c>
      <c r="G54" s="11" t="n">
        <v>114</v>
      </c>
      <c r="I54" s="12" t="s">
        <v>25</v>
      </c>
      <c r="J54" s="11" t="n">
        <f aca="false">SUM(W93:W102)</f>
        <v>237</v>
      </c>
      <c r="K54" s="11" t="n">
        <f aca="false">SUM(X93:X102)</f>
        <v>5321</v>
      </c>
      <c r="L54" s="11" t="n">
        <f aca="false">SUM(Y94:Y103)</f>
        <v>1375</v>
      </c>
      <c r="M54" s="11" t="n">
        <f aca="false">SUM(Z94:Z103)</f>
        <v>790</v>
      </c>
      <c r="N54" s="13" t="n">
        <f aca="false">SUM(J54:K54)/SUM(J54:M54)</f>
        <v>0.719668522594847</v>
      </c>
      <c r="O54" s="13" t="n">
        <f aca="false">J54/(J54+L54)</f>
        <v>0.147022332506203</v>
      </c>
      <c r="P54" s="13" t="n">
        <f aca="false">J54/(J54+M54)</f>
        <v>0.230769230769231</v>
      </c>
      <c r="Q54" s="13" t="n">
        <f aca="false">(3643+J54+L54)/4670</f>
        <v>1.12526766595289</v>
      </c>
      <c r="T54" s="8"/>
      <c r="U54" s="15"/>
      <c r="V54" s="10" t="s">
        <v>24</v>
      </c>
      <c r="W54" s="11" t="n">
        <v>81</v>
      </c>
      <c r="X54" s="11" t="n">
        <v>449</v>
      </c>
      <c r="Y54" s="11" t="n">
        <v>211</v>
      </c>
      <c r="Z54" s="11" t="n">
        <v>89</v>
      </c>
    </row>
    <row r="55" customFormat="false" ht="15" hidden="false" customHeight="false" outlineLevel="0" collapsed="false">
      <c r="A55" s="8"/>
      <c r="B55" s="15"/>
      <c r="C55" s="10" t="s">
        <v>26</v>
      </c>
      <c r="D55" s="11" t="n">
        <v>98</v>
      </c>
      <c r="E55" s="11" t="n">
        <v>365</v>
      </c>
      <c r="F55" s="11" t="n">
        <v>317</v>
      </c>
      <c r="G55" s="11" t="n">
        <v>92</v>
      </c>
      <c r="N55" s="14" t="s">
        <v>27</v>
      </c>
      <c r="O55" s="14"/>
      <c r="P55" s="14"/>
      <c r="Q55" s="14"/>
      <c r="T55" s="8"/>
      <c r="U55" s="15"/>
      <c r="V55" s="10" t="s">
        <v>26</v>
      </c>
      <c r="W55" s="11" t="n">
        <v>62</v>
      </c>
      <c r="X55" s="11" t="n">
        <v>439</v>
      </c>
      <c r="Y55" s="11" t="n">
        <v>221</v>
      </c>
      <c r="Z55" s="11" t="n">
        <v>108</v>
      </c>
    </row>
    <row r="56" customFormat="false" ht="14.25" hidden="false" customHeight="false" outlineLevel="0" collapsed="false">
      <c r="A56" s="8"/>
      <c r="B56" s="15"/>
      <c r="C56" s="10" t="s">
        <v>28</v>
      </c>
      <c r="D56" s="11" t="n">
        <v>119</v>
      </c>
      <c r="E56" s="11" t="n">
        <v>369</v>
      </c>
      <c r="F56" s="11" t="n">
        <v>292</v>
      </c>
      <c r="G56" s="11" t="n">
        <v>92</v>
      </c>
      <c r="N56" s="13" t="n">
        <f aca="false">AVERAGE(N$52:N$54)</f>
        <v>0.722053212292285</v>
      </c>
      <c r="O56" s="13" t="n">
        <f aca="false">AVERAGE(O$52:O$54)</f>
        <v>0.151018798269846</v>
      </c>
      <c r="P56" s="13" t="n">
        <f aca="false">AVERAGE(P$52:P$54)</f>
        <v>0.235313209996754</v>
      </c>
      <c r="Q56" s="13" t="n">
        <f aca="false">AVERAGE(Q$52:Q$54)</f>
        <v>1.12276945039258</v>
      </c>
      <c r="T56" s="8"/>
      <c r="U56" s="15"/>
      <c r="V56" s="10" t="s">
        <v>28</v>
      </c>
      <c r="W56" s="11" t="n">
        <v>67</v>
      </c>
      <c r="X56" s="11" t="n">
        <v>422</v>
      </c>
      <c r="Y56" s="11" t="n">
        <v>243</v>
      </c>
      <c r="Z56" s="11" t="n">
        <v>98</v>
      </c>
    </row>
    <row r="57" customFormat="false" ht="14.25" hidden="false" customHeight="false" outlineLevel="0" collapsed="false">
      <c r="A57" s="8"/>
      <c r="B57" s="15"/>
      <c r="C57" s="10" t="s">
        <v>29</v>
      </c>
      <c r="D57" s="11" t="n">
        <v>101</v>
      </c>
      <c r="E57" s="11" t="n">
        <v>394</v>
      </c>
      <c r="F57" s="11" t="n">
        <v>268</v>
      </c>
      <c r="G57" s="11" t="n">
        <v>109</v>
      </c>
      <c r="T57" s="8"/>
      <c r="U57" s="15"/>
      <c r="V57" s="10" t="s">
        <v>29</v>
      </c>
      <c r="W57" s="11" t="n">
        <v>61</v>
      </c>
      <c r="X57" s="11" t="n">
        <v>448</v>
      </c>
      <c r="Y57" s="11" t="n">
        <v>221</v>
      </c>
      <c r="Z57" s="11" t="n">
        <v>100</v>
      </c>
    </row>
    <row r="58" customFormat="false" ht="14.25" hidden="false" customHeight="false" outlineLevel="0" collapsed="false">
      <c r="A58" s="8"/>
      <c r="B58" s="15"/>
      <c r="C58" s="10" t="s">
        <v>30</v>
      </c>
      <c r="D58" s="11" t="n">
        <v>95</v>
      </c>
      <c r="E58" s="11" t="n">
        <v>400</v>
      </c>
      <c r="F58" s="11" t="n">
        <v>270</v>
      </c>
      <c r="G58" s="11" t="n">
        <v>107</v>
      </c>
      <c r="T58" s="8"/>
      <c r="U58" s="15"/>
      <c r="V58" s="10" t="s">
        <v>30</v>
      </c>
      <c r="W58" s="11" t="n">
        <v>72</v>
      </c>
      <c r="X58" s="11" t="n">
        <v>449</v>
      </c>
      <c r="Y58" s="11" t="n">
        <v>222</v>
      </c>
      <c r="Z58" s="11" t="n">
        <v>87</v>
      </c>
    </row>
    <row r="59" customFormat="false" ht="15" hidden="false" customHeight="false" outlineLevel="0" collapsed="false">
      <c r="A59" s="8"/>
      <c r="B59" s="15"/>
      <c r="C59" s="10" t="s">
        <v>31</v>
      </c>
      <c r="D59" s="11" t="n">
        <v>103</v>
      </c>
      <c r="E59" s="11" t="n">
        <v>368</v>
      </c>
      <c r="F59" s="11" t="n">
        <v>296</v>
      </c>
      <c r="G59" s="11" t="n">
        <v>105</v>
      </c>
      <c r="I59" s="5" t="s">
        <v>42</v>
      </c>
      <c r="J59" s="6" t="s">
        <v>11</v>
      </c>
      <c r="K59" s="6"/>
      <c r="L59" s="6"/>
      <c r="M59" s="6"/>
      <c r="N59" s="7" t="s">
        <v>12</v>
      </c>
      <c r="O59" s="7" t="s">
        <v>13</v>
      </c>
      <c r="P59" s="7" t="s">
        <v>14</v>
      </c>
      <c r="Q59" s="7" t="s">
        <v>15</v>
      </c>
      <c r="T59" s="8"/>
      <c r="U59" s="15"/>
      <c r="V59" s="10" t="s">
        <v>31</v>
      </c>
      <c r="W59" s="11" t="n">
        <v>64</v>
      </c>
      <c r="X59" s="11" t="n">
        <v>404</v>
      </c>
      <c r="Y59" s="11" t="n">
        <v>278</v>
      </c>
      <c r="Z59" s="11" t="n">
        <v>84</v>
      </c>
    </row>
    <row r="60" customFormat="false" ht="15" hidden="false" customHeight="false" outlineLevel="0" collapsed="false">
      <c r="A60" s="8"/>
      <c r="B60" s="15"/>
      <c r="C60" s="10" t="s">
        <v>33</v>
      </c>
      <c r="D60" s="11" t="n">
        <v>99</v>
      </c>
      <c r="E60" s="11" t="n">
        <v>391</v>
      </c>
      <c r="F60" s="11" t="n">
        <v>283</v>
      </c>
      <c r="G60" s="11" t="n">
        <v>93</v>
      </c>
      <c r="I60" s="5"/>
      <c r="J60" s="4" t="s">
        <v>6</v>
      </c>
      <c r="K60" s="4" t="s">
        <v>7</v>
      </c>
      <c r="L60" s="4" t="s">
        <v>8</v>
      </c>
      <c r="M60" s="4" t="s">
        <v>9</v>
      </c>
      <c r="N60" s="7"/>
      <c r="O60" s="7"/>
      <c r="P60" s="7"/>
      <c r="Q60" s="7"/>
      <c r="T60" s="8"/>
      <c r="U60" s="15"/>
      <c r="V60" s="10" t="s">
        <v>33</v>
      </c>
      <c r="W60" s="11" t="n">
        <v>71</v>
      </c>
      <c r="X60" s="11" t="n">
        <v>432</v>
      </c>
      <c r="Y60" s="11" t="n">
        <v>222</v>
      </c>
      <c r="Z60" s="11" t="n">
        <v>101</v>
      </c>
    </row>
    <row r="61" customFormat="false" ht="14.25" hidden="false" customHeight="false" outlineLevel="0" collapsed="false">
      <c r="A61" s="8"/>
      <c r="B61" s="16" t="s">
        <v>36</v>
      </c>
      <c r="C61" s="10" t="s">
        <v>18</v>
      </c>
      <c r="D61" s="11" t="n">
        <v>104</v>
      </c>
      <c r="E61" s="11" t="n">
        <v>403</v>
      </c>
      <c r="F61" s="11" t="n">
        <v>270</v>
      </c>
      <c r="G61" s="11" t="n">
        <v>95</v>
      </c>
      <c r="I61" s="12" t="s">
        <v>21</v>
      </c>
      <c r="J61" s="11" t="n">
        <f aca="false">SUM(D107:D116)</f>
        <v>205</v>
      </c>
      <c r="K61" s="11" t="n">
        <f aca="false">SUM(E107:E116)</f>
        <v>5275</v>
      </c>
      <c r="L61" s="11" t="n">
        <f aca="false">SUM(F107:F116)</f>
        <v>1407</v>
      </c>
      <c r="M61" s="11" t="n">
        <f aca="false">SUM(G107:G116)</f>
        <v>677</v>
      </c>
      <c r="N61" s="13" t="n">
        <f aca="false">SUM(J61:K61)/SUM(J61:M61)</f>
        <v>0.724484399788472</v>
      </c>
      <c r="O61" s="13" t="n">
        <f aca="false">J61/(J61+L61)</f>
        <v>0.127171215880893</v>
      </c>
      <c r="P61" s="13" t="n">
        <f aca="false">J61/(J61+M61)</f>
        <v>0.232426303854875</v>
      </c>
      <c r="Q61" s="13" t="n">
        <f aca="false">(3788+J61+L61)/4670</f>
        <v>1.15631691648822</v>
      </c>
      <c r="T61" s="8"/>
      <c r="U61" s="16" t="s">
        <v>36</v>
      </c>
      <c r="V61" s="10" t="s">
        <v>18</v>
      </c>
      <c r="W61" s="11" t="n">
        <v>86</v>
      </c>
      <c r="X61" s="11" t="n">
        <v>445</v>
      </c>
      <c r="Y61" s="11" t="n">
        <v>212</v>
      </c>
      <c r="Z61" s="11" t="n">
        <v>87</v>
      </c>
    </row>
    <row r="62" customFormat="false" ht="14.25" hidden="false" customHeight="false" outlineLevel="0" collapsed="false">
      <c r="A62" s="8"/>
      <c r="B62" s="8"/>
      <c r="C62" s="10" t="s">
        <v>20</v>
      </c>
      <c r="D62" s="11" t="n">
        <v>120</v>
      </c>
      <c r="E62" s="11" t="n">
        <v>343</v>
      </c>
      <c r="F62" s="11" t="n">
        <v>313</v>
      </c>
      <c r="G62" s="11" t="n">
        <v>96</v>
      </c>
      <c r="I62" s="12" t="s">
        <v>23</v>
      </c>
      <c r="J62" s="11" t="n">
        <f aca="false">SUM(D117:D126)</f>
        <v>216</v>
      </c>
      <c r="K62" s="11" t="n">
        <f aca="false">SUM(E117:E126)</f>
        <v>5318</v>
      </c>
      <c r="L62" s="11" t="n">
        <f aca="false">SUM(F117:F126)</f>
        <v>1364</v>
      </c>
      <c r="M62" s="11" t="n">
        <f aca="false">SUM(G117:G126)</f>
        <v>666</v>
      </c>
      <c r="N62" s="13" t="n">
        <f aca="false">SUM(J62:K62)/SUM(J62:M62)</f>
        <v>0.731623479640402</v>
      </c>
      <c r="O62" s="13" t="n">
        <f aca="false">J62/(J62+L62)</f>
        <v>0.136708860759494</v>
      </c>
      <c r="P62" s="13" t="n">
        <f aca="false">J62/(J62+M62)</f>
        <v>0.244897959183673</v>
      </c>
      <c r="Q62" s="13" t="n">
        <f aca="false">(3788+J62+L62)/4670</f>
        <v>1.14946466809422</v>
      </c>
      <c r="T62" s="8"/>
      <c r="U62" s="8"/>
      <c r="V62" s="10" t="s">
        <v>20</v>
      </c>
      <c r="W62" s="11" t="n">
        <v>59</v>
      </c>
      <c r="X62" s="11" t="n">
        <v>446</v>
      </c>
      <c r="Y62" s="11" t="n">
        <v>227</v>
      </c>
      <c r="Z62" s="11" t="n">
        <v>98</v>
      </c>
    </row>
    <row r="63" customFormat="false" ht="14.25" hidden="false" customHeight="false" outlineLevel="0" collapsed="false">
      <c r="A63" s="8"/>
      <c r="B63" s="8"/>
      <c r="C63" s="10" t="s">
        <v>22</v>
      </c>
      <c r="D63" s="11" t="n">
        <v>115</v>
      </c>
      <c r="E63" s="11" t="n">
        <v>361</v>
      </c>
      <c r="F63" s="11" t="n">
        <v>315</v>
      </c>
      <c r="G63" s="11" t="n">
        <v>81</v>
      </c>
      <c r="I63" s="12" t="s">
        <v>25</v>
      </c>
      <c r="J63" s="11" t="n">
        <f aca="false">SUM(D127:D136)</f>
        <v>217</v>
      </c>
      <c r="K63" s="11" t="n">
        <f aca="false">SUM(E127:E136)</f>
        <v>5269</v>
      </c>
      <c r="L63" s="11" t="n">
        <f aca="false">SUM(F126:F135)</f>
        <v>1381</v>
      </c>
      <c r="M63" s="11" t="n">
        <f aca="false">SUM(G127:G136)</f>
        <v>665</v>
      </c>
      <c r="N63" s="13" t="n">
        <f aca="false">SUM(J63:K63)/SUM(J63:M63)</f>
        <v>0.728359001593202</v>
      </c>
      <c r="O63" s="13" t="n">
        <f aca="false">J63/(J63+L63)</f>
        <v>0.135794743429287</v>
      </c>
      <c r="P63" s="13" t="n">
        <f aca="false">J63/(J63+M63)</f>
        <v>0.246031746031746</v>
      </c>
      <c r="Q63" s="13" t="n">
        <f aca="false">(3788+J63+L63)/4670</f>
        <v>1.15331905781585</v>
      </c>
      <c r="T63" s="8"/>
      <c r="U63" s="8"/>
      <c r="V63" s="10" t="s">
        <v>22</v>
      </c>
      <c r="W63" s="11" t="n">
        <v>68</v>
      </c>
      <c r="X63" s="11" t="n">
        <v>451</v>
      </c>
      <c r="Y63" s="11" t="n">
        <v>223</v>
      </c>
      <c r="Z63" s="11" t="n">
        <v>88</v>
      </c>
    </row>
    <row r="64" customFormat="false" ht="15" hidden="false" customHeight="false" outlineLevel="0" collapsed="false">
      <c r="A64" s="8"/>
      <c r="B64" s="8"/>
      <c r="C64" s="10" t="s">
        <v>24</v>
      </c>
      <c r="D64" s="11" t="n">
        <v>104</v>
      </c>
      <c r="E64" s="11" t="n">
        <v>378</v>
      </c>
      <c r="F64" s="11" t="n">
        <v>281</v>
      </c>
      <c r="G64" s="11" t="n">
        <v>109</v>
      </c>
      <c r="N64" s="14" t="s">
        <v>27</v>
      </c>
      <c r="O64" s="14"/>
      <c r="P64" s="14"/>
      <c r="Q64" s="14"/>
      <c r="T64" s="8"/>
      <c r="U64" s="8"/>
      <c r="V64" s="10" t="s">
        <v>24</v>
      </c>
      <c r="W64" s="11" t="n">
        <v>79</v>
      </c>
      <c r="X64" s="11" t="n">
        <v>406</v>
      </c>
      <c r="Y64" s="11" t="n">
        <v>259</v>
      </c>
      <c r="Z64" s="11" t="n">
        <v>86</v>
      </c>
    </row>
    <row r="65" customFormat="false" ht="14.25" hidden="false" customHeight="false" outlineLevel="0" collapsed="false">
      <c r="A65" s="8"/>
      <c r="B65" s="8"/>
      <c r="C65" s="10" t="s">
        <v>26</v>
      </c>
      <c r="D65" s="11" t="n">
        <v>102</v>
      </c>
      <c r="E65" s="11" t="n">
        <v>404</v>
      </c>
      <c r="F65" s="11" t="n">
        <v>268</v>
      </c>
      <c r="G65" s="11" t="n">
        <v>98</v>
      </c>
      <c r="N65" s="13" t="n">
        <f aca="false">AVERAGE(N$61:N$63)</f>
        <v>0.728155627007359</v>
      </c>
      <c r="O65" s="13" t="n">
        <f aca="false">AVERAGE(O$61:O$63)</f>
        <v>0.133224940023225</v>
      </c>
      <c r="P65" s="13" t="n">
        <f aca="false">AVERAGE(P$61:P$63)</f>
        <v>0.241118669690098</v>
      </c>
      <c r="Q65" s="13" t="n">
        <f aca="false">AVERAGE(Q$61:Q$63)</f>
        <v>1.1530335474661</v>
      </c>
      <c r="T65" s="8"/>
      <c r="U65" s="8"/>
      <c r="V65" s="10" t="s">
        <v>26</v>
      </c>
      <c r="W65" s="11" t="n">
        <v>62</v>
      </c>
      <c r="X65" s="11" t="n">
        <v>461</v>
      </c>
      <c r="Y65" s="11" t="n">
        <v>200</v>
      </c>
      <c r="Z65" s="11" t="n">
        <v>107</v>
      </c>
      <c r="AD65" s="0" t="n">
        <v>1467</v>
      </c>
      <c r="AE65" s="0" t="n">
        <f aca="false">AD65/4670</f>
        <v>0.314132762312634</v>
      </c>
    </row>
    <row r="66" customFormat="false" ht="14.25" hidden="false" customHeight="false" outlineLevel="0" collapsed="false">
      <c r="A66" s="8"/>
      <c r="B66" s="8"/>
      <c r="C66" s="10" t="s">
        <v>28</v>
      </c>
      <c r="D66" s="11" t="n">
        <v>107</v>
      </c>
      <c r="E66" s="11" t="n">
        <v>398</v>
      </c>
      <c r="F66" s="11" t="n">
        <v>288</v>
      </c>
      <c r="G66" s="11" t="n">
        <v>79</v>
      </c>
      <c r="T66" s="8"/>
      <c r="U66" s="8"/>
      <c r="V66" s="10" t="s">
        <v>28</v>
      </c>
      <c r="W66" s="11" t="n">
        <v>54</v>
      </c>
      <c r="X66" s="11" t="n">
        <v>435</v>
      </c>
      <c r="Y66" s="11" t="n">
        <v>240</v>
      </c>
      <c r="Z66" s="11" t="n">
        <v>101</v>
      </c>
      <c r="AD66" s="0" t="n">
        <v>1947</v>
      </c>
      <c r="AE66" s="0" t="n">
        <f aca="false">AD66/4670</f>
        <v>0.416916488222698</v>
      </c>
    </row>
    <row r="67" customFormat="false" ht="14.25" hidden="false" customHeight="false" outlineLevel="0" collapsed="false">
      <c r="A67" s="8"/>
      <c r="B67" s="8"/>
      <c r="C67" s="10" t="s">
        <v>29</v>
      </c>
      <c r="D67" s="11" t="n">
        <v>101</v>
      </c>
      <c r="E67" s="11" t="n">
        <v>398</v>
      </c>
      <c r="F67" s="11" t="n">
        <v>274</v>
      </c>
      <c r="G67" s="11" t="n">
        <v>99</v>
      </c>
      <c r="T67" s="8"/>
      <c r="U67" s="8"/>
      <c r="V67" s="10" t="s">
        <v>29</v>
      </c>
      <c r="W67" s="11" t="n">
        <v>60</v>
      </c>
      <c r="X67" s="11" t="n">
        <v>446</v>
      </c>
      <c r="Y67" s="11" t="n">
        <v>239</v>
      </c>
      <c r="Z67" s="11" t="n">
        <v>85</v>
      </c>
      <c r="AD67" s="0" t="n">
        <v>2638</v>
      </c>
      <c r="AE67" s="0" t="n">
        <f aca="false">AD67/4670</f>
        <v>0.564882226980728</v>
      </c>
    </row>
    <row r="68" customFormat="false" ht="15" hidden="false" customHeight="false" outlineLevel="0" collapsed="false">
      <c r="A68" s="8"/>
      <c r="B68" s="8"/>
      <c r="C68" s="10" t="s">
        <v>30</v>
      </c>
      <c r="D68" s="11" t="n">
        <v>103</v>
      </c>
      <c r="E68" s="11" t="n">
        <v>344</v>
      </c>
      <c r="F68" s="11" t="n">
        <v>310</v>
      </c>
      <c r="G68" s="11" t="n">
        <v>115</v>
      </c>
      <c r="I68" s="5" t="s">
        <v>43</v>
      </c>
      <c r="J68" s="6" t="s">
        <v>11</v>
      </c>
      <c r="K68" s="6"/>
      <c r="L68" s="6"/>
      <c r="M68" s="6"/>
      <c r="N68" s="7" t="s">
        <v>12</v>
      </c>
      <c r="O68" s="7" t="s">
        <v>13</v>
      </c>
      <c r="P68" s="7" t="s">
        <v>14</v>
      </c>
      <c r="Q68" s="7" t="s">
        <v>15</v>
      </c>
      <c r="T68" s="8"/>
      <c r="U68" s="8"/>
      <c r="V68" s="10" t="s">
        <v>30</v>
      </c>
      <c r="W68" s="11" t="n">
        <v>59</v>
      </c>
      <c r="X68" s="11" t="n">
        <v>439</v>
      </c>
      <c r="Y68" s="11" t="n">
        <v>239</v>
      </c>
      <c r="Z68" s="11" t="n">
        <v>93</v>
      </c>
      <c r="AD68" s="0" t="n">
        <v>3056</v>
      </c>
      <c r="AE68" s="0" t="n">
        <f aca="false">AD68/4670</f>
        <v>0.654389721627409</v>
      </c>
    </row>
    <row r="69" customFormat="false" ht="15" hidden="false" customHeight="false" outlineLevel="0" collapsed="false">
      <c r="A69" s="8"/>
      <c r="B69" s="8"/>
      <c r="C69" s="10" t="s">
        <v>31</v>
      </c>
      <c r="D69" s="11" t="n">
        <v>98</v>
      </c>
      <c r="E69" s="11" t="n">
        <v>392</v>
      </c>
      <c r="F69" s="11" t="n">
        <v>281</v>
      </c>
      <c r="G69" s="11" t="n">
        <v>101</v>
      </c>
      <c r="I69" s="5"/>
      <c r="J69" s="4" t="s">
        <v>6</v>
      </c>
      <c r="K69" s="4" t="s">
        <v>7</v>
      </c>
      <c r="L69" s="4" t="s">
        <v>8</v>
      </c>
      <c r="M69" s="4" t="s">
        <v>9</v>
      </c>
      <c r="N69" s="7"/>
      <c r="O69" s="7"/>
      <c r="P69" s="7"/>
      <c r="Q69" s="7"/>
      <c r="T69" s="8"/>
      <c r="U69" s="8"/>
      <c r="V69" s="10" t="s">
        <v>31</v>
      </c>
      <c r="W69" s="11" t="n">
        <v>75</v>
      </c>
      <c r="X69" s="11" t="n">
        <v>403</v>
      </c>
      <c r="Y69" s="11" t="n">
        <v>273</v>
      </c>
      <c r="Z69" s="11" t="n">
        <v>79</v>
      </c>
      <c r="AD69" s="0" t="n">
        <v>3390</v>
      </c>
      <c r="AE69" s="0" t="n">
        <f aca="false">AD69/4670</f>
        <v>0.725910064239829</v>
      </c>
    </row>
    <row r="70" customFormat="false" ht="14.25" hidden="false" customHeight="false" outlineLevel="0" collapsed="false">
      <c r="A70" s="8"/>
      <c r="B70" s="8"/>
      <c r="C70" s="10" t="s">
        <v>33</v>
      </c>
      <c r="D70" s="11" t="n">
        <v>110</v>
      </c>
      <c r="E70" s="11" t="n">
        <v>371</v>
      </c>
      <c r="F70" s="11" t="n">
        <v>290</v>
      </c>
      <c r="G70" s="11" t="n">
        <v>95</v>
      </c>
      <c r="I70" s="12" t="s">
        <v>21</v>
      </c>
      <c r="J70" s="11" t="n">
        <f aca="false">SUM(W107:W116)</f>
        <v>173</v>
      </c>
      <c r="K70" s="11" t="n">
        <f aca="false">SUM(X107:X116)</f>
        <v>5219</v>
      </c>
      <c r="L70" s="11" t="n">
        <f aca="false">SUM(Y107:Y116)</f>
        <v>1463</v>
      </c>
      <c r="M70" s="11" t="n">
        <f aca="false">SUM(Z107:Z116)</f>
        <v>474</v>
      </c>
      <c r="N70" s="13" t="n">
        <f aca="false">SUM(J70:K70)/SUM(J70:M70)</f>
        <v>0.73570746350116</v>
      </c>
      <c r="O70" s="13" t="n">
        <f aca="false">J70/(J70+L70)</f>
        <v>0.105745721271394</v>
      </c>
      <c r="P70" s="13" t="n">
        <f aca="false">J70/(J70+M70)</f>
        <v>0.267387944358578</v>
      </c>
      <c r="Q70" s="13" t="n">
        <f aca="false">(4023+J70+L70)/4670</f>
        <v>1.2117773019272</v>
      </c>
      <c r="T70" s="8"/>
      <c r="U70" s="8"/>
      <c r="V70" s="10" t="s">
        <v>33</v>
      </c>
      <c r="W70" s="11" t="n">
        <v>60</v>
      </c>
      <c r="X70" s="11" t="n">
        <v>451</v>
      </c>
      <c r="Y70" s="11" t="n">
        <v>187</v>
      </c>
      <c r="Z70" s="11" t="n">
        <v>128</v>
      </c>
      <c r="AD70" s="0" t="n">
        <v>3643</v>
      </c>
      <c r="AE70" s="0" t="n">
        <f aca="false">AD70/4670</f>
        <v>0.780085653104925</v>
      </c>
    </row>
    <row r="71" customFormat="false" ht="12.75" hidden="false" customHeight="false" outlineLevel="0" collapsed="false">
      <c r="D71" s="17"/>
      <c r="E71" s="17"/>
      <c r="F71" s="17"/>
      <c r="G71" s="17"/>
      <c r="I71" s="12" t="s">
        <v>23</v>
      </c>
      <c r="J71" s="11" t="n">
        <f aca="false">SUM(W117:W126)</f>
        <v>181</v>
      </c>
      <c r="K71" s="11" t="n">
        <f aca="false">SUM(X117:X126)</f>
        <v>5221</v>
      </c>
      <c r="L71" s="11" t="n">
        <f aca="false">SUM(Y117:Y126)</f>
        <v>1461</v>
      </c>
      <c r="M71" s="11" t="n">
        <f aca="false">SUM(Z117:Z126)</f>
        <v>466</v>
      </c>
      <c r="N71" s="13" t="n">
        <f aca="false">SUM(J71:K71)/SUM(J71:M71)</f>
        <v>0.737071906126347</v>
      </c>
      <c r="O71" s="13" t="n">
        <f aca="false">J71/(J71+L71)</f>
        <v>0.110231425091352</v>
      </c>
      <c r="P71" s="13" t="n">
        <f aca="false">J71/(J71+M71)</f>
        <v>0.279752704791345</v>
      </c>
      <c r="Q71" s="13" t="n">
        <f aca="false">(4023+J71+L71)/4670</f>
        <v>1.21306209850107</v>
      </c>
      <c r="W71" s="17"/>
      <c r="X71" s="17"/>
      <c r="Y71" s="17"/>
      <c r="Z71" s="17"/>
      <c r="AD71" s="0" t="n">
        <v>3788</v>
      </c>
      <c r="AE71" s="0" t="n">
        <f aca="false">AD71/4670</f>
        <v>0.811134903640257</v>
      </c>
    </row>
    <row r="72" customFormat="false" ht="12.75" hidden="false" customHeight="false" outlineLevel="0" collapsed="false">
      <c r="D72" s="17"/>
      <c r="E72" s="17"/>
      <c r="F72" s="17"/>
      <c r="G72" s="17"/>
      <c r="I72" s="12" t="s">
        <v>25</v>
      </c>
      <c r="J72" s="11" t="n">
        <f aca="false">SUM(W127:W136)</f>
        <v>175</v>
      </c>
      <c r="K72" s="11" t="n">
        <f aca="false">SUM(X127:X136)</f>
        <v>5204</v>
      </c>
      <c r="L72" s="11" t="n">
        <f aca="false">SUM(Y127:Y136)</f>
        <v>1478</v>
      </c>
      <c r="M72" s="11" t="n">
        <f aca="false">SUM(Z127:Z136)</f>
        <v>472</v>
      </c>
      <c r="N72" s="13" t="n">
        <f aca="false">SUM(J72:K72)/SUM(J72:M72)</f>
        <v>0.733933688088416</v>
      </c>
      <c r="O72" s="13" t="n">
        <f aca="false">J72/(J72+L72)</f>
        <v>0.105868118572293</v>
      </c>
      <c r="P72" s="13" t="n">
        <f aca="false">J72/(J72+M72)</f>
        <v>0.27047913446677</v>
      </c>
      <c r="Q72" s="13" t="n">
        <f aca="false">(4023+J72+L72)/4670</f>
        <v>1.21541755888651</v>
      </c>
      <c r="W72" s="17"/>
      <c r="X72" s="17"/>
      <c r="Y72" s="17"/>
      <c r="Z72" s="17"/>
      <c r="AD72" s="0" t="n">
        <v>4023</v>
      </c>
      <c r="AE72" s="0" t="n">
        <f aca="false">AD72/4670</f>
        <v>0.861456102783726</v>
      </c>
    </row>
    <row r="73" customFormat="false" ht="13.5" hidden="false" customHeight="true" outlineLevel="0" collapsed="false">
      <c r="D73" s="4" t="s">
        <v>6</v>
      </c>
      <c r="E73" s="4" t="s">
        <v>7</v>
      </c>
      <c r="F73" s="4" t="s">
        <v>8</v>
      </c>
      <c r="G73" s="4" t="s">
        <v>9</v>
      </c>
      <c r="N73" s="14" t="s">
        <v>27</v>
      </c>
      <c r="O73" s="14"/>
      <c r="P73" s="14"/>
      <c r="Q73" s="14"/>
      <c r="W73" s="4" t="s">
        <v>6</v>
      </c>
      <c r="X73" s="4" t="s">
        <v>7</v>
      </c>
      <c r="Y73" s="4" t="s">
        <v>8</v>
      </c>
      <c r="Z73" s="4" t="s">
        <v>9</v>
      </c>
      <c r="AD73" s="0" t="n">
        <v>4210</v>
      </c>
      <c r="AE73" s="0" t="n">
        <f aca="false">AD73/4670</f>
        <v>0.901498929336188</v>
      </c>
    </row>
    <row r="74" customFormat="false" ht="13.5" hidden="false" customHeight="true" outlineLevel="0" collapsed="false">
      <c r="A74" s="8" t="s">
        <v>44</v>
      </c>
      <c r="B74" s="9" t="s">
        <v>17</v>
      </c>
      <c r="C74" s="10" t="s">
        <v>18</v>
      </c>
      <c r="D74" s="11" t="n">
        <v>35</v>
      </c>
      <c r="E74" s="11" t="n">
        <v>509</v>
      </c>
      <c r="F74" s="11" t="n">
        <v>152</v>
      </c>
      <c r="G74" s="11" t="n">
        <v>101</v>
      </c>
      <c r="N74" s="13" t="n">
        <f aca="false">AVERAGE(N$70:N$72)</f>
        <v>0.735571019238641</v>
      </c>
      <c r="O74" s="13" t="n">
        <f aca="false">AVERAGE(O$70:O$72)</f>
        <v>0.107281754978346</v>
      </c>
      <c r="P74" s="13" t="n">
        <f aca="false">AVERAGE(P$70:P$72)</f>
        <v>0.272539927872231</v>
      </c>
      <c r="Q74" s="13" t="n">
        <f aca="false">AVERAGE(Q$70:Q$72)</f>
        <v>1.21341898643826</v>
      </c>
      <c r="T74" s="8" t="s">
        <v>45</v>
      </c>
      <c r="U74" s="9" t="s">
        <v>17</v>
      </c>
      <c r="V74" s="10" t="s">
        <v>18</v>
      </c>
      <c r="W74" s="11" t="n">
        <v>28</v>
      </c>
      <c r="X74" s="11" t="n">
        <v>552</v>
      </c>
      <c r="Y74" s="11" t="n">
        <v>99</v>
      </c>
      <c r="Z74" s="11" t="n">
        <v>92</v>
      </c>
      <c r="AD74" s="0" t="n">
        <v>4375</v>
      </c>
      <c r="AE74" s="0" t="n">
        <f aca="false">AD74/4670</f>
        <v>0.936830835117773</v>
      </c>
    </row>
    <row r="75" customFormat="false" ht="14.25" hidden="false" customHeight="false" outlineLevel="0" collapsed="false">
      <c r="A75" s="8"/>
      <c r="B75" s="9"/>
      <c r="C75" s="10" t="s">
        <v>20</v>
      </c>
      <c r="D75" s="11" t="n">
        <v>51</v>
      </c>
      <c r="E75" s="11" t="n">
        <v>485</v>
      </c>
      <c r="F75" s="11" t="n">
        <v>164</v>
      </c>
      <c r="G75" s="11" t="n">
        <v>97</v>
      </c>
      <c r="T75" s="8"/>
      <c r="U75" s="9"/>
      <c r="V75" s="10" t="s">
        <v>20</v>
      </c>
      <c r="W75" s="11" t="n">
        <v>22</v>
      </c>
      <c r="X75" s="11" t="n">
        <v>548</v>
      </c>
      <c r="Y75" s="11" t="n">
        <v>122</v>
      </c>
      <c r="Z75" s="11" t="n">
        <v>79</v>
      </c>
    </row>
    <row r="76" customFormat="false" ht="14.25" hidden="false" customHeight="false" outlineLevel="0" collapsed="false">
      <c r="A76" s="8"/>
      <c r="B76" s="9"/>
      <c r="C76" s="10" t="s">
        <v>22</v>
      </c>
      <c r="D76" s="11" t="n">
        <v>32</v>
      </c>
      <c r="E76" s="11" t="n">
        <v>503</v>
      </c>
      <c r="F76" s="11" t="n">
        <v>167</v>
      </c>
      <c r="G76" s="11" t="n">
        <v>95</v>
      </c>
      <c r="T76" s="8"/>
      <c r="U76" s="9"/>
      <c r="V76" s="10" t="s">
        <v>22</v>
      </c>
      <c r="W76" s="11" t="n">
        <v>21</v>
      </c>
      <c r="X76" s="11" t="n">
        <v>526</v>
      </c>
      <c r="Y76" s="11" t="n">
        <v>148</v>
      </c>
      <c r="Z76" s="11" t="n">
        <v>76</v>
      </c>
    </row>
    <row r="77" customFormat="false" ht="15" hidden="false" customHeight="false" outlineLevel="0" collapsed="false">
      <c r="A77" s="8"/>
      <c r="B77" s="9"/>
      <c r="C77" s="10" t="s">
        <v>24</v>
      </c>
      <c r="D77" s="11" t="n">
        <v>39</v>
      </c>
      <c r="E77" s="11" t="n">
        <v>488</v>
      </c>
      <c r="F77" s="11" t="n">
        <v>186</v>
      </c>
      <c r="G77" s="11" t="n">
        <v>84</v>
      </c>
      <c r="I77" s="5" t="s">
        <v>46</v>
      </c>
      <c r="J77" s="6" t="s">
        <v>11</v>
      </c>
      <c r="K77" s="6"/>
      <c r="L77" s="6"/>
      <c r="M77" s="6"/>
      <c r="N77" s="7" t="s">
        <v>12</v>
      </c>
      <c r="O77" s="7" t="s">
        <v>13</v>
      </c>
      <c r="P77" s="7" t="s">
        <v>14</v>
      </c>
      <c r="Q77" s="7" t="s">
        <v>15</v>
      </c>
      <c r="T77" s="8"/>
      <c r="U77" s="9"/>
      <c r="V77" s="10" t="s">
        <v>24</v>
      </c>
      <c r="W77" s="11" t="n">
        <v>18</v>
      </c>
      <c r="X77" s="11" t="n">
        <v>532</v>
      </c>
      <c r="Y77" s="11" t="n">
        <v>141</v>
      </c>
      <c r="Z77" s="11" t="n">
        <v>80</v>
      </c>
    </row>
    <row r="78" customFormat="false" ht="15" hidden="false" customHeight="false" outlineLevel="0" collapsed="false">
      <c r="A78" s="8"/>
      <c r="B78" s="9"/>
      <c r="C78" s="10" t="s">
        <v>26</v>
      </c>
      <c r="D78" s="11" t="n">
        <v>42</v>
      </c>
      <c r="E78" s="11" t="n">
        <v>503</v>
      </c>
      <c r="F78" s="11" t="n">
        <v>174</v>
      </c>
      <c r="G78" s="11" t="n">
        <v>78</v>
      </c>
      <c r="I78" s="5"/>
      <c r="J78" s="4" t="s">
        <v>6</v>
      </c>
      <c r="K78" s="4" t="s">
        <v>7</v>
      </c>
      <c r="L78" s="4" t="s">
        <v>8</v>
      </c>
      <c r="M78" s="4" t="s">
        <v>9</v>
      </c>
      <c r="N78" s="7"/>
      <c r="O78" s="7"/>
      <c r="P78" s="7"/>
      <c r="Q78" s="7"/>
      <c r="T78" s="8"/>
      <c r="U78" s="9"/>
      <c r="V78" s="10" t="s">
        <v>26</v>
      </c>
      <c r="W78" s="11" t="n">
        <v>25</v>
      </c>
      <c r="X78" s="11" t="n">
        <v>499</v>
      </c>
      <c r="Y78" s="11" t="n">
        <v>157</v>
      </c>
      <c r="Z78" s="11" t="n">
        <v>90</v>
      </c>
    </row>
    <row r="79" customFormat="false" ht="14.25" hidden="false" customHeight="false" outlineLevel="0" collapsed="false">
      <c r="A79" s="8"/>
      <c r="B79" s="9"/>
      <c r="C79" s="10" t="s">
        <v>28</v>
      </c>
      <c r="D79" s="11" t="n">
        <v>30</v>
      </c>
      <c r="E79" s="11" t="n">
        <v>507</v>
      </c>
      <c r="F79" s="11" t="n">
        <v>161</v>
      </c>
      <c r="G79" s="11" t="n">
        <v>99</v>
      </c>
      <c r="I79" s="12" t="s">
        <v>21</v>
      </c>
      <c r="J79" s="11" t="n">
        <f aca="false">SUM(D140:D149)</f>
        <v>139</v>
      </c>
      <c r="K79" s="11" t="n">
        <f aca="false">SUM(E140:E149)</f>
        <v>5242</v>
      </c>
      <c r="L79" s="11" t="n">
        <f aca="false">SUM(F140:F149)</f>
        <v>1440</v>
      </c>
      <c r="M79" s="11" t="n">
        <f aca="false">SUM(G140:G149)</f>
        <v>321</v>
      </c>
      <c r="N79" s="13" t="n">
        <f aca="false">SUM(J79:K79)/SUM(J79:M79)</f>
        <v>0.753430411649398</v>
      </c>
      <c r="O79" s="13" t="n">
        <f aca="false">J79/(J79+L79)</f>
        <v>0.0880303989867004</v>
      </c>
      <c r="P79" s="13" t="n">
        <f aca="false">J79/(J79+M79)</f>
        <v>0.302173913043478</v>
      </c>
      <c r="Q79" s="13" t="n">
        <f aca="false">(4210+J79+L79)/4670</f>
        <v>1.23961456102784</v>
      </c>
      <c r="T79" s="8"/>
      <c r="U79" s="9"/>
      <c r="V79" s="10" t="s">
        <v>28</v>
      </c>
      <c r="W79" s="11" t="n">
        <v>32</v>
      </c>
      <c r="X79" s="11" t="n">
        <v>528</v>
      </c>
      <c r="Y79" s="11" t="n">
        <v>145</v>
      </c>
      <c r="Z79" s="11" t="n">
        <v>66</v>
      </c>
    </row>
    <row r="80" customFormat="false" ht="14.25" hidden="false" customHeight="false" outlineLevel="0" collapsed="false">
      <c r="A80" s="8"/>
      <c r="B80" s="9"/>
      <c r="C80" s="10" t="s">
        <v>29</v>
      </c>
      <c r="D80" s="11" t="n">
        <v>27</v>
      </c>
      <c r="E80" s="11" t="n">
        <v>493</v>
      </c>
      <c r="F80" s="11" t="n">
        <v>185</v>
      </c>
      <c r="G80" s="11" t="n">
        <v>92</v>
      </c>
      <c r="I80" s="12" t="s">
        <v>23</v>
      </c>
      <c r="J80" s="11" t="n">
        <f aca="false">SUM(D150:D159)</f>
        <v>119</v>
      </c>
      <c r="K80" s="11" t="n">
        <f aca="false">SUM(E150:E159)</f>
        <v>5288</v>
      </c>
      <c r="L80" s="11" t="n">
        <f aca="false">SUM(F150:F159)</f>
        <v>1394</v>
      </c>
      <c r="M80" s="11" t="n">
        <f aca="false">SUM(G150:G159)</f>
        <v>341</v>
      </c>
      <c r="N80" s="13" t="n">
        <f aca="false">SUM(J80:K80)/SUM(J80:M80)</f>
        <v>0.75707084850182</v>
      </c>
      <c r="O80" s="13" t="n">
        <f aca="false">J80/(J80+L80)</f>
        <v>0.0786516853932584</v>
      </c>
      <c r="P80" s="13" t="n">
        <f aca="false">J80/(J80+M80)</f>
        <v>0.258695652173913</v>
      </c>
      <c r="Q80" s="13" t="n">
        <f aca="false">(4210+J80+L80)/4670</f>
        <v>1.2254817987152</v>
      </c>
      <c r="T80" s="8"/>
      <c r="U80" s="9"/>
      <c r="V80" s="10" t="s">
        <v>29</v>
      </c>
      <c r="W80" s="11" t="n">
        <v>26</v>
      </c>
      <c r="X80" s="11" t="n">
        <v>516</v>
      </c>
      <c r="Y80" s="11" t="n">
        <v>151</v>
      </c>
      <c r="Z80" s="11" t="n">
        <v>78</v>
      </c>
    </row>
    <row r="81" customFormat="false" ht="14.25" hidden="false" customHeight="false" outlineLevel="0" collapsed="false">
      <c r="A81" s="8"/>
      <c r="B81" s="9"/>
      <c r="C81" s="10" t="s">
        <v>30</v>
      </c>
      <c r="D81" s="11" t="n">
        <v>43</v>
      </c>
      <c r="E81" s="11" t="n">
        <v>523</v>
      </c>
      <c r="F81" s="11" t="n">
        <v>151</v>
      </c>
      <c r="G81" s="11" t="n">
        <v>80</v>
      </c>
      <c r="I81" s="12" t="s">
        <v>25</v>
      </c>
      <c r="J81" s="11" t="n">
        <f aca="false">SUM(D160:D169)</f>
        <v>128</v>
      </c>
      <c r="K81" s="11" t="n">
        <f aca="false">SUM(E160:E169)</f>
        <v>5252</v>
      </c>
      <c r="L81" s="11" t="n">
        <f aca="false">SUM(F160:F169)</f>
        <v>1430</v>
      </c>
      <c r="M81" s="11" t="n">
        <f aca="false">SUM(G160:G169)</f>
        <v>332</v>
      </c>
      <c r="N81" s="13" t="n">
        <f aca="false">SUM(J81:K81)/SUM(J81:M81)</f>
        <v>0.753290394847382</v>
      </c>
      <c r="O81" s="13" t="n">
        <f aca="false">J81/(J81+L81)</f>
        <v>0.0821566110397946</v>
      </c>
      <c r="P81" s="13" t="n">
        <f aca="false">J81/(J81+M81)</f>
        <v>0.278260869565217</v>
      </c>
      <c r="Q81" s="13" t="n">
        <f aca="false">(4210+J81+L81)/4670</f>
        <v>1.23511777301927</v>
      </c>
      <c r="T81" s="8"/>
      <c r="U81" s="9"/>
      <c r="V81" s="10" t="s">
        <v>30</v>
      </c>
      <c r="W81" s="11" t="n">
        <v>24</v>
      </c>
      <c r="X81" s="11" t="n">
        <v>529</v>
      </c>
      <c r="Y81" s="11" t="n">
        <v>144</v>
      </c>
      <c r="Z81" s="11" t="n">
        <v>74</v>
      </c>
    </row>
    <row r="82" customFormat="false" ht="15" hidden="false" customHeight="false" outlineLevel="0" collapsed="false">
      <c r="A82" s="8"/>
      <c r="B82" s="9"/>
      <c r="C82" s="10" t="s">
        <v>31</v>
      </c>
      <c r="D82" s="11" t="n">
        <v>38</v>
      </c>
      <c r="E82" s="11" t="n">
        <v>508</v>
      </c>
      <c r="F82" s="11" t="n">
        <v>164</v>
      </c>
      <c r="G82" s="11" t="n">
        <v>87</v>
      </c>
      <c r="N82" s="14" t="s">
        <v>27</v>
      </c>
      <c r="O82" s="14"/>
      <c r="P82" s="14"/>
      <c r="Q82" s="14"/>
      <c r="T82" s="8"/>
      <c r="U82" s="9"/>
      <c r="V82" s="10" t="s">
        <v>31</v>
      </c>
      <c r="W82" s="11" t="n">
        <v>17</v>
      </c>
      <c r="X82" s="11" t="n">
        <v>553</v>
      </c>
      <c r="Y82" s="11" t="n">
        <v>120</v>
      </c>
      <c r="Z82" s="11" t="n">
        <v>81</v>
      </c>
    </row>
    <row r="83" customFormat="false" ht="14.25" hidden="false" customHeight="false" outlineLevel="0" collapsed="false">
      <c r="A83" s="8"/>
      <c r="B83" s="9"/>
      <c r="C83" s="10" t="s">
        <v>33</v>
      </c>
      <c r="D83" s="11" t="n">
        <v>41</v>
      </c>
      <c r="E83" s="11" t="n">
        <v>504</v>
      </c>
      <c r="F83" s="11" t="n">
        <v>155</v>
      </c>
      <c r="G83" s="11" t="n">
        <v>89</v>
      </c>
      <c r="N83" s="13" t="n">
        <f aca="false">AVERAGE(N$79:N$81)</f>
        <v>0.754597218332867</v>
      </c>
      <c r="O83" s="13" t="n">
        <f aca="false">AVERAGE(O$79:O$81)</f>
        <v>0.0829462318065845</v>
      </c>
      <c r="P83" s="13" t="n">
        <f aca="false">AVERAGE(P$79:P$81)</f>
        <v>0.279710144927536</v>
      </c>
      <c r="Q83" s="13" t="n">
        <f aca="false">AVERAGE(Q$79:Q$81)</f>
        <v>1.23340471092077</v>
      </c>
      <c r="T83" s="8"/>
      <c r="U83" s="9"/>
      <c r="V83" s="10" t="s">
        <v>33</v>
      </c>
      <c r="W83" s="11" t="n">
        <v>26</v>
      </c>
      <c r="X83" s="11" t="n">
        <v>549</v>
      </c>
      <c r="Y83" s="11" t="n">
        <v>123</v>
      </c>
      <c r="Z83" s="11" t="n">
        <v>72</v>
      </c>
    </row>
    <row r="84" customFormat="false" ht="14.25" hidden="false" customHeight="false" outlineLevel="0" collapsed="false">
      <c r="A84" s="8"/>
      <c r="B84" s="15" t="s">
        <v>34</v>
      </c>
      <c r="C84" s="10" t="s">
        <v>18</v>
      </c>
      <c r="D84" s="11" t="n">
        <v>37</v>
      </c>
      <c r="E84" s="11" t="n">
        <v>498</v>
      </c>
      <c r="F84" s="11" t="n">
        <v>184</v>
      </c>
      <c r="G84" s="11" t="n">
        <v>78</v>
      </c>
      <c r="T84" s="8"/>
      <c r="U84" s="15" t="s">
        <v>34</v>
      </c>
      <c r="V84" s="10" t="s">
        <v>18</v>
      </c>
      <c r="W84" s="11" t="n">
        <v>22</v>
      </c>
      <c r="X84" s="11" t="n">
        <v>538</v>
      </c>
      <c r="Y84" s="11" t="n">
        <v>147</v>
      </c>
      <c r="Z84" s="11" t="n">
        <v>64</v>
      </c>
    </row>
    <row r="85" customFormat="false" ht="14.25" hidden="false" customHeight="false" outlineLevel="0" collapsed="false">
      <c r="A85" s="8"/>
      <c r="B85" s="15"/>
      <c r="C85" s="10" t="s">
        <v>20</v>
      </c>
      <c r="D85" s="11" t="n">
        <v>37</v>
      </c>
      <c r="E85" s="11" t="n">
        <v>522</v>
      </c>
      <c r="F85" s="11" t="n">
        <v>150</v>
      </c>
      <c r="G85" s="11" t="n">
        <v>88</v>
      </c>
      <c r="T85" s="8"/>
      <c r="U85" s="15"/>
      <c r="V85" s="10" t="s">
        <v>20</v>
      </c>
      <c r="W85" s="11" t="n">
        <v>29</v>
      </c>
      <c r="X85" s="11" t="n">
        <v>497</v>
      </c>
      <c r="Y85" s="11" t="n">
        <v>176</v>
      </c>
      <c r="Z85" s="11" t="n">
        <v>69</v>
      </c>
    </row>
    <row r="86" customFormat="false" ht="14.25" hidden="false" customHeight="false" outlineLevel="0" collapsed="false">
      <c r="A86" s="8"/>
      <c r="B86" s="15"/>
      <c r="C86" s="10" t="s">
        <v>22</v>
      </c>
      <c r="D86" s="11" t="n">
        <v>39</v>
      </c>
      <c r="E86" s="11" t="n">
        <v>492</v>
      </c>
      <c r="F86" s="11" t="n">
        <v>172</v>
      </c>
      <c r="G86" s="11" t="n">
        <v>94</v>
      </c>
      <c r="T86" s="8"/>
      <c r="U86" s="15"/>
      <c r="V86" s="10" t="s">
        <v>22</v>
      </c>
      <c r="W86" s="11" t="n">
        <v>19</v>
      </c>
      <c r="X86" s="11" t="n">
        <v>566</v>
      </c>
      <c r="Y86" s="11" t="n">
        <v>113</v>
      </c>
      <c r="Z86" s="11" t="n">
        <v>73</v>
      </c>
    </row>
    <row r="87" customFormat="false" ht="15" hidden="false" customHeight="false" outlineLevel="0" collapsed="false">
      <c r="A87" s="8"/>
      <c r="B87" s="15"/>
      <c r="C87" s="10" t="s">
        <v>24</v>
      </c>
      <c r="D87" s="11" t="n">
        <v>45</v>
      </c>
      <c r="E87" s="11" t="n">
        <v>490</v>
      </c>
      <c r="F87" s="11" t="n">
        <v>168</v>
      </c>
      <c r="G87" s="11" t="n">
        <v>94</v>
      </c>
      <c r="I87" s="5" t="s">
        <v>47</v>
      </c>
      <c r="J87" s="6" t="s">
        <v>11</v>
      </c>
      <c r="K87" s="6"/>
      <c r="L87" s="6"/>
      <c r="M87" s="6"/>
      <c r="N87" s="7" t="s">
        <v>12</v>
      </c>
      <c r="O87" s="7" t="s">
        <v>13</v>
      </c>
      <c r="P87" s="7" t="s">
        <v>14</v>
      </c>
      <c r="Q87" s="7" t="s">
        <v>15</v>
      </c>
      <c r="T87" s="8"/>
      <c r="U87" s="15"/>
      <c r="V87" s="10" t="s">
        <v>24</v>
      </c>
      <c r="W87" s="11" t="n">
        <v>20</v>
      </c>
      <c r="X87" s="11" t="n">
        <v>556</v>
      </c>
      <c r="Y87" s="11" t="n">
        <v>118</v>
      </c>
      <c r="Z87" s="11" t="n">
        <v>77</v>
      </c>
    </row>
    <row r="88" customFormat="false" ht="15" hidden="false" customHeight="false" outlineLevel="0" collapsed="false">
      <c r="A88" s="8"/>
      <c r="B88" s="15"/>
      <c r="C88" s="10" t="s">
        <v>26</v>
      </c>
      <c r="D88" s="11" t="n">
        <v>37</v>
      </c>
      <c r="E88" s="11" t="n">
        <v>471</v>
      </c>
      <c r="F88" s="11" t="n">
        <v>194</v>
      </c>
      <c r="G88" s="11" t="n">
        <v>95</v>
      </c>
      <c r="I88" s="5"/>
      <c r="J88" s="4" t="s">
        <v>6</v>
      </c>
      <c r="K88" s="4" t="s">
        <v>7</v>
      </c>
      <c r="L88" s="4" t="s">
        <v>8</v>
      </c>
      <c r="M88" s="4" t="s">
        <v>9</v>
      </c>
      <c r="N88" s="7"/>
      <c r="O88" s="7"/>
      <c r="P88" s="7"/>
      <c r="Q88" s="7"/>
      <c r="T88" s="8"/>
      <c r="U88" s="15"/>
      <c r="V88" s="10" t="s">
        <v>26</v>
      </c>
      <c r="W88" s="11" t="n">
        <v>25</v>
      </c>
      <c r="X88" s="11" t="n">
        <v>532</v>
      </c>
      <c r="Y88" s="11" t="n">
        <v>126</v>
      </c>
      <c r="Z88" s="11" t="n">
        <v>88</v>
      </c>
    </row>
    <row r="89" customFormat="false" ht="14.25" hidden="false" customHeight="false" outlineLevel="0" collapsed="false">
      <c r="A89" s="8"/>
      <c r="B89" s="15"/>
      <c r="C89" s="10" t="s">
        <v>28</v>
      </c>
      <c r="D89" s="11" t="n">
        <v>37</v>
      </c>
      <c r="E89" s="11" t="n">
        <v>505</v>
      </c>
      <c r="F89" s="11" t="n">
        <v>153</v>
      </c>
      <c r="G89" s="11" t="n">
        <v>102</v>
      </c>
      <c r="I89" s="12" t="s">
        <v>21</v>
      </c>
      <c r="J89" s="11" t="n">
        <f aca="false">SUM(W140:W149)</f>
        <v>89</v>
      </c>
      <c r="K89" s="11" t="n">
        <f aca="false">SUM(X140:X149)</f>
        <v>5250</v>
      </c>
      <c r="L89" s="11" t="n">
        <f aca="false">SUM(Y140:Y149)</f>
        <v>1432</v>
      </c>
      <c r="M89" s="11" t="n">
        <f aca="false">SUM(Z140:Z149)</f>
        <v>206</v>
      </c>
      <c r="N89" s="13" t="n">
        <f aca="false">SUM(J89:K89)/SUM(J89:M89)</f>
        <v>0.765228608284363</v>
      </c>
      <c r="O89" s="13" t="n">
        <f aca="false">J89/(J89+L89)</f>
        <v>0.0585141354372124</v>
      </c>
      <c r="P89" s="13" t="n">
        <f aca="false">J89/(J89+M89)</f>
        <v>0.301694915254237</v>
      </c>
      <c r="Q89" s="13" t="n">
        <f aca="false">(4375+J89+L89)/4670</f>
        <v>1.26252676659529</v>
      </c>
      <c r="T89" s="8"/>
      <c r="U89" s="15"/>
      <c r="V89" s="10" t="s">
        <v>28</v>
      </c>
      <c r="W89" s="11" t="n">
        <v>24</v>
      </c>
      <c r="X89" s="11" t="n">
        <v>528</v>
      </c>
      <c r="Y89" s="11" t="n">
        <v>123</v>
      </c>
      <c r="Z89" s="11" t="n">
        <v>96</v>
      </c>
    </row>
    <row r="90" customFormat="false" ht="14.25" hidden="false" customHeight="false" outlineLevel="0" collapsed="false">
      <c r="A90" s="8"/>
      <c r="B90" s="15"/>
      <c r="C90" s="10" t="s">
        <v>29</v>
      </c>
      <c r="D90" s="11" t="n">
        <v>34</v>
      </c>
      <c r="E90" s="11" t="n">
        <v>510</v>
      </c>
      <c r="F90" s="11" t="n">
        <v>159</v>
      </c>
      <c r="G90" s="11" t="n">
        <v>94</v>
      </c>
      <c r="I90" s="12" t="s">
        <v>23</v>
      </c>
      <c r="J90" s="11" t="n">
        <f aca="false">SUM(W150:W159)</f>
        <v>81</v>
      </c>
      <c r="K90" s="11" t="n">
        <f aca="false">SUM(X150:X159)</f>
        <v>5252</v>
      </c>
      <c r="L90" s="11" t="n">
        <f aca="false">SUM(Y150:Y159)</f>
        <v>1430</v>
      </c>
      <c r="M90" s="11" t="n">
        <f aca="false">SUM(Z150:Z159)</f>
        <v>214</v>
      </c>
      <c r="N90" s="13" t="n">
        <f aca="false">SUM(J90:K90)/SUM(J90:M90)</f>
        <v>0.76436863981654</v>
      </c>
      <c r="O90" s="13" t="n">
        <f aca="false">J90/(J90+L90)</f>
        <v>0.0536068828590338</v>
      </c>
      <c r="P90" s="13" t="n">
        <f aca="false">J90/(J90+M90)</f>
        <v>0.274576271186441</v>
      </c>
      <c r="Q90" s="13" t="n">
        <f aca="false">(4375+J90+L90)/4670</f>
        <v>1.26038543897216</v>
      </c>
      <c r="T90" s="8"/>
      <c r="U90" s="15"/>
      <c r="V90" s="10" t="s">
        <v>29</v>
      </c>
      <c r="W90" s="11" t="n">
        <v>24</v>
      </c>
      <c r="X90" s="11" t="n">
        <v>517</v>
      </c>
      <c r="Y90" s="11" t="n">
        <v>153</v>
      </c>
      <c r="Z90" s="11" t="n">
        <v>77</v>
      </c>
    </row>
    <row r="91" customFormat="false" ht="14.25" hidden="false" customHeight="false" outlineLevel="0" collapsed="false">
      <c r="A91" s="8"/>
      <c r="B91" s="15"/>
      <c r="C91" s="10" t="s">
        <v>30</v>
      </c>
      <c r="D91" s="11" t="n">
        <v>38</v>
      </c>
      <c r="E91" s="11" t="n">
        <v>491</v>
      </c>
      <c r="F91" s="11" t="n">
        <v>177</v>
      </c>
      <c r="G91" s="11" t="n">
        <v>91</v>
      </c>
      <c r="I91" s="12" t="s">
        <v>25</v>
      </c>
      <c r="J91" s="11" t="n">
        <f aca="false">SUM(W160:W169)</f>
        <v>83</v>
      </c>
      <c r="K91" s="11" t="n">
        <f aca="false">SUM(X160:X169)</f>
        <v>5241</v>
      </c>
      <c r="L91" s="11" t="n">
        <f aca="false">SUM(Y160:Y169)</f>
        <v>1441</v>
      </c>
      <c r="M91" s="11" t="n">
        <f aca="false">SUM(Z160:Z169)</f>
        <v>212</v>
      </c>
      <c r="N91" s="13" t="n">
        <f aca="false">SUM(J91:K91)/SUM(J91:M91)</f>
        <v>0.763078687114806</v>
      </c>
      <c r="O91" s="13" t="n">
        <f aca="false">J91/(J91+L91)</f>
        <v>0.0544619422572178</v>
      </c>
      <c r="P91" s="13" t="n">
        <f aca="false">J91/(J91+M91)</f>
        <v>0.28135593220339</v>
      </c>
      <c r="Q91" s="13" t="n">
        <f aca="false">(4375+J91+L91)/4670</f>
        <v>1.26316916488223</v>
      </c>
      <c r="T91" s="8"/>
      <c r="U91" s="15"/>
      <c r="V91" s="10" t="s">
        <v>30</v>
      </c>
      <c r="W91" s="11" t="n">
        <v>33</v>
      </c>
      <c r="X91" s="11" t="n">
        <v>525</v>
      </c>
      <c r="Y91" s="11" t="n">
        <v>124</v>
      </c>
      <c r="Z91" s="11" t="n">
        <v>89</v>
      </c>
    </row>
    <row r="92" customFormat="false" ht="15" hidden="false" customHeight="false" outlineLevel="0" collapsed="false">
      <c r="A92" s="8"/>
      <c r="B92" s="15"/>
      <c r="C92" s="10" t="s">
        <v>31</v>
      </c>
      <c r="D92" s="11" t="n">
        <v>37</v>
      </c>
      <c r="E92" s="11" t="n">
        <v>514</v>
      </c>
      <c r="F92" s="11" t="n">
        <v>165</v>
      </c>
      <c r="G92" s="11" t="n">
        <v>81</v>
      </c>
      <c r="N92" s="14" t="s">
        <v>27</v>
      </c>
      <c r="O92" s="14"/>
      <c r="P92" s="14"/>
      <c r="Q92" s="14"/>
      <c r="T92" s="8"/>
      <c r="U92" s="15"/>
      <c r="V92" s="10" t="s">
        <v>31</v>
      </c>
      <c r="W92" s="11" t="n">
        <v>28</v>
      </c>
      <c r="X92" s="11" t="n">
        <v>525</v>
      </c>
      <c r="Y92" s="11" t="n">
        <v>141</v>
      </c>
      <c r="Z92" s="11" t="n">
        <v>77</v>
      </c>
    </row>
    <row r="93" customFormat="false" ht="14.25" hidden="false" customHeight="false" outlineLevel="0" collapsed="false">
      <c r="A93" s="8"/>
      <c r="B93" s="15"/>
      <c r="C93" s="10" t="s">
        <v>33</v>
      </c>
      <c r="D93" s="11" t="n">
        <v>30</v>
      </c>
      <c r="E93" s="11" t="n">
        <v>508</v>
      </c>
      <c r="F93" s="11" t="n">
        <v>159</v>
      </c>
      <c r="G93" s="11" t="n">
        <v>92</v>
      </c>
      <c r="N93" s="13" t="n">
        <f aca="false">AVERAGE(N$89:N$91)</f>
        <v>0.764225311738569</v>
      </c>
      <c r="O93" s="13" t="n">
        <f aca="false">AVERAGE(O$89:O$91)</f>
        <v>0.0555276535178213</v>
      </c>
      <c r="P93" s="13" t="n">
        <f aca="false">AVERAGE(P$89:P$91)</f>
        <v>0.285875706214689</v>
      </c>
      <c r="Q93" s="13" t="n">
        <f aca="false">AVERAGE(Q$81:Q$91)</f>
        <v>1.25092077087794</v>
      </c>
      <c r="T93" s="8"/>
      <c r="U93" s="15"/>
      <c r="V93" s="10" t="s">
        <v>33</v>
      </c>
      <c r="W93" s="11" t="n">
        <v>25</v>
      </c>
      <c r="X93" s="11" t="n">
        <v>547</v>
      </c>
      <c r="Y93" s="11" t="n">
        <v>130</v>
      </c>
      <c r="Z93" s="11" t="n">
        <v>68</v>
      </c>
    </row>
    <row r="94" customFormat="false" ht="14.25" hidden="false" customHeight="false" outlineLevel="0" collapsed="false">
      <c r="A94" s="8"/>
      <c r="B94" s="16" t="s">
        <v>36</v>
      </c>
      <c r="C94" s="10" t="s">
        <v>18</v>
      </c>
      <c r="D94" s="11" t="n">
        <v>42</v>
      </c>
      <c r="E94" s="11" t="n">
        <v>504</v>
      </c>
      <c r="F94" s="11" t="n">
        <v>172</v>
      </c>
      <c r="G94" s="11" t="n">
        <v>79</v>
      </c>
      <c r="T94" s="8"/>
      <c r="U94" s="16" t="s">
        <v>36</v>
      </c>
      <c r="V94" s="10" t="s">
        <v>18</v>
      </c>
      <c r="W94" s="11" t="n">
        <v>22</v>
      </c>
      <c r="X94" s="11" t="n">
        <v>535</v>
      </c>
      <c r="Y94" s="11" t="n">
        <v>141</v>
      </c>
      <c r="Z94" s="11" t="n">
        <v>73</v>
      </c>
    </row>
    <row r="95" customFormat="false" ht="14.25" hidden="false" customHeight="false" outlineLevel="0" collapsed="false">
      <c r="A95" s="8"/>
      <c r="B95" s="8"/>
      <c r="C95" s="10" t="s">
        <v>20</v>
      </c>
      <c r="D95" s="11" t="n">
        <v>46</v>
      </c>
      <c r="E95" s="11" t="n">
        <v>481</v>
      </c>
      <c r="F95" s="11" t="n">
        <v>171</v>
      </c>
      <c r="G95" s="11" t="n">
        <v>99</v>
      </c>
      <c r="T95" s="8"/>
      <c r="U95" s="8"/>
      <c r="V95" s="10" t="s">
        <v>20</v>
      </c>
      <c r="W95" s="11" t="n">
        <v>24</v>
      </c>
      <c r="X95" s="11" t="n">
        <v>509</v>
      </c>
      <c r="Y95" s="11" t="n">
        <v>156</v>
      </c>
      <c r="Z95" s="11" t="n">
        <v>82</v>
      </c>
    </row>
    <row r="96" customFormat="false" ht="14.25" hidden="false" customHeight="false" outlineLevel="0" collapsed="false">
      <c r="A96" s="8"/>
      <c r="B96" s="8"/>
      <c r="C96" s="10" t="s">
        <v>22</v>
      </c>
      <c r="D96" s="11" t="n">
        <v>33</v>
      </c>
      <c r="E96" s="11" t="n">
        <v>529</v>
      </c>
      <c r="F96" s="11" t="n">
        <v>145</v>
      </c>
      <c r="G96" s="11" t="n">
        <v>90</v>
      </c>
      <c r="T96" s="8"/>
      <c r="U96" s="8"/>
      <c r="V96" s="10" t="s">
        <v>22</v>
      </c>
      <c r="W96" s="11" t="n">
        <v>17</v>
      </c>
      <c r="X96" s="11" t="n">
        <v>529</v>
      </c>
      <c r="Y96" s="11" t="n">
        <v>138</v>
      </c>
      <c r="Z96" s="11" t="n">
        <v>87</v>
      </c>
    </row>
    <row r="97" customFormat="false" ht="14.25" hidden="false" customHeight="false" outlineLevel="0" collapsed="false">
      <c r="A97" s="8"/>
      <c r="B97" s="8"/>
      <c r="C97" s="10" t="s">
        <v>24</v>
      </c>
      <c r="D97" s="11" t="n">
        <v>33</v>
      </c>
      <c r="E97" s="11" t="n">
        <v>488</v>
      </c>
      <c r="F97" s="11" t="n">
        <v>188</v>
      </c>
      <c r="G97" s="11" t="n">
        <v>88</v>
      </c>
      <c r="T97" s="8"/>
      <c r="U97" s="8"/>
      <c r="V97" s="10" t="s">
        <v>24</v>
      </c>
      <c r="W97" s="11" t="n">
        <v>29</v>
      </c>
      <c r="X97" s="11" t="n">
        <v>546</v>
      </c>
      <c r="Y97" s="11" t="n">
        <v>125</v>
      </c>
      <c r="Z97" s="11" t="n">
        <v>71</v>
      </c>
    </row>
    <row r="98" customFormat="false" ht="14.25" hidden="false" customHeight="false" outlineLevel="0" collapsed="false">
      <c r="A98" s="8"/>
      <c r="B98" s="8"/>
      <c r="C98" s="10" t="s">
        <v>26</v>
      </c>
      <c r="D98" s="11" t="n">
        <v>39</v>
      </c>
      <c r="E98" s="11" t="n">
        <v>484</v>
      </c>
      <c r="F98" s="11" t="n">
        <v>183</v>
      </c>
      <c r="G98" s="11" t="n">
        <v>91</v>
      </c>
      <c r="T98" s="8"/>
      <c r="U98" s="8"/>
      <c r="V98" s="10" t="s">
        <v>26</v>
      </c>
      <c r="W98" s="11" t="n">
        <v>19</v>
      </c>
      <c r="X98" s="11" t="n">
        <v>542</v>
      </c>
      <c r="Y98" s="11" t="n">
        <v>128</v>
      </c>
      <c r="Z98" s="11" t="n">
        <v>82</v>
      </c>
    </row>
    <row r="99" customFormat="false" ht="14.25" hidden="false" customHeight="false" outlineLevel="0" collapsed="false">
      <c r="A99" s="8"/>
      <c r="B99" s="8"/>
      <c r="C99" s="10" t="s">
        <v>28</v>
      </c>
      <c r="D99" s="11" t="n">
        <v>37</v>
      </c>
      <c r="E99" s="11" t="n">
        <v>465</v>
      </c>
      <c r="F99" s="11" t="n">
        <v>179</v>
      </c>
      <c r="G99" s="11" t="n">
        <v>116</v>
      </c>
      <c r="T99" s="8"/>
      <c r="U99" s="8"/>
      <c r="V99" s="10" t="s">
        <v>28</v>
      </c>
      <c r="W99" s="11" t="n">
        <v>21</v>
      </c>
      <c r="X99" s="11" t="n">
        <v>540</v>
      </c>
      <c r="Y99" s="11" t="n">
        <v>134</v>
      </c>
      <c r="Z99" s="11" t="n">
        <v>76</v>
      </c>
    </row>
    <row r="100" customFormat="false" ht="14.25" hidden="false" customHeight="false" outlineLevel="0" collapsed="false">
      <c r="A100" s="8"/>
      <c r="B100" s="8"/>
      <c r="C100" s="10" t="s">
        <v>29</v>
      </c>
      <c r="D100" s="11" t="n">
        <v>37</v>
      </c>
      <c r="E100" s="11" t="n">
        <v>516</v>
      </c>
      <c r="F100" s="11" t="n">
        <v>170</v>
      </c>
      <c r="G100" s="11" t="n">
        <v>74</v>
      </c>
      <c r="T100" s="8"/>
      <c r="U100" s="8"/>
      <c r="V100" s="10" t="s">
        <v>29</v>
      </c>
      <c r="W100" s="11" t="n">
        <v>23</v>
      </c>
      <c r="X100" s="11" t="n">
        <v>526</v>
      </c>
      <c r="Y100" s="11" t="n">
        <v>134</v>
      </c>
      <c r="Z100" s="11" t="n">
        <v>88</v>
      </c>
    </row>
    <row r="101" customFormat="false" ht="14.25" hidden="false" customHeight="false" outlineLevel="0" collapsed="false">
      <c r="A101" s="8"/>
      <c r="B101" s="8"/>
      <c r="C101" s="10" t="s">
        <v>30</v>
      </c>
      <c r="D101" s="11" t="n">
        <v>44</v>
      </c>
      <c r="E101" s="11" t="n">
        <v>521</v>
      </c>
      <c r="F101" s="11" t="n">
        <v>142</v>
      </c>
      <c r="G101" s="11" t="n">
        <v>90</v>
      </c>
      <c r="T101" s="8"/>
      <c r="U101" s="8"/>
      <c r="V101" s="10" t="s">
        <v>30</v>
      </c>
      <c r="W101" s="11" t="n">
        <v>25</v>
      </c>
      <c r="X101" s="11" t="n">
        <v>535</v>
      </c>
      <c r="Y101" s="11" t="n">
        <v>139</v>
      </c>
      <c r="Z101" s="11" t="n">
        <v>72</v>
      </c>
    </row>
    <row r="102" customFormat="false" ht="14.25" hidden="false" customHeight="false" outlineLevel="0" collapsed="false">
      <c r="A102" s="8"/>
      <c r="B102" s="8"/>
      <c r="C102" s="10" t="s">
        <v>31</v>
      </c>
      <c r="D102" s="11" t="n">
        <v>24</v>
      </c>
      <c r="E102" s="11" t="n">
        <v>516</v>
      </c>
      <c r="F102" s="11" t="n">
        <v>164</v>
      </c>
      <c r="G102" s="11" t="n">
        <v>93</v>
      </c>
      <c r="T102" s="8"/>
      <c r="U102" s="8"/>
      <c r="V102" s="10" t="s">
        <v>31</v>
      </c>
      <c r="W102" s="11" t="n">
        <v>32</v>
      </c>
      <c r="X102" s="11" t="n">
        <v>512</v>
      </c>
      <c r="Y102" s="11" t="n">
        <v>158</v>
      </c>
      <c r="Z102" s="11" t="n">
        <v>69</v>
      </c>
    </row>
    <row r="103" customFormat="false" ht="14.25" hidden="false" customHeight="false" outlineLevel="0" collapsed="false">
      <c r="A103" s="8"/>
      <c r="B103" s="8"/>
      <c r="C103" s="10" t="s">
        <v>33</v>
      </c>
      <c r="D103" s="11" t="n">
        <v>39</v>
      </c>
      <c r="E103" s="11" t="n">
        <v>501</v>
      </c>
      <c r="F103" s="11" t="n">
        <v>163</v>
      </c>
      <c r="G103" s="11" t="n">
        <v>86</v>
      </c>
      <c r="T103" s="8"/>
      <c r="U103" s="8"/>
      <c r="V103" s="10" t="s">
        <v>33</v>
      </c>
      <c r="W103" s="11" t="n">
        <v>25</v>
      </c>
      <c r="X103" s="11" t="n">
        <v>533</v>
      </c>
      <c r="Y103" s="11" t="n">
        <v>122</v>
      </c>
      <c r="Z103" s="11" t="n">
        <v>90</v>
      </c>
    </row>
    <row r="104" customFormat="false" ht="12.75" hidden="false" customHeight="false" outlineLevel="0" collapsed="false">
      <c r="D104" s="17"/>
      <c r="E104" s="17"/>
      <c r="F104" s="17"/>
      <c r="G104" s="17"/>
      <c r="W104" s="17"/>
      <c r="X104" s="17"/>
      <c r="Y104" s="17"/>
      <c r="Z104" s="17"/>
    </row>
    <row r="105" customFormat="false" ht="12.75" hidden="false" customHeight="false" outlineLevel="0" collapsed="false">
      <c r="D105" s="17"/>
      <c r="E105" s="17"/>
      <c r="F105" s="17"/>
      <c r="G105" s="17"/>
      <c r="W105" s="17"/>
      <c r="X105" s="17"/>
      <c r="Y105" s="17"/>
      <c r="Z105" s="17"/>
    </row>
    <row r="106" customFormat="false" ht="13.5" hidden="false" customHeight="true" outlineLevel="0" collapsed="false">
      <c r="D106" s="4" t="s">
        <v>6</v>
      </c>
      <c r="E106" s="4" t="s">
        <v>7</v>
      </c>
      <c r="F106" s="4" t="s">
        <v>8</v>
      </c>
      <c r="G106" s="4" t="s">
        <v>9</v>
      </c>
      <c r="W106" s="4" t="s">
        <v>6</v>
      </c>
      <c r="X106" s="4" t="s">
        <v>7</v>
      </c>
      <c r="Y106" s="4" t="s">
        <v>8</v>
      </c>
      <c r="Z106" s="4" t="s">
        <v>9</v>
      </c>
    </row>
    <row r="107" customFormat="false" ht="13.5" hidden="false" customHeight="true" outlineLevel="0" collapsed="false">
      <c r="A107" s="8" t="s">
        <v>48</v>
      </c>
      <c r="B107" s="9" t="s">
        <v>17</v>
      </c>
      <c r="C107" s="10" t="s">
        <v>18</v>
      </c>
      <c r="D107" s="11" t="n">
        <v>22</v>
      </c>
      <c r="E107" s="11" t="n">
        <v>533</v>
      </c>
      <c r="F107" s="11" t="n">
        <v>119</v>
      </c>
      <c r="G107" s="11" t="n">
        <v>83</v>
      </c>
      <c r="T107" s="8" t="s">
        <v>49</v>
      </c>
      <c r="U107" s="9" t="s">
        <v>17</v>
      </c>
      <c r="V107" s="10" t="s">
        <v>18</v>
      </c>
      <c r="W107" s="11" t="n">
        <v>16</v>
      </c>
      <c r="X107" s="11" t="n">
        <v>512</v>
      </c>
      <c r="Y107" s="11" t="n">
        <v>161</v>
      </c>
      <c r="Z107" s="11" t="n">
        <v>44</v>
      </c>
    </row>
    <row r="108" customFormat="false" ht="14.25" hidden="false" customHeight="false" outlineLevel="0" collapsed="false">
      <c r="A108" s="8"/>
      <c r="B108" s="9"/>
      <c r="C108" s="10" t="s">
        <v>20</v>
      </c>
      <c r="D108" s="11" t="n">
        <v>24</v>
      </c>
      <c r="E108" s="11" t="n">
        <v>511</v>
      </c>
      <c r="F108" s="11" t="n">
        <v>165</v>
      </c>
      <c r="G108" s="11" t="n">
        <v>57</v>
      </c>
      <c r="T108" s="8"/>
      <c r="U108" s="9"/>
      <c r="V108" s="10" t="s">
        <v>20</v>
      </c>
      <c r="W108" s="11" t="n">
        <v>25</v>
      </c>
      <c r="X108" s="11" t="n">
        <v>540</v>
      </c>
      <c r="Y108" s="11" t="n">
        <v>130</v>
      </c>
      <c r="Z108" s="11" t="n">
        <v>38</v>
      </c>
    </row>
    <row r="109" customFormat="false" ht="14.25" hidden="false" customHeight="false" outlineLevel="0" collapsed="false">
      <c r="A109" s="8"/>
      <c r="B109" s="9"/>
      <c r="C109" s="10" t="s">
        <v>22</v>
      </c>
      <c r="D109" s="11" t="n">
        <v>24</v>
      </c>
      <c r="E109" s="11" t="n">
        <v>512</v>
      </c>
      <c r="F109" s="11" t="n">
        <v>160</v>
      </c>
      <c r="G109" s="11" t="n">
        <v>61</v>
      </c>
      <c r="T109" s="8"/>
      <c r="U109" s="9"/>
      <c r="V109" s="10" t="s">
        <v>22</v>
      </c>
      <c r="W109" s="11" t="n">
        <v>20</v>
      </c>
      <c r="X109" s="11" t="n">
        <v>513</v>
      </c>
      <c r="Y109" s="11" t="n">
        <v>147</v>
      </c>
      <c r="Z109" s="11" t="n">
        <v>53</v>
      </c>
    </row>
    <row r="110" customFormat="false" ht="14.25" hidden="false" customHeight="false" outlineLevel="0" collapsed="false">
      <c r="A110" s="8"/>
      <c r="B110" s="9"/>
      <c r="C110" s="10" t="s">
        <v>24</v>
      </c>
      <c r="D110" s="11" t="n">
        <v>17</v>
      </c>
      <c r="E110" s="11" t="n">
        <v>519</v>
      </c>
      <c r="F110" s="11" t="n">
        <v>157</v>
      </c>
      <c r="G110" s="11" t="n">
        <v>64</v>
      </c>
      <c r="T110" s="8"/>
      <c r="U110" s="9"/>
      <c r="V110" s="10" t="s">
        <v>24</v>
      </c>
      <c r="W110" s="11" t="n">
        <v>23</v>
      </c>
      <c r="X110" s="11" t="n">
        <v>495</v>
      </c>
      <c r="Y110" s="11" t="n">
        <v>169</v>
      </c>
      <c r="Z110" s="11" t="n">
        <v>46</v>
      </c>
    </row>
    <row r="111" customFormat="false" ht="14.25" hidden="false" customHeight="false" outlineLevel="0" collapsed="false">
      <c r="A111" s="8"/>
      <c r="B111" s="9"/>
      <c r="C111" s="10" t="s">
        <v>26</v>
      </c>
      <c r="D111" s="11" t="n">
        <v>23</v>
      </c>
      <c r="E111" s="11" t="n">
        <v>525</v>
      </c>
      <c r="F111" s="11" t="n">
        <v>143</v>
      </c>
      <c r="G111" s="11" t="n">
        <v>66</v>
      </c>
      <c r="T111" s="8"/>
      <c r="U111" s="9"/>
      <c r="V111" s="10" t="s">
        <v>26</v>
      </c>
      <c r="W111" s="11" t="n">
        <v>17</v>
      </c>
      <c r="X111" s="11" t="n">
        <v>515</v>
      </c>
      <c r="Y111" s="11" t="n">
        <v>149</v>
      </c>
      <c r="Z111" s="11" t="n">
        <v>52</v>
      </c>
    </row>
    <row r="112" customFormat="false" ht="14.25" hidden="false" customHeight="false" outlineLevel="0" collapsed="false">
      <c r="A112" s="8"/>
      <c r="B112" s="9"/>
      <c r="C112" s="10" t="s">
        <v>28</v>
      </c>
      <c r="D112" s="11" t="n">
        <v>23</v>
      </c>
      <c r="E112" s="11" t="n">
        <v>544</v>
      </c>
      <c r="F112" s="11" t="n">
        <v>129</v>
      </c>
      <c r="G112" s="11" t="n">
        <v>61</v>
      </c>
      <c r="T112" s="8"/>
      <c r="U112" s="9"/>
      <c r="V112" s="10" t="s">
        <v>28</v>
      </c>
      <c r="W112" s="11" t="n">
        <v>17</v>
      </c>
      <c r="X112" s="11" t="n">
        <v>501</v>
      </c>
      <c r="Y112" s="11" t="n">
        <v>168</v>
      </c>
      <c r="Z112" s="11" t="n">
        <v>47</v>
      </c>
    </row>
    <row r="113" customFormat="false" ht="14.25" hidden="false" customHeight="false" outlineLevel="0" collapsed="false">
      <c r="A113" s="8"/>
      <c r="B113" s="9"/>
      <c r="C113" s="10" t="s">
        <v>29</v>
      </c>
      <c r="D113" s="11" t="n">
        <v>19</v>
      </c>
      <c r="E113" s="11" t="n">
        <v>521</v>
      </c>
      <c r="F113" s="11" t="n">
        <v>142</v>
      </c>
      <c r="G113" s="11" t="n">
        <v>75</v>
      </c>
      <c r="T113" s="8"/>
      <c r="U113" s="9"/>
      <c r="V113" s="10" t="s">
        <v>29</v>
      </c>
      <c r="W113" s="11" t="n">
        <v>17</v>
      </c>
      <c r="X113" s="11" t="n">
        <v>503</v>
      </c>
      <c r="Y113" s="11" t="n">
        <v>171</v>
      </c>
      <c r="Z113" s="11" t="n">
        <v>42</v>
      </c>
    </row>
    <row r="114" customFormat="false" ht="14.25" hidden="false" customHeight="false" outlineLevel="0" collapsed="false">
      <c r="A114" s="8"/>
      <c r="B114" s="9"/>
      <c r="C114" s="10" t="s">
        <v>30</v>
      </c>
      <c r="D114" s="11" t="n">
        <v>15</v>
      </c>
      <c r="E114" s="11" t="n">
        <v>529</v>
      </c>
      <c r="F114" s="11" t="n">
        <v>139</v>
      </c>
      <c r="G114" s="11" t="n">
        <v>74</v>
      </c>
      <c r="T114" s="8"/>
      <c r="U114" s="9"/>
      <c r="V114" s="10" t="s">
        <v>30</v>
      </c>
      <c r="W114" s="11" t="n">
        <v>15</v>
      </c>
      <c r="X114" s="11" t="n">
        <v>536</v>
      </c>
      <c r="Y114" s="11" t="n">
        <v>125</v>
      </c>
      <c r="Z114" s="11" t="n">
        <v>57</v>
      </c>
    </row>
    <row r="115" customFormat="false" ht="14.25" hidden="false" customHeight="false" outlineLevel="0" collapsed="false">
      <c r="A115" s="8"/>
      <c r="B115" s="9"/>
      <c r="C115" s="10" t="s">
        <v>31</v>
      </c>
      <c r="D115" s="11" t="n">
        <v>19</v>
      </c>
      <c r="E115" s="11" t="n">
        <v>540</v>
      </c>
      <c r="F115" s="11" t="n">
        <v>129</v>
      </c>
      <c r="G115" s="11" t="n">
        <v>69</v>
      </c>
      <c r="T115" s="8"/>
      <c r="U115" s="9"/>
      <c r="V115" s="10" t="s">
        <v>31</v>
      </c>
      <c r="W115" s="11" t="n">
        <v>13</v>
      </c>
      <c r="X115" s="11" t="n">
        <v>546</v>
      </c>
      <c r="Y115" s="11" t="n">
        <v>123</v>
      </c>
      <c r="Z115" s="11" t="n">
        <v>51</v>
      </c>
    </row>
    <row r="116" customFormat="false" ht="14.25" hidden="false" customHeight="false" outlineLevel="0" collapsed="false">
      <c r="A116" s="8"/>
      <c r="B116" s="9"/>
      <c r="C116" s="10" t="s">
        <v>33</v>
      </c>
      <c r="D116" s="11" t="n">
        <v>19</v>
      </c>
      <c r="E116" s="11" t="n">
        <v>541</v>
      </c>
      <c r="F116" s="11" t="n">
        <v>124</v>
      </c>
      <c r="G116" s="11" t="n">
        <v>67</v>
      </c>
      <c r="T116" s="8"/>
      <c r="U116" s="9"/>
      <c r="V116" s="10" t="s">
        <v>33</v>
      </c>
      <c r="W116" s="11" t="n">
        <v>10</v>
      </c>
      <c r="X116" s="11" t="n">
        <v>558</v>
      </c>
      <c r="Y116" s="11" t="n">
        <v>120</v>
      </c>
      <c r="Z116" s="11" t="n">
        <v>44</v>
      </c>
    </row>
    <row r="117" customFormat="false" ht="14.25" hidden="false" customHeight="false" outlineLevel="0" collapsed="false">
      <c r="A117" s="8"/>
      <c r="B117" s="15" t="s">
        <v>34</v>
      </c>
      <c r="C117" s="10" t="s">
        <v>18</v>
      </c>
      <c r="D117" s="11" t="n">
        <v>21</v>
      </c>
      <c r="E117" s="11" t="n">
        <v>518</v>
      </c>
      <c r="F117" s="11" t="n">
        <v>152</v>
      </c>
      <c r="G117" s="11" t="n">
        <v>66</v>
      </c>
      <c r="T117" s="8"/>
      <c r="U117" s="15" t="s">
        <v>34</v>
      </c>
      <c r="V117" s="10" t="s">
        <v>18</v>
      </c>
      <c r="W117" s="11" t="n">
        <v>27</v>
      </c>
      <c r="X117" s="11" t="n">
        <v>539</v>
      </c>
      <c r="Y117" s="11" t="n">
        <v>119</v>
      </c>
      <c r="Z117" s="11" t="n">
        <v>48</v>
      </c>
    </row>
    <row r="118" customFormat="false" ht="14.25" hidden="false" customHeight="false" outlineLevel="0" collapsed="false">
      <c r="A118" s="8"/>
      <c r="B118" s="15"/>
      <c r="C118" s="10" t="s">
        <v>20</v>
      </c>
      <c r="D118" s="11" t="n">
        <v>18</v>
      </c>
      <c r="E118" s="11" t="n">
        <v>544</v>
      </c>
      <c r="F118" s="11" t="n">
        <v>145</v>
      </c>
      <c r="G118" s="11" t="n">
        <v>50</v>
      </c>
      <c r="T118" s="8"/>
      <c r="U118" s="15"/>
      <c r="V118" s="10" t="s">
        <v>20</v>
      </c>
      <c r="W118" s="11" t="n">
        <v>19</v>
      </c>
      <c r="X118" s="11" t="n">
        <v>514</v>
      </c>
      <c r="Y118" s="11" t="n">
        <v>141</v>
      </c>
      <c r="Z118" s="11" t="n">
        <v>59</v>
      </c>
    </row>
    <row r="119" customFormat="false" ht="14.25" hidden="false" customHeight="false" outlineLevel="0" collapsed="false">
      <c r="A119" s="8"/>
      <c r="B119" s="15"/>
      <c r="C119" s="10" t="s">
        <v>22</v>
      </c>
      <c r="D119" s="11" t="n">
        <v>24</v>
      </c>
      <c r="E119" s="11" t="n">
        <v>531</v>
      </c>
      <c r="F119" s="11" t="n">
        <v>137</v>
      </c>
      <c r="G119" s="11" t="n">
        <v>65</v>
      </c>
      <c r="T119" s="8"/>
      <c r="U119" s="15"/>
      <c r="V119" s="10" t="s">
        <v>22</v>
      </c>
      <c r="W119" s="11" t="n">
        <v>11</v>
      </c>
      <c r="X119" s="11" t="n">
        <v>525</v>
      </c>
      <c r="Y119" s="11" t="n">
        <v>152</v>
      </c>
      <c r="Z119" s="11" t="n">
        <v>45</v>
      </c>
    </row>
    <row r="120" customFormat="false" ht="14.25" hidden="false" customHeight="false" outlineLevel="0" collapsed="false">
      <c r="A120" s="8"/>
      <c r="B120" s="15"/>
      <c r="C120" s="10" t="s">
        <v>24</v>
      </c>
      <c r="D120" s="11" t="n">
        <v>19</v>
      </c>
      <c r="E120" s="11" t="n">
        <v>547</v>
      </c>
      <c r="F120" s="11" t="n">
        <v>125</v>
      </c>
      <c r="G120" s="11" t="n">
        <v>66</v>
      </c>
      <c r="T120" s="8"/>
      <c r="U120" s="15"/>
      <c r="V120" s="10" t="s">
        <v>24</v>
      </c>
      <c r="W120" s="11" t="n">
        <v>20</v>
      </c>
      <c r="X120" s="11" t="n">
        <v>507</v>
      </c>
      <c r="Y120" s="11" t="n">
        <v>161</v>
      </c>
      <c r="Z120" s="11" t="n">
        <v>45</v>
      </c>
    </row>
    <row r="121" customFormat="false" ht="14.25" hidden="false" customHeight="false" outlineLevel="0" collapsed="false">
      <c r="A121" s="8"/>
      <c r="B121" s="15"/>
      <c r="C121" s="10" t="s">
        <v>26</v>
      </c>
      <c r="D121" s="11" t="n">
        <v>23</v>
      </c>
      <c r="E121" s="11" t="n">
        <v>504</v>
      </c>
      <c r="F121" s="11" t="n">
        <v>159</v>
      </c>
      <c r="G121" s="11" t="n">
        <v>71</v>
      </c>
      <c r="T121" s="8"/>
      <c r="U121" s="15"/>
      <c r="V121" s="10" t="s">
        <v>26</v>
      </c>
      <c r="W121" s="11" t="n">
        <v>15</v>
      </c>
      <c r="X121" s="11" t="n">
        <v>544</v>
      </c>
      <c r="Y121" s="11" t="n">
        <v>125</v>
      </c>
      <c r="Z121" s="11" t="n">
        <v>49</v>
      </c>
    </row>
    <row r="122" customFormat="false" ht="14.25" hidden="false" customHeight="false" outlineLevel="0" collapsed="false">
      <c r="A122" s="8"/>
      <c r="B122" s="15"/>
      <c r="C122" s="10" t="s">
        <v>28</v>
      </c>
      <c r="D122" s="11" t="n">
        <v>23</v>
      </c>
      <c r="E122" s="11" t="n">
        <v>539</v>
      </c>
      <c r="F122" s="11" t="n">
        <v>130</v>
      </c>
      <c r="G122" s="11" t="n">
        <v>65</v>
      </c>
      <c r="T122" s="8"/>
      <c r="U122" s="15"/>
      <c r="V122" s="10" t="s">
        <v>28</v>
      </c>
      <c r="W122" s="11" t="n">
        <v>26</v>
      </c>
      <c r="X122" s="11" t="n">
        <v>510</v>
      </c>
      <c r="Y122" s="11" t="n">
        <v>161</v>
      </c>
      <c r="Z122" s="11" t="n">
        <v>36</v>
      </c>
    </row>
    <row r="123" customFormat="false" ht="14.25" hidden="false" customHeight="false" outlineLevel="0" collapsed="false">
      <c r="A123" s="8"/>
      <c r="B123" s="15"/>
      <c r="C123" s="10" t="s">
        <v>29</v>
      </c>
      <c r="D123" s="11" t="n">
        <v>24</v>
      </c>
      <c r="E123" s="11" t="n">
        <v>550</v>
      </c>
      <c r="F123" s="11" t="n">
        <v>107</v>
      </c>
      <c r="G123" s="11" t="n">
        <v>76</v>
      </c>
      <c r="T123" s="8"/>
      <c r="U123" s="15"/>
      <c r="V123" s="10" t="s">
        <v>29</v>
      </c>
      <c r="W123" s="11" t="n">
        <v>14</v>
      </c>
      <c r="X123" s="11" t="n">
        <v>538</v>
      </c>
      <c r="Y123" s="11" t="n">
        <v>139</v>
      </c>
      <c r="Z123" s="11" t="n">
        <v>42</v>
      </c>
    </row>
    <row r="124" customFormat="false" ht="14.25" hidden="false" customHeight="false" outlineLevel="0" collapsed="false">
      <c r="A124" s="8"/>
      <c r="B124" s="15"/>
      <c r="C124" s="10" t="s">
        <v>30</v>
      </c>
      <c r="D124" s="11" t="n">
        <v>22</v>
      </c>
      <c r="E124" s="11" t="n">
        <v>542</v>
      </c>
      <c r="F124" s="11" t="n">
        <v>124</v>
      </c>
      <c r="G124" s="11" t="n">
        <v>69</v>
      </c>
      <c r="T124" s="8"/>
      <c r="U124" s="15"/>
      <c r="V124" s="10" t="s">
        <v>30</v>
      </c>
      <c r="W124" s="11" t="n">
        <v>19</v>
      </c>
      <c r="X124" s="11" t="n">
        <v>509</v>
      </c>
      <c r="Y124" s="11" t="n">
        <v>160</v>
      </c>
      <c r="Z124" s="11" t="n">
        <v>45</v>
      </c>
    </row>
    <row r="125" customFormat="false" ht="14.25" hidden="false" customHeight="false" outlineLevel="0" collapsed="false">
      <c r="A125" s="8"/>
      <c r="B125" s="15"/>
      <c r="C125" s="10" t="s">
        <v>31</v>
      </c>
      <c r="D125" s="11" t="n">
        <v>25</v>
      </c>
      <c r="E125" s="11" t="n">
        <v>510</v>
      </c>
      <c r="F125" s="11" t="n">
        <v>149</v>
      </c>
      <c r="G125" s="11" t="n">
        <v>73</v>
      </c>
      <c r="T125" s="8"/>
      <c r="U125" s="15"/>
      <c r="V125" s="10" t="s">
        <v>31</v>
      </c>
      <c r="W125" s="11" t="n">
        <v>16</v>
      </c>
      <c r="X125" s="11" t="n">
        <v>535</v>
      </c>
      <c r="Y125" s="11" t="n">
        <v>123</v>
      </c>
      <c r="Z125" s="11" t="n">
        <v>59</v>
      </c>
    </row>
    <row r="126" customFormat="false" ht="14.25" hidden="false" customHeight="false" outlineLevel="0" collapsed="false">
      <c r="A126" s="8"/>
      <c r="B126" s="15"/>
      <c r="C126" s="10" t="s">
        <v>33</v>
      </c>
      <c r="D126" s="11" t="n">
        <v>17</v>
      </c>
      <c r="E126" s="11" t="n">
        <v>533</v>
      </c>
      <c r="F126" s="11" t="n">
        <v>136</v>
      </c>
      <c r="G126" s="11" t="n">
        <v>65</v>
      </c>
      <c r="T126" s="8"/>
      <c r="U126" s="15"/>
      <c r="V126" s="10" t="s">
        <v>33</v>
      </c>
      <c r="W126" s="11" t="n">
        <v>14</v>
      </c>
      <c r="X126" s="11" t="n">
        <v>500</v>
      </c>
      <c r="Y126" s="11" t="n">
        <v>180</v>
      </c>
      <c r="Z126" s="11" t="n">
        <v>38</v>
      </c>
    </row>
    <row r="127" customFormat="false" ht="14.25" hidden="false" customHeight="false" outlineLevel="0" collapsed="false">
      <c r="A127" s="8"/>
      <c r="B127" s="16" t="s">
        <v>36</v>
      </c>
      <c r="C127" s="10" t="s">
        <v>18</v>
      </c>
      <c r="D127" s="11" t="n">
        <v>23</v>
      </c>
      <c r="E127" s="11" t="n">
        <v>530</v>
      </c>
      <c r="F127" s="11" t="n">
        <v>140</v>
      </c>
      <c r="G127" s="11" t="n">
        <v>64</v>
      </c>
      <c r="T127" s="8"/>
      <c r="U127" s="16" t="s">
        <v>36</v>
      </c>
      <c r="V127" s="10" t="s">
        <v>18</v>
      </c>
      <c r="W127" s="11" t="n">
        <v>17</v>
      </c>
      <c r="X127" s="11" t="n">
        <v>541</v>
      </c>
      <c r="Y127" s="11" t="n">
        <v>137</v>
      </c>
      <c r="Z127" s="11" t="n">
        <v>38</v>
      </c>
    </row>
    <row r="128" customFormat="false" ht="14.25" hidden="false" customHeight="false" outlineLevel="0" collapsed="false">
      <c r="A128" s="8"/>
      <c r="B128" s="8"/>
      <c r="C128" s="10" t="s">
        <v>20</v>
      </c>
      <c r="D128" s="11" t="n">
        <v>17</v>
      </c>
      <c r="E128" s="11" t="n">
        <v>534</v>
      </c>
      <c r="F128" s="11" t="n">
        <v>134</v>
      </c>
      <c r="G128" s="11" t="n">
        <v>72</v>
      </c>
      <c r="T128" s="8"/>
      <c r="U128" s="8"/>
      <c r="V128" s="10" t="s">
        <v>20</v>
      </c>
      <c r="W128" s="11" t="n">
        <v>14</v>
      </c>
      <c r="X128" s="11" t="n">
        <v>538</v>
      </c>
      <c r="Y128" s="11" t="n">
        <v>132</v>
      </c>
      <c r="Z128" s="11" t="n">
        <v>49</v>
      </c>
    </row>
    <row r="129" customFormat="false" ht="14.25" hidden="false" customHeight="false" outlineLevel="0" collapsed="false">
      <c r="A129" s="8"/>
      <c r="B129" s="8"/>
      <c r="C129" s="10" t="s">
        <v>22</v>
      </c>
      <c r="D129" s="11" t="n">
        <v>21</v>
      </c>
      <c r="E129" s="11" t="n">
        <v>548</v>
      </c>
      <c r="F129" s="11" t="n">
        <v>127</v>
      </c>
      <c r="G129" s="11" t="n">
        <v>61</v>
      </c>
      <c r="T129" s="8"/>
      <c r="U129" s="8"/>
      <c r="V129" s="10" t="s">
        <v>22</v>
      </c>
      <c r="W129" s="11" t="n">
        <v>21</v>
      </c>
      <c r="X129" s="11" t="n">
        <v>495</v>
      </c>
      <c r="Y129" s="11" t="n">
        <v>173</v>
      </c>
      <c r="Z129" s="11" t="n">
        <v>44</v>
      </c>
    </row>
    <row r="130" customFormat="false" ht="14.25" hidden="false" customHeight="false" outlineLevel="0" collapsed="false">
      <c r="A130" s="8"/>
      <c r="B130" s="8"/>
      <c r="C130" s="10" t="s">
        <v>24</v>
      </c>
      <c r="D130" s="11" t="n">
        <v>24</v>
      </c>
      <c r="E130" s="11" t="n">
        <v>519</v>
      </c>
      <c r="F130" s="11" t="n">
        <v>158</v>
      </c>
      <c r="G130" s="11" t="n">
        <v>56</v>
      </c>
      <c r="T130" s="8"/>
      <c r="U130" s="8"/>
      <c r="V130" s="10" t="s">
        <v>24</v>
      </c>
      <c r="W130" s="11" t="n">
        <v>23</v>
      </c>
      <c r="X130" s="11" t="n">
        <v>522</v>
      </c>
      <c r="Y130" s="11" t="n">
        <v>147</v>
      </c>
      <c r="Z130" s="11" t="n">
        <v>41</v>
      </c>
    </row>
    <row r="131" customFormat="false" ht="14.25" hidden="false" customHeight="false" outlineLevel="0" collapsed="false">
      <c r="A131" s="8"/>
      <c r="B131" s="8"/>
      <c r="C131" s="10" t="s">
        <v>26</v>
      </c>
      <c r="D131" s="11" t="n">
        <v>22</v>
      </c>
      <c r="E131" s="11" t="n">
        <v>536</v>
      </c>
      <c r="F131" s="11" t="n">
        <v>124</v>
      </c>
      <c r="G131" s="11" t="n">
        <v>75</v>
      </c>
      <c r="T131" s="8"/>
      <c r="U131" s="8"/>
      <c r="V131" s="10" t="s">
        <v>26</v>
      </c>
      <c r="W131" s="11" t="n">
        <v>17</v>
      </c>
      <c r="X131" s="11" t="n">
        <v>527</v>
      </c>
      <c r="Y131" s="11" t="n">
        <v>141</v>
      </c>
      <c r="Z131" s="11" t="n">
        <v>48</v>
      </c>
    </row>
    <row r="132" customFormat="false" ht="14.25" hidden="false" customHeight="false" outlineLevel="0" collapsed="false">
      <c r="A132" s="8"/>
      <c r="B132" s="8"/>
      <c r="C132" s="10" t="s">
        <v>28</v>
      </c>
      <c r="D132" s="11" t="n">
        <v>14</v>
      </c>
      <c r="E132" s="11" t="n">
        <v>542</v>
      </c>
      <c r="F132" s="11" t="n">
        <v>122</v>
      </c>
      <c r="G132" s="11" t="n">
        <v>79</v>
      </c>
      <c r="T132" s="8"/>
      <c r="U132" s="8"/>
      <c r="V132" s="10" t="s">
        <v>28</v>
      </c>
      <c r="W132" s="11" t="n">
        <v>19</v>
      </c>
      <c r="X132" s="11" t="n">
        <v>498</v>
      </c>
      <c r="Y132" s="11" t="n">
        <v>159</v>
      </c>
      <c r="Z132" s="11" t="n">
        <v>57</v>
      </c>
    </row>
    <row r="133" customFormat="false" ht="14.25" hidden="false" customHeight="false" outlineLevel="0" collapsed="false">
      <c r="A133" s="8"/>
      <c r="B133" s="8"/>
      <c r="C133" s="10" t="s">
        <v>29</v>
      </c>
      <c r="D133" s="11" t="n">
        <v>23</v>
      </c>
      <c r="E133" s="11" t="n">
        <v>512</v>
      </c>
      <c r="F133" s="11" t="n">
        <v>153</v>
      </c>
      <c r="G133" s="11" t="n">
        <v>69</v>
      </c>
      <c r="T133" s="8"/>
      <c r="U133" s="8"/>
      <c r="V133" s="10" t="s">
        <v>29</v>
      </c>
      <c r="W133" s="11" t="n">
        <v>13</v>
      </c>
      <c r="X133" s="11" t="n">
        <v>519</v>
      </c>
      <c r="Y133" s="11" t="n">
        <v>151</v>
      </c>
      <c r="Z133" s="11" t="n">
        <v>50</v>
      </c>
    </row>
    <row r="134" customFormat="false" ht="14.25" hidden="false" customHeight="false" outlineLevel="0" collapsed="false">
      <c r="A134" s="8"/>
      <c r="B134" s="8"/>
      <c r="C134" s="10" t="s">
        <v>30</v>
      </c>
      <c r="D134" s="11" t="n">
        <v>22</v>
      </c>
      <c r="E134" s="11" t="n">
        <v>521</v>
      </c>
      <c r="F134" s="11" t="n">
        <v>143</v>
      </c>
      <c r="G134" s="11" t="n">
        <v>71</v>
      </c>
      <c r="T134" s="8"/>
      <c r="U134" s="8"/>
      <c r="V134" s="10" t="s">
        <v>30</v>
      </c>
      <c r="W134" s="11" t="n">
        <v>11</v>
      </c>
      <c r="X134" s="11" t="n">
        <v>531</v>
      </c>
      <c r="Y134" s="11" t="n">
        <v>141</v>
      </c>
      <c r="Z134" s="11" t="n">
        <v>50</v>
      </c>
    </row>
    <row r="135" customFormat="false" ht="14.25" hidden="false" customHeight="false" outlineLevel="0" collapsed="false">
      <c r="A135" s="8"/>
      <c r="B135" s="8"/>
      <c r="C135" s="10" t="s">
        <v>31</v>
      </c>
      <c r="D135" s="11" t="n">
        <v>22</v>
      </c>
      <c r="E135" s="11" t="n">
        <v>526</v>
      </c>
      <c r="F135" s="11" t="n">
        <v>144</v>
      </c>
      <c r="G135" s="11" t="n">
        <v>65</v>
      </c>
      <c r="T135" s="8"/>
      <c r="U135" s="8"/>
      <c r="V135" s="10" t="s">
        <v>31</v>
      </c>
      <c r="W135" s="11" t="n">
        <v>20</v>
      </c>
      <c r="X135" s="11" t="n">
        <v>519</v>
      </c>
      <c r="Y135" s="11" t="n">
        <v>144</v>
      </c>
      <c r="Z135" s="11" t="n">
        <v>50</v>
      </c>
    </row>
    <row r="136" customFormat="false" ht="14.25" hidden="false" customHeight="false" outlineLevel="0" collapsed="false">
      <c r="A136" s="8"/>
      <c r="B136" s="8"/>
      <c r="C136" s="10" t="s">
        <v>33</v>
      </c>
      <c r="D136" s="11" t="n">
        <v>29</v>
      </c>
      <c r="E136" s="11" t="n">
        <v>501</v>
      </c>
      <c r="F136" s="11" t="n">
        <v>168</v>
      </c>
      <c r="G136" s="11" t="n">
        <v>53</v>
      </c>
      <c r="T136" s="8"/>
      <c r="U136" s="8"/>
      <c r="V136" s="10" t="s">
        <v>33</v>
      </c>
      <c r="W136" s="11" t="n">
        <v>20</v>
      </c>
      <c r="X136" s="11" t="n">
        <v>514</v>
      </c>
      <c r="Y136" s="11" t="n">
        <v>153</v>
      </c>
      <c r="Z136" s="11" t="n">
        <v>45</v>
      </c>
    </row>
    <row r="137" customFormat="false" ht="12.75" hidden="false" customHeight="false" outlineLevel="0" collapsed="false">
      <c r="D137" s="17"/>
      <c r="E137" s="17"/>
      <c r="F137" s="17"/>
      <c r="G137" s="17"/>
      <c r="W137" s="17"/>
      <c r="X137" s="17"/>
      <c r="Y137" s="17"/>
      <c r="Z137" s="17"/>
    </row>
    <row r="138" customFormat="false" ht="12.75" hidden="false" customHeight="false" outlineLevel="0" collapsed="false">
      <c r="D138" s="17"/>
      <c r="E138" s="17"/>
      <c r="F138" s="17"/>
      <c r="G138" s="17"/>
      <c r="W138" s="17"/>
      <c r="X138" s="17"/>
      <c r="Y138" s="17"/>
      <c r="Z138" s="17"/>
    </row>
    <row r="139" customFormat="false" ht="13.5" hidden="false" customHeight="true" outlineLevel="0" collapsed="false">
      <c r="D139" s="4" t="s">
        <v>6</v>
      </c>
      <c r="E139" s="4" t="s">
        <v>7</v>
      </c>
      <c r="F139" s="4" t="s">
        <v>8</v>
      </c>
      <c r="G139" s="4" t="s">
        <v>9</v>
      </c>
      <c r="W139" s="4" t="s">
        <v>6</v>
      </c>
      <c r="X139" s="4" t="s">
        <v>7</v>
      </c>
      <c r="Y139" s="4" t="s">
        <v>8</v>
      </c>
      <c r="Z139" s="4" t="s">
        <v>9</v>
      </c>
    </row>
    <row r="140" customFormat="false" ht="13.5" hidden="false" customHeight="true" outlineLevel="0" collapsed="false">
      <c r="A140" s="8" t="s">
        <v>50</v>
      </c>
      <c r="B140" s="9" t="s">
        <v>17</v>
      </c>
      <c r="C140" s="10" t="s">
        <v>18</v>
      </c>
      <c r="D140" s="11" t="n">
        <v>18</v>
      </c>
      <c r="E140" s="11" t="n">
        <v>516</v>
      </c>
      <c r="F140" s="11" t="n">
        <v>148</v>
      </c>
      <c r="G140" s="11" t="n">
        <v>33</v>
      </c>
      <c r="T140" s="8" t="s">
        <v>51</v>
      </c>
      <c r="U140" s="9" t="s">
        <v>17</v>
      </c>
      <c r="V140" s="10" t="s">
        <v>18</v>
      </c>
      <c r="W140" s="11" t="n">
        <v>8</v>
      </c>
      <c r="X140" s="11" t="n">
        <v>537</v>
      </c>
      <c r="Y140" s="11" t="n">
        <v>136</v>
      </c>
      <c r="Z140" s="11" t="n">
        <v>17</v>
      </c>
    </row>
    <row r="141" customFormat="false" ht="14.25" hidden="false" customHeight="false" outlineLevel="0" collapsed="false">
      <c r="A141" s="8"/>
      <c r="B141" s="9"/>
      <c r="C141" s="10" t="s">
        <v>20</v>
      </c>
      <c r="D141" s="11" t="n">
        <v>7</v>
      </c>
      <c r="E141" s="11" t="n">
        <v>538</v>
      </c>
      <c r="F141" s="11" t="n">
        <v>133</v>
      </c>
      <c r="G141" s="11" t="n">
        <v>37</v>
      </c>
      <c r="T141" s="8"/>
      <c r="U141" s="9"/>
      <c r="V141" s="10" t="s">
        <v>20</v>
      </c>
      <c r="W141" s="11" t="n">
        <v>13</v>
      </c>
      <c r="X141" s="11" t="n">
        <v>502</v>
      </c>
      <c r="Y141" s="11" t="n">
        <v>164</v>
      </c>
      <c r="Z141" s="11" t="n">
        <v>19</v>
      </c>
    </row>
    <row r="142" customFormat="false" ht="14.25" hidden="false" customHeight="false" outlineLevel="0" collapsed="false">
      <c r="A142" s="8"/>
      <c r="B142" s="9"/>
      <c r="C142" s="10" t="s">
        <v>22</v>
      </c>
      <c r="D142" s="11" t="n">
        <v>15</v>
      </c>
      <c r="E142" s="11" t="n">
        <v>532</v>
      </c>
      <c r="F142" s="11" t="n">
        <v>136</v>
      </c>
      <c r="G142" s="11" t="n">
        <v>32</v>
      </c>
      <c r="T142" s="8"/>
      <c r="U142" s="9"/>
      <c r="V142" s="10" t="s">
        <v>22</v>
      </c>
      <c r="W142" s="11" t="n">
        <v>9</v>
      </c>
      <c r="X142" s="11" t="n">
        <v>542</v>
      </c>
      <c r="Y142" s="11" t="n">
        <v>135</v>
      </c>
      <c r="Z142" s="11" t="n">
        <v>12</v>
      </c>
    </row>
    <row r="143" customFormat="false" ht="14.25" hidden="false" customHeight="false" outlineLevel="0" collapsed="false">
      <c r="A143" s="8"/>
      <c r="B143" s="9"/>
      <c r="C143" s="10" t="s">
        <v>24</v>
      </c>
      <c r="D143" s="11" t="n">
        <v>11</v>
      </c>
      <c r="E143" s="11" t="n">
        <v>561</v>
      </c>
      <c r="F143" s="11" t="n">
        <v>108</v>
      </c>
      <c r="G143" s="11" t="n">
        <v>35</v>
      </c>
      <c r="T143" s="8"/>
      <c r="U143" s="9"/>
      <c r="V143" s="10" t="s">
        <v>24</v>
      </c>
      <c r="W143" s="11" t="n">
        <v>9</v>
      </c>
      <c r="X143" s="11" t="n">
        <v>528</v>
      </c>
      <c r="Y143" s="11" t="n">
        <v>144</v>
      </c>
      <c r="Z143" s="11" t="n">
        <v>17</v>
      </c>
    </row>
    <row r="144" customFormat="false" ht="14.25" hidden="false" customHeight="false" outlineLevel="0" collapsed="false">
      <c r="A144" s="8"/>
      <c r="B144" s="9"/>
      <c r="C144" s="10" t="s">
        <v>26</v>
      </c>
      <c r="D144" s="11" t="n">
        <v>18</v>
      </c>
      <c r="E144" s="11" t="n">
        <v>507</v>
      </c>
      <c r="F144" s="11" t="n">
        <v>164</v>
      </c>
      <c r="G144" s="11" t="n">
        <v>26</v>
      </c>
      <c r="T144" s="8"/>
      <c r="U144" s="9"/>
      <c r="V144" s="10" t="s">
        <v>26</v>
      </c>
      <c r="W144" s="11" t="n">
        <v>5</v>
      </c>
      <c r="X144" s="11" t="n">
        <v>539</v>
      </c>
      <c r="Y144" s="11" t="n">
        <v>134</v>
      </c>
      <c r="Z144" s="11" t="n">
        <v>20</v>
      </c>
    </row>
    <row r="145" customFormat="false" ht="14.25" hidden="false" customHeight="false" outlineLevel="0" collapsed="false">
      <c r="A145" s="8"/>
      <c r="B145" s="9"/>
      <c r="C145" s="10" t="s">
        <v>28</v>
      </c>
      <c r="D145" s="11" t="n">
        <v>15</v>
      </c>
      <c r="E145" s="11" t="n">
        <v>514</v>
      </c>
      <c r="F145" s="11" t="n">
        <v>157</v>
      </c>
      <c r="G145" s="11" t="n">
        <v>29</v>
      </c>
      <c r="T145" s="8"/>
      <c r="U145" s="9"/>
      <c r="V145" s="10" t="s">
        <v>28</v>
      </c>
      <c r="W145" s="11" t="n">
        <v>6</v>
      </c>
      <c r="X145" s="11" t="n">
        <v>529</v>
      </c>
      <c r="Y145" s="11" t="n">
        <v>144</v>
      </c>
      <c r="Z145" s="11" t="n">
        <v>19</v>
      </c>
    </row>
    <row r="146" customFormat="false" ht="14.25" hidden="false" customHeight="false" outlineLevel="0" collapsed="false">
      <c r="A146" s="8"/>
      <c r="B146" s="9"/>
      <c r="C146" s="10" t="s">
        <v>29</v>
      </c>
      <c r="D146" s="11" t="n">
        <v>10</v>
      </c>
      <c r="E146" s="11" t="n">
        <v>561</v>
      </c>
      <c r="F146" s="11" t="n">
        <v>107</v>
      </c>
      <c r="G146" s="11" t="n">
        <v>37</v>
      </c>
      <c r="T146" s="8"/>
      <c r="U146" s="9"/>
      <c r="V146" s="10" t="s">
        <v>29</v>
      </c>
      <c r="W146" s="11" t="n">
        <v>9</v>
      </c>
      <c r="X146" s="11" t="n">
        <v>542</v>
      </c>
      <c r="Y146" s="11" t="n">
        <v>124</v>
      </c>
      <c r="Z146" s="11" t="n">
        <v>23</v>
      </c>
    </row>
    <row r="147" customFormat="false" ht="14.25" hidden="false" customHeight="false" outlineLevel="0" collapsed="false">
      <c r="A147" s="8"/>
      <c r="B147" s="9"/>
      <c r="C147" s="10" t="s">
        <v>30</v>
      </c>
      <c r="D147" s="11" t="n">
        <v>14</v>
      </c>
      <c r="E147" s="11" t="n">
        <v>489</v>
      </c>
      <c r="F147" s="11" t="n">
        <v>180</v>
      </c>
      <c r="G147" s="11" t="n">
        <v>32</v>
      </c>
      <c r="T147" s="8"/>
      <c r="U147" s="9"/>
      <c r="V147" s="10" t="s">
        <v>30</v>
      </c>
      <c r="W147" s="11" t="n">
        <v>13</v>
      </c>
      <c r="X147" s="11" t="n">
        <v>504</v>
      </c>
      <c r="Y147" s="11" t="n">
        <v>165</v>
      </c>
      <c r="Z147" s="11" t="n">
        <v>16</v>
      </c>
    </row>
    <row r="148" customFormat="false" ht="14.25" hidden="false" customHeight="false" outlineLevel="0" collapsed="false">
      <c r="A148" s="8"/>
      <c r="B148" s="9"/>
      <c r="C148" s="10" t="s">
        <v>31</v>
      </c>
      <c r="D148" s="11" t="n">
        <v>17</v>
      </c>
      <c r="E148" s="11" t="n">
        <v>517</v>
      </c>
      <c r="F148" s="11" t="n">
        <v>150</v>
      </c>
      <c r="G148" s="11" t="n">
        <v>31</v>
      </c>
      <c r="T148" s="8"/>
      <c r="U148" s="9"/>
      <c r="V148" s="10" t="s">
        <v>31</v>
      </c>
      <c r="W148" s="11" t="n">
        <v>8</v>
      </c>
      <c r="X148" s="11" t="n">
        <v>533</v>
      </c>
      <c r="Y148" s="11" t="n">
        <v>122</v>
      </c>
      <c r="Z148" s="11" t="n">
        <v>35</v>
      </c>
    </row>
    <row r="149" customFormat="false" ht="14.25" hidden="false" customHeight="false" outlineLevel="0" collapsed="false">
      <c r="A149" s="8"/>
      <c r="B149" s="9"/>
      <c r="C149" s="10" t="s">
        <v>33</v>
      </c>
      <c r="D149" s="11" t="n">
        <v>14</v>
      </c>
      <c r="E149" s="11" t="n">
        <v>507</v>
      </c>
      <c r="F149" s="11" t="n">
        <v>157</v>
      </c>
      <c r="G149" s="11" t="n">
        <v>29</v>
      </c>
      <c r="T149" s="8"/>
      <c r="U149" s="9"/>
      <c r="V149" s="10" t="s">
        <v>33</v>
      </c>
      <c r="W149" s="11" t="n">
        <v>9</v>
      </c>
      <c r="X149" s="11" t="n">
        <v>494</v>
      </c>
      <c r="Y149" s="11" t="n">
        <v>164</v>
      </c>
      <c r="Z149" s="11" t="n">
        <v>28</v>
      </c>
    </row>
    <row r="150" customFormat="false" ht="14.25" hidden="false" customHeight="false" outlineLevel="0" collapsed="false">
      <c r="A150" s="8"/>
      <c r="B150" s="15" t="s">
        <v>34</v>
      </c>
      <c r="C150" s="10" t="s">
        <v>18</v>
      </c>
      <c r="D150" s="11" t="n">
        <v>8</v>
      </c>
      <c r="E150" s="11" t="n">
        <v>547</v>
      </c>
      <c r="F150" s="11" t="n">
        <v>123</v>
      </c>
      <c r="G150" s="11" t="n">
        <v>37</v>
      </c>
      <c r="T150" s="8"/>
      <c r="U150" s="15" t="s">
        <v>34</v>
      </c>
      <c r="V150" s="10" t="s">
        <v>18</v>
      </c>
      <c r="W150" s="11" t="n">
        <v>6</v>
      </c>
      <c r="X150" s="11" t="n">
        <v>529</v>
      </c>
      <c r="Y150" s="11" t="n">
        <v>148</v>
      </c>
      <c r="Z150" s="11" t="n">
        <v>15</v>
      </c>
    </row>
    <row r="151" customFormat="false" ht="14.25" hidden="false" customHeight="false" outlineLevel="0" collapsed="false">
      <c r="A151" s="8"/>
      <c r="B151" s="15"/>
      <c r="C151" s="10" t="s">
        <v>20</v>
      </c>
      <c r="D151" s="11" t="n">
        <v>15</v>
      </c>
      <c r="E151" s="11" t="n">
        <v>518</v>
      </c>
      <c r="F151" s="11" t="n">
        <v>149</v>
      </c>
      <c r="G151" s="11" t="n">
        <v>33</v>
      </c>
      <c r="T151" s="8"/>
      <c r="U151" s="15"/>
      <c r="V151" s="10" t="s">
        <v>20</v>
      </c>
      <c r="W151" s="11" t="n">
        <v>5</v>
      </c>
      <c r="X151" s="11" t="n">
        <v>556</v>
      </c>
      <c r="Y151" s="11" t="n">
        <v>118</v>
      </c>
      <c r="Z151" s="11" t="n">
        <v>19</v>
      </c>
    </row>
    <row r="152" customFormat="false" ht="14.25" hidden="false" customHeight="false" outlineLevel="0" collapsed="false">
      <c r="A152" s="8"/>
      <c r="B152" s="15"/>
      <c r="C152" s="10" t="s">
        <v>22</v>
      </c>
      <c r="D152" s="11" t="n">
        <v>11</v>
      </c>
      <c r="E152" s="11" t="n">
        <v>485</v>
      </c>
      <c r="F152" s="11" t="n">
        <v>179</v>
      </c>
      <c r="G152" s="11" t="n">
        <v>40</v>
      </c>
      <c r="T152" s="8"/>
      <c r="U152" s="15"/>
      <c r="V152" s="10" t="s">
        <v>22</v>
      </c>
      <c r="W152" s="11" t="n">
        <v>10</v>
      </c>
      <c r="X152" s="11" t="n">
        <v>528</v>
      </c>
      <c r="Y152" s="11" t="n">
        <v>135</v>
      </c>
      <c r="Z152" s="11" t="n">
        <v>25</v>
      </c>
    </row>
    <row r="153" customFormat="false" ht="14.25" hidden="false" customHeight="false" outlineLevel="0" collapsed="false">
      <c r="A153" s="8"/>
      <c r="B153" s="15"/>
      <c r="C153" s="10" t="s">
        <v>24</v>
      </c>
      <c r="D153" s="11" t="n">
        <v>10</v>
      </c>
      <c r="E153" s="11" t="n">
        <v>565</v>
      </c>
      <c r="F153" s="11" t="n">
        <v>104</v>
      </c>
      <c r="G153" s="11" t="n">
        <v>36</v>
      </c>
      <c r="T153" s="8"/>
      <c r="U153" s="15"/>
      <c r="V153" s="10" t="s">
        <v>24</v>
      </c>
      <c r="W153" s="11" t="n">
        <v>15</v>
      </c>
      <c r="X153" s="11" t="n">
        <v>512</v>
      </c>
      <c r="Y153" s="11" t="n">
        <v>153</v>
      </c>
      <c r="Z153" s="11" t="n">
        <v>18</v>
      </c>
    </row>
    <row r="154" customFormat="false" ht="14.25" hidden="false" customHeight="false" outlineLevel="0" collapsed="false">
      <c r="A154" s="8"/>
      <c r="B154" s="15"/>
      <c r="C154" s="10" t="s">
        <v>26</v>
      </c>
      <c r="D154" s="11" t="n">
        <v>19</v>
      </c>
      <c r="E154" s="11" t="n">
        <v>518</v>
      </c>
      <c r="F154" s="11" t="n">
        <v>150</v>
      </c>
      <c r="G154" s="11" t="n">
        <v>28</v>
      </c>
      <c r="T154" s="8"/>
      <c r="U154" s="15"/>
      <c r="V154" s="10" t="s">
        <v>26</v>
      </c>
      <c r="W154" s="11" t="n">
        <v>10</v>
      </c>
      <c r="X154" s="11" t="n">
        <v>530</v>
      </c>
      <c r="Y154" s="11" t="n">
        <v>132</v>
      </c>
      <c r="Z154" s="11" t="n">
        <v>26</v>
      </c>
    </row>
    <row r="155" customFormat="false" ht="14.25" hidden="false" customHeight="false" outlineLevel="0" collapsed="false">
      <c r="A155" s="8"/>
      <c r="B155" s="15"/>
      <c r="C155" s="10" t="s">
        <v>28</v>
      </c>
      <c r="D155" s="11" t="n">
        <v>8</v>
      </c>
      <c r="E155" s="11" t="n">
        <v>543</v>
      </c>
      <c r="F155" s="11" t="n">
        <v>129</v>
      </c>
      <c r="G155" s="11" t="n">
        <v>35</v>
      </c>
      <c r="T155" s="8"/>
      <c r="U155" s="15"/>
      <c r="V155" s="10" t="s">
        <v>28</v>
      </c>
      <c r="W155" s="11" t="n">
        <v>12</v>
      </c>
      <c r="X155" s="11" t="n">
        <v>481</v>
      </c>
      <c r="Y155" s="11" t="n">
        <v>181</v>
      </c>
      <c r="Z155" s="11" t="n">
        <v>24</v>
      </c>
    </row>
    <row r="156" customFormat="false" ht="14.25" hidden="false" customHeight="false" outlineLevel="0" collapsed="false">
      <c r="A156" s="8"/>
      <c r="B156" s="15"/>
      <c r="C156" s="10" t="s">
        <v>29</v>
      </c>
      <c r="D156" s="11" t="n">
        <v>9</v>
      </c>
      <c r="E156" s="11" t="n">
        <v>525</v>
      </c>
      <c r="F156" s="11" t="n">
        <v>148</v>
      </c>
      <c r="G156" s="11" t="n">
        <v>33</v>
      </c>
      <c r="T156" s="8"/>
      <c r="U156" s="15"/>
      <c r="V156" s="10" t="s">
        <v>29</v>
      </c>
      <c r="W156" s="11" t="n">
        <v>4</v>
      </c>
      <c r="X156" s="11" t="n">
        <v>531</v>
      </c>
      <c r="Y156" s="11" t="n">
        <v>135</v>
      </c>
      <c r="Z156" s="11" t="n">
        <v>28</v>
      </c>
    </row>
    <row r="157" customFormat="false" ht="14.25" hidden="false" customHeight="false" outlineLevel="0" collapsed="false">
      <c r="A157" s="8"/>
      <c r="B157" s="15"/>
      <c r="C157" s="10" t="s">
        <v>30</v>
      </c>
      <c r="D157" s="11" t="n">
        <v>15</v>
      </c>
      <c r="E157" s="11" t="n">
        <v>524</v>
      </c>
      <c r="F157" s="11" t="n">
        <v>148</v>
      </c>
      <c r="G157" s="11" t="n">
        <v>28</v>
      </c>
      <c r="T157" s="8"/>
      <c r="U157" s="15"/>
      <c r="V157" s="10" t="s">
        <v>30</v>
      </c>
      <c r="W157" s="11" t="n">
        <v>4</v>
      </c>
      <c r="X157" s="11" t="n">
        <v>567</v>
      </c>
      <c r="Y157" s="11" t="n">
        <v>106</v>
      </c>
      <c r="Z157" s="11" t="n">
        <v>21</v>
      </c>
    </row>
    <row r="158" customFormat="false" ht="14.25" hidden="false" customHeight="false" outlineLevel="0" collapsed="false">
      <c r="A158" s="8"/>
      <c r="B158" s="15"/>
      <c r="C158" s="10" t="s">
        <v>31</v>
      </c>
      <c r="D158" s="11" t="n">
        <v>15</v>
      </c>
      <c r="E158" s="11" t="n">
        <v>537</v>
      </c>
      <c r="F158" s="11" t="n">
        <v>126</v>
      </c>
      <c r="G158" s="11" t="n">
        <v>37</v>
      </c>
      <c r="T158" s="8"/>
      <c r="U158" s="15"/>
      <c r="V158" s="10" t="s">
        <v>31</v>
      </c>
      <c r="W158" s="11" t="n">
        <v>8</v>
      </c>
      <c r="X158" s="11" t="n">
        <v>499</v>
      </c>
      <c r="Y158" s="11" t="n">
        <v>173</v>
      </c>
      <c r="Z158" s="11" t="n">
        <v>18</v>
      </c>
    </row>
    <row r="159" customFormat="false" ht="14.25" hidden="false" customHeight="false" outlineLevel="0" collapsed="false">
      <c r="A159" s="8"/>
      <c r="B159" s="15"/>
      <c r="C159" s="10" t="s">
        <v>33</v>
      </c>
      <c r="D159" s="11" t="n">
        <v>9</v>
      </c>
      <c r="E159" s="11" t="n">
        <v>526</v>
      </c>
      <c r="F159" s="11" t="n">
        <v>138</v>
      </c>
      <c r="G159" s="11" t="n">
        <v>34</v>
      </c>
      <c r="T159" s="8"/>
      <c r="U159" s="15"/>
      <c r="V159" s="10" t="s">
        <v>33</v>
      </c>
      <c r="W159" s="11" t="n">
        <v>7</v>
      </c>
      <c r="X159" s="11" t="n">
        <v>519</v>
      </c>
      <c r="Y159" s="11" t="n">
        <v>149</v>
      </c>
      <c r="Z159" s="11" t="n">
        <v>20</v>
      </c>
    </row>
    <row r="160" customFormat="false" ht="14.25" hidden="false" customHeight="false" outlineLevel="0" collapsed="false">
      <c r="A160" s="8"/>
      <c r="B160" s="16" t="s">
        <v>36</v>
      </c>
      <c r="C160" s="10" t="s">
        <v>18</v>
      </c>
      <c r="D160" s="11" t="n">
        <v>10</v>
      </c>
      <c r="E160" s="11" t="n">
        <v>538</v>
      </c>
      <c r="F160" s="11" t="n">
        <v>126</v>
      </c>
      <c r="G160" s="11" t="n">
        <v>41</v>
      </c>
      <c r="T160" s="8"/>
      <c r="U160" s="16" t="s">
        <v>36</v>
      </c>
      <c r="V160" s="10" t="s">
        <v>18</v>
      </c>
      <c r="W160" s="11" t="n">
        <v>7</v>
      </c>
      <c r="X160" s="11" t="n">
        <v>558</v>
      </c>
      <c r="Y160" s="11" t="n">
        <v>111</v>
      </c>
      <c r="Z160" s="11" t="n">
        <v>22</v>
      </c>
    </row>
    <row r="161" customFormat="false" ht="14.25" hidden="false" customHeight="false" outlineLevel="0" collapsed="false">
      <c r="A161" s="8"/>
      <c r="B161" s="8"/>
      <c r="C161" s="10" t="s">
        <v>20</v>
      </c>
      <c r="D161" s="11" t="n">
        <v>14</v>
      </c>
      <c r="E161" s="11" t="n">
        <v>557</v>
      </c>
      <c r="F161" s="11" t="n">
        <v>114</v>
      </c>
      <c r="G161" s="11" t="n">
        <v>30</v>
      </c>
      <c r="T161" s="8"/>
      <c r="U161" s="8"/>
      <c r="V161" s="10" t="s">
        <v>20</v>
      </c>
      <c r="W161" s="11" t="n">
        <v>11</v>
      </c>
      <c r="X161" s="11" t="n">
        <v>515</v>
      </c>
      <c r="Y161" s="11" t="n">
        <v>153</v>
      </c>
      <c r="Z161" s="11" t="n">
        <v>19</v>
      </c>
    </row>
    <row r="162" customFormat="false" ht="14.25" hidden="false" customHeight="false" outlineLevel="0" collapsed="false">
      <c r="A162" s="8"/>
      <c r="B162" s="8"/>
      <c r="C162" s="10" t="s">
        <v>22</v>
      </c>
      <c r="D162" s="11" t="n">
        <v>14</v>
      </c>
      <c r="E162" s="11" t="n">
        <v>501</v>
      </c>
      <c r="F162" s="11" t="n">
        <v>159</v>
      </c>
      <c r="G162" s="11" t="n">
        <v>41</v>
      </c>
      <c r="T162" s="8"/>
      <c r="U162" s="8"/>
      <c r="V162" s="10" t="s">
        <v>22</v>
      </c>
      <c r="W162" s="11" t="n">
        <v>12</v>
      </c>
      <c r="X162" s="11" t="n">
        <v>523</v>
      </c>
      <c r="Y162" s="11" t="n">
        <v>149</v>
      </c>
      <c r="Z162" s="11" t="n">
        <v>14</v>
      </c>
    </row>
    <row r="163" customFormat="false" ht="14.25" hidden="false" customHeight="false" outlineLevel="0" collapsed="false">
      <c r="A163" s="8"/>
      <c r="B163" s="8"/>
      <c r="C163" s="10" t="s">
        <v>24</v>
      </c>
      <c r="D163" s="11" t="n">
        <v>15</v>
      </c>
      <c r="E163" s="11" t="n">
        <v>483</v>
      </c>
      <c r="F163" s="11" t="n">
        <v>179</v>
      </c>
      <c r="G163" s="11" t="n">
        <v>38</v>
      </c>
      <c r="T163" s="8"/>
      <c r="U163" s="8"/>
      <c r="V163" s="10" t="s">
        <v>24</v>
      </c>
      <c r="W163" s="11" t="n">
        <v>5</v>
      </c>
      <c r="X163" s="11" t="n">
        <v>540</v>
      </c>
      <c r="Y163" s="11" t="n">
        <v>127</v>
      </c>
      <c r="Z163" s="11" t="n">
        <v>26</v>
      </c>
    </row>
    <row r="164" customFormat="false" ht="14.25" hidden="false" customHeight="false" outlineLevel="0" collapsed="false">
      <c r="A164" s="8"/>
      <c r="B164" s="8"/>
      <c r="C164" s="10" t="s">
        <v>26</v>
      </c>
      <c r="D164" s="11" t="n">
        <v>15</v>
      </c>
      <c r="E164" s="11" t="n">
        <v>521</v>
      </c>
      <c r="F164" s="11" t="n">
        <v>154</v>
      </c>
      <c r="G164" s="11" t="n">
        <v>25</v>
      </c>
      <c r="T164" s="8"/>
      <c r="U164" s="8"/>
      <c r="V164" s="10" t="s">
        <v>26</v>
      </c>
      <c r="W164" s="11" t="n">
        <v>4</v>
      </c>
      <c r="X164" s="11" t="n">
        <v>527</v>
      </c>
      <c r="Y164" s="11" t="n">
        <v>146</v>
      </c>
      <c r="Z164" s="11" t="n">
        <v>21</v>
      </c>
    </row>
    <row r="165" customFormat="false" ht="14.25" hidden="false" customHeight="false" outlineLevel="0" collapsed="false">
      <c r="A165" s="8"/>
      <c r="B165" s="8"/>
      <c r="C165" s="10" t="s">
        <v>28</v>
      </c>
      <c r="D165" s="11" t="n">
        <v>8</v>
      </c>
      <c r="E165" s="11" t="n">
        <v>539</v>
      </c>
      <c r="F165" s="11" t="n">
        <v>137</v>
      </c>
      <c r="G165" s="11" t="n">
        <v>31</v>
      </c>
      <c r="T165" s="8"/>
      <c r="U165" s="8"/>
      <c r="V165" s="10" t="s">
        <v>28</v>
      </c>
      <c r="W165" s="11" t="n">
        <v>9</v>
      </c>
      <c r="X165" s="11" t="n">
        <v>502</v>
      </c>
      <c r="Y165" s="11" t="n">
        <v>162</v>
      </c>
      <c r="Z165" s="11" t="n">
        <v>25</v>
      </c>
    </row>
    <row r="166" customFormat="false" ht="14.25" hidden="false" customHeight="false" outlineLevel="0" collapsed="false">
      <c r="A166" s="8"/>
      <c r="B166" s="8"/>
      <c r="C166" s="10" t="s">
        <v>29</v>
      </c>
      <c r="D166" s="11" t="n">
        <v>6</v>
      </c>
      <c r="E166" s="11" t="n">
        <v>528</v>
      </c>
      <c r="F166" s="11" t="n">
        <v>153</v>
      </c>
      <c r="G166" s="11" t="n">
        <v>28</v>
      </c>
      <c r="T166" s="8"/>
      <c r="U166" s="8"/>
      <c r="V166" s="10" t="s">
        <v>29</v>
      </c>
      <c r="W166" s="11" t="n">
        <v>10</v>
      </c>
      <c r="X166" s="11" t="n">
        <v>516</v>
      </c>
      <c r="Y166" s="11" t="n">
        <v>152</v>
      </c>
      <c r="Z166" s="11" t="n">
        <v>20</v>
      </c>
    </row>
    <row r="167" customFormat="false" ht="14.25" hidden="false" customHeight="false" outlineLevel="0" collapsed="false">
      <c r="A167" s="8"/>
      <c r="B167" s="8"/>
      <c r="C167" s="10" t="s">
        <v>30</v>
      </c>
      <c r="D167" s="11" t="n">
        <v>16</v>
      </c>
      <c r="E167" s="11" t="n">
        <v>519</v>
      </c>
      <c r="F167" s="11" t="n">
        <v>154</v>
      </c>
      <c r="G167" s="11" t="n">
        <v>26</v>
      </c>
      <c r="T167" s="8"/>
      <c r="U167" s="8"/>
      <c r="V167" s="10" t="s">
        <v>30</v>
      </c>
      <c r="W167" s="11" t="n">
        <v>9</v>
      </c>
      <c r="X167" s="11" t="n">
        <v>516</v>
      </c>
      <c r="Y167" s="11" t="n">
        <v>149</v>
      </c>
      <c r="Z167" s="11" t="n">
        <v>24</v>
      </c>
    </row>
    <row r="168" customFormat="false" ht="14.25" hidden="false" customHeight="false" outlineLevel="0" collapsed="false">
      <c r="A168" s="8"/>
      <c r="B168" s="8"/>
      <c r="C168" s="10" t="s">
        <v>31</v>
      </c>
      <c r="D168" s="11" t="n">
        <v>19</v>
      </c>
      <c r="E168" s="11" t="n">
        <v>535</v>
      </c>
      <c r="F168" s="11" t="n">
        <v>127</v>
      </c>
      <c r="G168" s="11" t="n">
        <v>34</v>
      </c>
      <c r="T168" s="8"/>
      <c r="U168" s="8"/>
      <c r="V168" s="10" t="s">
        <v>31</v>
      </c>
      <c r="W168" s="11" t="n">
        <v>4</v>
      </c>
      <c r="X168" s="11" t="n">
        <v>541</v>
      </c>
      <c r="Y168" s="11" t="n">
        <v>127</v>
      </c>
      <c r="Z168" s="11" t="n">
        <v>26</v>
      </c>
    </row>
    <row r="169" customFormat="false" ht="14.25" hidden="false" customHeight="false" outlineLevel="0" collapsed="false">
      <c r="A169" s="8"/>
      <c r="B169" s="8"/>
      <c r="C169" s="10" t="s">
        <v>33</v>
      </c>
      <c r="D169" s="11" t="n">
        <v>11</v>
      </c>
      <c r="E169" s="11" t="n">
        <v>531</v>
      </c>
      <c r="F169" s="11" t="n">
        <v>127</v>
      </c>
      <c r="G169" s="11" t="n">
        <v>38</v>
      </c>
      <c r="T169" s="8"/>
      <c r="U169" s="8"/>
      <c r="V169" s="10" t="s">
        <v>33</v>
      </c>
      <c r="W169" s="11" t="n">
        <v>12</v>
      </c>
      <c r="X169" s="11" t="n">
        <v>503</v>
      </c>
      <c r="Y169" s="11" t="n">
        <v>165</v>
      </c>
      <c r="Z169" s="11" t="n">
        <v>15</v>
      </c>
    </row>
  </sheetData>
  <mergeCells count="100">
    <mergeCell ref="I6:I7"/>
    <mergeCell ref="J6:M6"/>
    <mergeCell ref="N6:N7"/>
    <mergeCell ref="O6:O7"/>
    <mergeCell ref="P6:P7"/>
    <mergeCell ref="Q6:Q7"/>
    <mergeCell ref="A7:A36"/>
    <mergeCell ref="B7:B16"/>
    <mergeCell ref="T7:T36"/>
    <mergeCell ref="U7:U16"/>
    <mergeCell ref="I15:I16"/>
    <mergeCell ref="J15:M15"/>
    <mergeCell ref="N15:N16"/>
    <mergeCell ref="O15:O16"/>
    <mergeCell ref="P15:P16"/>
    <mergeCell ref="Q15:Q16"/>
    <mergeCell ref="B17:B26"/>
    <mergeCell ref="U17:U26"/>
    <mergeCell ref="I24:I25"/>
    <mergeCell ref="J24:M24"/>
    <mergeCell ref="N24:N25"/>
    <mergeCell ref="O24:O25"/>
    <mergeCell ref="P24:P25"/>
    <mergeCell ref="Q24:Q25"/>
    <mergeCell ref="B27:B36"/>
    <mergeCell ref="U27:U36"/>
    <mergeCell ref="I33:I34"/>
    <mergeCell ref="J33:M33"/>
    <mergeCell ref="N33:N34"/>
    <mergeCell ref="O33:O34"/>
    <mergeCell ref="P33:P34"/>
    <mergeCell ref="Q33:Q34"/>
    <mergeCell ref="A41:A70"/>
    <mergeCell ref="B41:B50"/>
    <mergeCell ref="I41:I42"/>
    <mergeCell ref="J41:M41"/>
    <mergeCell ref="N41:N42"/>
    <mergeCell ref="O41:O42"/>
    <mergeCell ref="P41:P42"/>
    <mergeCell ref="Q41:Q42"/>
    <mergeCell ref="T41:T70"/>
    <mergeCell ref="U41:U50"/>
    <mergeCell ref="I50:I51"/>
    <mergeCell ref="J50:M50"/>
    <mergeCell ref="N50:N51"/>
    <mergeCell ref="O50:O51"/>
    <mergeCell ref="P50:P51"/>
    <mergeCell ref="Q50:Q51"/>
    <mergeCell ref="B51:B60"/>
    <mergeCell ref="U51:U60"/>
    <mergeCell ref="I59:I60"/>
    <mergeCell ref="J59:M59"/>
    <mergeCell ref="N59:N60"/>
    <mergeCell ref="O59:O60"/>
    <mergeCell ref="P59:P60"/>
    <mergeCell ref="Q59:Q60"/>
    <mergeCell ref="B61:B70"/>
    <mergeCell ref="U61:U70"/>
    <mergeCell ref="I68:I69"/>
    <mergeCell ref="J68:M68"/>
    <mergeCell ref="N68:N69"/>
    <mergeCell ref="O68:O69"/>
    <mergeCell ref="P68:P69"/>
    <mergeCell ref="Q68:Q69"/>
    <mergeCell ref="A74:A103"/>
    <mergeCell ref="B74:B83"/>
    <mergeCell ref="T74:T103"/>
    <mergeCell ref="U74:U83"/>
    <mergeCell ref="I77:I78"/>
    <mergeCell ref="J77:M77"/>
    <mergeCell ref="N77:N78"/>
    <mergeCell ref="O77:O78"/>
    <mergeCell ref="P77:P78"/>
    <mergeCell ref="Q77:Q78"/>
    <mergeCell ref="B84:B93"/>
    <mergeCell ref="U84:U93"/>
    <mergeCell ref="I87:I88"/>
    <mergeCell ref="J87:M87"/>
    <mergeCell ref="N87:N88"/>
    <mergeCell ref="O87:O88"/>
    <mergeCell ref="P87:P88"/>
    <mergeCell ref="Q87:Q88"/>
    <mergeCell ref="B94:B103"/>
    <mergeCell ref="U94:U103"/>
    <mergeCell ref="A107:A136"/>
    <mergeCell ref="B107:B116"/>
    <mergeCell ref="T107:T136"/>
    <mergeCell ref="U107:U116"/>
    <mergeCell ref="B117:B126"/>
    <mergeCell ref="U117:U126"/>
    <mergeCell ref="B127:B136"/>
    <mergeCell ref="U127:U136"/>
    <mergeCell ref="A140:A169"/>
    <mergeCell ref="B140:B149"/>
    <mergeCell ref="T140:T169"/>
    <mergeCell ref="U140:U149"/>
    <mergeCell ref="B150:B159"/>
    <mergeCell ref="U150:U159"/>
    <mergeCell ref="B160:B169"/>
    <mergeCell ref="U160:U1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N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B33" activeCellId="0" sqref="AB33"/>
    </sheetView>
  </sheetViews>
  <sheetFormatPr defaultColWidth="8.6875" defaultRowHeight="12.75" zeroHeight="false" outlineLevelRow="0" outlineLevelCol="0"/>
  <sheetData>
    <row r="1" customFormat="false" ht="12.75" hidden="false" customHeight="false" outlineLevel="0" collapsed="false">
      <c r="B1" s="0" t="n">
        <v>0.499645928174001</v>
      </c>
      <c r="C1" s="0" t="n">
        <v>0.364502286965317</v>
      </c>
      <c r="D1" s="0" t="n">
        <v>0.731813924445832</v>
      </c>
      <c r="E1" s="0" t="n">
        <v>1.69122055674518</v>
      </c>
      <c r="G1" s="0" t="n">
        <v>0.637787758022362</v>
      </c>
      <c r="H1" s="0" t="n">
        <v>0.241718255995185</v>
      </c>
      <c r="I1" s="0" t="n">
        <v>0.382570792011664</v>
      </c>
      <c r="J1" s="0" t="n">
        <v>1.27097591888466</v>
      </c>
      <c r="L1" s="0" t="n">
        <v>0.724429390943488</v>
      </c>
      <c r="M1" s="0" t="n">
        <v>0.272328074443931</v>
      </c>
      <c r="N1" s="0" t="n">
        <v>0.319904810470848</v>
      </c>
      <c r="O1" s="0" t="n">
        <v>1.143574717455</v>
      </c>
      <c r="Q1" s="0" t="n">
        <v>0.646856240126382</v>
      </c>
      <c r="R1" s="0" t="n">
        <v>0.232413647460153</v>
      </c>
      <c r="S1" s="0" t="n">
        <v>0.320734173277337</v>
      </c>
      <c r="T1" s="0" t="n">
        <v>1.27651386530843</v>
      </c>
      <c r="V1" s="0" t="n">
        <v>0.715121505279381</v>
      </c>
      <c r="W1" s="0" t="n">
        <v>0.209184703594805</v>
      </c>
      <c r="X1" s="0" t="n">
        <v>0.268113303760877</v>
      </c>
      <c r="Y1" s="0" t="n">
        <v>1.05926581158779</v>
      </c>
      <c r="AA1" s="0" t="n">
        <v>0.548073217726397</v>
      </c>
      <c r="AB1" s="0" t="n">
        <v>0.275581903894914</v>
      </c>
      <c r="AC1" s="0" t="n">
        <v>0.525524337158686</v>
      </c>
      <c r="AD1" s="0" t="n">
        <v>1.65533009431266</v>
      </c>
      <c r="AF1" s="0" t="n">
        <v>0.667633525620336</v>
      </c>
      <c r="AG1" s="0" t="n">
        <v>0.265698013788361</v>
      </c>
      <c r="AH1" s="0" t="n">
        <v>0.440101563388581</v>
      </c>
      <c r="AI1" s="0" t="n">
        <v>1.31296072912478</v>
      </c>
      <c r="AK1" s="0" t="n">
        <v>0.66067940933479</v>
      </c>
      <c r="AL1" s="0" t="n">
        <v>0.214581968118758</v>
      </c>
      <c r="AM1" s="0" t="n">
        <v>0.36891830899772</v>
      </c>
      <c r="AN1" s="0" t="n">
        <v>1.32418820410868</v>
      </c>
    </row>
    <row r="2" customFormat="false" ht="12.75" hidden="false" customHeight="false" outlineLevel="0" collapsed="false">
      <c r="B2" s="0" t="n">
        <v>0.514088250930356</v>
      </c>
      <c r="C2" s="0" t="n">
        <v>0.330115718561693</v>
      </c>
      <c r="D2" s="0" t="n">
        <v>0.659076998408618</v>
      </c>
      <c r="E2" s="0" t="n">
        <v>1.58101356174161</v>
      </c>
      <c r="G2" s="0" t="n">
        <v>0.663493544874786</v>
      </c>
      <c r="H2" s="0" t="n">
        <v>0.237304250690758</v>
      </c>
      <c r="I2" s="0" t="n">
        <v>0.365095285857573</v>
      </c>
      <c r="J2" s="0" t="n">
        <v>1.408618504436</v>
      </c>
      <c r="L2" s="0" t="n">
        <v>0.744774682443554</v>
      </c>
      <c r="M2" s="0" t="n">
        <v>0.262441039905285</v>
      </c>
      <c r="N2" s="0" t="n">
        <v>0.301694915254237</v>
      </c>
      <c r="O2" s="0" t="n">
        <v>1.1119017720106</v>
      </c>
      <c r="Q2" s="0" t="n">
        <v>0.684937741799148</v>
      </c>
      <c r="R2" s="0" t="n">
        <v>0.219066366939002</v>
      </c>
      <c r="S2" s="0" t="n">
        <v>0.292343806428313</v>
      </c>
      <c r="T2" s="0" t="n">
        <v>1.20973401245048</v>
      </c>
      <c r="V2" s="0" t="n">
        <v>0.741021088371803</v>
      </c>
      <c r="W2" s="0" t="n">
        <v>0.202961026021787</v>
      </c>
      <c r="X2" s="0" t="n">
        <v>0.245962732919255</v>
      </c>
      <c r="Y2" s="0" t="n">
        <v>1.15185021376972</v>
      </c>
      <c r="AA2" s="0" t="n">
        <v>0.608804402201101</v>
      </c>
      <c r="AB2" s="0" t="n">
        <v>0.24560702353828</v>
      </c>
      <c r="AC2" s="0" t="n">
        <v>0.39760348583878</v>
      </c>
      <c r="AD2" s="0" t="n">
        <v>1.37991807183005</v>
      </c>
      <c r="AF2" s="0" t="n">
        <v>0.704312830750705</v>
      </c>
      <c r="AG2" s="0" t="n">
        <v>0.236257725095604</v>
      </c>
      <c r="AH2" s="0" t="n">
        <v>0.394397420395002</v>
      </c>
      <c r="AI2" s="0" t="n">
        <v>1.44511459589867</v>
      </c>
      <c r="AK2" s="0" t="n">
        <v>0.705365759505887</v>
      </c>
      <c r="AL2" s="0" t="n">
        <v>0.185550785157749</v>
      </c>
      <c r="AM2" s="0" t="n">
        <v>0.295737704918033</v>
      </c>
      <c r="AN2" s="0" t="n">
        <v>1.35984095427435</v>
      </c>
    </row>
    <row r="3" customFormat="false" ht="12.75" hidden="false" customHeight="false" outlineLevel="0" collapsed="false">
      <c r="B3" s="0" t="n">
        <v>0.555810573024252</v>
      </c>
      <c r="C3" s="0" t="n">
        <v>0.266570681056625</v>
      </c>
      <c r="D3" s="0" t="n">
        <v>0.516732283464567</v>
      </c>
      <c r="E3" s="0" t="n">
        <v>1.40827980014276</v>
      </c>
      <c r="G3" s="0" t="n">
        <v>0.709273425647978</v>
      </c>
      <c r="H3" s="0" t="n">
        <v>0.214629970726395</v>
      </c>
      <c r="I3" s="0" t="n">
        <v>0.326899128268991</v>
      </c>
      <c r="J3" s="0" t="n">
        <v>1.31989860583016</v>
      </c>
      <c r="L3" s="0" t="n">
        <v>0.774881364627421</v>
      </c>
      <c r="M3" s="0" t="n">
        <v>0.227086523598979</v>
      </c>
      <c r="N3" s="0" t="n">
        <v>0.263317050476855</v>
      </c>
      <c r="O3" s="0" t="n">
        <v>1.09585600669736</v>
      </c>
      <c r="Q3" s="0" t="n">
        <v>0.737994492578414</v>
      </c>
      <c r="R3" s="0" t="n">
        <v>0.184576830870368</v>
      </c>
      <c r="S3" s="0" t="n">
        <v>0.208251042352425</v>
      </c>
      <c r="T3" s="0" t="n">
        <v>1.06632710809281</v>
      </c>
      <c r="V3" s="0" t="n">
        <v>0.764036755386565</v>
      </c>
      <c r="W3" s="0" t="n">
        <v>0.178892783976985</v>
      </c>
      <c r="X3" s="0" t="n">
        <v>0.205038488453464</v>
      </c>
      <c r="Y3" s="0" t="n">
        <v>1.09302668435795</v>
      </c>
      <c r="AA3" s="0" t="n">
        <v>0.713095740194011</v>
      </c>
      <c r="AB3" s="0" t="n">
        <v>0.213808277859916</v>
      </c>
      <c r="AC3" s="0" t="n">
        <v>0.249948906601267</v>
      </c>
      <c r="AD3" s="0" t="n">
        <v>1.07840335333905</v>
      </c>
      <c r="AF3" s="0" t="n">
        <v>0.756280241267316</v>
      </c>
      <c r="AG3" s="0" t="n">
        <v>0.18618169632228</v>
      </c>
      <c r="AH3" s="0" t="n">
        <v>0.31265716680637</v>
      </c>
      <c r="AI3" s="0" t="n">
        <v>1.32622972791851</v>
      </c>
      <c r="AK3" s="0" t="n">
        <v>0.775062344139651</v>
      </c>
      <c r="AL3" s="0" t="n">
        <v>0.160211014588426</v>
      </c>
      <c r="AM3" s="0" t="n">
        <v>0.211560044893378</v>
      </c>
      <c r="AN3" s="0" t="n">
        <v>1.15175612988734</v>
      </c>
    </row>
    <row r="4" customFormat="false" ht="12.75" hidden="false" customHeight="false" outlineLevel="0" collapsed="false">
      <c r="B4" s="0" t="n">
        <v>0.607039537126326</v>
      </c>
      <c r="C4" s="0" t="n">
        <v>0.225890888096542</v>
      </c>
      <c r="D4" s="0" t="n">
        <v>0.42028087567121</v>
      </c>
      <c r="E4" s="0" t="n">
        <v>1.29735902926481</v>
      </c>
      <c r="G4" s="0" t="n">
        <v>0.750050251256281</v>
      </c>
      <c r="H4" s="0" t="n">
        <v>0.173541491225428</v>
      </c>
      <c r="I4" s="0" t="n">
        <v>0.272036886357472</v>
      </c>
      <c r="J4" s="0" t="n">
        <v>0.71277658815132</v>
      </c>
      <c r="L4" s="0" t="n">
        <v>0.813759670617923</v>
      </c>
      <c r="M4" s="0" t="n">
        <v>0.19255987388788</v>
      </c>
      <c r="N4" s="0" t="n">
        <v>0.231102850061958</v>
      </c>
      <c r="O4" s="0" t="n">
        <v>1.08999581414818</v>
      </c>
      <c r="Q4" s="0" t="n">
        <v>0.772897936688368</v>
      </c>
      <c r="R4" s="0" t="n">
        <v>0.162945964385759</v>
      </c>
      <c r="S4" s="0" t="n">
        <v>0.176640419947507</v>
      </c>
      <c r="T4" s="0" t="n">
        <v>1.03610639501981</v>
      </c>
      <c r="V4" s="0" t="n">
        <v>0.777627162406403</v>
      </c>
      <c r="W4" s="0" t="n">
        <v>0.156570647341696</v>
      </c>
      <c r="X4" s="0" t="n">
        <v>0.19482619240097</v>
      </c>
      <c r="Y4" s="0" t="n">
        <v>1.13474863629662</v>
      </c>
      <c r="AA4" s="0" t="n">
        <v>0.76145923991877</v>
      </c>
      <c r="AB4" s="0" t="n">
        <v>0.18223101930383</v>
      </c>
      <c r="AC4" s="0" t="n">
        <v>0.182225541448842</v>
      </c>
      <c r="AD4" s="0" t="n">
        <v>1.00076212251119</v>
      </c>
      <c r="AF4" s="0" t="n">
        <v>0.806611853374443</v>
      </c>
      <c r="AG4" s="0" t="n">
        <v>0.143663878993418</v>
      </c>
      <c r="AH4" s="0" t="n">
        <v>0.236994219653179</v>
      </c>
      <c r="AI4" s="0" t="n">
        <v>0.652819414703783</v>
      </c>
      <c r="AK4" s="0" t="n">
        <v>0.81568064527154</v>
      </c>
      <c r="AL4" s="0" t="n">
        <v>0.122002455170261</v>
      </c>
      <c r="AM4" s="0" t="n">
        <v>0.155385735080058</v>
      </c>
      <c r="AN4" s="0" t="n">
        <v>1.09953611663353</v>
      </c>
    </row>
    <row r="5" customFormat="false" ht="12.75" hidden="false" customHeight="false" outlineLevel="0" collapsed="false">
      <c r="B5" s="0" t="n">
        <v>0.676212007033409</v>
      </c>
      <c r="C5" s="0" t="n">
        <v>0.182905434572413</v>
      </c>
      <c r="D5" s="0" t="n">
        <v>0.292447916666667</v>
      </c>
      <c r="E5" s="0" t="n">
        <v>1.16416845110635</v>
      </c>
      <c r="G5" s="0" t="n">
        <v>0.804146829503898</v>
      </c>
      <c r="H5" s="0" t="n">
        <v>0.130954396772502</v>
      </c>
      <c r="I5" s="0" t="n">
        <v>0.179596174282678</v>
      </c>
      <c r="J5" s="0" t="n">
        <v>1.13282636248416</v>
      </c>
      <c r="L5" s="0" t="n">
        <v>0.840797034921282</v>
      </c>
      <c r="M5" s="0" t="n">
        <v>0.156550780507422</v>
      </c>
      <c r="N5" s="0" t="n">
        <v>0.195238095238095</v>
      </c>
      <c r="O5" s="0" t="n">
        <v>1.08734477466164</v>
      </c>
      <c r="Q5" s="0" t="n">
        <v>0.800112198029522</v>
      </c>
      <c r="R5" s="0" t="n">
        <v>0.140707432732193</v>
      </c>
      <c r="S5" s="0" t="n">
        <v>0.142424242424242</v>
      </c>
      <c r="T5" s="0" t="n">
        <v>1.00464063384267</v>
      </c>
      <c r="V5" s="0" t="n">
        <v>0.818482503142158</v>
      </c>
      <c r="W5" s="0" t="n">
        <v>0.135387948480708</v>
      </c>
      <c r="X5" s="0" t="n">
        <v>0.15839243498818</v>
      </c>
      <c r="Y5" s="0" t="n">
        <v>1.07430340557276</v>
      </c>
      <c r="AA5" s="0" t="n">
        <v>0.807577787702843</v>
      </c>
      <c r="AB5" s="0" t="n">
        <v>0.158418157848847</v>
      </c>
      <c r="AC5" s="0" t="n">
        <v>0.130250831066788</v>
      </c>
      <c r="AD5" s="0" t="n">
        <v>0.944174526055063</v>
      </c>
      <c r="AF5" s="0" t="n">
        <v>0.844182704104883</v>
      </c>
      <c r="AG5" s="0" t="n">
        <v>0.122204356298927</v>
      </c>
      <c r="AH5" s="0" t="n">
        <v>0.210144927536232</v>
      </c>
      <c r="AI5" s="0" t="n">
        <v>1.1867041951481</v>
      </c>
      <c r="AK5" s="0" t="n">
        <v>0.854665134259743</v>
      </c>
      <c r="AL5" s="0" t="n">
        <v>0.0960657724457931</v>
      </c>
      <c r="AM5" s="0" t="n">
        <v>0.106267029972752</v>
      </c>
      <c r="AN5" s="0" t="n">
        <v>1.03141153081511</v>
      </c>
    </row>
    <row r="6" customFormat="false" ht="12.75" hidden="false" customHeight="false" outlineLevel="0" collapsed="false">
      <c r="B6" s="0" t="n">
        <v>0.722053212292285</v>
      </c>
      <c r="C6" s="0" t="n">
        <v>0.151018798269846</v>
      </c>
      <c r="D6" s="0" t="n">
        <v>0.235313209996754</v>
      </c>
      <c r="E6" s="0" t="n">
        <v>1.12276945039258</v>
      </c>
      <c r="G6" s="0" t="n">
        <v>0.837326758191931</v>
      </c>
      <c r="H6" s="0" t="n">
        <v>0.107968051547818</v>
      </c>
      <c r="I6" s="0" t="n">
        <v>0.141992013799081</v>
      </c>
      <c r="J6" s="0" t="n">
        <v>1.09176172370089</v>
      </c>
      <c r="L6" s="0" t="n">
        <v>0.856669028090561</v>
      </c>
      <c r="M6" s="0" t="n">
        <v>0.123778850133333</v>
      </c>
      <c r="N6" s="0" t="n">
        <v>0.167067931731815</v>
      </c>
      <c r="O6" s="0" t="n">
        <v>1.10004185851821</v>
      </c>
      <c r="Q6" s="0" t="n">
        <v>0.827958438347431</v>
      </c>
      <c r="R6" s="0" t="n">
        <v>0.122902721122517</v>
      </c>
      <c r="S6" s="0" t="n">
        <v>0.121163462861862</v>
      </c>
      <c r="T6" s="0" t="n">
        <v>0.995812110922467</v>
      </c>
      <c r="V6" s="0" t="n">
        <v>0.847195727594008</v>
      </c>
      <c r="W6" s="0" t="n">
        <v>0.115444858938933</v>
      </c>
      <c r="X6" s="0" t="n">
        <v>0.142378553900607</v>
      </c>
      <c r="Y6" s="0" t="n">
        <v>1.08079021082117</v>
      </c>
      <c r="AA6" s="0" t="n">
        <v>0.835065663208636</v>
      </c>
      <c r="AB6" s="0" t="n">
        <v>0.151744031464968</v>
      </c>
      <c r="AC6" s="0" t="n">
        <v>0.120523168874659</v>
      </c>
      <c r="AD6" s="0" t="n">
        <v>0.944841383252358</v>
      </c>
      <c r="AF6" s="0" t="n">
        <v>0.868372393510635</v>
      </c>
      <c r="AG6" s="0" t="n">
        <v>0.106251371025598</v>
      </c>
      <c r="AH6" s="0" t="n">
        <v>0.190573566847332</v>
      </c>
      <c r="AI6" s="0" t="n">
        <v>1.16244471250503</v>
      </c>
      <c r="AK6" s="0" t="n">
        <v>0.88110113795602</v>
      </c>
      <c r="AL6" s="0" t="n">
        <v>0.0919265257514648</v>
      </c>
      <c r="AM6" s="0" t="n">
        <v>0.0941466075871888</v>
      </c>
      <c r="AN6" s="0" t="n">
        <v>1.00583167660702</v>
      </c>
    </row>
    <row r="7" customFormat="false" ht="12.75" hidden="false" customHeight="false" outlineLevel="0" collapsed="false">
      <c r="B7" s="0" t="n">
        <v>0.728155627007359</v>
      </c>
      <c r="C7" s="0" t="n">
        <v>0.133224940023225</v>
      </c>
      <c r="D7" s="0" t="n">
        <v>0.241118669690098</v>
      </c>
      <c r="E7" s="0" t="n">
        <v>1.1530335474661</v>
      </c>
      <c r="G7" s="0" t="n">
        <v>0.865742626132724</v>
      </c>
      <c r="H7" s="0" t="n">
        <v>0.0901166344979954</v>
      </c>
      <c r="I7" s="0" t="n">
        <v>0.111111111111111</v>
      </c>
      <c r="J7" s="0" t="n">
        <v>1.0553865652725</v>
      </c>
      <c r="L7" s="0" t="n">
        <v>0.870163121839438</v>
      </c>
      <c r="M7" s="0" t="n">
        <v>0.110522242570281</v>
      </c>
      <c r="N7" s="0" t="n">
        <v>0.155405405405405</v>
      </c>
      <c r="O7" s="0" t="n">
        <v>1.10059997209432</v>
      </c>
      <c r="Q7" s="0" t="n">
        <v>0.845540652509009</v>
      </c>
      <c r="R7" s="0" t="n">
        <v>0.117714010336911</v>
      </c>
      <c r="S7" s="0" t="n">
        <v>0.117306897976043</v>
      </c>
      <c r="T7" s="0" t="n">
        <v>0.999773627617431</v>
      </c>
      <c r="V7" s="0" t="n">
        <v>0.875304447209525</v>
      </c>
      <c r="W7" s="0" t="n">
        <v>0.0941814908921453</v>
      </c>
      <c r="X7" s="0" t="n">
        <v>0.117191818684356</v>
      </c>
      <c r="Y7" s="0" t="n">
        <v>1.06309892378004</v>
      </c>
      <c r="AA7" s="0" t="n">
        <v>0.861501649571636</v>
      </c>
      <c r="AB7" s="0" t="n">
        <v>0.118230915281063</v>
      </c>
      <c r="AC7" s="0" t="n">
        <v>0.0818414322250639</v>
      </c>
      <c r="AD7" s="0" t="n">
        <v>0.668190911689054</v>
      </c>
      <c r="AF7" s="0" t="n">
        <v>0.874181267387998</v>
      </c>
      <c r="AG7" s="0" t="n">
        <v>0.0842467716685839</v>
      </c>
      <c r="AH7" s="0" t="n">
        <v>0.164802386278896</v>
      </c>
      <c r="AI7" s="0" t="n">
        <v>1.17088862082831</v>
      </c>
      <c r="AK7" s="0" t="n">
        <v>0.891808964629912</v>
      </c>
      <c r="AL7" s="0" t="n">
        <v>0.0708653857680325</v>
      </c>
      <c r="AM7" s="0" t="n">
        <v>0.0812049770792403</v>
      </c>
      <c r="AN7" s="0" t="n">
        <v>0.985424588086185</v>
      </c>
    </row>
    <row r="8" customFormat="false" ht="12.75" hidden="false" customHeight="false" outlineLevel="0" collapsed="false">
      <c r="B8" s="0" t="n">
        <v>0.735571019238641</v>
      </c>
      <c r="C8" s="0" t="n">
        <v>0.107281754978346</v>
      </c>
      <c r="D8" s="0" t="n">
        <v>0.272539927872231</v>
      </c>
      <c r="E8" s="0" t="n">
        <v>1.21341898643826</v>
      </c>
      <c r="G8" s="0" t="n">
        <v>0.904741096788289</v>
      </c>
      <c r="H8" s="0" t="n">
        <v>0.0602422928020582</v>
      </c>
      <c r="I8" s="0" t="n">
        <v>0.069284064665127</v>
      </c>
      <c r="J8" s="0" t="n">
        <v>1.0254752851711</v>
      </c>
      <c r="L8" s="0" t="n">
        <v>0.885680925591763</v>
      </c>
      <c r="M8" s="0" t="n">
        <v>0.0873333527957805</v>
      </c>
      <c r="N8" s="0" t="n">
        <v>0.142649199417758</v>
      </c>
      <c r="O8" s="0" t="n">
        <v>1.12208734477466</v>
      </c>
      <c r="Q8" s="0" t="n">
        <v>0.875942350332594</v>
      </c>
      <c r="R8" s="0" t="n">
        <v>0.0838456684373761</v>
      </c>
      <c r="S8" s="0" t="n">
        <v>0.0831973898858075</v>
      </c>
      <c r="T8" s="0" t="n">
        <v>0.99830220713073</v>
      </c>
      <c r="V8" s="0" t="n">
        <v>0.899571749508565</v>
      </c>
      <c r="W8" s="0" t="n">
        <v>0.0568152185295355</v>
      </c>
      <c r="X8" s="0" t="n">
        <v>0.0880658436213992</v>
      </c>
      <c r="Y8" s="0" t="n">
        <v>1.09509066784609</v>
      </c>
      <c r="AA8" s="0" t="n">
        <v>0.888189163498099</v>
      </c>
      <c r="AB8" s="0" t="n">
        <v>0.0754322752024342</v>
      </c>
      <c r="AC8" s="0" t="n">
        <v>0.0597986974541149</v>
      </c>
      <c r="AD8" s="0" t="n">
        <v>0.679146422787463</v>
      </c>
      <c r="AF8" s="0" t="n">
        <v>0.905016746759866</v>
      </c>
      <c r="AG8" s="0" t="n">
        <v>0.0620181039283367</v>
      </c>
      <c r="AH8" s="0" t="n">
        <v>0.140893470790378</v>
      </c>
      <c r="AI8" s="0" t="n">
        <v>1.14863959254792</v>
      </c>
      <c r="AK8" s="0" t="n">
        <v>0.910421863138488</v>
      </c>
      <c r="AL8" s="0" t="n">
        <v>0.0556194440651593</v>
      </c>
      <c r="AM8" s="0" t="n">
        <v>0.0720486111111111</v>
      </c>
      <c r="AN8" s="0" t="n">
        <v>1.04506295559973</v>
      </c>
    </row>
    <row r="9" customFormat="false" ht="12.75" hidden="false" customHeight="false" outlineLevel="0" collapsed="false">
      <c r="B9" s="0" t="n">
        <v>0.754597218332867</v>
      </c>
      <c r="C9" s="0" t="n">
        <v>0.0829462318065845</v>
      </c>
      <c r="D9" s="0" t="n">
        <v>0.279710144927536</v>
      </c>
      <c r="E9" s="0" t="n">
        <v>1.23340471092077</v>
      </c>
      <c r="G9" s="0" t="n">
        <v>0.923335178011437</v>
      </c>
      <c r="H9" s="0" t="n">
        <v>0.0382047287447366</v>
      </c>
      <c r="I9" s="0" t="n">
        <v>0.0498938428874735</v>
      </c>
      <c r="J9" s="0" t="n">
        <v>1.03688212927757</v>
      </c>
      <c r="L9" s="0" t="n">
        <v>0.904054005529821</v>
      </c>
      <c r="M9" s="0" t="n">
        <v>0.0650313609888099</v>
      </c>
      <c r="N9" s="0" t="n">
        <v>0.133333333333333</v>
      </c>
      <c r="O9" s="0" t="n">
        <v>1.14064462118041</v>
      </c>
      <c r="Q9" s="0" t="n">
        <v>0.893949642991357</v>
      </c>
      <c r="R9" s="0" t="n">
        <v>0.042703381473056</v>
      </c>
      <c r="S9" s="0" t="n">
        <v>0.0482361411087113</v>
      </c>
      <c r="T9" s="0" t="n">
        <v>1.02014714204867</v>
      </c>
      <c r="V9" s="0" t="n">
        <v>0.923812571103527</v>
      </c>
      <c r="W9" s="0" t="n">
        <v>0.0560346800057534</v>
      </c>
      <c r="X9" s="0" t="n">
        <v>0.0947368421052632</v>
      </c>
      <c r="Y9" s="0" t="n">
        <v>1.08771929824561</v>
      </c>
      <c r="AA9" s="0" t="n">
        <v>0.921404275996113</v>
      </c>
      <c r="AB9" s="0" t="n">
        <v>0.0630752586290894</v>
      </c>
      <c r="AC9" s="0" t="n">
        <v>0.0510114335971856</v>
      </c>
      <c r="AD9" s="0" t="n">
        <v>0.678955892159665</v>
      </c>
      <c r="AF9" s="0" t="n">
        <v>0.920120850373973</v>
      </c>
      <c r="AG9" s="0" t="n">
        <v>0.0379403011878191</v>
      </c>
      <c r="AH9" s="0" t="n">
        <v>0.122710622710623</v>
      </c>
      <c r="AI9" s="0" t="n">
        <v>1.16217665192333</v>
      </c>
      <c r="AK9" s="0" t="n">
        <v>0.936527165932452</v>
      </c>
      <c r="AL9" s="0" t="n">
        <v>0.0361867172859227</v>
      </c>
      <c r="AM9" s="0" t="n">
        <v>0.0534979423868313</v>
      </c>
      <c r="AN9" s="0" t="n">
        <v>1.04625579854208</v>
      </c>
    </row>
    <row r="10" customFormat="false" ht="12.75" hidden="false" customHeight="false" outlineLevel="0" collapsed="false">
      <c r="B10" s="0" t="n">
        <v>0.764225311738569</v>
      </c>
      <c r="C10" s="0" t="n">
        <v>0.0555276535178213</v>
      </c>
      <c r="D10" s="0" t="n">
        <v>0.285875706214689</v>
      </c>
      <c r="E10" s="0" t="n">
        <v>1.25092077087794</v>
      </c>
      <c r="G10" s="0" t="n">
        <v>0.938368152534168</v>
      </c>
      <c r="H10" s="0" t="n">
        <v>0.0256569788794054</v>
      </c>
      <c r="I10" s="0" t="n">
        <v>0.0376811594202899</v>
      </c>
      <c r="J10" s="0" t="n">
        <v>1.04007604562738</v>
      </c>
      <c r="L10" s="0" t="n">
        <v>0.916086451987235</v>
      </c>
      <c r="M10" s="0" t="n">
        <v>0.037467344739803</v>
      </c>
      <c r="N10" s="0" t="n">
        <v>0.0960698689956332</v>
      </c>
      <c r="O10" s="0" t="n">
        <v>1.1440770196735</v>
      </c>
      <c r="Q10" s="0" t="n">
        <v>0.916619053060603</v>
      </c>
      <c r="R10" s="0" t="n">
        <v>0.0332294219788803</v>
      </c>
      <c r="S10" s="0" t="n">
        <v>0.0397286821705426</v>
      </c>
      <c r="T10" s="0" t="n">
        <v>1.02555744199208</v>
      </c>
      <c r="V10" s="0" t="n">
        <v>0.934804449228561</v>
      </c>
      <c r="W10" s="0" t="n">
        <v>0.0385222423341518</v>
      </c>
      <c r="X10" s="0" t="n">
        <v>0.085427135678392</v>
      </c>
      <c r="Y10" s="0" t="n">
        <v>1.10255049388176</v>
      </c>
      <c r="AA10" s="0" t="n">
        <v>0.942837124958787</v>
      </c>
      <c r="AB10" s="0" t="n">
        <v>0.0298582335195607</v>
      </c>
      <c r="AC10" s="0" t="n">
        <v>0.0312056737588652</v>
      </c>
      <c r="AD10" s="0" t="n">
        <v>0.682518814899495</v>
      </c>
      <c r="AF10" s="0" t="n">
        <v>0.935678391959799</v>
      </c>
      <c r="AG10" s="0" t="n">
        <v>0.0146117101816065</v>
      </c>
      <c r="AH10" s="0" t="n">
        <v>0.0814814814814815</v>
      </c>
      <c r="AI10" s="0" t="n">
        <v>1.1625519367377</v>
      </c>
      <c r="AK10" s="0" t="n">
        <v>0.951928805481084</v>
      </c>
      <c r="AL10" s="0" t="n">
        <v>0.0092490090474413</v>
      </c>
      <c r="AM10" s="0" t="n">
        <v>0.0260869565217391</v>
      </c>
      <c r="AN10" s="0" t="n">
        <v>1.06730284956925</v>
      </c>
    </row>
    <row r="15" customFormat="false" ht="12.75" hidden="false" customHeight="false" outlineLevel="0" collapsed="false">
      <c r="AD15" s="0" t="s">
        <v>136</v>
      </c>
      <c r="AF15" s="0" t="s">
        <v>137</v>
      </c>
    </row>
    <row r="16" customFormat="false" ht="12.75" hidden="false" customHeight="false" outlineLevel="0" collapsed="false">
      <c r="AD16" s="0" t="s">
        <v>138</v>
      </c>
      <c r="AF16" s="0" t="s">
        <v>139</v>
      </c>
    </row>
    <row r="17" customFormat="false" ht="12.75" hidden="false" customHeight="false" outlineLevel="0" collapsed="false">
      <c r="AD17" s="0" t="s">
        <v>140</v>
      </c>
      <c r="AF17" s="0" t="s">
        <v>141</v>
      </c>
    </row>
    <row r="18" customFormat="false" ht="12.75" hidden="false" customHeight="false" outlineLevel="0" collapsed="false">
      <c r="AD18" s="0" t="s">
        <v>142</v>
      </c>
      <c r="AF18" s="0" t="s">
        <v>143</v>
      </c>
    </row>
    <row r="19" customFormat="false" ht="12.75" hidden="false" customHeight="false" outlineLevel="0" collapsed="false">
      <c r="AD19" s="0" t="s">
        <v>144</v>
      </c>
      <c r="AF19" s="0" t="s">
        <v>145</v>
      </c>
    </row>
    <row r="20" customFormat="false" ht="12.75" hidden="false" customHeight="false" outlineLevel="0" collapsed="false">
      <c r="AD20" s="0" t="s">
        <v>146</v>
      </c>
      <c r="AF20" s="0" t="s">
        <v>147</v>
      </c>
    </row>
    <row r="21" customFormat="false" ht="12.75" hidden="false" customHeight="false" outlineLevel="0" collapsed="false">
      <c r="AD21" s="0" t="s">
        <v>148</v>
      </c>
      <c r="AF21" s="0" t="s">
        <v>149</v>
      </c>
    </row>
    <row r="22" customFormat="false" ht="12.75" hidden="false" customHeight="false" outlineLevel="0" collapsed="false">
      <c r="AD22" s="0" t="s">
        <v>150</v>
      </c>
      <c r="AF22" s="0" t="s">
        <v>151</v>
      </c>
    </row>
    <row r="23" customFormat="false" ht="12.75" hidden="false" customHeight="false" outlineLevel="0" collapsed="false">
      <c r="AD23" s="0" t="s">
        <v>152</v>
      </c>
    </row>
    <row r="24" customFormat="false" ht="12.75" hidden="false" customHeight="false" outlineLevel="0" collapsed="false">
      <c r="AD24" s="0" t="s">
        <v>153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9" activeCellId="0" sqref="C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31.57"/>
    <col collapsed="false" customWidth="true" hidden="false" outlineLevel="0" max="2" min="2" style="0" width="29.29"/>
    <col collapsed="false" customWidth="true" hidden="false" outlineLevel="0" max="3" min="3" style="0" width="30.14"/>
  </cols>
  <sheetData>
    <row r="1" customFormat="false" ht="14.25" hidden="false" customHeight="false" outlineLevel="0" collapsed="false">
      <c r="A1" s="26" t="s">
        <v>154</v>
      </c>
      <c r="B1" s="26" t="s">
        <v>155</v>
      </c>
      <c r="C1" s="26" t="s">
        <v>156</v>
      </c>
      <c r="D1" s="26" t="s">
        <v>157</v>
      </c>
      <c r="E1" s="26" t="s">
        <v>158</v>
      </c>
    </row>
    <row r="2" customFormat="false" ht="12.75" hidden="false" customHeight="false" outlineLevel="0" collapsed="false">
      <c r="A2" s="27" t="s">
        <v>159</v>
      </c>
      <c r="B2" s="28" t="n">
        <v>44978.8206481481</v>
      </c>
      <c r="C2" s="24" t="s">
        <v>160</v>
      </c>
      <c r="D2" s="0" t="n">
        <v>4670</v>
      </c>
      <c r="E2" s="0" t="n">
        <v>1</v>
      </c>
    </row>
    <row r="3" customFormat="false" ht="12.75" hidden="false" customHeight="false" outlineLevel="0" collapsed="false">
      <c r="A3" s="27" t="s">
        <v>161</v>
      </c>
      <c r="B3" s="28" t="n">
        <v>44981.8120949074</v>
      </c>
      <c r="C3" s="24" t="s">
        <v>100</v>
      </c>
      <c r="D3" s="0" t="n">
        <v>3499</v>
      </c>
      <c r="E3" s="0" t="n">
        <v>12</v>
      </c>
    </row>
    <row r="4" customFormat="false" ht="12.75" hidden="false" customHeight="false" outlineLevel="0" collapsed="false">
      <c r="A4" s="27" t="s">
        <v>162</v>
      </c>
      <c r="B4" s="28" t="n">
        <v>44979.7112615741</v>
      </c>
      <c r="C4" s="24" t="s">
        <v>76</v>
      </c>
      <c r="D4" s="0" t="n">
        <v>2945</v>
      </c>
      <c r="E4" s="0" t="n">
        <v>6</v>
      </c>
    </row>
    <row r="5" customFormat="false" ht="12.75" hidden="false" customHeight="false" outlineLevel="0" collapsed="false">
      <c r="A5" s="27" t="s">
        <v>163</v>
      </c>
      <c r="B5" s="28" t="n">
        <v>44979.3889236111</v>
      </c>
      <c r="C5" s="24" t="s">
        <v>52</v>
      </c>
      <c r="D5" s="0" t="n">
        <v>2631</v>
      </c>
      <c r="E5" s="0" t="n">
        <v>4</v>
      </c>
    </row>
    <row r="6" customFormat="false" ht="12.75" hidden="false" customHeight="false" outlineLevel="0" collapsed="false">
      <c r="A6" s="27" t="s">
        <v>164</v>
      </c>
      <c r="B6" s="28" t="n">
        <v>44982.8220717593</v>
      </c>
      <c r="C6" s="0" t="s">
        <v>124</v>
      </c>
      <c r="D6" s="0" t="n">
        <v>2515</v>
      </c>
      <c r="E6" s="0" t="n">
        <v>14</v>
      </c>
    </row>
    <row r="7" customFormat="false" ht="12.75" hidden="false" customHeight="false" outlineLevel="0" collapsed="false">
      <c r="A7" s="27" t="s">
        <v>165</v>
      </c>
      <c r="B7" s="28" t="n">
        <v>44981.9493981482</v>
      </c>
      <c r="C7" s="0" t="s">
        <v>112</v>
      </c>
      <c r="D7" s="0" t="n">
        <v>2487</v>
      </c>
      <c r="E7" s="0" t="n">
        <v>13</v>
      </c>
    </row>
    <row r="8" customFormat="false" ht="12.75" hidden="false" customHeight="false" outlineLevel="0" collapsed="false">
      <c r="A8" s="27" t="s">
        <v>166</v>
      </c>
      <c r="B8" s="28" t="n">
        <v>44979.4032523148</v>
      </c>
      <c r="C8" s="0" t="s">
        <v>64</v>
      </c>
      <c r="D8" s="0" t="n">
        <v>2389</v>
      </c>
      <c r="E8" s="0" t="n">
        <v>5</v>
      </c>
    </row>
    <row r="9" customFormat="false" ht="12.75" hidden="false" customHeight="false" outlineLevel="0" collapsed="false">
      <c r="A9" s="27" t="s">
        <v>167</v>
      </c>
      <c r="B9" s="28" t="n">
        <v>44981.2508333333</v>
      </c>
      <c r="C9" s="0" t="s">
        <v>88</v>
      </c>
      <c r="D9" s="0" t="n">
        <v>2261</v>
      </c>
      <c r="E9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6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Q6" activeCellId="0" sqref="Q6"/>
    </sheetView>
  </sheetViews>
  <sheetFormatPr defaultColWidth="11.58984375" defaultRowHeight="12.75" zeroHeight="false" outlineLevelRow="0" outlineLevelCol="0"/>
  <sheetData>
    <row r="1" customFormat="false" ht="15.75" hidden="false" customHeight="false" outlineLevel="0" collapsed="false">
      <c r="A1" s="18" t="s">
        <v>0</v>
      </c>
      <c r="E1" s="29" t="s">
        <v>168</v>
      </c>
      <c r="H1" s="25" t="s">
        <v>169</v>
      </c>
    </row>
    <row r="2" customFormat="false" ht="14.25" hidden="false" customHeight="false" outlineLevel="0" collapsed="false">
      <c r="A2" s="19" t="s">
        <v>3</v>
      </c>
    </row>
    <row r="3" customFormat="false" ht="15.75" hidden="false" customHeight="false" outlineLevel="0" collapsed="false">
      <c r="E3" s="25" t="s">
        <v>170</v>
      </c>
    </row>
    <row r="6" customFormat="false" ht="15" hidden="false" customHeight="false" outlineLevel="0" collapsed="false">
      <c r="D6" s="4" t="s">
        <v>6</v>
      </c>
      <c r="E6" s="4" t="s">
        <v>7</v>
      </c>
      <c r="F6" s="4" t="s">
        <v>8</v>
      </c>
      <c r="G6" s="4" t="s">
        <v>9</v>
      </c>
      <c r="I6" s="5" t="s">
        <v>10</v>
      </c>
      <c r="J6" s="6" t="s">
        <v>11</v>
      </c>
      <c r="K6" s="6"/>
      <c r="L6" s="6"/>
      <c r="M6" s="6"/>
      <c r="N6" s="7" t="s">
        <v>12</v>
      </c>
      <c r="O6" s="7" t="s">
        <v>13</v>
      </c>
      <c r="P6" s="7" t="s">
        <v>14</v>
      </c>
      <c r="Q6" s="7" t="s">
        <v>15</v>
      </c>
      <c r="W6" s="4" t="s">
        <v>6</v>
      </c>
      <c r="X6" s="4" t="s">
        <v>7</v>
      </c>
      <c r="Y6" s="4" t="s">
        <v>8</v>
      </c>
      <c r="Z6" s="4" t="s">
        <v>9</v>
      </c>
    </row>
    <row r="7" customFormat="false" ht="13.5" hidden="false" customHeight="true" outlineLevel="0" collapsed="false">
      <c r="A7" s="8" t="s">
        <v>171</v>
      </c>
      <c r="B7" s="9" t="s">
        <v>17</v>
      </c>
      <c r="C7" s="10" t="s">
        <v>18</v>
      </c>
      <c r="D7" s="11" t="n">
        <v>25</v>
      </c>
      <c r="E7" s="11" t="n">
        <v>862</v>
      </c>
      <c r="F7" s="11" t="n">
        <v>119</v>
      </c>
      <c r="G7" s="11" t="n">
        <v>82</v>
      </c>
      <c r="I7" s="5"/>
      <c r="J7" s="4" t="s">
        <v>6</v>
      </c>
      <c r="K7" s="4" t="s">
        <v>7</v>
      </c>
      <c r="L7" s="4" t="s">
        <v>8</v>
      </c>
      <c r="M7" s="4" t="s">
        <v>9</v>
      </c>
      <c r="N7" s="7"/>
      <c r="O7" s="7"/>
      <c r="P7" s="7"/>
      <c r="Q7" s="7"/>
      <c r="T7" s="8" t="s">
        <v>172</v>
      </c>
      <c r="U7" s="9" t="s">
        <v>17</v>
      </c>
      <c r="V7" s="10" t="s">
        <v>18</v>
      </c>
      <c r="W7" s="11" t="n">
        <v>23</v>
      </c>
      <c r="X7" s="11" t="n">
        <v>869</v>
      </c>
      <c r="Y7" s="11" t="n">
        <v>104</v>
      </c>
      <c r="Z7" s="11" t="n">
        <v>77</v>
      </c>
    </row>
    <row r="8" customFormat="false" ht="14.25" hidden="false" customHeight="false" outlineLevel="0" collapsed="false">
      <c r="A8" s="8"/>
      <c r="B8" s="9"/>
      <c r="C8" s="10" t="s">
        <v>20</v>
      </c>
      <c r="D8" s="11" t="n">
        <v>27</v>
      </c>
      <c r="E8" s="11" t="n">
        <v>819</v>
      </c>
      <c r="F8" s="11" t="n">
        <v>157</v>
      </c>
      <c r="G8" s="11" t="n">
        <v>85</v>
      </c>
      <c r="I8" s="12" t="s">
        <v>21</v>
      </c>
      <c r="J8" s="11" t="n">
        <f aca="false">SUM(D2:D11)</f>
        <v>151</v>
      </c>
      <c r="K8" s="11" t="n">
        <f aca="false">SUM(E2:E11)</f>
        <v>4129</v>
      </c>
      <c r="L8" s="11" t="n">
        <f aca="false">SUM(F2:F11)</f>
        <v>753</v>
      </c>
      <c r="M8" s="11" t="n">
        <f aca="false">SUM(G2:G11)</f>
        <v>407</v>
      </c>
      <c r="N8" s="13" t="n">
        <f aca="false">SUM(J8:K8)/SUM(J8:M8)</f>
        <v>0.786764705882353</v>
      </c>
      <c r="O8" s="13" t="n">
        <f aca="false">J8/(J8+L8)</f>
        <v>0.167035398230089</v>
      </c>
      <c r="P8" s="13" t="n">
        <f aca="false">J8/(J8+M8)</f>
        <v>0.270609318996416</v>
      </c>
      <c r="Q8" s="13" t="n">
        <f aca="false">(474+J8+L8)/1576</f>
        <v>0.874365482233502</v>
      </c>
      <c r="T8" s="8"/>
      <c r="U8" s="9"/>
      <c r="V8" s="10" t="s">
        <v>20</v>
      </c>
      <c r="W8" s="11" t="n">
        <v>32</v>
      </c>
      <c r="X8" s="11" t="n">
        <v>771</v>
      </c>
      <c r="Y8" s="11" t="n">
        <v>215</v>
      </c>
      <c r="Z8" s="11" t="n">
        <v>55</v>
      </c>
    </row>
    <row r="9" customFormat="false" ht="14.25" hidden="false" customHeight="false" outlineLevel="0" collapsed="false">
      <c r="A9" s="8"/>
      <c r="B9" s="9"/>
      <c r="C9" s="10" t="s">
        <v>22</v>
      </c>
      <c r="D9" s="11" t="n">
        <v>41</v>
      </c>
      <c r="E9" s="11" t="n">
        <v>783</v>
      </c>
      <c r="F9" s="11" t="n">
        <v>189</v>
      </c>
      <c r="G9" s="11" t="n">
        <v>75</v>
      </c>
      <c r="I9" s="12" t="s">
        <v>23</v>
      </c>
      <c r="J9" s="11" t="n">
        <f aca="false">SUM(D12:D21)</f>
        <v>268</v>
      </c>
      <c r="K9" s="11" t="n">
        <f aca="false">SUM(E12:E21)</f>
        <v>8260</v>
      </c>
      <c r="L9" s="11" t="n">
        <f aca="false">SUM(F12:F21)</f>
        <v>1516</v>
      </c>
      <c r="M9" s="11" t="n">
        <f aca="false">SUM(G12:G21)</f>
        <v>834</v>
      </c>
      <c r="N9" s="13" t="n">
        <f aca="false">SUM(J9:K9)/SUM(J9:M9)</f>
        <v>0.783967641110498</v>
      </c>
      <c r="O9" s="13" t="n">
        <f aca="false">J9/(J9+L9)</f>
        <v>0.150224215246637</v>
      </c>
      <c r="P9" s="13" t="n">
        <f aca="false">J9/(J9+M9)</f>
        <v>0.243194192377495</v>
      </c>
      <c r="Q9" s="13" t="n">
        <f aca="false">(474+J9+L9)/1576</f>
        <v>1.43274111675127</v>
      </c>
      <c r="T9" s="8"/>
      <c r="U9" s="9"/>
      <c r="V9" s="10" t="s">
        <v>22</v>
      </c>
      <c r="W9" s="11" t="n">
        <v>22</v>
      </c>
      <c r="X9" s="11" t="n">
        <v>831</v>
      </c>
      <c r="Y9" s="11" t="n">
        <v>160</v>
      </c>
      <c r="Z9" s="11" t="n">
        <v>60</v>
      </c>
    </row>
    <row r="10" customFormat="false" ht="14.25" hidden="false" customHeight="false" outlineLevel="0" collapsed="false">
      <c r="A10" s="8"/>
      <c r="B10" s="9"/>
      <c r="C10" s="10" t="s">
        <v>24</v>
      </c>
      <c r="D10" s="11" t="n">
        <v>31</v>
      </c>
      <c r="E10" s="11" t="n">
        <v>819</v>
      </c>
      <c r="F10" s="11" t="n">
        <v>157</v>
      </c>
      <c r="G10" s="11" t="n">
        <v>81</v>
      </c>
      <c r="I10" s="12" t="s">
        <v>25</v>
      </c>
      <c r="J10" s="11" t="n">
        <f aca="false">SUM(D22:D31)</f>
        <v>267</v>
      </c>
      <c r="K10" s="11" t="n">
        <f aca="false">SUM(E22:E31)</f>
        <v>8256</v>
      </c>
      <c r="L10" s="11" t="n">
        <f aca="false">SUM(F22:F31)</f>
        <v>1525</v>
      </c>
      <c r="M10" s="11" t="n">
        <f aca="false">SUM(G22:G31)</f>
        <v>830</v>
      </c>
      <c r="N10" s="13" t="n">
        <f aca="false">SUM(J10:K10)/SUM(J10:M10)</f>
        <v>0.783507997793712</v>
      </c>
      <c r="O10" s="13" t="n">
        <f aca="false">J10/(J10+L10)</f>
        <v>0.148995535714286</v>
      </c>
      <c r="P10" s="13" t="n">
        <f aca="false">J10/(J10+M10)</f>
        <v>0.243391066545123</v>
      </c>
      <c r="Q10" s="13" t="n">
        <f aca="false">(474+J10+L10)/1576</f>
        <v>1.43781725888325</v>
      </c>
      <c r="T10" s="8"/>
      <c r="U10" s="9"/>
      <c r="V10" s="10" t="s">
        <v>24</v>
      </c>
      <c r="W10" s="11" t="n">
        <v>20</v>
      </c>
      <c r="X10" s="11" t="n">
        <v>813</v>
      </c>
      <c r="Y10" s="11" t="n">
        <v>166</v>
      </c>
      <c r="Z10" s="11" t="n">
        <v>74</v>
      </c>
    </row>
    <row r="11" customFormat="false" ht="15" hidden="false" customHeight="false" outlineLevel="0" collapsed="false">
      <c r="A11" s="8"/>
      <c r="B11" s="9"/>
      <c r="C11" s="10" t="s">
        <v>26</v>
      </c>
      <c r="D11" s="11" t="n">
        <v>27</v>
      </c>
      <c r="E11" s="11" t="n">
        <v>846</v>
      </c>
      <c r="F11" s="11" t="n">
        <v>131</v>
      </c>
      <c r="G11" s="11" t="n">
        <v>84</v>
      </c>
      <c r="N11" s="14" t="s">
        <v>27</v>
      </c>
      <c r="O11" s="14"/>
      <c r="P11" s="14"/>
      <c r="Q11" s="14"/>
      <c r="T11" s="8"/>
      <c r="U11" s="9"/>
      <c r="V11" s="10" t="s">
        <v>26</v>
      </c>
      <c r="W11" s="11" t="n">
        <v>25</v>
      </c>
      <c r="X11" s="11" t="n">
        <v>826</v>
      </c>
      <c r="Y11" s="11" t="n">
        <v>142</v>
      </c>
      <c r="Z11" s="11" t="n">
        <v>80</v>
      </c>
    </row>
    <row r="12" customFormat="false" ht="14.25" hidden="false" customHeight="false" outlineLevel="0" collapsed="false">
      <c r="A12" s="8"/>
      <c r="B12" s="9"/>
      <c r="C12" s="10" t="s">
        <v>28</v>
      </c>
      <c r="D12" s="11" t="n">
        <v>30</v>
      </c>
      <c r="E12" s="11" t="n">
        <v>804</v>
      </c>
      <c r="F12" s="11" t="n">
        <v>170</v>
      </c>
      <c r="G12" s="11" t="n">
        <v>84</v>
      </c>
      <c r="N12" s="13" t="n">
        <f aca="false">AVERAGE(N$8:N$10)</f>
        <v>0.784746781595521</v>
      </c>
      <c r="O12" s="13" t="n">
        <f aca="false">AVERAGE(O$8:O$10)</f>
        <v>0.15541838306367</v>
      </c>
      <c r="P12" s="13" t="n">
        <f aca="false">AVERAGE(P$8:P$10)</f>
        <v>0.252398192639678</v>
      </c>
      <c r="Q12" s="13" t="n">
        <f aca="false">AVERAGE(Q$8:Q$10)</f>
        <v>1.24830795262267</v>
      </c>
      <c r="T12" s="8"/>
      <c r="U12" s="9"/>
      <c r="V12" s="10" t="s">
        <v>28</v>
      </c>
      <c r="W12" s="11" t="n">
        <v>18</v>
      </c>
      <c r="X12" s="11" t="n">
        <v>817</v>
      </c>
      <c r="Y12" s="11" t="n">
        <v>188</v>
      </c>
      <c r="Z12" s="11" t="n">
        <v>50</v>
      </c>
    </row>
    <row r="13" customFormat="false" ht="14.25" hidden="false" customHeight="false" outlineLevel="0" collapsed="false">
      <c r="A13" s="8"/>
      <c r="B13" s="9"/>
      <c r="C13" s="10" t="s">
        <v>29</v>
      </c>
      <c r="D13" s="11" t="n">
        <v>18</v>
      </c>
      <c r="E13" s="11" t="n">
        <v>883</v>
      </c>
      <c r="F13" s="11" t="n">
        <v>112</v>
      </c>
      <c r="G13" s="11" t="n">
        <v>75</v>
      </c>
      <c r="T13" s="8"/>
      <c r="U13" s="9"/>
      <c r="V13" s="10" t="s">
        <v>29</v>
      </c>
      <c r="W13" s="11" t="n">
        <v>32</v>
      </c>
      <c r="X13" s="11" t="n">
        <v>838</v>
      </c>
      <c r="Y13" s="11" t="n">
        <v>129</v>
      </c>
      <c r="Z13" s="11" t="n">
        <v>74</v>
      </c>
    </row>
    <row r="14" customFormat="false" ht="14.25" hidden="false" customHeight="false" outlineLevel="0" collapsed="false">
      <c r="A14" s="8"/>
      <c r="B14" s="9"/>
      <c r="C14" s="10" t="s">
        <v>30</v>
      </c>
      <c r="D14" s="11" t="n">
        <v>19</v>
      </c>
      <c r="E14" s="11" t="n">
        <v>847</v>
      </c>
      <c r="F14" s="11" t="n">
        <v>126</v>
      </c>
      <c r="G14" s="11" t="n">
        <v>96</v>
      </c>
      <c r="T14" s="8"/>
      <c r="U14" s="9"/>
      <c r="V14" s="10" t="s">
        <v>30</v>
      </c>
      <c r="W14" s="11" t="n">
        <v>21</v>
      </c>
      <c r="X14" s="11" t="n">
        <v>825</v>
      </c>
      <c r="Y14" s="11" t="n">
        <v>152</v>
      </c>
      <c r="Z14" s="11" t="n">
        <v>75</v>
      </c>
    </row>
    <row r="15" customFormat="false" ht="15" hidden="false" customHeight="false" outlineLevel="0" collapsed="false">
      <c r="A15" s="8"/>
      <c r="B15" s="9"/>
      <c r="C15" s="10" t="s">
        <v>31</v>
      </c>
      <c r="D15" s="11" t="n">
        <v>27</v>
      </c>
      <c r="E15" s="11" t="n">
        <v>823</v>
      </c>
      <c r="F15" s="11" t="n">
        <v>161</v>
      </c>
      <c r="G15" s="11" t="n">
        <v>77</v>
      </c>
      <c r="I15" s="5" t="s">
        <v>32</v>
      </c>
      <c r="J15" s="6" t="s">
        <v>11</v>
      </c>
      <c r="K15" s="6"/>
      <c r="L15" s="6"/>
      <c r="M15" s="6"/>
      <c r="N15" s="7" t="s">
        <v>12</v>
      </c>
      <c r="O15" s="7" t="s">
        <v>13</v>
      </c>
      <c r="P15" s="7" t="s">
        <v>14</v>
      </c>
      <c r="Q15" s="7" t="s">
        <v>15</v>
      </c>
      <c r="T15" s="8"/>
      <c r="U15" s="9"/>
      <c r="V15" s="10" t="s">
        <v>31</v>
      </c>
      <c r="W15" s="11" t="n">
        <v>16</v>
      </c>
      <c r="X15" s="11" t="n">
        <v>872</v>
      </c>
      <c r="Y15" s="11" t="n">
        <v>96</v>
      </c>
      <c r="Z15" s="11" t="n">
        <v>89</v>
      </c>
    </row>
    <row r="16" customFormat="false" ht="15" hidden="false" customHeight="false" outlineLevel="0" collapsed="false">
      <c r="A16" s="8"/>
      <c r="B16" s="9"/>
      <c r="C16" s="10" t="s">
        <v>33</v>
      </c>
      <c r="D16" s="11" t="n">
        <v>28</v>
      </c>
      <c r="E16" s="11" t="n">
        <v>802</v>
      </c>
      <c r="F16" s="11" t="n">
        <v>166</v>
      </c>
      <c r="G16" s="11" t="n">
        <v>90</v>
      </c>
      <c r="I16" s="5"/>
      <c r="J16" s="4" t="s">
        <v>6</v>
      </c>
      <c r="K16" s="4" t="s">
        <v>7</v>
      </c>
      <c r="L16" s="4" t="s">
        <v>8</v>
      </c>
      <c r="M16" s="4" t="s">
        <v>9</v>
      </c>
      <c r="N16" s="7"/>
      <c r="O16" s="7"/>
      <c r="P16" s="7"/>
      <c r="Q16" s="7"/>
      <c r="T16" s="8"/>
      <c r="U16" s="9"/>
      <c r="V16" s="10" t="s">
        <v>33</v>
      </c>
      <c r="W16" s="11" t="n">
        <v>36</v>
      </c>
      <c r="X16" s="11" t="n">
        <v>728</v>
      </c>
      <c r="Y16" s="11" t="n">
        <v>234</v>
      </c>
      <c r="Z16" s="11" t="n">
        <v>75</v>
      </c>
    </row>
    <row r="17" customFormat="false" ht="14.25" hidden="false" customHeight="false" outlineLevel="0" collapsed="false">
      <c r="A17" s="8"/>
      <c r="B17" s="15" t="s">
        <v>34</v>
      </c>
      <c r="C17" s="10" t="s">
        <v>18</v>
      </c>
      <c r="D17" s="11" t="n">
        <v>29</v>
      </c>
      <c r="E17" s="11" t="n">
        <v>843</v>
      </c>
      <c r="F17" s="11" t="n">
        <v>133</v>
      </c>
      <c r="G17" s="11" t="n">
        <v>83</v>
      </c>
      <c r="I17" s="12" t="s">
        <v>21</v>
      </c>
      <c r="J17" s="11" t="n">
        <f aca="false">SUM(W7:W16)</f>
        <v>245</v>
      </c>
      <c r="K17" s="11" t="n">
        <f aca="false">SUM(X7:X16)</f>
        <v>8190</v>
      </c>
      <c r="L17" s="11" t="n">
        <f aca="false">SUM(Y7:Y16)</f>
        <v>1586</v>
      </c>
      <c r="M17" s="11" t="n">
        <f aca="false">SUM(Z7:Z16)</f>
        <v>709</v>
      </c>
      <c r="N17" s="13" t="n">
        <f aca="false">SUM(J17:K17)/SUM(J17:M17)</f>
        <v>0.786113699906803</v>
      </c>
      <c r="O17" s="13" t="n">
        <f aca="false">J17/(J17+L17)</f>
        <v>0.133806663025669</v>
      </c>
      <c r="P17" s="13" t="n">
        <f aca="false">J17/(J17+M17)</f>
        <v>0.256813417190776</v>
      </c>
      <c r="Q17" s="13" t="n">
        <f aca="false">(622+J17+L17)/1576</f>
        <v>1.55647208121827</v>
      </c>
      <c r="T17" s="8"/>
      <c r="U17" s="15" t="s">
        <v>34</v>
      </c>
      <c r="V17" s="10" t="s">
        <v>18</v>
      </c>
      <c r="W17" s="11" t="n">
        <v>27</v>
      </c>
      <c r="X17" s="11" t="n">
        <v>813</v>
      </c>
      <c r="Y17" s="11" t="n">
        <v>156</v>
      </c>
      <c r="Z17" s="11" t="n">
        <v>77</v>
      </c>
    </row>
    <row r="18" customFormat="false" ht="14.25" hidden="false" customHeight="false" outlineLevel="0" collapsed="false">
      <c r="A18" s="8"/>
      <c r="B18" s="15"/>
      <c r="C18" s="10" t="s">
        <v>20</v>
      </c>
      <c r="D18" s="11" t="n">
        <v>29</v>
      </c>
      <c r="E18" s="11" t="n">
        <v>827</v>
      </c>
      <c r="F18" s="11" t="n">
        <v>172</v>
      </c>
      <c r="G18" s="11" t="n">
        <v>60</v>
      </c>
      <c r="I18" s="12" t="s">
        <v>23</v>
      </c>
      <c r="J18" s="11" t="n">
        <f aca="false">SUM(W17:W26)</f>
        <v>248</v>
      </c>
      <c r="K18" s="11" t="n">
        <f aca="false">SUM(X17:X26)</f>
        <v>8272</v>
      </c>
      <c r="L18" s="11" t="n">
        <f aca="false">SUM(Y17:Y26)</f>
        <v>1504</v>
      </c>
      <c r="M18" s="11" t="n">
        <f aca="false">SUM(Z17:Z26)</f>
        <v>706</v>
      </c>
      <c r="N18" s="13" t="n">
        <f aca="false">SUM(J18:K18)/SUM(J18:M18)</f>
        <v>0.79403541472507</v>
      </c>
      <c r="O18" s="13" t="n">
        <f aca="false">J18/(J18+L18)</f>
        <v>0.141552511415525</v>
      </c>
      <c r="P18" s="13" t="n">
        <f aca="false">J18/(J18+M18)</f>
        <v>0.259958071278826</v>
      </c>
      <c r="Q18" s="13" t="n">
        <f aca="false">(622+J18+L18)/1576</f>
        <v>1.50634517766497</v>
      </c>
      <c r="T18" s="8"/>
      <c r="U18" s="15"/>
      <c r="V18" s="10" t="s">
        <v>20</v>
      </c>
      <c r="W18" s="11" t="n">
        <v>35</v>
      </c>
      <c r="X18" s="11" t="n">
        <v>794</v>
      </c>
      <c r="Y18" s="11" t="n">
        <v>168</v>
      </c>
      <c r="Z18" s="11" t="n">
        <v>76</v>
      </c>
    </row>
    <row r="19" customFormat="false" ht="14.25" hidden="false" customHeight="false" outlineLevel="0" collapsed="false">
      <c r="A19" s="8"/>
      <c r="B19" s="15"/>
      <c r="C19" s="10" t="s">
        <v>22</v>
      </c>
      <c r="D19" s="11" t="n">
        <v>29</v>
      </c>
      <c r="E19" s="11" t="n">
        <v>823</v>
      </c>
      <c r="F19" s="11" t="n">
        <v>156</v>
      </c>
      <c r="G19" s="11" t="n">
        <v>80</v>
      </c>
      <c r="I19" s="12" t="s">
        <v>25</v>
      </c>
      <c r="J19" s="11" t="n">
        <f aca="false">SUM(W27:W36)</f>
        <v>243</v>
      </c>
      <c r="K19" s="11" t="n">
        <f aca="false">SUM(X27:X36)</f>
        <v>8268</v>
      </c>
      <c r="L19" s="11" t="n">
        <f aca="false">SUM(Y27:Y36)</f>
        <v>1508</v>
      </c>
      <c r="M19" s="11" t="n">
        <f aca="false">SUM(Z27:Z36)</f>
        <v>711</v>
      </c>
      <c r="N19" s="13" t="n">
        <f aca="false">SUM(J19:K19)/SUM(J19:M19)</f>
        <v>0.793196644920783</v>
      </c>
      <c r="O19" s="13" t="n">
        <f aca="false">J19/(J19+L19)</f>
        <v>0.138777841233581</v>
      </c>
      <c r="P19" s="13" t="n">
        <f aca="false">J19/(J19+M19)</f>
        <v>0.254716981132075</v>
      </c>
      <c r="Q19" s="13" t="n">
        <f aca="false">(622+J19+L19)/1576</f>
        <v>1.50571065989848</v>
      </c>
      <c r="T19" s="8"/>
      <c r="U19" s="15"/>
      <c r="V19" s="10" t="s">
        <v>22</v>
      </c>
      <c r="W19" s="11" t="n">
        <v>32</v>
      </c>
      <c r="X19" s="11" t="n">
        <v>819</v>
      </c>
      <c r="Y19" s="11" t="n">
        <v>157</v>
      </c>
      <c r="Z19" s="11" t="n">
        <v>65</v>
      </c>
    </row>
    <row r="20" customFormat="false" ht="15" hidden="false" customHeight="false" outlineLevel="0" collapsed="false">
      <c r="A20" s="8"/>
      <c r="B20" s="15"/>
      <c r="C20" s="10" t="s">
        <v>24</v>
      </c>
      <c r="D20" s="11" t="n">
        <v>24</v>
      </c>
      <c r="E20" s="11" t="n">
        <v>799</v>
      </c>
      <c r="F20" s="11" t="n">
        <v>155</v>
      </c>
      <c r="G20" s="11" t="n">
        <v>110</v>
      </c>
      <c r="N20" s="14" t="s">
        <v>27</v>
      </c>
      <c r="O20" s="14"/>
      <c r="P20" s="14"/>
      <c r="Q20" s="14"/>
      <c r="T20" s="8"/>
      <c r="U20" s="15"/>
      <c r="V20" s="10" t="s">
        <v>24</v>
      </c>
      <c r="W20" s="11" t="n">
        <v>14</v>
      </c>
      <c r="X20" s="11" t="n">
        <v>900</v>
      </c>
      <c r="Y20" s="11" t="n">
        <v>93</v>
      </c>
      <c r="Z20" s="11" t="n">
        <v>66</v>
      </c>
    </row>
    <row r="21" customFormat="false" ht="14.25" hidden="false" customHeight="false" outlineLevel="0" collapsed="false">
      <c r="A21" s="8"/>
      <c r="B21" s="15"/>
      <c r="C21" s="10" t="s">
        <v>26</v>
      </c>
      <c r="D21" s="11" t="n">
        <v>35</v>
      </c>
      <c r="E21" s="11" t="n">
        <v>809</v>
      </c>
      <c r="F21" s="11" t="n">
        <v>165</v>
      </c>
      <c r="G21" s="11" t="n">
        <v>79</v>
      </c>
      <c r="N21" s="13" t="n">
        <f aca="false">AVERAGE(N$17:N$19)</f>
        <v>0.791115253184219</v>
      </c>
      <c r="O21" s="13" t="n">
        <f aca="false">AVERAGE(O$17:O$19)</f>
        <v>0.138045671891592</v>
      </c>
      <c r="P21" s="13" t="n">
        <f aca="false">AVERAGE(P$17:P$19)</f>
        <v>0.257162823200559</v>
      </c>
      <c r="Q21" s="13" t="n">
        <f aca="false">AVERAGE(Q$17:Q$19)</f>
        <v>1.52284263959391</v>
      </c>
      <c r="T21" s="8"/>
      <c r="U21" s="15"/>
      <c r="V21" s="10" t="s">
        <v>26</v>
      </c>
      <c r="W21" s="11" t="n">
        <v>27</v>
      </c>
      <c r="X21" s="11" t="n">
        <v>777</v>
      </c>
      <c r="Y21" s="11" t="n">
        <v>189</v>
      </c>
      <c r="Z21" s="11" t="n">
        <v>80</v>
      </c>
    </row>
    <row r="22" customFormat="false" ht="14.25" hidden="false" customHeight="false" outlineLevel="0" collapsed="false">
      <c r="A22" s="8"/>
      <c r="B22" s="15"/>
      <c r="C22" s="10" t="s">
        <v>28</v>
      </c>
      <c r="D22" s="11" t="n">
        <v>24</v>
      </c>
      <c r="E22" s="11" t="n">
        <v>807</v>
      </c>
      <c r="F22" s="11" t="n">
        <v>178</v>
      </c>
      <c r="G22" s="11" t="n">
        <v>79</v>
      </c>
      <c r="T22" s="8"/>
      <c r="U22" s="15"/>
      <c r="V22" s="10" t="s">
        <v>28</v>
      </c>
      <c r="W22" s="11" t="n">
        <v>26</v>
      </c>
      <c r="X22" s="11" t="n">
        <v>836</v>
      </c>
      <c r="Y22" s="11" t="n">
        <v>143</v>
      </c>
      <c r="Z22" s="11" t="n">
        <v>68</v>
      </c>
    </row>
    <row r="23" customFormat="false" ht="14.25" hidden="false" customHeight="false" outlineLevel="0" collapsed="false">
      <c r="A23" s="8"/>
      <c r="B23" s="15"/>
      <c r="C23" s="10" t="s">
        <v>29</v>
      </c>
      <c r="D23" s="11" t="n">
        <v>23</v>
      </c>
      <c r="E23" s="11" t="n">
        <v>825</v>
      </c>
      <c r="F23" s="11" t="n">
        <v>149</v>
      </c>
      <c r="G23" s="11" t="n">
        <v>91</v>
      </c>
      <c r="T23" s="8"/>
      <c r="U23" s="15"/>
      <c r="V23" s="10" t="s">
        <v>29</v>
      </c>
      <c r="W23" s="11" t="n">
        <v>21</v>
      </c>
      <c r="X23" s="11" t="n">
        <v>831</v>
      </c>
      <c r="Y23" s="11" t="n">
        <v>147</v>
      </c>
      <c r="Z23" s="11" t="n">
        <v>74</v>
      </c>
    </row>
    <row r="24" customFormat="false" ht="15" hidden="false" customHeight="false" outlineLevel="0" collapsed="false">
      <c r="A24" s="8"/>
      <c r="B24" s="15"/>
      <c r="C24" s="10" t="s">
        <v>30</v>
      </c>
      <c r="D24" s="11" t="n">
        <v>26</v>
      </c>
      <c r="E24" s="11" t="n">
        <v>850</v>
      </c>
      <c r="F24" s="11" t="n">
        <v>113</v>
      </c>
      <c r="G24" s="11" t="n">
        <v>99</v>
      </c>
      <c r="I24" s="5" t="s">
        <v>35</v>
      </c>
      <c r="J24" s="6" t="s">
        <v>11</v>
      </c>
      <c r="K24" s="6"/>
      <c r="L24" s="6"/>
      <c r="M24" s="6"/>
      <c r="N24" s="7" t="s">
        <v>12</v>
      </c>
      <c r="O24" s="7" t="s">
        <v>13</v>
      </c>
      <c r="P24" s="7" t="s">
        <v>14</v>
      </c>
      <c r="Q24" s="7" t="s">
        <v>15</v>
      </c>
      <c r="T24" s="8"/>
      <c r="U24" s="15"/>
      <c r="V24" s="10" t="s">
        <v>30</v>
      </c>
      <c r="W24" s="11" t="n">
        <v>23</v>
      </c>
      <c r="X24" s="11" t="n">
        <v>837</v>
      </c>
      <c r="Y24" s="11" t="n">
        <v>151</v>
      </c>
      <c r="Z24" s="11" t="n">
        <v>62</v>
      </c>
    </row>
    <row r="25" customFormat="false" ht="15" hidden="false" customHeight="false" outlineLevel="0" collapsed="false">
      <c r="A25" s="8"/>
      <c r="B25" s="15"/>
      <c r="C25" s="10" t="s">
        <v>31</v>
      </c>
      <c r="D25" s="11" t="n">
        <v>34</v>
      </c>
      <c r="E25" s="11" t="n">
        <v>815</v>
      </c>
      <c r="F25" s="11" t="n">
        <v>174</v>
      </c>
      <c r="G25" s="11" t="n">
        <v>65</v>
      </c>
      <c r="I25" s="5"/>
      <c r="J25" s="4" t="s">
        <v>6</v>
      </c>
      <c r="K25" s="4" t="s">
        <v>7</v>
      </c>
      <c r="L25" s="4" t="s">
        <v>8</v>
      </c>
      <c r="M25" s="4" t="s">
        <v>9</v>
      </c>
      <c r="N25" s="7"/>
      <c r="O25" s="7"/>
      <c r="P25" s="7"/>
      <c r="Q25" s="7"/>
      <c r="T25" s="8"/>
      <c r="U25" s="15"/>
      <c r="V25" s="10" t="s">
        <v>31</v>
      </c>
      <c r="W25" s="11" t="n">
        <v>20</v>
      </c>
      <c r="X25" s="11" t="n">
        <v>849</v>
      </c>
      <c r="Y25" s="11" t="n">
        <v>138</v>
      </c>
      <c r="Z25" s="11" t="n">
        <v>66</v>
      </c>
    </row>
    <row r="26" customFormat="false" ht="14.25" hidden="false" customHeight="false" outlineLevel="0" collapsed="false">
      <c r="A26" s="8"/>
      <c r="B26" s="15"/>
      <c r="C26" s="10" t="s">
        <v>33</v>
      </c>
      <c r="D26" s="11" t="n">
        <v>32</v>
      </c>
      <c r="E26" s="11" t="n">
        <v>814</v>
      </c>
      <c r="F26" s="11" t="n">
        <v>169</v>
      </c>
      <c r="G26" s="11" t="n">
        <v>71</v>
      </c>
      <c r="I26" s="12" t="s">
        <v>21</v>
      </c>
      <c r="J26" s="11" t="n">
        <f aca="false">SUM(D41:D50)</f>
        <v>155</v>
      </c>
      <c r="K26" s="11" t="n">
        <f aca="false">SUM(E41:E50)</f>
        <v>8686</v>
      </c>
      <c r="L26" s="11" t="n">
        <f aca="false">SUM(F41:F50)</f>
        <v>1090</v>
      </c>
      <c r="M26" s="11" t="n">
        <f aca="false">SUM(G41:G50)</f>
        <v>604</v>
      </c>
      <c r="N26" s="13" t="n">
        <f aca="false">SUM(J26:K26)/SUM(J26:M26)</f>
        <v>0.839202657807309</v>
      </c>
      <c r="O26" s="13" t="n">
        <f aca="false">J26/(J26+L26)</f>
        <v>0.124497991967871</v>
      </c>
      <c r="P26" s="13" t="n">
        <f aca="false">J26/(J26+M26)</f>
        <v>0.204216073781291</v>
      </c>
      <c r="Q26" s="13" t="n">
        <f aca="false">(817+J26+L26)/1576</f>
        <v>1.30837563451777</v>
      </c>
      <c r="T26" s="8"/>
      <c r="U26" s="15"/>
      <c r="V26" s="10" t="s">
        <v>33</v>
      </c>
      <c r="W26" s="11" t="n">
        <v>23</v>
      </c>
      <c r="X26" s="11" t="n">
        <v>816</v>
      </c>
      <c r="Y26" s="11" t="n">
        <v>162</v>
      </c>
      <c r="Z26" s="11" t="n">
        <v>72</v>
      </c>
    </row>
    <row r="27" customFormat="false" ht="14.25" hidden="false" customHeight="false" outlineLevel="0" collapsed="false">
      <c r="A27" s="8"/>
      <c r="B27" s="16" t="s">
        <v>36</v>
      </c>
      <c r="C27" s="10" t="s">
        <v>18</v>
      </c>
      <c r="D27" s="11" t="n">
        <v>19</v>
      </c>
      <c r="E27" s="11" t="n">
        <v>804</v>
      </c>
      <c r="F27" s="11" t="n">
        <v>157</v>
      </c>
      <c r="G27" s="11" t="n">
        <v>108</v>
      </c>
      <c r="I27" s="12" t="s">
        <v>23</v>
      </c>
      <c r="J27" s="11" t="n">
        <f aca="false">SUM(D51:D60)</f>
        <v>162</v>
      </c>
      <c r="K27" s="11" t="n">
        <f aca="false">SUM(E51:E60)</f>
        <v>8458</v>
      </c>
      <c r="L27" s="11" t="n">
        <f aca="false">SUM(F51:F60)</f>
        <v>1318</v>
      </c>
      <c r="M27" s="11" t="n">
        <f aca="false">SUM(G51:G60)</f>
        <v>597</v>
      </c>
      <c r="N27" s="13" t="n">
        <f aca="false">SUM(J27:K27)/SUM(J27:M27)</f>
        <v>0.818224964404366</v>
      </c>
      <c r="O27" s="13" t="n">
        <f aca="false">J27/(J27+L27)</f>
        <v>0.109459459459459</v>
      </c>
      <c r="P27" s="13" t="n">
        <f aca="false">J27/(J27+M27)</f>
        <v>0.213438735177866</v>
      </c>
      <c r="Q27" s="13" t="n">
        <f aca="false">(817+J27+L27)/1576</f>
        <v>1.45748730964467</v>
      </c>
      <c r="T27" s="8"/>
      <c r="U27" s="16" t="s">
        <v>36</v>
      </c>
      <c r="V27" s="10" t="s">
        <v>18</v>
      </c>
      <c r="W27" s="11" t="n">
        <v>28</v>
      </c>
      <c r="X27" s="11" t="n">
        <v>829</v>
      </c>
      <c r="Y27" s="11" t="n">
        <v>151</v>
      </c>
      <c r="Z27" s="11" t="n">
        <v>65</v>
      </c>
    </row>
    <row r="28" customFormat="false" ht="14.25" hidden="false" customHeight="false" outlineLevel="0" collapsed="false">
      <c r="A28" s="8"/>
      <c r="B28" s="8"/>
      <c r="C28" s="10" t="s">
        <v>20</v>
      </c>
      <c r="D28" s="11" t="n">
        <v>32</v>
      </c>
      <c r="E28" s="11" t="n">
        <v>832</v>
      </c>
      <c r="F28" s="11" t="n">
        <v>159</v>
      </c>
      <c r="G28" s="11" t="n">
        <v>65</v>
      </c>
      <c r="I28" s="12" t="s">
        <v>25</v>
      </c>
      <c r="J28" s="11" t="n">
        <f aca="false">SUM(D61:D70)</f>
        <v>168</v>
      </c>
      <c r="K28" s="11" t="n">
        <f aca="false">SUM(E61:E70)</f>
        <v>8506</v>
      </c>
      <c r="L28" s="11" t="n">
        <f aca="false">SUM(F61:F70)</f>
        <v>1270</v>
      </c>
      <c r="M28" s="11" t="n">
        <f aca="false">SUM(G61:G70)</f>
        <v>591</v>
      </c>
      <c r="N28" s="13" t="n">
        <f aca="false">SUM(J28:K28)/SUM(J28:M28)</f>
        <v>0.823350735643094</v>
      </c>
      <c r="O28" s="13" t="n">
        <f aca="false">J28/(J28+L28)</f>
        <v>0.11682892906815</v>
      </c>
      <c r="P28" s="13" t="n">
        <f aca="false">J28/(J28+M28)</f>
        <v>0.221343873517787</v>
      </c>
      <c r="Q28" s="13" t="n">
        <f aca="false">(817+J28+L28)/1576</f>
        <v>1.43083756345178</v>
      </c>
      <c r="T28" s="8"/>
      <c r="U28" s="8"/>
      <c r="V28" s="10" t="s">
        <v>20</v>
      </c>
      <c r="W28" s="11" t="n">
        <v>21</v>
      </c>
      <c r="X28" s="11" t="n">
        <v>843</v>
      </c>
      <c r="Y28" s="11" t="n">
        <v>140</v>
      </c>
      <c r="Z28" s="11" t="n">
        <v>69</v>
      </c>
    </row>
    <row r="29" customFormat="false" ht="15" hidden="false" customHeight="false" outlineLevel="0" collapsed="false">
      <c r="A29" s="8"/>
      <c r="B29" s="8"/>
      <c r="C29" s="10" t="s">
        <v>22</v>
      </c>
      <c r="D29" s="11" t="n">
        <v>26</v>
      </c>
      <c r="E29" s="11" t="n">
        <v>840</v>
      </c>
      <c r="F29" s="11" t="n">
        <v>137</v>
      </c>
      <c r="G29" s="11" t="n">
        <v>85</v>
      </c>
      <c r="N29" s="14" t="s">
        <v>27</v>
      </c>
      <c r="O29" s="14"/>
      <c r="P29" s="14"/>
      <c r="Q29" s="14"/>
      <c r="T29" s="8"/>
      <c r="U29" s="8"/>
      <c r="V29" s="10" t="s">
        <v>22</v>
      </c>
      <c r="W29" s="11" t="n">
        <v>29</v>
      </c>
      <c r="X29" s="11" t="n">
        <v>812</v>
      </c>
      <c r="Y29" s="11" t="n">
        <v>158</v>
      </c>
      <c r="Z29" s="11" t="n">
        <v>74</v>
      </c>
    </row>
    <row r="30" customFormat="false" ht="14.25" hidden="false" customHeight="false" outlineLevel="0" collapsed="false">
      <c r="A30" s="8"/>
      <c r="B30" s="8"/>
      <c r="C30" s="10" t="s">
        <v>24</v>
      </c>
      <c r="D30" s="11" t="n">
        <v>33</v>
      </c>
      <c r="E30" s="11" t="n">
        <v>789</v>
      </c>
      <c r="F30" s="11" t="n">
        <v>172</v>
      </c>
      <c r="G30" s="11" t="n">
        <v>94</v>
      </c>
      <c r="N30" s="13" t="n">
        <f aca="false">AVERAGE(N$26:N$28)</f>
        <v>0.826926119284923</v>
      </c>
      <c r="O30" s="13" t="n">
        <f aca="false">AVERAGE(O$26:O$28)</f>
        <v>0.116928793498494</v>
      </c>
      <c r="P30" s="13" t="n">
        <f aca="false">AVERAGE(P$26:P$28)</f>
        <v>0.212999560825648</v>
      </c>
      <c r="Q30" s="13" t="n">
        <f aca="false">AVERAGE(Q$26:Q$28)</f>
        <v>1.39890016920474</v>
      </c>
      <c r="T30" s="8"/>
      <c r="U30" s="8"/>
      <c r="V30" s="10" t="s">
        <v>24</v>
      </c>
      <c r="W30" s="11" t="n">
        <v>23</v>
      </c>
      <c r="X30" s="11" t="n">
        <v>821</v>
      </c>
      <c r="Y30" s="11" t="n">
        <v>157</v>
      </c>
      <c r="Z30" s="11" t="n">
        <v>72</v>
      </c>
    </row>
    <row r="31" customFormat="false" ht="14.25" hidden="false" customHeight="false" outlineLevel="0" collapsed="false">
      <c r="A31" s="8"/>
      <c r="B31" s="8"/>
      <c r="C31" s="10" t="s">
        <v>26</v>
      </c>
      <c r="D31" s="11" t="n">
        <v>18</v>
      </c>
      <c r="E31" s="11" t="n">
        <v>880</v>
      </c>
      <c r="F31" s="11" t="n">
        <v>117</v>
      </c>
      <c r="G31" s="11" t="n">
        <v>73</v>
      </c>
      <c r="T31" s="8"/>
      <c r="U31" s="8"/>
      <c r="V31" s="10" t="s">
        <v>26</v>
      </c>
      <c r="W31" s="11" t="n">
        <v>17</v>
      </c>
      <c r="X31" s="11" t="n">
        <v>875</v>
      </c>
      <c r="Y31" s="11" t="n">
        <v>104</v>
      </c>
      <c r="Z31" s="11" t="n">
        <v>77</v>
      </c>
    </row>
    <row r="32" customFormat="false" ht="14.25" hidden="false" customHeight="false" outlineLevel="0" collapsed="false">
      <c r="A32" s="8"/>
      <c r="B32" s="8"/>
      <c r="C32" s="10" t="s">
        <v>28</v>
      </c>
      <c r="D32" s="11" t="n">
        <v>32</v>
      </c>
      <c r="E32" s="11" t="n">
        <v>763</v>
      </c>
      <c r="F32" s="11" t="n">
        <v>212</v>
      </c>
      <c r="G32" s="11" t="n">
        <v>81</v>
      </c>
      <c r="T32" s="8"/>
      <c r="U32" s="8"/>
      <c r="V32" s="10" t="s">
        <v>28</v>
      </c>
      <c r="W32" s="11" t="n">
        <v>31</v>
      </c>
      <c r="X32" s="11" t="n">
        <v>785</v>
      </c>
      <c r="Y32" s="11" t="n">
        <v>178</v>
      </c>
      <c r="Z32" s="11" t="n">
        <v>79</v>
      </c>
    </row>
    <row r="33" customFormat="false" ht="15" hidden="false" customHeight="false" outlineLevel="0" collapsed="false">
      <c r="A33" s="8"/>
      <c r="B33" s="8"/>
      <c r="C33" s="10" t="s">
        <v>29</v>
      </c>
      <c r="D33" s="11" t="n">
        <v>23</v>
      </c>
      <c r="E33" s="11" t="n">
        <v>833</v>
      </c>
      <c r="F33" s="11" t="n">
        <v>148</v>
      </c>
      <c r="G33" s="11" t="n">
        <v>84</v>
      </c>
      <c r="I33" s="5" t="s">
        <v>37</v>
      </c>
      <c r="J33" s="6" t="s">
        <v>11</v>
      </c>
      <c r="K33" s="6"/>
      <c r="L33" s="6"/>
      <c r="M33" s="6"/>
      <c r="N33" s="7" t="s">
        <v>12</v>
      </c>
      <c r="O33" s="7" t="s">
        <v>13</v>
      </c>
      <c r="P33" s="7" t="s">
        <v>14</v>
      </c>
      <c r="Q33" s="7" t="s">
        <v>15</v>
      </c>
      <c r="T33" s="8"/>
      <c r="U33" s="8"/>
      <c r="V33" s="10" t="s">
        <v>29</v>
      </c>
      <c r="W33" s="11" t="n">
        <v>26</v>
      </c>
      <c r="X33" s="11" t="n">
        <v>800</v>
      </c>
      <c r="Y33" s="11" t="n">
        <v>173</v>
      </c>
      <c r="Z33" s="11" t="n">
        <v>74</v>
      </c>
    </row>
    <row r="34" customFormat="false" ht="15" hidden="false" customHeight="false" outlineLevel="0" collapsed="false">
      <c r="A34" s="8"/>
      <c r="B34" s="8"/>
      <c r="C34" s="10" t="s">
        <v>30</v>
      </c>
      <c r="D34" s="11" t="n">
        <v>27</v>
      </c>
      <c r="E34" s="11" t="n">
        <v>786</v>
      </c>
      <c r="F34" s="11" t="n">
        <v>184</v>
      </c>
      <c r="G34" s="11" t="n">
        <v>91</v>
      </c>
      <c r="I34" s="5"/>
      <c r="J34" s="4" t="s">
        <v>6</v>
      </c>
      <c r="K34" s="4" t="s">
        <v>7</v>
      </c>
      <c r="L34" s="4" t="s">
        <v>8</v>
      </c>
      <c r="M34" s="4" t="s">
        <v>9</v>
      </c>
      <c r="N34" s="7"/>
      <c r="O34" s="7"/>
      <c r="P34" s="7"/>
      <c r="Q34" s="7"/>
      <c r="T34" s="8"/>
      <c r="U34" s="8"/>
      <c r="V34" s="10" t="s">
        <v>30</v>
      </c>
      <c r="W34" s="11" t="n">
        <v>22</v>
      </c>
      <c r="X34" s="11" t="n">
        <v>802</v>
      </c>
      <c r="Y34" s="11" t="n">
        <v>189</v>
      </c>
      <c r="Z34" s="11" t="n">
        <v>60</v>
      </c>
    </row>
    <row r="35" customFormat="false" ht="14.25" hidden="false" customHeight="false" outlineLevel="0" collapsed="false">
      <c r="A35" s="8"/>
      <c r="B35" s="8"/>
      <c r="C35" s="10" t="s">
        <v>31</v>
      </c>
      <c r="D35" s="11" t="n">
        <v>25</v>
      </c>
      <c r="E35" s="11" t="n">
        <v>835</v>
      </c>
      <c r="F35" s="11" t="n">
        <v>152</v>
      </c>
      <c r="G35" s="11" t="n">
        <v>76</v>
      </c>
      <c r="I35" s="12" t="s">
        <v>21</v>
      </c>
      <c r="J35" s="11" t="n">
        <f aca="false">SUM(W41:W50)</f>
        <v>125</v>
      </c>
      <c r="K35" s="11" t="n">
        <f aca="false">SUM(X41:X50)</f>
        <v>8805</v>
      </c>
      <c r="L35" s="11" t="n">
        <f aca="false">SUM(Y41:Y50)</f>
        <v>971</v>
      </c>
      <c r="M35" s="11" t="n">
        <f aca="false">SUM(Z41:Z50)</f>
        <v>512</v>
      </c>
      <c r="N35" s="13" t="n">
        <f aca="false">SUM(J35:K35)/SUM(J35:M35)</f>
        <v>0.857581868817824</v>
      </c>
      <c r="O35" s="13" t="n">
        <f aca="false">J35/(J35+L35)</f>
        <v>0.114051094890511</v>
      </c>
      <c r="P35" s="13" t="n">
        <f aca="false">J35/(J35+M35)</f>
        <v>0.196232339089482</v>
      </c>
      <c r="Q35" s="13" t="n">
        <f aca="false">(939+J35+L35)/1576</f>
        <v>1.29124365482234</v>
      </c>
      <c r="T35" s="8"/>
      <c r="U35" s="8"/>
      <c r="V35" s="10" t="s">
        <v>31</v>
      </c>
      <c r="W35" s="11" t="n">
        <v>23</v>
      </c>
      <c r="X35" s="11" t="n">
        <v>850</v>
      </c>
      <c r="Y35" s="11" t="n">
        <v>130</v>
      </c>
      <c r="Z35" s="11" t="n">
        <v>70</v>
      </c>
    </row>
    <row r="36" customFormat="false" ht="14.25" hidden="false" customHeight="false" outlineLevel="0" collapsed="false">
      <c r="A36" s="8"/>
      <c r="B36" s="8"/>
      <c r="C36" s="10" t="s">
        <v>33</v>
      </c>
      <c r="D36" s="11" t="n">
        <v>25</v>
      </c>
      <c r="E36" s="11" t="n">
        <v>891</v>
      </c>
      <c r="F36" s="11" t="n">
        <v>85</v>
      </c>
      <c r="G36" s="11" t="n">
        <v>85</v>
      </c>
      <c r="I36" s="12" t="s">
        <v>23</v>
      </c>
      <c r="J36" s="11" t="n">
        <f aca="false">SUM(W51:W60)</f>
        <v>119</v>
      </c>
      <c r="K36" s="11" t="n">
        <f aca="false">SUM(X51:X60)</f>
        <v>8780</v>
      </c>
      <c r="L36" s="11" t="n">
        <f aca="false">SUM(Y51:Y60)</f>
        <v>996</v>
      </c>
      <c r="M36" s="11" t="n">
        <f aca="false">SUM(Z51:Z60)</f>
        <v>518</v>
      </c>
      <c r="N36" s="13" t="n">
        <f aca="false">SUM(J36:K36)/SUM(J36:M36)</f>
        <v>0.854604820896956</v>
      </c>
      <c r="O36" s="13" t="n">
        <f aca="false">J36/(J36+L36)</f>
        <v>0.106726457399103</v>
      </c>
      <c r="P36" s="13" t="n">
        <f aca="false">J36/(J36+M36)</f>
        <v>0.186813186813187</v>
      </c>
      <c r="Q36" s="13" t="n">
        <f aca="false">(939+J36+L36)/1576</f>
        <v>1.30329949238579</v>
      </c>
      <c r="T36" s="8"/>
      <c r="U36" s="8"/>
      <c r="V36" s="10" t="s">
        <v>33</v>
      </c>
      <c r="W36" s="11" t="n">
        <v>23</v>
      </c>
      <c r="X36" s="11" t="n">
        <v>851</v>
      </c>
      <c r="Y36" s="11" t="n">
        <v>128</v>
      </c>
      <c r="Z36" s="11" t="n">
        <v>71</v>
      </c>
    </row>
    <row r="37" customFormat="false" ht="12.75" hidden="false" customHeight="false" outlineLevel="0" collapsed="false">
      <c r="I37" s="12" t="s">
        <v>25</v>
      </c>
      <c r="J37" s="11" t="n">
        <f aca="false">SUM(W61:W70)</f>
        <v>114</v>
      </c>
      <c r="K37" s="11" t="n">
        <f aca="false">SUM(X61:X70)</f>
        <v>8749</v>
      </c>
      <c r="L37" s="11" t="n">
        <f aca="false">SUM(Y61:Y70)</f>
        <v>1027</v>
      </c>
      <c r="M37" s="11" t="n">
        <f aca="false">SUM(Z61:Z70)</f>
        <v>523</v>
      </c>
      <c r="N37" s="13" t="n">
        <f aca="false">SUM(J37:K37)/SUM(J37:M37)</f>
        <v>0.851147603956593</v>
      </c>
      <c r="O37" s="13" t="n">
        <f aca="false">J37/(J37+L37)</f>
        <v>0.0999123575810692</v>
      </c>
      <c r="P37" s="13" t="n">
        <f aca="false">J37/(J37+M37)</f>
        <v>0.178963893249608</v>
      </c>
      <c r="Q37" s="13" t="n">
        <f aca="false">(939+J37+L37)/1576</f>
        <v>1.31979695431472</v>
      </c>
    </row>
    <row r="38" customFormat="false" ht="15" hidden="false" customHeight="false" outlineLevel="0" collapsed="false">
      <c r="N38" s="14" t="s">
        <v>27</v>
      </c>
      <c r="O38" s="14"/>
      <c r="P38" s="14"/>
      <c r="Q38" s="14"/>
    </row>
    <row r="39" customFormat="false" ht="12.75" hidden="false" customHeight="false" outlineLevel="0" collapsed="false">
      <c r="N39" s="13" t="n">
        <f aca="false">AVERAGE(N$35:N$37)</f>
        <v>0.854444764557124</v>
      </c>
      <c r="O39" s="13" t="n">
        <f aca="false">AVERAGE(O$35:O$37)</f>
        <v>0.106896636623561</v>
      </c>
      <c r="P39" s="13" t="n">
        <f aca="false">AVERAGE(P$35:P$37)</f>
        <v>0.187336473050759</v>
      </c>
      <c r="Q39" s="13" t="n">
        <f aca="false">AVERAGE(Q$35:Q$37)</f>
        <v>1.30478003384095</v>
      </c>
    </row>
    <row r="40" customFormat="false" ht="15" hidden="false" customHeight="false" outlineLevel="0" collapsed="false">
      <c r="D40" s="4" t="s">
        <v>6</v>
      </c>
      <c r="E40" s="4" t="s">
        <v>7</v>
      </c>
      <c r="F40" s="4" t="s">
        <v>8</v>
      </c>
      <c r="G40" s="4" t="s">
        <v>9</v>
      </c>
      <c r="W40" s="4" t="s">
        <v>6</v>
      </c>
      <c r="X40" s="4" t="s">
        <v>7</v>
      </c>
      <c r="Y40" s="4" t="s">
        <v>8</v>
      </c>
      <c r="Z40" s="4" t="s">
        <v>9</v>
      </c>
    </row>
    <row r="41" customFormat="false" ht="13.5" hidden="false" customHeight="true" outlineLevel="0" collapsed="false">
      <c r="A41" s="8" t="s">
        <v>173</v>
      </c>
      <c r="B41" s="9" t="s">
        <v>17</v>
      </c>
      <c r="C41" s="10" t="s">
        <v>18</v>
      </c>
      <c r="D41" s="11" t="n">
        <v>14</v>
      </c>
      <c r="E41" s="11" t="n">
        <v>866</v>
      </c>
      <c r="F41" s="11" t="n">
        <v>112</v>
      </c>
      <c r="G41" s="11" t="n">
        <v>62</v>
      </c>
      <c r="I41" s="5" t="s">
        <v>39</v>
      </c>
      <c r="J41" s="6" t="s">
        <v>11</v>
      </c>
      <c r="K41" s="6"/>
      <c r="L41" s="6"/>
      <c r="M41" s="6"/>
      <c r="N41" s="7" t="s">
        <v>12</v>
      </c>
      <c r="O41" s="7" t="s">
        <v>13</v>
      </c>
      <c r="P41" s="7" t="s">
        <v>14</v>
      </c>
      <c r="Q41" s="7" t="s">
        <v>15</v>
      </c>
      <c r="T41" s="8" t="s">
        <v>174</v>
      </c>
      <c r="U41" s="9" t="s">
        <v>17</v>
      </c>
      <c r="V41" s="10" t="s">
        <v>18</v>
      </c>
      <c r="W41" s="11" t="n">
        <v>13</v>
      </c>
      <c r="X41" s="11" t="n">
        <v>894</v>
      </c>
      <c r="Y41" s="11" t="n">
        <v>89</v>
      </c>
      <c r="Z41" s="11" t="n">
        <v>46</v>
      </c>
    </row>
    <row r="42" customFormat="false" ht="15" hidden="false" customHeight="false" outlineLevel="0" collapsed="false">
      <c r="A42" s="8"/>
      <c r="B42" s="9"/>
      <c r="C42" s="10" t="s">
        <v>20</v>
      </c>
      <c r="D42" s="11" t="n">
        <v>19</v>
      </c>
      <c r="E42" s="11" t="n">
        <v>866</v>
      </c>
      <c r="F42" s="11" t="n">
        <v>106</v>
      </c>
      <c r="G42" s="11" t="n">
        <v>63</v>
      </c>
      <c r="I42" s="5"/>
      <c r="J42" s="4" t="s">
        <v>6</v>
      </c>
      <c r="K42" s="4" t="s">
        <v>7</v>
      </c>
      <c r="L42" s="4" t="s">
        <v>8</v>
      </c>
      <c r="M42" s="4" t="s">
        <v>9</v>
      </c>
      <c r="N42" s="7"/>
      <c r="O42" s="7"/>
      <c r="P42" s="7"/>
      <c r="Q42" s="7"/>
      <c r="T42" s="8"/>
      <c r="U42" s="9"/>
      <c r="V42" s="10" t="s">
        <v>20</v>
      </c>
      <c r="W42" s="11" t="n">
        <v>13</v>
      </c>
      <c r="X42" s="11" t="n">
        <v>877</v>
      </c>
      <c r="Y42" s="11" t="n">
        <v>83</v>
      </c>
      <c r="Z42" s="11" t="n">
        <v>69</v>
      </c>
    </row>
    <row r="43" customFormat="false" ht="14.25" hidden="false" customHeight="false" outlineLevel="0" collapsed="false">
      <c r="A43" s="8"/>
      <c r="B43" s="9"/>
      <c r="C43" s="10" t="s">
        <v>22</v>
      </c>
      <c r="D43" s="11" t="n">
        <v>12</v>
      </c>
      <c r="E43" s="11" t="n">
        <v>869</v>
      </c>
      <c r="F43" s="11" t="n">
        <v>112</v>
      </c>
      <c r="G43" s="11" t="n">
        <v>61</v>
      </c>
      <c r="I43" s="12" t="s">
        <v>21</v>
      </c>
      <c r="J43" s="11" t="n">
        <f aca="false">SUM(D74:D83)</f>
        <v>93</v>
      </c>
      <c r="K43" s="11" t="n">
        <f aca="false">SUM(E74:E83)</f>
        <v>8897</v>
      </c>
      <c r="L43" s="11" t="n">
        <f aca="false">SUM(F74:F83)</f>
        <v>879</v>
      </c>
      <c r="M43" s="11" t="n">
        <f aca="false">SUM(G74:G83)</f>
        <v>459</v>
      </c>
      <c r="N43" s="13" t="n">
        <f aca="false">SUM(J43:K43)/SUM(J43:M43)</f>
        <v>0.870449264136328</v>
      </c>
      <c r="O43" s="13" t="n">
        <f aca="false">J43/(J43+L43)</f>
        <v>0.095679012345679</v>
      </c>
      <c r="P43" s="13" t="n">
        <f aca="false">J43/(J43+M43)</f>
        <v>0.168478260869565</v>
      </c>
      <c r="Q43" s="13" t="n">
        <f aca="false">(1024+J43+L43)/1576</f>
        <v>1.26649746192893</v>
      </c>
      <c r="T43" s="8"/>
      <c r="U43" s="9"/>
      <c r="V43" s="10" t="s">
        <v>22</v>
      </c>
      <c r="W43" s="11" t="n">
        <v>8</v>
      </c>
      <c r="X43" s="11" t="n">
        <v>906</v>
      </c>
      <c r="Y43" s="11" t="n">
        <v>78</v>
      </c>
      <c r="Z43" s="11" t="n">
        <v>50</v>
      </c>
    </row>
    <row r="44" customFormat="false" ht="14.25" hidden="false" customHeight="false" outlineLevel="0" collapsed="false">
      <c r="A44" s="8"/>
      <c r="B44" s="9"/>
      <c r="C44" s="10" t="s">
        <v>24</v>
      </c>
      <c r="D44" s="11" t="n">
        <v>22</v>
      </c>
      <c r="E44" s="11" t="n">
        <v>864</v>
      </c>
      <c r="F44" s="11" t="n">
        <v>109</v>
      </c>
      <c r="G44" s="11" t="n">
        <v>59</v>
      </c>
      <c r="I44" s="12" t="s">
        <v>23</v>
      </c>
      <c r="J44" s="11" t="n">
        <f aca="false">SUM(D84:D93)</f>
        <v>102</v>
      </c>
      <c r="K44" s="11" t="n">
        <f aca="false">SUM(E84:E93)</f>
        <v>8736</v>
      </c>
      <c r="L44" s="11" t="n">
        <f aca="false">SUM(F84:F93)</f>
        <v>1040</v>
      </c>
      <c r="M44" s="11" t="n">
        <f aca="false">SUM(G84:G93)</f>
        <v>450</v>
      </c>
      <c r="N44" s="13" t="n">
        <f aca="false">SUM(J44:K44)/SUM(J44:M44)</f>
        <v>0.85573199070488</v>
      </c>
      <c r="O44" s="13" t="n">
        <f aca="false">J44/(J44+L44)</f>
        <v>0.0893169877408056</v>
      </c>
      <c r="P44" s="13" t="n">
        <f aca="false">J44/(J44+M44)</f>
        <v>0.184782608695652</v>
      </c>
      <c r="Q44" s="13" t="n">
        <f aca="false">(1024+J44+L44)/1576</f>
        <v>1.3743654822335</v>
      </c>
      <c r="T44" s="8"/>
      <c r="U44" s="9"/>
      <c r="V44" s="10" t="s">
        <v>24</v>
      </c>
      <c r="W44" s="11" t="n">
        <v>10</v>
      </c>
      <c r="X44" s="11" t="n">
        <v>871</v>
      </c>
      <c r="Y44" s="11" t="n">
        <v>117</v>
      </c>
      <c r="Z44" s="11" t="n">
        <v>44</v>
      </c>
    </row>
    <row r="45" customFormat="false" ht="14.25" hidden="false" customHeight="false" outlineLevel="0" collapsed="false">
      <c r="A45" s="8"/>
      <c r="B45" s="9"/>
      <c r="C45" s="10" t="s">
        <v>26</v>
      </c>
      <c r="D45" s="11" t="n">
        <v>16</v>
      </c>
      <c r="E45" s="11" t="n">
        <v>877</v>
      </c>
      <c r="F45" s="11" t="n">
        <v>108</v>
      </c>
      <c r="G45" s="11" t="n">
        <v>53</v>
      </c>
      <c r="I45" s="12" t="s">
        <v>25</v>
      </c>
      <c r="J45" s="11" t="n">
        <f aca="false">SUM(D94:D103)</f>
        <v>101</v>
      </c>
      <c r="K45" s="11" t="n">
        <f aca="false">SUM(E94:E103)</f>
        <v>8825</v>
      </c>
      <c r="L45" s="11" t="n">
        <f aca="false">SUM(F94:F103)</f>
        <v>951</v>
      </c>
      <c r="M45" s="11" t="n">
        <f aca="false">SUM(G94:G103)</f>
        <v>451</v>
      </c>
      <c r="N45" s="13" t="n">
        <f aca="false">SUM(J45:K45)/SUM(J45:M45)</f>
        <v>0.86425251742835</v>
      </c>
      <c r="O45" s="13" t="n">
        <f aca="false">J45/(J45+L45)</f>
        <v>0.0960076045627377</v>
      </c>
      <c r="P45" s="13" t="n">
        <f aca="false">J45/(J45+M45)</f>
        <v>0.182971014492754</v>
      </c>
      <c r="Q45" s="13" t="n">
        <f aca="false">(1024+J45+L45)/1576</f>
        <v>1.31725888324873</v>
      </c>
      <c r="T45" s="8"/>
      <c r="U45" s="9"/>
      <c r="V45" s="10" t="s">
        <v>26</v>
      </c>
      <c r="W45" s="11" t="n">
        <v>11</v>
      </c>
      <c r="X45" s="11" t="n">
        <v>888</v>
      </c>
      <c r="Y45" s="11" t="n">
        <v>103</v>
      </c>
      <c r="Z45" s="11" t="n">
        <v>40</v>
      </c>
    </row>
    <row r="46" customFormat="false" ht="15" hidden="false" customHeight="false" outlineLevel="0" collapsed="false">
      <c r="A46" s="8"/>
      <c r="B46" s="9"/>
      <c r="C46" s="10" t="s">
        <v>28</v>
      </c>
      <c r="D46" s="11" t="n">
        <v>14</v>
      </c>
      <c r="E46" s="11" t="n">
        <v>865</v>
      </c>
      <c r="F46" s="11" t="n">
        <v>108</v>
      </c>
      <c r="G46" s="11" t="n">
        <v>67</v>
      </c>
      <c r="N46" s="14" t="s">
        <v>27</v>
      </c>
      <c r="O46" s="14"/>
      <c r="P46" s="14"/>
      <c r="Q46" s="14"/>
      <c r="T46" s="8"/>
      <c r="U46" s="9"/>
      <c r="V46" s="10" t="s">
        <v>28</v>
      </c>
      <c r="W46" s="11" t="n">
        <v>13</v>
      </c>
      <c r="X46" s="11" t="n">
        <v>863</v>
      </c>
      <c r="Y46" s="11" t="n">
        <v>113</v>
      </c>
      <c r="Z46" s="11" t="n">
        <v>53</v>
      </c>
    </row>
    <row r="47" customFormat="false" ht="14.25" hidden="false" customHeight="false" outlineLevel="0" collapsed="false">
      <c r="A47" s="8"/>
      <c r="B47" s="9"/>
      <c r="C47" s="10" t="s">
        <v>29</v>
      </c>
      <c r="D47" s="11" t="n">
        <v>8</v>
      </c>
      <c r="E47" s="11" t="n">
        <v>899</v>
      </c>
      <c r="F47" s="11" t="n">
        <v>83</v>
      </c>
      <c r="G47" s="11" t="n">
        <v>64</v>
      </c>
      <c r="N47" s="13" t="n">
        <f aca="false">AVERAGE(N$43:N$45)</f>
        <v>0.863477924089853</v>
      </c>
      <c r="O47" s="13" t="n">
        <f aca="false">AVERAGE(O$43:O$45)</f>
        <v>0.0936678682164074</v>
      </c>
      <c r="P47" s="13" t="n">
        <f aca="false">AVERAGE(P$43:P$45)</f>
        <v>0.178743961352657</v>
      </c>
      <c r="Q47" s="13" t="n">
        <f aca="false">AVERAGE(Q$43:Q$45)</f>
        <v>1.31937394247039</v>
      </c>
      <c r="T47" s="8"/>
      <c r="U47" s="9"/>
      <c r="V47" s="10" t="s">
        <v>29</v>
      </c>
      <c r="W47" s="11" t="n">
        <v>18</v>
      </c>
      <c r="X47" s="11" t="n">
        <v>886</v>
      </c>
      <c r="Y47" s="11" t="n">
        <v>88</v>
      </c>
      <c r="Z47" s="11" t="n">
        <v>50</v>
      </c>
    </row>
    <row r="48" customFormat="false" ht="14.25" hidden="false" customHeight="false" outlineLevel="0" collapsed="false">
      <c r="A48" s="8"/>
      <c r="B48" s="9"/>
      <c r="C48" s="10" t="s">
        <v>30</v>
      </c>
      <c r="D48" s="11" t="n">
        <v>25</v>
      </c>
      <c r="E48" s="11" t="n">
        <v>862</v>
      </c>
      <c r="F48" s="11" t="n">
        <v>114</v>
      </c>
      <c r="G48" s="11" t="n">
        <v>53</v>
      </c>
      <c r="T48" s="8"/>
      <c r="U48" s="9"/>
      <c r="V48" s="10" t="s">
        <v>30</v>
      </c>
      <c r="W48" s="11" t="n">
        <v>8</v>
      </c>
      <c r="X48" s="11" t="n">
        <v>875</v>
      </c>
      <c r="Y48" s="11" t="n">
        <v>105</v>
      </c>
      <c r="Z48" s="11" t="n">
        <v>54</v>
      </c>
    </row>
    <row r="49" customFormat="false" ht="14.25" hidden="false" customHeight="false" outlineLevel="0" collapsed="false">
      <c r="A49" s="8"/>
      <c r="B49" s="9"/>
      <c r="C49" s="10" t="s">
        <v>31</v>
      </c>
      <c r="D49" s="11" t="n">
        <v>16</v>
      </c>
      <c r="E49" s="11" t="n">
        <v>851</v>
      </c>
      <c r="F49" s="11" t="n">
        <v>131</v>
      </c>
      <c r="G49" s="11" t="n">
        <v>56</v>
      </c>
      <c r="T49" s="8"/>
      <c r="U49" s="9"/>
      <c r="V49" s="10" t="s">
        <v>31</v>
      </c>
      <c r="W49" s="11" t="n">
        <v>21</v>
      </c>
      <c r="X49" s="11" t="n">
        <v>843</v>
      </c>
      <c r="Y49" s="11" t="n">
        <v>115</v>
      </c>
      <c r="Z49" s="11" t="n">
        <v>63</v>
      </c>
    </row>
    <row r="50" customFormat="false" ht="15" hidden="false" customHeight="false" outlineLevel="0" collapsed="false">
      <c r="A50" s="8"/>
      <c r="B50" s="9"/>
      <c r="C50" s="10" t="s">
        <v>33</v>
      </c>
      <c r="D50" s="11" t="n">
        <v>9</v>
      </c>
      <c r="E50" s="11" t="n">
        <v>867</v>
      </c>
      <c r="F50" s="11" t="n">
        <v>107</v>
      </c>
      <c r="G50" s="11" t="n">
        <v>66</v>
      </c>
      <c r="I50" s="5" t="s">
        <v>41</v>
      </c>
      <c r="J50" s="6" t="s">
        <v>11</v>
      </c>
      <c r="K50" s="6"/>
      <c r="L50" s="6"/>
      <c r="M50" s="6"/>
      <c r="N50" s="7" t="s">
        <v>12</v>
      </c>
      <c r="O50" s="7" t="s">
        <v>13</v>
      </c>
      <c r="P50" s="7" t="s">
        <v>14</v>
      </c>
      <c r="Q50" s="7" t="s">
        <v>15</v>
      </c>
      <c r="T50" s="8"/>
      <c r="U50" s="9"/>
      <c r="V50" s="10" t="s">
        <v>33</v>
      </c>
      <c r="W50" s="11" t="n">
        <v>10</v>
      </c>
      <c r="X50" s="11" t="n">
        <v>902</v>
      </c>
      <c r="Y50" s="11" t="n">
        <v>80</v>
      </c>
      <c r="Z50" s="11" t="n">
        <v>43</v>
      </c>
    </row>
    <row r="51" customFormat="false" ht="15" hidden="false" customHeight="false" outlineLevel="0" collapsed="false">
      <c r="A51" s="8"/>
      <c r="B51" s="15" t="s">
        <v>34</v>
      </c>
      <c r="C51" s="10" t="s">
        <v>18</v>
      </c>
      <c r="D51" s="11" t="n">
        <v>9</v>
      </c>
      <c r="E51" s="11" t="n">
        <v>882</v>
      </c>
      <c r="F51" s="11" t="n">
        <v>99</v>
      </c>
      <c r="G51" s="11" t="n">
        <v>64</v>
      </c>
      <c r="I51" s="5"/>
      <c r="J51" s="4" t="s">
        <v>6</v>
      </c>
      <c r="K51" s="4" t="s">
        <v>7</v>
      </c>
      <c r="L51" s="4" t="s">
        <v>8</v>
      </c>
      <c r="M51" s="4" t="s">
        <v>9</v>
      </c>
      <c r="N51" s="7"/>
      <c r="O51" s="7"/>
      <c r="P51" s="7"/>
      <c r="Q51" s="7"/>
      <c r="T51" s="8"/>
      <c r="U51" s="15" t="s">
        <v>34</v>
      </c>
      <c r="V51" s="10" t="s">
        <v>18</v>
      </c>
      <c r="W51" s="11" t="n">
        <v>5</v>
      </c>
      <c r="X51" s="11" t="n">
        <v>906</v>
      </c>
      <c r="Y51" s="11" t="n">
        <v>67</v>
      </c>
      <c r="Z51" s="11" t="n">
        <v>64</v>
      </c>
    </row>
    <row r="52" customFormat="false" ht="14.25" hidden="false" customHeight="false" outlineLevel="0" collapsed="false">
      <c r="A52" s="8"/>
      <c r="B52" s="15"/>
      <c r="C52" s="10" t="s">
        <v>20</v>
      </c>
      <c r="D52" s="11" t="n">
        <v>13</v>
      </c>
      <c r="E52" s="11" t="n">
        <v>870</v>
      </c>
      <c r="F52" s="11" t="n">
        <v>107</v>
      </c>
      <c r="G52" s="11" t="n">
        <v>64</v>
      </c>
      <c r="I52" s="12" t="s">
        <v>21</v>
      </c>
      <c r="J52" s="11" t="n">
        <f aca="false">SUM(W74:W83)</f>
        <v>87</v>
      </c>
      <c r="K52" s="11" t="n">
        <f aca="false">SUM(X74:X83)</f>
        <v>8873</v>
      </c>
      <c r="L52" s="11" t="n">
        <f aca="false">SUM(Y74:Y83)</f>
        <v>903</v>
      </c>
      <c r="M52" s="11" t="n">
        <f aca="false">SUM(Z74:Z83)</f>
        <v>398</v>
      </c>
      <c r="N52" s="13" t="n">
        <f aca="false">SUM(J52:K52)/SUM(J52:M52)</f>
        <v>0.873209238865608</v>
      </c>
      <c r="O52" s="13" t="n">
        <f aca="false">J52/(J52+L52)</f>
        <v>0.0878787878787879</v>
      </c>
      <c r="P52" s="13" t="n">
        <f aca="false">J52/(J52+M52)</f>
        <v>0.179381443298969</v>
      </c>
      <c r="Q52" s="13" t="n">
        <f aca="false">(1091+J52+L52)/1576</f>
        <v>1.32043147208122</v>
      </c>
      <c r="T52" s="8"/>
      <c r="U52" s="15"/>
      <c r="V52" s="10" t="s">
        <v>20</v>
      </c>
      <c r="W52" s="11" t="n">
        <v>16</v>
      </c>
      <c r="X52" s="11" t="n">
        <v>891</v>
      </c>
      <c r="Y52" s="11" t="n">
        <v>87</v>
      </c>
      <c r="Z52" s="11" t="n">
        <v>48</v>
      </c>
    </row>
    <row r="53" customFormat="false" ht="14.25" hidden="false" customHeight="false" outlineLevel="0" collapsed="false">
      <c r="A53" s="8"/>
      <c r="B53" s="15"/>
      <c r="C53" s="10" t="s">
        <v>22</v>
      </c>
      <c r="D53" s="11" t="n">
        <v>17</v>
      </c>
      <c r="E53" s="11" t="n">
        <v>833</v>
      </c>
      <c r="F53" s="11" t="n">
        <v>136</v>
      </c>
      <c r="G53" s="11" t="n">
        <v>68</v>
      </c>
      <c r="I53" s="12" t="s">
        <v>23</v>
      </c>
      <c r="J53" s="11" t="n">
        <f aca="false">SUM(W84:W93)</f>
        <v>79</v>
      </c>
      <c r="K53" s="11" t="n">
        <f aca="false">SUM(X84:X93)</f>
        <v>8879</v>
      </c>
      <c r="L53" s="11" t="n">
        <f aca="false">SUM(Y84:Y93)</f>
        <v>897</v>
      </c>
      <c r="M53" s="11" t="n">
        <f aca="false">SUM(Z84:Z93)</f>
        <v>406</v>
      </c>
      <c r="N53" s="13" t="n">
        <f aca="false">SUM(J53:K53)/SUM(J53:M53)</f>
        <v>0.873014326089075</v>
      </c>
      <c r="O53" s="13" t="n">
        <f aca="false">J53/(J53+L53)</f>
        <v>0.0809426229508197</v>
      </c>
      <c r="P53" s="13" t="n">
        <f aca="false">J53/(J53+M53)</f>
        <v>0.162886597938144</v>
      </c>
      <c r="Q53" s="13" t="n">
        <f aca="false">(1091+J53+L53)/1576</f>
        <v>1.31154822335025</v>
      </c>
      <c r="T53" s="8"/>
      <c r="U53" s="15"/>
      <c r="V53" s="10" t="s">
        <v>22</v>
      </c>
      <c r="W53" s="11" t="n">
        <v>11</v>
      </c>
      <c r="X53" s="11" t="n">
        <v>882</v>
      </c>
      <c r="Y53" s="11" t="n">
        <v>85</v>
      </c>
      <c r="Z53" s="11" t="n">
        <v>64</v>
      </c>
    </row>
    <row r="54" customFormat="false" ht="14.25" hidden="false" customHeight="false" outlineLevel="0" collapsed="false">
      <c r="A54" s="8"/>
      <c r="B54" s="15"/>
      <c r="C54" s="10" t="s">
        <v>24</v>
      </c>
      <c r="D54" s="11" t="n">
        <v>16</v>
      </c>
      <c r="E54" s="11" t="n">
        <v>837</v>
      </c>
      <c r="F54" s="11" t="n">
        <v>136</v>
      </c>
      <c r="G54" s="11" t="n">
        <v>65</v>
      </c>
      <c r="I54" s="12" t="s">
        <v>25</v>
      </c>
      <c r="J54" s="11" t="n">
        <f aca="false">SUM(W93:W102)</f>
        <v>85</v>
      </c>
      <c r="K54" s="11" t="n">
        <f aca="false">SUM(X93:X102)</f>
        <v>8880</v>
      </c>
      <c r="L54" s="11" t="n">
        <f aca="false">SUM(Y94:Y103)</f>
        <v>873</v>
      </c>
      <c r="M54" s="11" t="n">
        <f aca="false">SUM(Z94:Z103)</f>
        <v>400</v>
      </c>
      <c r="N54" s="13" t="n">
        <f aca="false">SUM(J54:K54)/SUM(J54:M54)</f>
        <v>0.875659308458683</v>
      </c>
      <c r="O54" s="13" t="n">
        <f aca="false">J54/(J54+L54)</f>
        <v>0.0887265135699374</v>
      </c>
      <c r="P54" s="13" t="n">
        <f aca="false">J54/(J54+M54)</f>
        <v>0.175257731958763</v>
      </c>
      <c r="Q54" s="13" t="n">
        <f aca="false">(1091+J54+L54)/1576</f>
        <v>1.3001269035533</v>
      </c>
      <c r="T54" s="8"/>
      <c r="U54" s="15"/>
      <c r="V54" s="10" t="s">
        <v>24</v>
      </c>
      <c r="W54" s="11" t="n">
        <v>13</v>
      </c>
      <c r="X54" s="11" t="n">
        <v>873</v>
      </c>
      <c r="Y54" s="11" t="n">
        <v>99</v>
      </c>
      <c r="Z54" s="11" t="n">
        <v>57</v>
      </c>
    </row>
    <row r="55" customFormat="false" ht="15" hidden="false" customHeight="false" outlineLevel="0" collapsed="false">
      <c r="A55" s="8"/>
      <c r="B55" s="15"/>
      <c r="C55" s="10" t="s">
        <v>26</v>
      </c>
      <c r="D55" s="11" t="n">
        <v>21</v>
      </c>
      <c r="E55" s="11" t="n">
        <v>843</v>
      </c>
      <c r="F55" s="11" t="n">
        <v>137</v>
      </c>
      <c r="G55" s="11" t="n">
        <v>53</v>
      </c>
      <c r="N55" s="14" t="s">
        <v>27</v>
      </c>
      <c r="O55" s="14"/>
      <c r="P55" s="14"/>
      <c r="Q55" s="14"/>
      <c r="T55" s="8"/>
      <c r="U55" s="15"/>
      <c r="V55" s="10" t="s">
        <v>26</v>
      </c>
      <c r="W55" s="11" t="n">
        <v>13</v>
      </c>
      <c r="X55" s="11" t="n">
        <v>866</v>
      </c>
      <c r="Y55" s="11" t="n">
        <v>114</v>
      </c>
      <c r="Z55" s="11" t="n">
        <v>49</v>
      </c>
    </row>
    <row r="56" customFormat="false" ht="14.25" hidden="false" customHeight="false" outlineLevel="0" collapsed="false">
      <c r="A56" s="8"/>
      <c r="B56" s="15"/>
      <c r="C56" s="10" t="s">
        <v>28</v>
      </c>
      <c r="D56" s="11" t="n">
        <v>15</v>
      </c>
      <c r="E56" s="11" t="n">
        <v>869</v>
      </c>
      <c r="F56" s="11" t="n">
        <v>113</v>
      </c>
      <c r="G56" s="11" t="n">
        <v>57</v>
      </c>
      <c r="N56" s="13" t="n">
        <f aca="false">AVERAGE(N$52:N$54)</f>
        <v>0.873960957804455</v>
      </c>
      <c r="O56" s="13" t="n">
        <f aca="false">AVERAGE(O$52:O$54)</f>
        <v>0.0858493081331817</v>
      </c>
      <c r="P56" s="13" t="n">
        <f aca="false">AVERAGE(P$52:P$54)</f>
        <v>0.172508591065292</v>
      </c>
      <c r="Q56" s="13" t="n">
        <f aca="false">AVERAGE(Q$52:Q$54)</f>
        <v>1.31070219966159</v>
      </c>
      <c r="T56" s="8"/>
      <c r="U56" s="15"/>
      <c r="V56" s="10" t="s">
        <v>28</v>
      </c>
      <c r="W56" s="11" t="n">
        <v>14</v>
      </c>
      <c r="X56" s="11" t="n">
        <v>850</v>
      </c>
      <c r="Y56" s="11" t="n">
        <v>130</v>
      </c>
      <c r="Z56" s="11" t="n">
        <v>48</v>
      </c>
    </row>
    <row r="57" customFormat="false" ht="14.25" hidden="false" customHeight="false" outlineLevel="0" collapsed="false">
      <c r="A57" s="8"/>
      <c r="B57" s="15"/>
      <c r="C57" s="10" t="s">
        <v>29</v>
      </c>
      <c r="D57" s="11" t="n">
        <v>10</v>
      </c>
      <c r="E57" s="11" t="n">
        <v>847</v>
      </c>
      <c r="F57" s="11" t="n">
        <v>133</v>
      </c>
      <c r="G57" s="11" t="n">
        <v>64</v>
      </c>
      <c r="T57" s="8"/>
      <c r="U57" s="15"/>
      <c r="V57" s="10" t="s">
        <v>29</v>
      </c>
      <c r="W57" s="11" t="n">
        <v>11</v>
      </c>
      <c r="X57" s="11" t="n">
        <v>855</v>
      </c>
      <c r="Y57" s="11" t="n">
        <v>138</v>
      </c>
      <c r="Z57" s="11" t="n">
        <v>38</v>
      </c>
    </row>
    <row r="58" customFormat="false" ht="14.25" hidden="false" customHeight="false" outlineLevel="0" collapsed="false">
      <c r="A58" s="8"/>
      <c r="B58" s="15"/>
      <c r="C58" s="10" t="s">
        <v>30</v>
      </c>
      <c r="D58" s="11" t="n">
        <v>16</v>
      </c>
      <c r="E58" s="11" t="n">
        <v>831</v>
      </c>
      <c r="F58" s="11" t="n">
        <v>154</v>
      </c>
      <c r="G58" s="11" t="n">
        <v>53</v>
      </c>
      <c r="T58" s="8"/>
      <c r="U58" s="15"/>
      <c r="V58" s="10" t="s">
        <v>30</v>
      </c>
      <c r="W58" s="11" t="n">
        <v>13</v>
      </c>
      <c r="X58" s="11" t="n">
        <v>899</v>
      </c>
      <c r="Y58" s="11" t="n">
        <v>79</v>
      </c>
      <c r="Z58" s="11" t="n">
        <v>51</v>
      </c>
    </row>
    <row r="59" customFormat="false" ht="15" hidden="false" customHeight="false" outlineLevel="0" collapsed="false">
      <c r="A59" s="8"/>
      <c r="B59" s="15"/>
      <c r="C59" s="10" t="s">
        <v>31</v>
      </c>
      <c r="D59" s="11" t="n">
        <v>21</v>
      </c>
      <c r="E59" s="11" t="n">
        <v>822</v>
      </c>
      <c r="F59" s="11" t="n">
        <v>168</v>
      </c>
      <c r="G59" s="11" t="n">
        <v>43</v>
      </c>
      <c r="I59" s="5" t="s">
        <v>42</v>
      </c>
      <c r="J59" s="6" t="s">
        <v>11</v>
      </c>
      <c r="K59" s="6"/>
      <c r="L59" s="6"/>
      <c r="M59" s="6"/>
      <c r="N59" s="7" t="s">
        <v>12</v>
      </c>
      <c r="O59" s="7" t="s">
        <v>13</v>
      </c>
      <c r="P59" s="7" t="s">
        <v>14</v>
      </c>
      <c r="Q59" s="7" t="s">
        <v>15</v>
      </c>
      <c r="T59" s="8"/>
      <c r="U59" s="15"/>
      <c r="V59" s="10" t="s">
        <v>31</v>
      </c>
      <c r="W59" s="11" t="n">
        <v>11</v>
      </c>
      <c r="X59" s="11" t="n">
        <v>882</v>
      </c>
      <c r="Y59" s="11" t="n">
        <v>108</v>
      </c>
      <c r="Z59" s="11" t="n">
        <v>41</v>
      </c>
    </row>
    <row r="60" customFormat="false" ht="15" hidden="false" customHeight="false" outlineLevel="0" collapsed="false">
      <c r="A60" s="8"/>
      <c r="B60" s="15"/>
      <c r="C60" s="10" t="s">
        <v>33</v>
      </c>
      <c r="D60" s="11" t="n">
        <v>24</v>
      </c>
      <c r="E60" s="11" t="n">
        <v>824</v>
      </c>
      <c r="F60" s="11" t="n">
        <v>135</v>
      </c>
      <c r="G60" s="11" t="n">
        <v>66</v>
      </c>
      <c r="I60" s="5"/>
      <c r="J60" s="4" t="s">
        <v>6</v>
      </c>
      <c r="K60" s="4" t="s">
        <v>7</v>
      </c>
      <c r="L60" s="4" t="s">
        <v>8</v>
      </c>
      <c r="M60" s="4" t="s">
        <v>9</v>
      </c>
      <c r="N60" s="7"/>
      <c r="O60" s="7"/>
      <c r="P60" s="7"/>
      <c r="Q60" s="7"/>
      <c r="T60" s="8"/>
      <c r="U60" s="15"/>
      <c r="V60" s="10" t="s">
        <v>33</v>
      </c>
      <c r="W60" s="11" t="n">
        <v>12</v>
      </c>
      <c r="X60" s="11" t="n">
        <v>876</v>
      </c>
      <c r="Y60" s="11" t="n">
        <v>89</v>
      </c>
      <c r="Z60" s="11" t="n">
        <v>58</v>
      </c>
    </row>
    <row r="61" customFormat="false" ht="14.25" hidden="false" customHeight="false" outlineLevel="0" collapsed="false">
      <c r="A61" s="8"/>
      <c r="B61" s="16" t="s">
        <v>36</v>
      </c>
      <c r="C61" s="10" t="s">
        <v>18</v>
      </c>
      <c r="D61" s="11" t="n">
        <v>18</v>
      </c>
      <c r="E61" s="11" t="n">
        <v>844</v>
      </c>
      <c r="F61" s="11" t="n">
        <v>133</v>
      </c>
      <c r="G61" s="11" t="n">
        <v>59</v>
      </c>
      <c r="I61" s="12" t="s">
        <v>21</v>
      </c>
      <c r="J61" s="11" t="n">
        <f aca="false">SUM(D107:D116)</f>
        <v>78</v>
      </c>
      <c r="K61" s="11" t="n">
        <f aca="false">SUM(E107:E116)</f>
        <v>8948</v>
      </c>
      <c r="L61" s="11" t="n">
        <f aca="false">SUM(F107:F116)</f>
        <v>828</v>
      </c>
      <c r="M61" s="11" t="n">
        <f aca="false">SUM(G107:G116)</f>
        <v>349</v>
      </c>
      <c r="N61" s="13" t="n">
        <f aca="false">SUM(J61:K61)/SUM(J61:M61)</f>
        <v>0.884641772027835</v>
      </c>
      <c r="O61" s="13" t="n">
        <f aca="false">J61/(J61+L61)</f>
        <v>0.0860927152317881</v>
      </c>
      <c r="P61" s="13" t="n">
        <f aca="false">J61/(J61+M61)</f>
        <v>0.182669789227166</v>
      </c>
      <c r="Q61" s="13" t="n">
        <f aca="false">(1149+J61+L61)/1576</f>
        <v>1.30393401015228</v>
      </c>
      <c r="T61" s="8"/>
      <c r="U61" s="16" t="s">
        <v>36</v>
      </c>
      <c r="V61" s="10" t="s">
        <v>18</v>
      </c>
      <c r="W61" s="11" t="n">
        <v>6</v>
      </c>
      <c r="X61" s="11" t="n">
        <v>884</v>
      </c>
      <c r="Y61" s="11" t="n">
        <v>100</v>
      </c>
      <c r="Z61" s="11" t="n">
        <v>52</v>
      </c>
    </row>
    <row r="62" customFormat="false" ht="14.25" hidden="false" customHeight="false" outlineLevel="0" collapsed="false">
      <c r="A62" s="8"/>
      <c r="B62" s="8"/>
      <c r="C62" s="10" t="s">
        <v>20</v>
      </c>
      <c r="D62" s="11" t="n">
        <v>15</v>
      </c>
      <c r="E62" s="11" t="n">
        <v>878</v>
      </c>
      <c r="F62" s="11" t="n">
        <v>106</v>
      </c>
      <c r="G62" s="11" t="n">
        <v>55</v>
      </c>
      <c r="I62" s="12" t="s">
        <v>23</v>
      </c>
      <c r="J62" s="11" t="n">
        <f aca="false">SUM(D117:D126)</f>
        <v>69</v>
      </c>
      <c r="K62" s="11" t="n">
        <f aca="false">SUM(E117:E126)</f>
        <v>9044</v>
      </c>
      <c r="L62" s="11" t="n">
        <f aca="false">SUM(F117:F126)</f>
        <v>732</v>
      </c>
      <c r="M62" s="11" t="n">
        <f aca="false">SUM(G117:G126)</f>
        <v>358</v>
      </c>
      <c r="N62" s="13" t="n">
        <f aca="false">SUM(J62:K62)/SUM(J62:M62)</f>
        <v>0.893168675879643</v>
      </c>
      <c r="O62" s="13" t="n">
        <f aca="false">J62/(J62+L62)</f>
        <v>0.0861423220973783</v>
      </c>
      <c r="P62" s="13" t="n">
        <f aca="false">J62/(J62+M62)</f>
        <v>0.161592505854801</v>
      </c>
      <c r="Q62" s="13" t="n">
        <f aca="false">(1149+J62+L62)/1576</f>
        <v>1.23730964467005</v>
      </c>
      <c r="T62" s="8"/>
      <c r="U62" s="8"/>
      <c r="V62" s="10" t="s">
        <v>20</v>
      </c>
      <c r="W62" s="11" t="n">
        <v>9</v>
      </c>
      <c r="X62" s="11" t="n">
        <v>883</v>
      </c>
      <c r="Y62" s="11" t="n">
        <v>97</v>
      </c>
      <c r="Z62" s="11" t="n">
        <v>53</v>
      </c>
    </row>
    <row r="63" customFormat="false" ht="14.25" hidden="false" customHeight="false" outlineLevel="0" collapsed="false">
      <c r="A63" s="8"/>
      <c r="B63" s="8"/>
      <c r="C63" s="10" t="s">
        <v>22</v>
      </c>
      <c r="D63" s="11" t="n">
        <v>20</v>
      </c>
      <c r="E63" s="11" t="n">
        <v>806</v>
      </c>
      <c r="F63" s="11" t="n">
        <v>166</v>
      </c>
      <c r="G63" s="11" t="n">
        <v>62</v>
      </c>
      <c r="I63" s="12" t="s">
        <v>25</v>
      </c>
      <c r="J63" s="11" t="n">
        <f aca="false">SUM(D127:D136)</f>
        <v>70</v>
      </c>
      <c r="K63" s="11" t="n">
        <f aca="false">SUM(E127:E136)</f>
        <v>8936</v>
      </c>
      <c r="L63" s="11" t="n">
        <f aca="false">SUM(F126:F135)</f>
        <v>828</v>
      </c>
      <c r="M63" s="11" t="n">
        <f aca="false">SUM(G127:G136)</f>
        <v>357</v>
      </c>
      <c r="N63" s="13" t="n">
        <f aca="false">SUM(J63:K63)/SUM(J63:M63)</f>
        <v>0.883720930232558</v>
      </c>
      <c r="O63" s="13" t="n">
        <f aca="false">J63/(J63+L63)</f>
        <v>0.0779510022271715</v>
      </c>
      <c r="P63" s="13" t="n">
        <f aca="false">J63/(J63+M63)</f>
        <v>0.163934426229508</v>
      </c>
      <c r="Q63" s="13" t="n">
        <f aca="false">(1149+J63+L63)/1576</f>
        <v>1.2988578680203</v>
      </c>
      <c r="T63" s="8"/>
      <c r="U63" s="8"/>
      <c r="V63" s="10" t="s">
        <v>22</v>
      </c>
      <c r="W63" s="11" t="n">
        <v>10</v>
      </c>
      <c r="X63" s="11" t="n">
        <v>860</v>
      </c>
      <c r="Y63" s="11" t="n">
        <v>108</v>
      </c>
      <c r="Z63" s="11" t="n">
        <v>64</v>
      </c>
    </row>
    <row r="64" customFormat="false" ht="15" hidden="false" customHeight="false" outlineLevel="0" collapsed="false">
      <c r="A64" s="8"/>
      <c r="B64" s="8"/>
      <c r="C64" s="10" t="s">
        <v>24</v>
      </c>
      <c r="D64" s="11" t="n">
        <v>13</v>
      </c>
      <c r="E64" s="11" t="n">
        <v>845</v>
      </c>
      <c r="F64" s="11" t="n">
        <v>138</v>
      </c>
      <c r="G64" s="11" t="n">
        <v>58</v>
      </c>
      <c r="N64" s="14" t="s">
        <v>27</v>
      </c>
      <c r="O64" s="14"/>
      <c r="P64" s="14"/>
      <c r="Q64" s="14"/>
      <c r="T64" s="8"/>
      <c r="U64" s="8"/>
      <c r="V64" s="10" t="s">
        <v>24</v>
      </c>
      <c r="W64" s="11" t="n">
        <v>19</v>
      </c>
      <c r="X64" s="11" t="n">
        <v>874</v>
      </c>
      <c r="Y64" s="11" t="n">
        <v>112</v>
      </c>
      <c r="Z64" s="11" t="n">
        <v>37</v>
      </c>
    </row>
    <row r="65" customFormat="false" ht="14.25" hidden="false" customHeight="false" outlineLevel="0" collapsed="false">
      <c r="A65" s="8"/>
      <c r="B65" s="8"/>
      <c r="C65" s="10" t="s">
        <v>26</v>
      </c>
      <c r="D65" s="11" t="n">
        <v>15</v>
      </c>
      <c r="E65" s="11" t="n">
        <v>874</v>
      </c>
      <c r="F65" s="11" t="n">
        <v>110</v>
      </c>
      <c r="G65" s="11" t="n">
        <v>55</v>
      </c>
      <c r="N65" s="13" t="n">
        <f aca="false">AVERAGE(N$61:N$63)</f>
        <v>0.887177126046679</v>
      </c>
      <c r="O65" s="13" t="n">
        <f aca="false">AVERAGE(O$61:O$63)</f>
        <v>0.0833953465187793</v>
      </c>
      <c r="P65" s="13" t="n">
        <f aca="false">AVERAGE(P$61:P$63)</f>
        <v>0.169398907103825</v>
      </c>
      <c r="Q65" s="13" t="n">
        <f aca="false">AVERAGE(Q$61:Q$63)</f>
        <v>1.28003384094755</v>
      </c>
      <c r="T65" s="8"/>
      <c r="U65" s="8"/>
      <c r="V65" s="10" t="s">
        <v>26</v>
      </c>
      <c r="W65" s="11" t="n">
        <v>13</v>
      </c>
      <c r="X65" s="11" t="n">
        <v>896</v>
      </c>
      <c r="Y65" s="11" t="n">
        <v>94</v>
      </c>
      <c r="Z65" s="11" t="n">
        <v>39</v>
      </c>
    </row>
    <row r="66" customFormat="false" ht="14.25" hidden="false" customHeight="false" outlineLevel="0" collapsed="false">
      <c r="A66" s="8"/>
      <c r="B66" s="8"/>
      <c r="C66" s="10" t="s">
        <v>28</v>
      </c>
      <c r="D66" s="11" t="n">
        <v>16</v>
      </c>
      <c r="E66" s="11" t="n">
        <v>844</v>
      </c>
      <c r="F66" s="11" t="n">
        <v>114</v>
      </c>
      <c r="G66" s="11" t="n">
        <v>80</v>
      </c>
      <c r="T66" s="8"/>
      <c r="U66" s="8"/>
      <c r="V66" s="10" t="s">
        <v>28</v>
      </c>
      <c r="W66" s="11" t="n">
        <v>13</v>
      </c>
      <c r="X66" s="11" t="n">
        <v>864</v>
      </c>
      <c r="Y66" s="11" t="n">
        <v>103</v>
      </c>
      <c r="Z66" s="11" t="n">
        <v>62</v>
      </c>
    </row>
    <row r="67" customFormat="false" ht="14.25" hidden="false" customHeight="false" outlineLevel="0" collapsed="false">
      <c r="A67" s="8"/>
      <c r="B67" s="8"/>
      <c r="C67" s="10" t="s">
        <v>29</v>
      </c>
      <c r="D67" s="11" t="n">
        <v>12</v>
      </c>
      <c r="E67" s="11" t="n">
        <v>832</v>
      </c>
      <c r="F67" s="11" t="n">
        <v>144</v>
      </c>
      <c r="G67" s="11" t="n">
        <v>66</v>
      </c>
      <c r="T67" s="8"/>
      <c r="U67" s="8"/>
      <c r="V67" s="10" t="s">
        <v>29</v>
      </c>
      <c r="W67" s="11" t="n">
        <v>11</v>
      </c>
      <c r="X67" s="11" t="n">
        <v>880</v>
      </c>
      <c r="Y67" s="11" t="n">
        <v>96</v>
      </c>
      <c r="Z67" s="11" t="n">
        <v>55</v>
      </c>
    </row>
    <row r="68" customFormat="false" ht="15" hidden="false" customHeight="false" outlineLevel="0" collapsed="false">
      <c r="A68" s="8"/>
      <c r="B68" s="8"/>
      <c r="C68" s="10" t="s">
        <v>30</v>
      </c>
      <c r="D68" s="11" t="n">
        <v>17</v>
      </c>
      <c r="E68" s="11" t="n">
        <v>868</v>
      </c>
      <c r="F68" s="11" t="n">
        <v>109</v>
      </c>
      <c r="G68" s="11" t="n">
        <v>60</v>
      </c>
      <c r="I68" s="5" t="s">
        <v>43</v>
      </c>
      <c r="J68" s="6" t="s">
        <v>11</v>
      </c>
      <c r="K68" s="6"/>
      <c r="L68" s="6"/>
      <c r="M68" s="6"/>
      <c r="N68" s="7" t="s">
        <v>12</v>
      </c>
      <c r="O68" s="7" t="s">
        <v>13</v>
      </c>
      <c r="P68" s="7" t="s">
        <v>14</v>
      </c>
      <c r="Q68" s="7" t="s">
        <v>15</v>
      </c>
      <c r="T68" s="8"/>
      <c r="U68" s="8"/>
      <c r="V68" s="10" t="s">
        <v>30</v>
      </c>
      <c r="W68" s="11" t="n">
        <v>9</v>
      </c>
      <c r="X68" s="11" t="n">
        <v>889</v>
      </c>
      <c r="Y68" s="11" t="n">
        <v>89</v>
      </c>
      <c r="Z68" s="11" t="n">
        <v>55</v>
      </c>
    </row>
    <row r="69" customFormat="false" ht="15" hidden="false" customHeight="false" outlineLevel="0" collapsed="false">
      <c r="A69" s="8"/>
      <c r="B69" s="8"/>
      <c r="C69" s="10" t="s">
        <v>31</v>
      </c>
      <c r="D69" s="11" t="n">
        <v>21</v>
      </c>
      <c r="E69" s="11" t="n">
        <v>861</v>
      </c>
      <c r="F69" s="11" t="n">
        <v>123</v>
      </c>
      <c r="G69" s="11" t="n">
        <v>49</v>
      </c>
      <c r="I69" s="5"/>
      <c r="J69" s="4" t="s">
        <v>6</v>
      </c>
      <c r="K69" s="4" t="s">
        <v>7</v>
      </c>
      <c r="L69" s="4" t="s">
        <v>8</v>
      </c>
      <c r="M69" s="4" t="s">
        <v>9</v>
      </c>
      <c r="N69" s="7"/>
      <c r="O69" s="7"/>
      <c r="P69" s="7"/>
      <c r="Q69" s="7"/>
      <c r="T69" s="8"/>
      <c r="U69" s="8"/>
      <c r="V69" s="10" t="s">
        <v>31</v>
      </c>
      <c r="W69" s="11" t="n">
        <v>8</v>
      </c>
      <c r="X69" s="11" t="n">
        <v>891</v>
      </c>
      <c r="Y69" s="11" t="n">
        <v>87</v>
      </c>
      <c r="Z69" s="11" t="n">
        <v>56</v>
      </c>
    </row>
    <row r="70" customFormat="false" ht="14.25" hidden="false" customHeight="false" outlineLevel="0" collapsed="false">
      <c r="A70" s="8"/>
      <c r="B70" s="8"/>
      <c r="C70" s="10" t="s">
        <v>33</v>
      </c>
      <c r="D70" s="11" t="n">
        <v>21</v>
      </c>
      <c r="E70" s="11" t="n">
        <v>854</v>
      </c>
      <c r="F70" s="11" t="n">
        <v>127</v>
      </c>
      <c r="G70" s="11" t="n">
        <v>47</v>
      </c>
      <c r="I70" s="12" t="s">
        <v>21</v>
      </c>
      <c r="J70" s="11" t="n">
        <f aca="false">SUM(W107:W116)</f>
        <v>48</v>
      </c>
      <c r="K70" s="11" t="n">
        <f aca="false">SUM(X107:X116)</f>
        <v>9069</v>
      </c>
      <c r="L70" s="11" t="n">
        <f aca="false">SUM(Y107:Y116)</f>
        <v>707</v>
      </c>
      <c r="M70" s="11" t="n">
        <f aca="false">SUM(Z107:Z116)</f>
        <v>269</v>
      </c>
      <c r="N70" s="13" t="n">
        <f aca="false">SUM(J70:K70)/SUM(J70:M70)</f>
        <v>0.903299316357872</v>
      </c>
      <c r="O70" s="13" t="n">
        <f aca="false">J70/(J70+L70)</f>
        <v>0.0635761589403974</v>
      </c>
      <c r="P70" s="13" t="n">
        <f aca="false">J70/(J70+M70)</f>
        <v>0.151419558359621</v>
      </c>
      <c r="Q70" s="13" t="n">
        <f aca="false">(1259+J70+L70)/1576</f>
        <v>1.27791878172589</v>
      </c>
      <c r="T70" s="8"/>
      <c r="U70" s="8"/>
      <c r="V70" s="10" t="s">
        <v>33</v>
      </c>
      <c r="W70" s="11" t="n">
        <v>16</v>
      </c>
      <c r="X70" s="11" t="n">
        <v>828</v>
      </c>
      <c r="Y70" s="11" t="n">
        <v>141</v>
      </c>
      <c r="Z70" s="11" t="n">
        <v>50</v>
      </c>
    </row>
    <row r="71" customFormat="false" ht="12.75" hidden="false" customHeight="false" outlineLevel="0" collapsed="false">
      <c r="I71" s="12" t="s">
        <v>23</v>
      </c>
      <c r="J71" s="11" t="n">
        <f aca="false">SUM(W117:W126)</f>
        <v>50</v>
      </c>
      <c r="K71" s="11" t="n">
        <f aca="false">SUM(X117:X126)</f>
        <v>8959</v>
      </c>
      <c r="L71" s="11" t="n">
        <f aca="false">SUM(Y117:Y126)</f>
        <v>817</v>
      </c>
      <c r="M71" s="11" t="n">
        <f aca="false">SUM(Z117:Z126)</f>
        <v>267</v>
      </c>
      <c r="N71" s="13" t="n">
        <f aca="false">SUM(J71:K71)/SUM(J71:M71)</f>
        <v>0.892598830872882</v>
      </c>
      <c r="O71" s="13" t="n">
        <f aca="false">J71/(J71+L71)</f>
        <v>0.0576701268742791</v>
      </c>
      <c r="P71" s="13" t="n">
        <f aca="false">J71/(J71+M71)</f>
        <v>0.157728706624606</v>
      </c>
      <c r="Q71" s="13" t="n">
        <f aca="false">(1259+J71+L71)/1576</f>
        <v>1.3489847715736</v>
      </c>
    </row>
    <row r="72" customFormat="false" ht="12.75" hidden="false" customHeight="false" outlineLevel="0" collapsed="false">
      <c r="I72" s="12" t="s">
        <v>25</v>
      </c>
      <c r="J72" s="11" t="n">
        <f aca="false">SUM(W127:W136)</f>
        <v>39</v>
      </c>
      <c r="K72" s="11" t="n">
        <f aca="false">SUM(X127:X136)</f>
        <v>9088</v>
      </c>
      <c r="L72" s="11" t="n">
        <f aca="false">SUM(Y127:Y136)</f>
        <v>688</v>
      </c>
      <c r="M72" s="11" t="n">
        <f aca="false">SUM(Z127:Z136)</f>
        <v>278</v>
      </c>
      <c r="N72" s="13" t="n">
        <f aca="false">SUM(J72:K72)/SUM(J72:M72)</f>
        <v>0.904290102050926</v>
      </c>
      <c r="O72" s="13" t="n">
        <f aca="false">J72/(J72+L72)</f>
        <v>0.0536451169188446</v>
      </c>
      <c r="P72" s="13" t="n">
        <f aca="false">J72/(J72+M72)</f>
        <v>0.123028391167192</v>
      </c>
      <c r="Q72" s="13" t="n">
        <f aca="false">(1259+J72+L72)/1576</f>
        <v>1.26015228426396</v>
      </c>
    </row>
    <row r="73" customFormat="false" ht="15" hidden="false" customHeight="false" outlineLevel="0" collapsed="false">
      <c r="D73" s="4" t="s">
        <v>6</v>
      </c>
      <c r="E73" s="4" t="s">
        <v>7</v>
      </c>
      <c r="F73" s="4" t="s">
        <v>8</v>
      </c>
      <c r="G73" s="4" t="s">
        <v>9</v>
      </c>
      <c r="N73" s="14" t="s">
        <v>27</v>
      </c>
      <c r="O73" s="14"/>
      <c r="P73" s="14"/>
      <c r="Q73" s="14"/>
      <c r="W73" s="4" t="s">
        <v>6</v>
      </c>
      <c r="X73" s="4" t="s">
        <v>7</v>
      </c>
      <c r="Y73" s="4" t="s">
        <v>8</v>
      </c>
      <c r="Z73" s="4" t="s">
        <v>9</v>
      </c>
    </row>
    <row r="74" customFormat="false" ht="13.5" hidden="false" customHeight="true" outlineLevel="0" collapsed="false">
      <c r="A74" s="8" t="s">
        <v>175</v>
      </c>
      <c r="B74" s="9" t="s">
        <v>17</v>
      </c>
      <c r="C74" s="10" t="s">
        <v>18</v>
      </c>
      <c r="D74" s="11" t="n">
        <v>12</v>
      </c>
      <c r="E74" s="11" t="n">
        <v>877</v>
      </c>
      <c r="F74" s="11" t="n">
        <v>96</v>
      </c>
      <c r="G74" s="11" t="n">
        <v>48</v>
      </c>
      <c r="N74" s="13" t="n">
        <f aca="false">AVERAGE(N$70:N$72)</f>
        <v>0.90006274976056</v>
      </c>
      <c r="O74" s="13" t="n">
        <f aca="false">AVERAGE(O$70:O$72)</f>
        <v>0.058297134244507</v>
      </c>
      <c r="P74" s="13" t="n">
        <f aca="false">AVERAGE(P$70:P$72)</f>
        <v>0.144058885383807</v>
      </c>
      <c r="Q74" s="13" t="n">
        <f aca="false">AVERAGE(Q$70:Q$72)</f>
        <v>1.29568527918782</v>
      </c>
      <c r="T74" s="8" t="s">
        <v>176</v>
      </c>
      <c r="U74" s="9" t="s">
        <v>17</v>
      </c>
      <c r="V74" s="10" t="s">
        <v>18</v>
      </c>
      <c r="W74" s="11" t="n">
        <v>9</v>
      </c>
      <c r="X74" s="11" t="n">
        <v>876</v>
      </c>
      <c r="Y74" s="11" t="n">
        <v>93</v>
      </c>
      <c r="Z74" s="11" t="n">
        <v>49</v>
      </c>
    </row>
    <row r="75" customFormat="false" ht="14.25" hidden="false" customHeight="false" outlineLevel="0" collapsed="false">
      <c r="A75" s="8"/>
      <c r="B75" s="9"/>
      <c r="C75" s="10" t="s">
        <v>20</v>
      </c>
      <c r="D75" s="11" t="n">
        <v>17</v>
      </c>
      <c r="E75" s="11" t="n">
        <v>899</v>
      </c>
      <c r="F75" s="11" t="n">
        <v>79</v>
      </c>
      <c r="G75" s="11" t="n">
        <v>38</v>
      </c>
      <c r="T75" s="8"/>
      <c r="U75" s="9"/>
      <c r="V75" s="10" t="s">
        <v>20</v>
      </c>
      <c r="W75" s="11" t="n">
        <v>7</v>
      </c>
      <c r="X75" s="11" t="n">
        <v>894</v>
      </c>
      <c r="Y75" s="11" t="n">
        <v>88</v>
      </c>
      <c r="Z75" s="11" t="n">
        <v>38</v>
      </c>
    </row>
    <row r="76" customFormat="false" ht="14.25" hidden="false" customHeight="false" outlineLevel="0" collapsed="false">
      <c r="A76" s="8"/>
      <c r="B76" s="9"/>
      <c r="C76" s="10" t="s">
        <v>22</v>
      </c>
      <c r="D76" s="11" t="n">
        <v>9</v>
      </c>
      <c r="E76" s="11" t="n">
        <v>904</v>
      </c>
      <c r="F76" s="11" t="n">
        <v>76</v>
      </c>
      <c r="G76" s="11" t="n">
        <v>44</v>
      </c>
      <c r="T76" s="8"/>
      <c r="U76" s="9"/>
      <c r="V76" s="10" t="s">
        <v>22</v>
      </c>
      <c r="W76" s="11" t="n">
        <v>9</v>
      </c>
      <c r="X76" s="11" t="n">
        <v>887</v>
      </c>
      <c r="Y76" s="11" t="n">
        <v>90</v>
      </c>
      <c r="Z76" s="11" t="n">
        <v>41</v>
      </c>
    </row>
    <row r="77" customFormat="false" ht="15" hidden="false" customHeight="false" outlineLevel="0" collapsed="false">
      <c r="A77" s="8"/>
      <c r="B77" s="9"/>
      <c r="C77" s="10" t="s">
        <v>24</v>
      </c>
      <c r="D77" s="11" t="n">
        <v>9</v>
      </c>
      <c r="E77" s="11" t="n">
        <v>873</v>
      </c>
      <c r="F77" s="11" t="n">
        <v>100</v>
      </c>
      <c r="G77" s="11" t="n">
        <v>51</v>
      </c>
      <c r="I77" s="5" t="s">
        <v>46</v>
      </c>
      <c r="J77" s="6" t="s">
        <v>11</v>
      </c>
      <c r="K77" s="6"/>
      <c r="L77" s="6"/>
      <c r="M77" s="6"/>
      <c r="N77" s="7" t="s">
        <v>12</v>
      </c>
      <c r="O77" s="7" t="s">
        <v>13</v>
      </c>
      <c r="P77" s="7" t="s">
        <v>14</v>
      </c>
      <c r="Q77" s="7" t="s">
        <v>15</v>
      </c>
      <c r="T77" s="8"/>
      <c r="U77" s="9"/>
      <c r="V77" s="10" t="s">
        <v>24</v>
      </c>
      <c r="W77" s="11" t="n">
        <v>8</v>
      </c>
      <c r="X77" s="11" t="n">
        <v>876</v>
      </c>
      <c r="Y77" s="11" t="n">
        <v>100</v>
      </c>
      <c r="Z77" s="11" t="n">
        <v>43</v>
      </c>
    </row>
    <row r="78" customFormat="false" ht="15" hidden="false" customHeight="false" outlineLevel="0" collapsed="false">
      <c r="A78" s="8"/>
      <c r="B78" s="9"/>
      <c r="C78" s="10" t="s">
        <v>26</v>
      </c>
      <c r="D78" s="11" t="n">
        <v>10</v>
      </c>
      <c r="E78" s="11" t="n">
        <v>871</v>
      </c>
      <c r="F78" s="11" t="n">
        <v>106</v>
      </c>
      <c r="G78" s="11" t="n">
        <v>46</v>
      </c>
      <c r="I78" s="5"/>
      <c r="J78" s="4" t="s">
        <v>6</v>
      </c>
      <c r="K78" s="4" t="s">
        <v>7</v>
      </c>
      <c r="L78" s="4" t="s">
        <v>8</v>
      </c>
      <c r="M78" s="4" t="s">
        <v>9</v>
      </c>
      <c r="N78" s="7"/>
      <c r="O78" s="7"/>
      <c r="P78" s="7"/>
      <c r="Q78" s="7"/>
      <c r="T78" s="8"/>
      <c r="U78" s="9"/>
      <c r="V78" s="10" t="s">
        <v>26</v>
      </c>
      <c r="W78" s="11" t="n">
        <v>11</v>
      </c>
      <c r="X78" s="11" t="n">
        <v>892</v>
      </c>
      <c r="Y78" s="11" t="n">
        <v>93</v>
      </c>
      <c r="Z78" s="11" t="n">
        <v>31</v>
      </c>
    </row>
    <row r="79" customFormat="false" ht="14.25" hidden="false" customHeight="false" outlineLevel="0" collapsed="false">
      <c r="A79" s="8"/>
      <c r="B79" s="9"/>
      <c r="C79" s="10" t="s">
        <v>28</v>
      </c>
      <c r="D79" s="11" t="n">
        <v>7</v>
      </c>
      <c r="E79" s="11" t="n">
        <v>931</v>
      </c>
      <c r="F79" s="11" t="n">
        <v>49</v>
      </c>
      <c r="G79" s="11" t="n">
        <v>46</v>
      </c>
      <c r="I79" s="12" t="s">
        <v>21</v>
      </c>
      <c r="J79" s="11" t="n">
        <f aca="false">SUM(D140:D149)</f>
        <v>22</v>
      </c>
      <c r="K79" s="11" t="n">
        <f aca="false">SUM(E140:E149)</f>
        <v>9100</v>
      </c>
      <c r="L79" s="11" t="n">
        <f aca="false">SUM(F140:F149)</f>
        <v>676</v>
      </c>
      <c r="M79" s="11" t="n">
        <f aca="false">SUM(G140:G149)</f>
        <v>178</v>
      </c>
      <c r="N79" s="13" t="n">
        <f aca="false">SUM(J79:K79)/SUM(J79:M79)</f>
        <v>0.91439454691259</v>
      </c>
      <c r="O79" s="13" t="n">
        <f aca="false">J79/(J79+L79)</f>
        <v>0.0315186246418338</v>
      </c>
      <c r="P79" s="13" t="n">
        <f aca="false">J79/(J79+M79)</f>
        <v>0.11</v>
      </c>
      <c r="Q79" s="13" t="n">
        <f aca="false">(1376+J79+L79)/1576</f>
        <v>1.31598984771574</v>
      </c>
      <c r="T79" s="8"/>
      <c r="U79" s="9"/>
      <c r="V79" s="10" t="s">
        <v>28</v>
      </c>
      <c r="W79" s="11" t="n">
        <v>7</v>
      </c>
      <c r="X79" s="11" t="n">
        <v>894</v>
      </c>
      <c r="Y79" s="11" t="n">
        <v>84</v>
      </c>
      <c r="Z79" s="11" t="n">
        <v>42</v>
      </c>
    </row>
    <row r="80" customFormat="false" ht="14.25" hidden="false" customHeight="false" outlineLevel="0" collapsed="false">
      <c r="A80" s="8"/>
      <c r="B80" s="9"/>
      <c r="C80" s="10" t="s">
        <v>29</v>
      </c>
      <c r="D80" s="11" t="n">
        <v>7</v>
      </c>
      <c r="E80" s="11" t="n">
        <v>908</v>
      </c>
      <c r="F80" s="11" t="n">
        <v>73</v>
      </c>
      <c r="G80" s="11" t="n">
        <v>45</v>
      </c>
      <c r="I80" s="12" t="s">
        <v>23</v>
      </c>
      <c r="J80" s="11" t="n">
        <f aca="false">SUM(D150:D159)</f>
        <v>27</v>
      </c>
      <c r="K80" s="11" t="n">
        <f aca="false">SUM(E150:E159)</f>
        <v>9145</v>
      </c>
      <c r="L80" s="11" t="n">
        <f aca="false">SUM(F150:F159)</f>
        <v>631</v>
      </c>
      <c r="M80" s="11" t="n">
        <f aca="false">SUM(G150:G159)</f>
        <v>173</v>
      </c>
      <c r="N80" s="13" t="n">
        <f aca="false">SUM(J80:K80)/SUM(J80:M80)</f>
        <v>0.919406575781876</v>
      </c>
      <c r="O80" s="13" t="n">
        <f aca="false">J80/(J80+L80)</f>
        <v>0.0410334346504559</v>
      </c>
      <c r="P80" s="13" t="n">
        <f aca="false">J80/(J80+M80)</f>
        <v>0.135</v>
      </c>
      <c r="Q80" s="13" t="n">
        <f aca="false">(1376+J80+L80)/1576</f>
        <v>1.29060913705584</v>
      </c>
      <c r="T80" s="8"/>
      <c r="U80" s="9"/>
      <c r="V80" s="10" t="s">
        <v>29</v>
      </c>
      <c r="W80" s="11" t="n">
        <v>9</v>
      </c>
      <c r="X80" s="11" t="n">
        <v>892</v>
      </c>
      <c r="Y80" s="11" t="n">
        <v>84</v>
      </c>
      <c r="Z80" s="11" t="n">
        <v>42</v>
      </c>
    </row>
    <row r="81" customFormat="false" ht="14.25" hidden="false" customHeight="false" outlineLevel="0" collapsed="false">
      <c r="A81" s="8"/>
      <c r="B81" s="9"/>
      <c r="C81" s="10" t="s">
        <v>30</v>
      </c>
      <c r="D81" s="11" t="n">
        <v>8</v>
      </c>
      <c r="E81" s="11" t="n">
        <v>909</v>
      </c>
      <c r="F81" s="11" t="n">
        <v>73</v>
      </c>
      <c r="G81" s="11" t="n">
        <v>43</v>
      </c>
      <c r="I81" s="12" t="s">
        <v>25</v>
      </c>
      <c r="J81" s="11" t="n">
        <f aca="false">SUM(D160:D169)</f>
        <v>24</v>
      </c>
      <c r="K81" s="11" t="n">
        <f aca="false">SUM(E160:E169)</f>
        <v>9064</v>
      </c>
      <c r="L81" s="11" t="n">
        <f aca="false">SUM(F160:F169)</f>
        <v>712</v>
      </c>
      <c r="M81" s="11" t="n">
        <f aca="false">SUM(G160:G169)</f>
        <v>176</v>
      </c>
      <c r="N81" s="13" t="n">
        <f aca="false">SUM(J81:K81)/SUM(J81:M81)</f>
        <v>0.910986367281475</v>
      </c>
      <c r="O81" s="13" t="n">
        <f aca="false">J81/(J81+L81)</f>
        <v>0.0326086956521739</v>
      </c>
      <c r="P81" s="13" t="n">
        <f aca="false">J81/(J81+M81)</f>
        <v>0.12</v>
      </c>
      <c r="Q81" s="13" t="n">
        <f aca="false">(1376+J81+L81)/1576</f>
        <v>1.34010152284264</v>
      </c>
      <c r="T81" s="8"/>
      <c r="U81" s="9"/>
      <c r="V81" s="10" t="s">
        <v>30</v>
      </c>
      <c r="W81" s="11" t="n">
        <v>10</v>
      </c>
      <c r="X81" s="11" t="n">
        <v>884</v>
      </c>
      <c r="Y81" s="11" t="n">
        <v>100</v>
      </c>
      <c r="Z81" s="11" t="n">
        <v>33</v>
      </c>
    </row>
    <row r="82" customFormat="false" ht="15" hidden="false" customHeight="false" outlineLevel="0" collapsed="false">
      <c r="A82" s="8"/>
      <c r="B82" s="9"/>
      <c r="C82" s="10" t="s">
        <v>31</v>
      </c>
      <c r="D82" s="11" t="n">
        <v>8</v>
      </c>
      <c r="E82" s="11" t="n">
        <v>846</v>
      </c>
      <c r="F82" s="11" t="n">
        <v>131</v>
      </c>
      <c r="G82" s="11" t="n">
        <v>48</v>
      </c>
      <c r="N82" s="14" t="s">
        <v>27</v>
      </c>
      <c r="O82" s="14"/>
      <c r="P82" s="14"/>
      <c r="Q82" s="14"/>
      <c r="T82" s="8"/>
      <c r="U82" s="9"/>
      <c r="V82" s="10" t="s">
        <v>31</v>
      </c>
      <c r="W82" s="11" t="n">
        <v>7</v>
      </c>
      <c r="X82" s="11" t="n">
        <v>884</v>
      </c>
      <c r="Y82" s="11" t="n">
        <v>92</v>
      </c>
      <c r="Z82" s="11" t="n">
        <v>44</v>
      </c>
    </row>
    <row r="83" customFormat="false" ht="14.25" hidden="false" customHeight="false" outlineLevel="0" collapsed="false">
      <c r="A83" s="8"/>
      <c r="B83" s="9"/>
      <c r="C83" s="10" t="s">
        <v>33</v>
      </c>
      <c r="D83" s="11" t="n">
        <v>6</v>
      </c>
      <c r="E83" s="11" t="n">
        <v>879</v>
      </c>
      <c r="F83" s="11" t="n">
        <v>96</v>
      </c>
      <c r="G83" s="11" t="n">
        <v>50</v>
      </c>
      <c r="N83" s="13" t="n">
        <f aca="false">AVERAGE(N$79:N$81)</f>
        <v>0.914929163325314</v>
      </c>
      <c r="O83" s="13" t="n">
        <f aca="false">AVERAGE(O$79:O$81)</f>
        <v>0.0350535849814879</v>
      </c>
      <c r="P83" s="13" t="n">
        <f aca="false">AVERAGE(P$79:P$81)</f>
        <v>0.121666666666667</v>
      </c>
      <c r="Q83" s="13" t="n">
        <f aca="false">AVERAGE(Q$79:Q$81)</f>
        <v>1.3155668358714</v>
      </c>
      <c r="T83" s="8"/>
      <c r="U83" s="9"/>
      <c r="V83" s="10" t="s">
        <v>33</v>
      </c>
      <c r="W83" s="11" t="n">
        <v>10</v>
      </c>
      <c r="X83" s="11" t="n">
        <v>894</v>
      </c>
      <c r="Y83" s="11" t="n">
        <v>79</v>
      </c>
      <c r="Z83" s="11" t="n">
        <v>35</v>
      </c>
    </row>
    <row r="84" customFormat="false" ht="14.25" hidden="false" customHeight="false" outlineLevel="0" collapsed="false">
      <c r="A84" s="8"/>
      <c r="B84" s="15" t="s">
        <v>34</v>
      </c>
      <c r="C84" s="10" t="s">
        <v>18</v>
      </c>
      <c r="D84" s="11" t="n">
        <v>12</v>
      </c>
      <c r="E84" s="11" t="n">
        <v>871</v>
      </c>
      <c r="F84" s="11" t="n">
        <v>107</v>
      </c>
      <c r="G84" s="11" t="n">
        <v>43</v>
      </c>
      <c r="T84" s="8"/>
      <c r="U84" s="15" t="s">
        <v>34</v>
      </c>
      <c r="V84" s="10" t="s">
        <v>18</v>
      </c>
      <c r="W84" s="11" t="n">
        <v>9</v>
      </c>
      <c r="X84" s="11" t="n">
        <v>894</v>
      </c>
      <c r="Y84" s="11" t="n">
        <v>92</v>
      </c>
      <c r="Z84" s="11" t="n">
        <v>32</v>
      </c>
    </row>
    <row r="85" customFormat="false" ht="14.25" hidden="false" customHeight="false" outlineLevel="0" collapsed="false">
      <c r="A85" s="8"/>
      <c r="B85" s="15"/>
      <c r="C85" s="10" t="s">
        <v>20</v>
      </c>
      <c r="D85" s="11" t="n">
        <v>9</v>
      </c>
      <c r="E85" s="11" t="n">
        <v>895</v>
      </c>
      <c r="F85" s="11" t="n">
        <v>79</v>
      </c>
      <c r="G85" s="11" t="n">
        <v>50</v>
      </c>
      <c r="T85" s="8"/>
      <c r="U85" s="15"/>
      <c r="V85" s="10" t="s">
        <v>20</v>
      </c>
      <c r="W85" s="11" t="n">
        <v>8</v>
      </c>
      <c r="X85" s="11" t="n">
        <v>851</v>
      </c>
      <c r="Y85" s="11" t="n">
        <v>123</v>
      </c>
      <c r="Z85" s="11" t="n">
        <v>45</v>
      </c>
    </row>
    <row r="86" customFormat="false" ht="14.25" hidden="false" customHeight="false" outlineLevel="0" collapsed="false">
      <c r="A86" s="8"/>
      <c r="B86" s="15"/>
      <c r="C86" s="10" t="s">
        <v>22</v>
      </c>
      <c r="D86" s="11" t="n">
        <v>7</v>
      </c>
      <c r="E86" s="11" t="n">
        <v>901</v>
      </c>
      <c r="F86" s="11" t="n">
        <v>81</v>
      </c>
      <c r="G86" s="11" t="n">
        <v>44</v>
      </c>
      <c r="T86" s="8"/>
      <c r="U86" s="15"/>
      <c r="V86" s="10" t="s">
        <v>22</v>
      </c>
      <c r="W86" s="11" t="n">
        <v>7</v>
      </c>
      <c r="X86" s="11" t="n">
        <v>893</v>
      </c>
      <c r="Y86" s="11" t="n">
        <v>80</v>
      </c>
      <c r="Z86" s="11" t="n">
        <v>47</v>
      </c>
    </row>
    <row r="87" customFormat="false" ht="15" hidden="false" customHeight="false" outlineLevel="0" collapsed="false">
      <c r="A87" s="8"/>
      <c r="B87" s="15"/>
      <c r="C87" s="10" t="s">
        <v>24</v>
      </c>
      <c r="D87" s="11" t="n">
        <v>10</v>
      </c>
      <c r="E87" s="11" t="n">
        <v>874</v>
      </c>
      <c r="F87" s="11" t="n">
        <v>100</v>
      </c>
      <c r="G87" s="11" t="n">
        <v>49</v>
      </c>
      <c r="I87" s="5" t="s">
        <v>47</v>
      </c>
      <c r="J87" s="6" t="s">
        <v>11</v>
      </c>
      <c r="K87" s="6"/>
      <c r="L87" s="6"/>
      <c r="M87" s="6"/>
      <c r="N87" s="7" t="s">
        <v>12</v>
      </c>
      <c r="O87" s="7" t="s">
        <v>13</v>
      </c>
      <c r="P87" s="7" t="s">
        <v>14</v>
      </c>
      <c r="Q87" s="7" t="s">
        <v>15</v>
      </c>
      <c r="T87" s="8"/>
      <c r="U87" s="15"/>
      <c r="V87" s="10" t="s">
        <v>24</v>
      </c>
      <c r="W87" s="11" t="n">
        <v>6</v>
      </c>
      <c r="X87" s="11" t="n">
        <v>921</v>
      </c>
      <c r="Y87" s="11" t="n">
        <v>67</v>
      </c>
      <c r="Z87" s="11" t="n">
        <v>33</v>
      </c>
    </row>
    <row r="88" customFormat="false" ht="15" hidden="false" customHeight="false" outlineLevel="0" collapsed="false">
      <c r="A88" s="8"/>
      <c r="B88" s="15"/>
      <c r="C88" s="10" t="s">
        <v>26</v>
      </c>
      <c r="D88" s="11" t="n">
        <v>5</v>
      </c>
      <c r="E88" s="11" t="n">
        <v>880</v>
      </c>
      <c r="F88" s="11" t="n">
        <v>114</v>
      </c>
      <c r="G88" s="11" t="n">
        <v>34</v>
      </c>
      <c r="I88" s="5"/>
      <c r="J88" s="4" t="s">
        <v>6</v>
      </c>
      <c r="K88" s="4" t="s">
        <v>7</v>
      </c>
      <c r="L88" s="4" t="s">
        <v>8</v>
      </c>
      <c r="M88" s="4" t="s">
        <v>9</v>
      </c>
      <c r="N88" s="7"/>
      <c r="O88" s="7"/>
      <c r="P88" s="7"/>
      <c r="Q88" s="7"/>
      <c r="T88" s="8"/>
      <c r="U88" s="15"/>
      <c r="V88" s="10" t="s">
        <v>26</v>
      </c>
      <c r="W88" s="11" t="n">
        <v>9</v>
      </c>
      <c r="X88" s="11" t="n">
        <v>897</v>
      </c>
      <c r="Y88" s="11" t="n">
        <v>79</v>
      </c>
      <c r="Z88" s="11" t="n">
        <v>42</v>
      </c>
    </row>
    <row r="89" customFormat="false" ht="14.25" hidden="false" customHeight="false" outlineLevel="0" collapsed="false">
      <c r="A89" s="8"/>
      <c r="B89" s="15"/>
      <c r="C89" s="10" t="s">
        <v>28</v>
      </c>
      <c r="D89" s="11" t="n">
        <v>6</v>
      </c>
      <c r="E89" s="11" t="n">
        <v>922</v>
      </c>
      <c r="F89" s="11" t="n">
        <v>60</v>
      </c>
      <c r="G89" s="11" t="n">
        <v>45</v>
      </c>
      <c r="I89" s="12" t="s">
        <v>21</v>
      </c>
      <c r="J89" s="11" t="n">
        <f aca="false">SUM(W140:W149)</f>
        <v>16</v>
      </c>
      <c r="K89" s="11" t="n">
        <f aca="false">SUM(X140:X149)</f>
        <v>9139</v>
      </c>
      <c r="L89" s="11" t="n">
        <f aca="false">SUM(Y140:Y149)</f>
        <v>637</v>
      </c>
      <c r="M89" s="11" t="n">
        <f aca="false">SUM(Z140:Z149)</f>
        <v>129</v>
      </c>
      <c r="N89" s="13" t="n">
        <f aca="false">SUM(J89:K89)/SUM(J89:M89)</f>
        <v>0.922790041326479</v>
      </c>
      <c r="O89" s="13" t="n">
        <f aca="false">J89/(J89+L89)</f>
        <v>0.0245022970903522</v>
      </c>
      <c r="P89" s="13" t="n">
        <f aca="false">J89/(J89+M89)</f>
        <v>0.110344827586207</v>
      </c>
      <c r="Q89" s="13" t="n">
        <f aca="false">(1431+J89+L89)/1576</f>
        <v>1.32233502538071</v>
      </c>
      <c r="T89" s="8"/>
      <c r="U89" s="15"/>
      <c r="V89" s="10" t="s">
        <v>28</v>
      </c>
      <c r="W89" s="11" t="n">
        <v>6</v>
      </c>
      <c r="X89" s="11" t="n">
        <v>908</v>
      </c>
      <c r="Y89" s="11" t="n">
        <v>80</v>
      </c>
      <c r="Z89" s="11" t="n">
        <v>33</v>
      </c>
    </row>
    <row r="90" customFormat="false" ht="14.25" hidden="false" customHeight="false" outlineLevel="0" collapsed="false">
      <c r="A90" s="8"/>
      <c r="B90" s="15"/>
      <c r="C90" s="10" t="s">
        <v>29</v>
      </c>
      <c r="D90" s="11" t="n">
        <v>11</v>
      </c>
      <c r="E90" s="11" t="n">
        <v>856</v>
      </c>
      <c r="F90" s="11" t="n">
        <v>120</v>
      </c>
      <c r="G90" s="11" t="n">
        <v>46</v>
      </c>
      <c r="I90" s="12" t="s">
        <v>23</v>
      </c>
      <c r="J90" s="11" t="n">
        <f aca="false">SUM(W150:W159)</f>
        <v>15</v>
      </c>
      <c r="K90" s="11" t="n">
        <f aca="false">SUM(X150:X159)</f>
        <v>9154</v>
      </c>
      <c r="L90" s="11" t="n">
        <f aca="false">SUM(Y150:Y159)</f>
        <v>622</v>
      </c>
      <c r="M90" s="11" t="n">
        <f aca="false">SUM(Z150:Z159)</f>
        <v>130</v>
      </c>
      <c r="N90" s="13" t="n">
        <f aca="false">SUM(J90:K90)/SUM(J90:M90)</f>
        <v>0.92420118939623</v>
      </c>
      <c r="O90" s="13" t="n">
        <f aca="false">J90/(J90+L90)</f>
        <v>0.0235478806907378</v>
      </c>
      <c r="P90" s="13" t="n">
        <f aca="false">J90/(J90+M90)</f>
        <v>0.103448275862069</v>
      </c>
      <c r="Q90" s="13" t="n">
        <f aca="false">(1431+J90+L90)/1576</f>
        <v>1.31218274111675</v>
      </c>
      <c r="T90" s="8"/>
      <c r="U90" s="15"/>
      <c r="V90" s="10" t="s">
        <v>29</v>
      </c>
      <c r="W90" s="11" t="n">
        <v>8</v>
      </c>
      <c r="X90" s="11" t="n">
        <v>910</v>
      </c>
      <c r="Y90" s="11" t="n">
        <v>74</v>
      </c>
      <c r="Z90" s="11" t="n">
        <v>35</v>
      </c>
    </row>
    <row r="91" customFormat="false" ht="14.25" hidden="false" customHeight="false" outlineLevel="0" collapsed="false">
      <c r="A91" s="8"/>
      <c r="B91" s="15"/>
      <c r="C91" s="10" t="s">
        <v>30</v>
      </c>
      <c r="D91" s="11" t="n">
        <v>16</v>
      </c>
      <c r="E91" s="11" t="n">
        <v>837</v>
      </c>
      <c r="F91" s="11" t="n">
        <v>134</v>
      </c>
      <c r="G91" s="11" t="n">
        <v>46</v>
      </c>
      <c r="I91" s="12" t="s">
        <v>25</v>
      </c>
      <c r="J91" s="11" t="n">
        <f aca="false">SUM(W160:W169)</f>
        <v>14</v>
      </c>
      <c r="K91" s="11" t="n">
        <f aca="false">SUM(X160:X169)</f>
        <v>9193</v>
      </c>
      <c r="L91" s="11" t="n">
        <f aca="false">SUM(Y160:Y169)</f>
        <v>583</v>
      </c>
      <c r="M91" s="11" t="n">
        <f aca="false">SUM(Z160:Z169)</f>
        <v>131</v>
      </c>
      <c r="N91" s="13" t="n">
        <f aca="false">SUM(J91:K91)/SUM(J91:M91)</f>
        <v>0.928031448442697</v>
      </c>
      <c r="O91" s="13" t="n">
        <f aca="false">J91/(J91+L91)</f>
        <v>0.0234505862646566</v>
      </c>
      <c r="P91" s="13" t="n">
        <f aca="false">J91/(J91+M91)</f>
        <v>0.096551724137931</v>
      </c>
      <c r="Q91" s="13" t="n">
        <f aca="false">(1431+J91+L91)/1576</f>
        <v>1.28680203045685</v>
      </c>
      <c r="T91" s="8"/>
      <c r="U91" s="15"/>
      <c r="V91" s="10" t="s">
        <v>30</v>
      </c>
      <c r="W91" s="11" t="n">
        <v>7</v>
      </c>
      <c r="X91" s="11" t="n">
        <v>876</v>
      </c>
      <c r="Y91" s="11" t="n">
        <v>99</v>
      </c>
      <c r="Z91" s="11" t="n">
        <v>45</v>
      </c>
    </row>
    <row r="92" customFormat="false" ht="15" hidden="false" customHeight="false" outlineLevel="0" collapsed="false">
      <c r="A92" s="8"/>
      <c r="B92" s="15"/>
      <c r="C92" s="10" t="s">
        <v>31</v>
      </c>
      <c r="D92" s="11" t="n">
        <v>11</v>
      </c>
      <c r="E92" s="11" t="n">
        <v>836</v>
      </c>
      <c r="F92" s="11" t="n">
        <v>140</v>
      </c>
      <c r="G92" s="11" t="n">
        <v>46</v>
      </c>
      <c r="N92" s="14" t="s">
        <v>27</v>
      </c>
      <c r="O92" s="14"/>
      <c r="P92" s="14"/>
      <c r="Q92" s="14"/>
      <c r="T92" s="8"/>
      <c r="U92" s="15"/>
      <c r="V92" s="10" t="s">
        <v>31</v>
      </c>
      <c r="W92" s="11" t="n">
        <v>8</v>
      </c>
      <c r="X92" s="11" t="n">
        <v>879</v>
      </c>
      <c r="Y92" s="11" t="n">
        <v>93</v>
      </c>
      <c r="Z92" s="11" t="n">
        <v>47</v>
      </c>
    </row>
    <row r="93" customFormat="false" ht="14.25" hidden="false" customHeight="false" outlineLevel="0" collapsed="false">
      <c r="A93" s="8"/>
      <c r="B93" s="15"/>
      <c r="C93" s="10" t="s">
        <v>33</v>
      </c>
      <c r="D93" s="11" t="n">
        <v>15</v>
      </c>
      <c r="E93" s="11" t="n">
        <v>864</v>
      </c>
      <c r="F93" s="11" t="n">
        <v>105</v>
      </c>
      <c r="G93" s="11" t="n">
        <v>47</v>
      </c>
      <c r="N93" s="13" t="n">
        <f aca="false">AVERAGE(N$89:N$91)</f>
        <v>0.925007559721802</v>
      </c>
      <c r="O93" s="13" t="n">
        <f aca="false">AVERAGE(O$89:O$91)</f>
        <v>0.0238335880152489</v>
      </c>
      <c r="P93" s="13" t="n">
        <f aca="false">AVERAGE(P$89:P$91)</f>
        <v>0.103448275862069</v>
      </c>
      <c r="Q93" s="13" t="n">
        <f aca="false">AVERAGE(Q$81:Q$91)</f>
        <v>1.31539763113367</v>
      </c>
      <c r="T93" s="8"/>
      <c r="U93" s="15"/>
      <c r="V93" s="10" t="s">
        <v>33</v>
      </c>
      <c r="W93" s="11" t="n">
        <v>11</v>
      </c>
      <c r="X93" s="11" t="n">
        <v>850</v>
      </c>
      <c r="Y93" s="11" t="n">
        <v>110</v>
      </c>
      <c r="Z93" s="11" t="n">
        <v>47</v>
      </c>
    </row>
    <row r="94" customFormat="false" ht="14.25" hidden="false" customHeight="false" outlineLevel="0" collapsed="false">
      <c r="A94" s="8"/>
      <c r="B94" s="16" t="s">
        <v>36</v>
      </c>
      <c r="C94" s="10" t="s">
        <v>18</v>
      </c>
      <c r="D94" s="11" t="n">
        <v>15</v>
      </c>
      <c r="E94" s="11" t="n">
        <v>883</v>
      </c>
      <c r="F94" s="11" t="n">
        <v>85</v>
      </c>
      <c r="G94" s="11" t="n">
        <v>50</v>
      </c>
      <c r="T94" s="8"/>
      <c r="U94" s="16" t="s">
        <v>36</v>
      </c>
      <c r="V94" s="10" t="s">
        <v>18</v>
      </c>
      <c r="W94" s="11" t="n">
        <v>5</v>
      </c>
      <c r="X94" s="11" t="n">
        <v>914</v>
      </c>
      <c r="Y94" s="11" t="n">
        <v>67</v>
      </c>
      <c r="Z94" s="11" t="n">
        <v>41</v>
      </c>
    </row>
    <row r="95" customFormat="false" ht="14.25" hidden="false" customHeight="false" outlineLevel="0" collapsed="false">
      <c r="A95" s="8"/>
      <c r="B95" s="8"/>
      <c r="C95" s="10" t="s">
        <v>20</v>
      </c>
      <c r="D95" s="11" t="n">
        <v>11</v>
      </c>
      <c r="E95" s="11" t="n">
        <v>879</v>
      </c>
      <c r="F95" s="11" t="n">
        <v>95</v>
      </c>
      <c r="G95" s="11" t="n">
        <v>48</v>
      </c>
      <c r="T95" s="8"/>
      <c r="U95" s="8"/>
      <c r="V95" s="10" t="s">
        <v>20</v>
      </c>
      <c r="W95" s="11" t="n">
        <v>6</v>
      </c>
      <c r="X95" s="11" t="n">
        <v>900</v>
      </c>
      <c r="Y95" s="11" t="n">
        <v>77</v>
      </c>
      <c r="Z95" s="11" t="n">
        <v>44</v>
      </c>
    </row>
    <row r="96" customFormat="false" ht="14.25" hidden="false" customHeight="false" outlineLevel="0" collapsed="false">
      <c r="A96" s="8"/>
      <c r="B96" s="8"/>
      <c r="C96" s="10" t="s">
        <v>22</v>
      </c>
      <c r="D96" s="11" t="n">
        <v>5</v>
      </c>
      <c r="E96" s="11" t="n">
        <v>892</v>
      </c>
      <c r="F96" s="11" t="n">
        <v>97</v>
      </c>
      <c r="G96" s="11" t="n">
        <v>39</v>
      </c>
      <c r="T96" s="8"/>
      <c r="U96" s="8"/>
      <c r="V96" s="10" t="s">
        <v>22</v>
      </c>
      <c r="W96" s="11" t="n">
        <v>13</v>
      </c>
      <c r="X96" s="11" t="n">
        <v>903</v>
      </c>
      <c r="Y96" s="11" t="n">
        <v>74</v>
      </c>
      <c r="Z96" s="11" t="n">
        <v>37</v>
      </c>
    </row>
    <row r="97" customFormat="false" ht="14.25" hidden="false" customHeight="false" outlineLevel="0" collapsed="false">
      <c r="A97" s="8"/>
      <c r="B97" s="8"/>
      <c r="C97" s="10" t="s">
        <v>24</v>
      </c>
      <c r="D97" s="11" t="n">
        <v>12</v>
      </c>
      <c r="E97" s="11" t="n">
        <v>903</v>
      </c>
      <c r="F97" s="11" t="n">
        <v>82</v>
      </c>
      <c r="G97" s="11" t="n">
        <v>36</v>
      </c>
      <c r="T97" s="8"/>
      <c r="U97" s="8"/>
      <c r="V97" s="10" t="s">
        <v>24</v>
      </c>
      <c r="W97" s="11" t="n">
        <v>7</v>
      </c>
      <c r="X97" s="11" t="n">
        <v>891</v>
      </c>
      <c r="Y97" s="11" t="n">
        <v>86</v>
      </c>
      <c r="Z97" s="11" t="n">
        <v>43</v>
      </c>
    </row>
    <row r="98" customFormat="false" ht="14.25" hidden="false" customHeight="false" outlineLevel="0" collapsed="false">
      <c r="A98" s="8"/>
      <c r="B98" s="8"/>
      <c r="C98" s="10" t="s">
        <v>26</v>
      </c>
      <c r="D98" s="11" t="n">
        <v>8</v>
      </c>
      <c r="E98" s="11" t="n">
        <v>885</v>
      </c>
      <c r="F98" s="11" t="n">
        <v>93</v>
      </c>
      <c r="G98" s="11" t="n">
        <v>47</v>
      </c>
      <c r="T98" s="8"/>
      <c r="U98" s="8"/>
      <c r="V98" s="10" t="s">
        <v>26</v>
      </c>
      <c r="W98" s="11" t="n">
        <v>7</v>
      </c>
      <c r="X98" s="11" t="n">
        <v>894</v>
      </c>
      <c r="Y98" s="11" t="n">
        <v>90</v>
      </c>
      <c r="Z98" s="11" t="n">
        <v>36</v>
      </c>
    </row>
    <row r="99" customFormat="false" ht="14.25" hidden="false" customHeight="false" outlineLevel="0" collapsed="false">
      <c r="A99" s="8"/>
      <c r="B99" s="8"/>
      <c r="C99" s="10" t="s">
        <v>28</v>
      </c>
      <c r="D99" s="11" t="n">
        <v>14</v>
      </c>
      <c r="E99" s="11" t="n">
        <v>871</v>
      </c>
      <c r="F99" s="11" t="n">
        <v>93</v>
      </c>
      <c r="G99" s="11" t="n">
        <v>55</v>
      </c>
      <c r="T99" s="8"/>
      <c r="U99" s="8"/>
      <c r="V99" s="10" t="s">
        <v>28</v>
      </c>
      <c r="W99" s="11" t="n">
        <v>9</v>
      </c>
      <c r="X99" s="11" t="n">
        <v>914</v>
      </c>
      <c r="Y99" s="11" t="n">
        <v>77</v>
      </c>
      <c r="Z99" s="11" t="n">
        <v>27</v>
      </c>
    </row>
    <row r="100" customFormat="false" ht="14.25" hidden="false" customHeight="false" outlineLevel="0" collapsed="false">
      <c r="A100" s="8"/>
      <c r="B100" s="8"/>
      <c r="C100" s="10" t="s">
        <v>29</v>
      </c>
      <c r="D100" s="11" t="n">
        <v>12</v>
      </c>
      <c r="E100" s="11" t="n">
        <v>843</v>
      </c>
      <c r="F100" s="11" t="n">
        <v>129</v>
      </c>
      <c r="G100" s="11" t="n">
        <v>49</v>
      </c>
      <c r="T100" s="8"/>
      <c r="U100" s="8"/>
      <c r="V100" s="10" t="s">
        <v>29</v>
      </c>
      <c r="W100" s="11" t="n">
        <v>9</v>
      </c>
      <c r="X100" s="11" t="n">
        <v>869</v>
      </c>
      <c r="Y100" s="11" t="n">
        <v>106</v>
      </c>
      <c r="Z100" s="11" t="n">
        <v>43</v>
      </c>
    </row>
    <row r="101" customFormat="false" ht="14.25" hidden="false" customHeight="false" outlineLevel="0" collapsed="false">
      <c r="A101" s="8"/>
      <c r="B101" s="8"/>
      <c r="C101" s="10" t="s">
        <v>30</v>
      </c>
      <c r="D101" s="11" t="n">
        <v>10</v>
      </c>
      <c r="E101" s="11" t="n">
        <v>881</v>
      </c>
      <c r="F101" s="11" t="n">
        <v>101</v>
      </c>
      <c r="G101" s="11" t="n">
        <v>41</v>
      </c>
      <c r="T101" s="8"/>
      <c r="U101" s="8"/>
      <c r="V101" s="10" t="s">
        <v>30</v>
      </c>
      <c r="W101" s="11" t="n">
        <v>7</v>
      </c>
      <c r="X101" s="11" t="n">
        <v>847</v>
      </c>
      <c r="Y101" s="11" t="n">
        <v>126</v>
      </c>
      <c r="Z101" s="11" t="n">
        <v>47</v>
      </c>
    </row>
    <row r="102" customFormat="false" ht="14.25" hidden="false" customHeight="false" outlineLevel="0" collapsed="false">
      <c r="A102" s="8"/>
      <c r="B102" s="8"/>
      <c r="C102" s="10" t="s">
        <v>31</v>
      </c>
      <c r="D102" s="11" t="n">
        <v>5</v>
      </c>
      <c r="E102" s="11" t="n">
        <v>912</v>
      </c>
      <c r="F102" s="11" t="n">
        <v>71</v>
      </c>
      <c r="G102" s="11" t="n">
        <v>45</v>
      </c>
      <c r="T102" s="8"/>
      <c r="U102" s="8"/>
      <c r="V102" s="10" t="s">
        <v>31</v>
      </c>
      <c r="W102" s="11" t="n">
        <v>11</v>
      </c>
      <c r="X102" s="11" t="n">
        <v>898</v>
      </c>
      <c r="Y102" s="11" t="n">
        <v>77</v>
      </c>
      <c r="Z102" s="11" t="n">
        <v>41</v>
      </c>
    </row>
    <row r="103" customFormat="false" ht="14.25" hidden="false" customHeight="false" outlineLevel="0" collapsed="false">
      <c r="A103" s="8"/>
      <c r="B103" s="8"/>
      <c r="C103" s="10" t="s">
        <v>33</v>
      </c>
      <c r="D103" s="11" t="n">
        <v>9</v>
      </c>
      <c r="E103" s="11" t="n">
        <v>876</v>
      </c>
      <c r="F103" s="11" t="n">
        <v>105</v>
      </c>
      <c r="G103" s="11" t="n">
        <v>41</v>
      </c>
      <c r="T103" s="8"/>
      <c r="U103" s="8"/>
      <c r="V103" s="10" t="s">
        <v>33</v>
      </c>
      <c r="W103" s="11" t="n">
        <v>11</v>
      </c>
      <c r="X103" s="11" t="n">
        <v>873</v>
      </c>
      <c r="Y103" s="11" t="n">
        <v>93</v>
      </c>
      <c r="Z103" s="11" t="n">
        <v>41</v>
      </c>
    </row>
    <row r="106" customFormat="false" ht="15" hidden="false" customHeight="false" outlineLevel="0" collapsed="false">
      <c r="D106" s="4" t="s">
        <v>6</v>
      </c>
      <c r="E106" s="4" t="s">
        <v>7</v>
      </c>
      <c r="F106" s="4" t="s">
        <v>8</v>
      </c>
      <c r="G106" s="4" t="s">
        <v>9</v>
      </c>
      <c r="W106" s="4" t="s">
        <v>6</v>
      </c>
      <c r="X106" s="4" t="s">
        <v>7</v>
      </c>
      <c r="Y106" s="4" t="s">
        <v>8</v>
      </c>
      <c r="Z106" s="4" t="s">
        <v>9</v>
      </c>
    </row>
    <row r="107" customFormat="false" ht="13.5" hidden="false" customHeight="true" outlineLevel="0" collapsed="false">
      <c r="A107" s="8" t="s">
        <v>177</v>
      </c>
      <c r="B107" s="9" t="s">
        <v>17</v>
      </c>
      <c r="C107" s="10" t="s">
        <v>18</v>
      </c>
      <c r="D107" s="11" t="n">
        <v>4</v>
      </c>
      <c r="E107" s="11" t="n">
        <v>886</v>
      </c>
      <c r="F107" s="11" t="n">
        <v>98</v>
      </c>
      <c r="G107" s="11" t="n">
        <v>33</v>
      </c>
      <c r="T107" s="8" t="s">
        <v>178</v>
      </c>
      <c r="U107" s="9" t="s">
        <v>17</v>
      </c>
      <c r="V107" s="10" t="s">
        <v>18</v>
      </c>
      <c r="W107" s="11" t="n">
        <v>4</v>
      </c>
      <c r="X107" s="11" t="n">
        <v>942</v>
      </c>
      <c r="Y107" s="11" t="n">
        <v>40</v>
      </c>
      <c r="Z107" s="11" t="n">
        <v>24</v>
      </c>
    </row>
    <row r="108" customFormat="false" ht="14.25" hidden="false" customHeight="false" outlineLevel="0" collapsed="false">
      <c r="A108" s="8"/>
      <c r="B108" s="9"/>
      <c r="C108" s="10" t="s">
        <v>20</v>
      </c>
      <c r="D108" s="11" t="n">
        <v>7</v>
      </c>
      <c r="E108" s="11" t="n">
        <v>907</v>
      </c>
      <c r="F108" s="11" t="n">
        <v>73</v>
      </c>
      <c r="G108" s="11" t="n">
        <v>34</v>
      </c>
      <c r="T108" s="8"/>
      <c r="U108" s="9"/>
      <c r="V108" s="10" t="s">
        <v>20</v>
      </c>
      <c r="W108" s="11" t="n">
        <v>5</v>
      </c>
      <c r="X108" s="11" t="n">
        <v>899</v>
      </c>
      <c r="Y108" s="11" t="n">
        <v>78</v>
      </c>
      <c r="Z108" s="11" t="n">
        <v>28</v>
      </c>
    </row>
    <row r="109" customFormat="false" ht="14.25" hidden="false" customHeight="false" outlineLevel="0" collapsed="false">
      <c r="A109" s="8"/>
      <c r="B109" s="9"/>
      <c r="C109" s="10" t="s">
        <v>22</v>
      </c>
      <c r="D109" s="11" t="n">
        <v>8</v>
      </c>
      <c r="E109" s="11" t="n">
        <v>919</v>
      </c>
      <c r="F109" s="11" t="n">
        <v>63</v>
      </c>
      <c r="G109" s="11" t="n">
        <v>31</v>
      </c>
      <c r="T109" s="8"/>
      <c r="U109" s="9"/>
      <c r="V109" s="10" t="s">
        <v>22</v>
      </c>
      <c r="W109" s="11" t="n">
        <v>3</v>
      </c>
      <c r="X109" s="11" t="n">
        <v>920</v>
      </c>
      <c r="Y109" s="11" t="n">
        <v>63</v>
      </c>
      <c r="Z109" s="11" t="n">
        <v>24</v>
      </c>
    </row>
    <row r="110" customFormat="false" ht="14.25" hidden="false" customHeight="false" outlineLevel="0" collapsed="false">
      <c r="A110" s="8"/>
      <c r="B110" s="9"/>
      <c r="C110" s="10" t="s">
        <v>24</v>
      </c>
      <c r="D110" s="11" t="n">
        <v>10</v>
      </c>
      <c r="E110" s="11" t="n">
        <v>877</v>
      </c>
      <c r="F110" s="11" t="n">
        <v>107</v>
      </c>
      <c r="G110" s="11" t="n">
        <v>27</v>
      </c>
      <c r="T110" s="8"/>
      <c r="U110" s="9"/>
      <c r="V110" s="10" t="s">
        <v>24</v>
      </c>
      <c r="W110" s="11" t="n">
        <v>6</v>
      </c>
      <c r="X110" s="11" t="n">
        <v>907</v>
      </c>
      <c r="Y110" s="11" t="n">
        <v>68</v>
      </c>
      <c r="Z110" s="11" t="n">
        <v>29</v>
      </c>
    </row>
    <row r="111" customFormat="false" ht="14.25" hidden="false" customHeight="false" outlineLevel="0" collapsed="false">
      <c r="A111" s="8"/>
      <c r="B111" s="9"/>
      <c r="C111" s="10" t="s">
        <v>26</v>
      </c>
      <c r="D111" s="11" t="n">
        <v>8</v>
      </c>
      <c r="E111" s="11" t="n">
        <v>881</v>
      </c>
      <c r="F111" s="11" t="n">
        <v>96</v>
      </c>
      <c r="G111" s="11" t="n">
        <v>36</v>
      </c>
      <c r="T111" s="8"/>
      <c r="U111" s="9"/>
      <c r="V111" s="10" t="s">
        <v>26</v>
      </c>
      <c r="W111" s="11" t="n">
        <v>5</v>
      </c>
      <c r="X111" s="11" t="n">
        <v>897</v>
      </c>
      <c r="Y111" s="11" t="n">
        <v>76</v>
      </c>
      <c r="Z111" s="11" t="n">
        <v>32</v>
      </c>
    </row>
    <row r="112" customFormat="false" ht="14.25" hidden="false" customHeight="false" outlineLevel="0" collapsed="false">
      <c r="A112" s="8"/>
      <c r="B112" s="9"/>
      <c r="C112" s="10" t="s">
        <v>28</v>
      </c>
      <c r="D112" s="11" t="n">
        <v>7</v>
      </c>
      <c r="E112" s="11" t="n">
        <v>905</v>
      </c>
      <c r="F112" s="11" t="n">
        <v>74</v>
      </c>
      <c r="G112" s="11" t="n">
        <v>35</v>
      </c>
      <c r="T112" s="8"/>
      <c r="U112" s="9"/>
      <c r="V112" s="10" t="s">
        <v>28</v>
      </c>
      <c r="W112" s="11" t="n">
        <v>4</v>
      </c>
      <c r="X112" s="11" t="n">
        <v>901</v>
      </c>
      <c r="Y112" s="11" t="n">
        <v>78</v>
      </c>
      <c r="Z112" s="11" t="n">
        <v>27</v>
      </c>
    </row>
    <row r="113" customFormat="false" ht="14.25" hidden="false" customHeight="false" outlineLevel="0" collapsed="false">
      <c r="A113" s="8"/>
      <c r="B113" s="9"/>
      <c r="C113" s="10" t="s">
        <v>29</v>
      </c>
      <c r="D113" s="11" t="n">
        <v>4</v>
      </c>
      <c r="E113" s="11" t="n">
        <v>920</v>
      </c>
      <c r="F113" s="11" t="n">
        <v>63</v>
      </c>
      <c r="G113" s="11" t="n">
        <v>34</v>
      </c>
      <c r="T113" s="8"/>
      <c r="U113" s="9"/>
      <c r="V113" s="10" t="s">
        <v>29</v>
      </c>
      <c r="W113" s="11" t="n">
        <v>5</v>
      </c>
      <c r="X113" s="11" t="n">
        <v>888</v>
      </c>
      <c r="Y113" s="11" t="n">
        <v>88</v>
      </c>
      <c r="Z113" s="11" t="n">
        <v>29</v>
      </c>
    </row>
    <row r="114" customFormat="false" ht="14.25" hidden="false" customHeight="false" outlineLevel="0" collapsed="false">
      <c r="A114" s="8"/>
      <c r="B114" s="9"/>
      <c r="C114" s="10" t="s">
        <v>30</v>
      </c>
      <c r="D114" s="11" t="n">
        <v>11</v>
      </c>
      <c r="E114" s="11" t="n">
        <v>887</v>
      </c>
      <c r="F114" s="11" t="n">
        <v>94</v>
      </c>
      <c r="G114" s="11" t="n">
        <v>29</v>
      </c>
      <c r="T114" s="8"/>
      <c r="U114" s="9"/>
      <c r="V114" s="10" t="s">
        <v>30</v>
      </c>
      <c r="W114" s="11" t="n">
        <v>8</v>
      </c>
      <c r="X114" s="11" t="n">
        <v>896</v>
      </c>
      <c r="Y114" s="11" t="n">
        <v>81</v>
      </c>
      <c r="Z114" s="11" t="n">
        <v>25</v>
      </c>
    </row>
    <row r="115" customFormat="false" ht="14.25" hidden="false" customHeight="false" outlineLevel="0" collapsed="false">
      <c r="A115" s="8"/>
      <c r="B115" s="9"/>
      <c r="C115" s="10" t="s">
        <v>31</v>
      </c>
      <c r="D115" s="11" t="n">
        <v>9</v>
      </c>
      <c r="E115" s="11" t="n">
        <v>892</v>
      </c>
      <c r="F115" s="11" t="n">
        <v>70</v>
      </c>
      <c r="G115" s="11" t="n">
        <v>50</v>
      </c>
      <c r="T115" s="8"/>
      <c r="U115" s="9"/>
      <c r="V115" s="10" t="s">
        <v>31</v>
      </c>
      <c r="W115" s="11" t="n">
        <v>5</v>
      </c>
      <c r="X115" s="11" t="n">
        <v>915</v>
      </c>
      <c r="Y115" s="11" t="n">
        <v>65</v>
      </c>
      <c r="Z115" s="11" t="n">
        <v>25</v>
      </c>
    </row>
    <row r="116" customFormat="false" ht="14.25" hidden="false" customHeight="false" outlineLevel="0" collapsed="false">
      <c r="A116" s="8"/>
      <c r="B116" s="9"/>
      <c r="C116" s="10" t="s">
        <v>33</v>
      </c>
      <c r="D116" s="11" t="n">
        <v>10</v>
      </c>
      <c r="E116" s="11" t="n">
        <v>874</v>
      </c>
      <c r="F116" s="11" t="n">
        <v>90</v>
      </c>
      <c r="G116" s="11" t="n">
        <v>40</v>
      </c>
      <c r="T116" s="8"/>
      <c r="U116" s="9"/>
      <c r="V116" s="10" t="s">
        <v>33</v>
      </c>
      <c r="W116" s="11" t="n">
        <v>3</v>
      </c>
      <c r="X116" s="11" t="n">
        <v>904</v>
      </c>
      <c r="Y116" s="11" t="n">
        <v>70</v>
      </c>
      <c r="Z116" s="11" t="n">
        <v>26</v>
      </c>
    </row>
    <row r="117" customFormat="false" ht="14.25" hidden="false" customHeight="false" outlineLevel="0" collapsed="false">
      <c r="A117" s="8"/>
      <c r="B117" s="15" t="s">
        <v>34</v>
      </c>
      <c r="C117" s="10" t="s">
        <v>18</v>
      </c>
      <c r="D117" s="11" t="n">
        <v>6</v>
      </c>
      <c r="E117" s="11" t="n">
        <v>903</v>
      </c>
      <c r="F117" s="11" t="n">
        <v>74</v>
      </c>
      <c r="G117" s="11" t="n">
        <v>38</v>
      </c>
      <c r="T117" s="8"/>
      <c r="U117" s="15" t="s">
        <v>34</v>
      </c>
      <c r="V117" s="10" t="s">
        <v>18</v>
      </c>
      <c r="W117" s="11" t="n">
        <v>5</v>
      </c>
      <c r="X117" s="11" t="n">
        <v>890</v>
      </c>
      <c r="Y117" s="11" t="n">
        <v>96</v>
      </c>
      <c r="Z117" s="11" t="n">
        <v>19</v>
      </c>
    </row>
    <row r="118" customFormat="false" ht="14.25" hidden="false" customHeight="false" outlineLevel="0" collapsed="false">
      <c r="A118" s="8"/>
      <c r="B118" s="15"/>
      <c r="C118" s="10" t="s">
        <v>20</v>
      </c>
      <c r="D118" s="11" t="n">
        <v>9</v>
      </c>
      <c r="E118" s="11" t="n">
        <v>881</v>
      </c>
      <c r="F118" s="11" t="n">
        <v>94</v>
      </c>
      <c r="G118" s="11" t="n">
        <v>37</v>
      </c>
      <c r="T118" s="8"/>
      <c r="U118" s="15"/>
      <c r="V118" s="10" t="s">
        <v>20</v>
      </c>
      <c r="W118" s="11" t="n">
        <v>4</v>
      </c>
      <c r="X118" s="11" t="n">
        <v>901</v>
      </c>
      <c r="Y118" s="11" t="n">
        <v>71</v>
      </c>
      <c r="Z118" s="11" t="n">
        <v>34</v>
      </c>
    </row>
    <row r="119" customFormat="false" ht="14.25" hidden="false" customHeight="false" outlineLevel="0" collapsed="false">
      <c r="A119" s="8"/>
      <c r="B119" s="15"/>
      <c r="C119" s="10" t="s">
        <v>22</v>
      </c>
      <c r="D119" s="11" t="n">
        <v>4</v>
      </c>
      <c r="E119" s="11" t="n">
        <v>915</v>
      </c>
      <c r="F119" s="11" t="n">
        <v>63</v>
      </c>
      <c r="G119" s="11" t="n">
        <v>39</v>
      </c>
      <c r="T119" s="8"/>
      <c r="U119" s="15"/>
      <c r="V119" s="10" t="s">
        <v>22</v>
      </c>
      <c r="W119" s="11" t="n">
        <v>11</v>
      </c>
      <c r="X119" s="11" t="n">
        <v>846</v>
      </c>
      <c r="Y119" s="11" t="n">
        <v>128</v>
      </c>
      <c r="Z119" s="11" t="n">
        <v>25</v>
      </c>
    </row>
    <row r="120" customFormat="false" ht="14.25" hidden="false" customHeight="false" outlineLevel="0" collapsed="false">
      <c r="A120" s="8"/>
      <c r="B120" s="15"/>
      <c r="C120" s="10" t="s">
        <v>24</v>
      </c>
      <c r="D120" s="11" t="n">
        <v>5</v>
      </c>
      <c r="E120" s="11" t="n">
        <v>891</v>
      </c>
      <c r="F120" s="11" t="n">
        <v>88</v>
      </c>
      <c r="G120" s="11" t="n">
        <v>37</v>
      </c>
      <c r="T120" s="8"/>
      <c r="U120" s="15"/>
      <c r="V120" s="10" t="s">
        <v>24</v>
      </c>
      <c r="W120" s="11" t="n">
        <v>3</v>
      </c>
      <c r="X120" s="11" t="n">
        <v>912</v>
      </c>
      <c r="Y120" s="11" t="n">
        <v>67</v>
      </c>
      <c r="Z120" s="11" t="n">
        <v>28</v>
      </c>
    </row>
    <row r="121" customFormat="false" ht="14.25" hidden="false" customHeight="false" outlineLevel="0" collapsed="false">
      <c r="A121" s="8"/>
      <c r="B121" s="15"/>
      <c r="C121" s="10" t="s">
        <v>26</v>
      </c>
      <c r="D121" s="11" t="n">
        <v>9</v>
      </c>
      <c r="E121" s="11" t="n">
        <v>905</v>
      </c>
      <c r="F121" s="11" t="n">
        <v>79</v>
      </c>
      <c r="G121" s="11" t="n">
        <v>28</v>
      </c>
      <c r="T121" s="8"/>
      <c r="U121" s="15"/>
      <c r="V121" s="10" t="s">
        <v>26</v>
      </c>
      <c r="W121" s="11" t="n">
        <v>3</v>
      </c>
      <c r="X121" s="11" t="n">
        <v>885</v>
      </c>
      <c r="Y121" s="11" t="n">
        <v>86</v>
      </c>
      <c r="Z121" s="11" t="n">
        <v>36</v>
      </c>
    </row>
    <row r="122" customFormat="false" ht="14.25" hidden="false" customHeight="false" outlineLevel="0" collapsed="false">
      <c r="A122" s="8"/>
      <c r="B122" s="15"/>
      <c r="C122" s="10" t="s">
        <v>28</v>
      </c>
      <c r="D122" s="11" t="n">
        <v>10</v>
      </c>
      <c r="E122" s="11" t="n">
        <v>896</v>
      </c>
      <c r="F122" s="11" t="n">
        <v>76</v>
      </c>
      <c r="G122" s="11" t="n">
        <v>39</v>
      </c>
      <c r="T122" s="8"/>
      <c r="U122" s="15"/>
      <c r="V122" s="10" t="s">
        <v>28</v>
      </c>
      <c r="W122" s="11" t="n">
        <v>7</v>
      </c>
      <c r="X122" s="11" t="n">
        <v>906</v>
      </c>
      <c r="Y122" s="11" t="n">
        <v>68</v>
      </c>
      <c r="Z122" s="11" t="n">
        <v>29</v>
      </c>
    </row>
    <row r="123" customFormat="false" ht="14.25" hidden="false" customHeight="false" outlineLevel="0" collapsed="false">
      <c r="A123" s="8"/>
      <c r="B123" s="15"/>
      <c r="C123" s="10" t="s">
        <v>29</v>
      </c>
      <c r="D123" s="11" t="n">
        <v>5</v>
      </c>
      <c r="E123" s="11" t="n">
        <v>931</v>
      </c>
      <c r="F123" s="11" t="n">
        <v>52</v>
      </c>
      <c r="G123" s="11" t="n">
        <v>33</v>
      </c>
      <c r="T123" s="8"/>
      <c r="U123" s="15"/>
      <c r="V123" s="10" t="s">
        <v>29</v>
      </c>
      <c r="W123" s="11" t="n">
        <v>3</v>
      </c>
      <c r="X123" s="11" t="n">
        <v>917</v>
      </c>
      <c r="Y123" s="11" t="n">
        <v>63</v>
      </c>
      <c r="Z123" s="11" t="n">
        <v>27</v>
      </c>
    </row>
    <row r="124" customFormat="false" ht="14.25" hidden="false" customHeight="false" outlineLevel="0" collapsed="false">
      <c r="A124" s="8"/>
      <c r="B124" s="15"/>
      <c r="C124" s="10" t="s">
        <v>30</v>
      </c>
      <c r="D124" s="11" t="n">
        <v>5</v>
      </c>
      <c r="E124" s="11" t="n">
        <v>924</v>
      </c>
      <c r="F124" s="11" t="n">
        <v>53</v>
      </c>
      <c r="G124" s="11" t="n">
        <v>39</v>
      </c>
      <c r="T124" s="8"/>
      <c r="U124" s="15"/>
      <c r="V124" s="10" t="s">
        <v>30</v>
      </c>
      <c r="W124" s="11" t="n">
        <v>6</v>
      </c>
      <c r="X124" s="11" t="n">
        <v>893</v>
      </c>
      <c r="Y124" s="11" t="n">
        <v>86</v>
      </c>
      <c r="Z124" s="11" t="n">
        <v>25</v>
      </c>
    </row>
    <row r="125" customFormat="false" ht="14.25" hidden="false" customHeight="false" outlineLevel="0" collapsed="false">
      <c r="A125" s="8"/>
      <c r="B125" s="15"/>
      <c r="C125" s="10" t="s">
        <v>31</v>
      </c>
      <c r="D125" s="11" t="n">
        <v>9</v>
      </c>
      <c r="E125" s="11" t="n">
        <v>904</v>
      </c>
      <c r="F125" s="11" t="n">
        <v>74</v>
      </c>
      <c r="G125" s="11" t="n">
        <v>34</v>
      </c>
      <c r="T125" s="8"/>
      <c r="U125" s="15"/>
      <c r="V125" s="10" t="s">
        <v>31</v>
      </c>
      <c r="W125" s="11" t="n">
        <v>4</v>
      </c>
      <c r="X125" s="11" t="n">
        <v>924</v>
      </c>
      <c r="Y125" s="11" t="n">
        <v>54</v>
      </c>
      <c r="Z125" s="11" t="n">
        <v>28</v>
      </c>
    </row>
    <row r="126" customFormat="false" ht="14.25" hidden="false" customHeight="false" outlineLevel="0" collapsed="false">
      <c r="A126" s="8"/>
      <c r="B126" s="15"/>
      <c r="C126" s="10" t="s">
        <v>33</v>
      </c>
      <c r="D126" s="11" t="n">
        <v>7</v>
      </c>
      <c r="E126" s="11" t="n">
        <v>894</v>
      </c>
      <c r="F126" s="11" t="n">
        <v>79</v>
      </c>
      <c r="G126" s="11" t="n">
        <v>34</v>
      </c>
      <c r="T126" s="8"/>
      <c r="U126" s="15"/>
      <c r="V126" s="10" t="s">
        <v>33</v>
      </c>
      <c r="W126" s="11" t="n">
        <v>4</v>
      </c>
      <c r="X126" s="11" t="n">
        <v>885</v>
      </c>
      <c r="Y126" s="11" t="n">
        <v>98</v>
      </c>
      <c r="Z126" s="11" t="n">
        <v>16</v>
      </c>
    </row>
    <row r="127" customFormat="false" ht="14.25" hidden="false" customHeight="false" outlineLevel="0" collapsed="false">
      <c r="A127" s="8"/>
      <c r="B127" s="16" t="s">
        <v>36</v>
      </c>
      <c r="C127" s="10" t="s">
        <v>18</v>
      </c>
      <c r="D127" s="11" t="n">
        <v>10</v>
      </c>
      <c r="E127" s="11" t="n">
        <v>891</v>
      </c>
      <c r="F127" s="11" t="n">
        <v>85</v>
      </c>
      <c r="G127" s="11" t="n">
        <v>35</v>
      </c>
      <c r="T127" s="8"/>
      <c r="U127" s="16" t="s">
        <v>36</v>
      </c>
      <c r="V127" s="10" t="s">
        <v>18</v>
      </c>
      <c r="W127" s="11" t="n">
        <v>2</v>
      </c>
      <c r="X127" s="11" t="n">
        <v>900</v>
      </c>
      <c r="Y127" s="11" t="n">
        <v>77</v>
      </c>
      <c r="Z127" s="11" t="n">
        <v>31</v>
      </c>
    </row>
    <row r="128" customFormat="false" ht="14.25" hidden="false" customHeight="false" outlineLevel="0" collapsed="false">
      <c r="A128" s="8"/>
      <c r="B128" s="8"/>
      <c r="C128" s="10" t="s">
        <v>20</v>
      </c>
      <c r="D128" s="11" t="n">
        <v>3</v>
      </c>
      <c r="E128" s="11" t="n">
        <v>894</v>
      </c>
      <c r="F128" s="11" t="n">
        <v>91</v>
      </c>
      <c r="G128" s="11" t="n">
        <v>33</v>
      </c>
      <c r="T128" s="8"/>
      <c r="U128" s="8"/>
      <c r="V128" s="10" t="s">
        <v>20</v>
      </c>
      <c r="W128" s="11" t="n">
        <v>7</v>
      </c>
      <c r="X128" s="11" t="n">
        <v>891</v>
      </c>
      <c r="Y128" s="11" t="n">
        <v>88</v>
      </c>
      <c r="Z128" s="11" t="n">
        <v>24</v>
      </c>
    </row>
    <row r="129" customFormat="false" ht="14.25" hidden="false" customHeight="false" outlineLevel="0" collapsed="false">
      <c r="A129" s="8"/>
      <c r="B129" s="8"/>
      <c r="C129" s="10" t="s">
        <v>22</v>
      </c>
      <c r="D129" s="11" t="n">
        <v>9</v>
      </c>
      <c r="E129" s="11" t="n">
        <v>897</v>
      </c>
      <c r="F129" s="11" t="n">
        <v>71</v>
      </c>
      <c r="G129" s="11" t="n">
        <v>44</v>
      </c>
      <c r="T129" s="8"/>
      <c r="U129" s="8"/>
      <c r="V129" s="10" t="s">
        <v>22</v>
      </c>
      <c r="W129" s="11" t="n">
        <v>4</v>
      </c>
      <c r="X129" s="11" t="n">
        <v>917</v>
      </c>
      <c r="Y129" s="11" t="n">
        <v>65</v>
      </c>
      <c r="Z129" s="11" t="n">
        <v>24</v>
      </c>
    </row>
    <row r="130" customFormat="false" ht="14.25" hidden="false" customHeight="false" outlineLevel="0" collapsed="false">
      <c r="A130" s="8"/>
      <c r="B130" s="8"/>
      <c r="C130" s="10" t="s">
        <v>24</v>
      </c>
      <c r="D130" s="11" t="n">
        <v>7</v>
      </c>
      <c r="E130" s="11" t="n">
        <v>891</v>
      </c>
      <c r="F130" s="11" t="n">
        <v>93</v>
      </c>
      <c r="G130" s="11" t="n">
        <v>30</v>
      </c>
      <c r="T130" s="8"/>
      <c r="U130" s="8"/>
      <c r="V130" s="10" t="s">
        <v>24</v>
      </c>
      <c r="W130" s="11" t="n">
        <v>5</v>
      </c>
      <c r="X130" s="11" t="n">
        <v>910</v>
      </c>
      <c r="Y130" s="11" t="n">
        <v>68</v>
      </c>
      <c r="Z130" s="11" t="n">
        <v>27</v>
      </c>
    </row>
    <row r="131" customFormat="false" ht="14.25" hidden="false" customHeight="false" outlineLevel="0" collapsed="false">
      <c r="A131" s="8"/>
      <c r="B131" s="8"/>
      <c r="C131" s="10" t="s">
        <v>26</v>
      </c>
      <c r="D131" s="11" t="n">
        <v>11</v>
      </c>
      <c r="E131" s="11" t="n">
        <v>901</v>
      </c>
      <c r="F131" s="11" t="n">
        <v>81</v>
      </c>
      <c r="G131" s="11" t="n">
        <v>28</v>
      </c>
      <c r="T131" s="8"/>
      <c r="U131" s="8"/>
      <c r="V131" s="10" t="s">
        <v>26</v>
      </c>
      <c r="W131" s="11" t="n">
        <v>1</v>
      </c>
      <c r="X131" s="11" t="n">
        <v>916</v>
      </c>
      <c r="Y131" s="11" t="n">
        <v>62</v>
      </c>
      <c r="Z131" s="11" t="n">
        <v>31</v>
      </c>
    </row>
    <row r="132" customFormat="false" ht="14.25" hidden="false" customHeight="false" outlineLevel="0" collapsed="false">
      <c r="A132" s="8"/>
      <c r="B132" s="8"/>
      <c r="C132" s="10" t="s">
        <v>28</v>
      </c>
      <c r="D132" s="11" t="n">
        <v>2</v>
      </c>
      <c r="E132" s="11" t="n">
        <v>898</v>
      </c>
      <c r="F132" s="11" t="n">
        <v>80</v>
      </c>
      <c r="G132" s="11" t="n">
        <v>41</v>
      </c>
      <c r="T132" s="8"/>
      <c r="U132" s="8"/>
      <c r="V132" s="10" t="s">
        <v>28</v>
      </c>
      <c r="W132" s="11" t="n">
        <v>5</v>
      </c>
      <c r="X132" s="11" t="n">
        <v>906</v>
      </c>
      <c r="Y132" s="11" t="n">
        <v>66</v>
      </c>
      <c r="Z132" s="11" t="n">
        <v>33</v>
      </c>
    </row>
    <row r="133" customFormat="false" ht="14.25" hidden="false" customHeight="false" outlineLevel="0" collapsed="false">
      <c r="A133" s="8"/>
      <c r="B133" s="8"/>
      <c r="C133" s="10" t="s">
        <v>29</v>
      </c>
      <c r="D133" s="11" t="n">
        <v>2</v>
      </c>
      <c r="E133" s="11" t="n">
        <v>915</v>
      </c>
      <c r="F133" s="11" t="n">
        <v>68</v>
      </c>
      <c r="G133" s="11" t="n">
        <v>36</v>
      </c>
      <c r="T133" s="8"/>
      <c r="U133" s="8"/>
      <c r="V133" s="10" t="s">
        <v>29</v>
      </c>
      <c r="W133" s="11" t="n">
        <v>5</v>
      </c>
      <c r="X133" s="11" t="n">
        <v>916</v>
      </c>
      <c r="Y133" s="11" t="n">
        <v>62</v>
      </c>
      <c r="Z133" s="11" t="n">
        <v>27</v>
      </c>
    </row>
    <row r="134" customFormat="false" ht="14.25" hidden="false" customHeight="false" outlineLevel="0" collapsed="false">
      <c r="A134" s="8"/>
      <c r="B134" s="8"/>
      <c r="C134" s="10" t="s">
        <v>30</v>
      </c>
      <c r="D134" s="11" t="n">
        <v>12</v>
      </c>
      <c r="E134" s="11" t="n">
        <v>876</v>
      </c>
      <c r="F134" s="11" t="n">
        <v>106</v>
      </c>
      <c r="G134" s="11" t="n">
        <v>27</v>
      </c>
      <c r="T134" s="8"/>
      <c r="U134" s="8"/>
      <c r="V134" s="10" t="s">
        <v>30</v>
      </c>
      <c r="W134" s="11" t="n">
        <v>4</v>
      </c>
      <c r="X134" s="11" t="n">
        <v>930</v>
      </c>
      <c r="Y134" s="11" t="n">
        <v>57</v>
      </c>
      <c r="Z134" s="11" t="n">
        <v>19</v>
      </c>
    </row>
    <row r="135" customFormat="false" ht="14.25" hidden="false" customHeight="false" outlineLevel="0" collapsed="false">
      <c r="A135" s="8"/>
      <c r="B135" s="8"/>
      <c r="C135" s="10" t="s">
        <v>31</v>
      </c>
      <c r="D135" s="11" t="n">
        <v>5</v>
      </c>
      <c r="E135" s="11" t="n">
        <v>898</v>
      </c>
      <c r="F135" s="11" t="n">
        <v>74</v>
      </c>
      <c r="G135" s="11" t="n">
        <v>44</v>
      </c>
      <c r="T135" s="8"/>
      <c r="U135" s="8"/>
      <c r="V135" s="10" t="s">
        <v>31</v>
      </c>
      <c r="W135" s="11" t="n">
        <v>4</v>
      </c>
      <c r="X135" s="11" t="n">
        <v>888</v>
      </c>
      <c r="Y135" s="11" t="n">
        <v>84</v>
      </c>
      <c r="Z135" s="11" t="n">
        <v>34</v>
      </c>
    </row>
    <row r="136" customFormat="false" ht="14.25" hidden="false" customHeight="false" outlineLevel="0" collapsed="false">
      <c r="A136" s="8"/>
      <c r="B136" s="8"/>
      <c r="C136" s="10" t="s">
        <v>33</v>
      </c>
      <c r="D136" s="11" t="n">
        <v>9</v>
      </c>
      <c r="E136" s="11" t="n">
        <v>875</v>
      </c>
      <c r="F136" s="11" t="n">
        <v>91</v>
      </c>
      <c r="G136" s="11" t="n">
        <v>39</v>
      </c>
      <c r="T136" s="8"/>
      <c r="U136" s="8"/>
      <c r="V136" s="10" t="s">
        <v>33</v>
      </c>
      <c r="W136" s="11" t="n">
        <v>2</v>
      </c>
      <c r="X136" s="11" t="n">
        <v>914</v>
      </c>
      <c r="Y136" s="11" t="n">
        <v>59</v>
      </c>
      <c r="Z136" s="11" t="n">
        <v>28</v>
      </c>
    </row>
    <row r="139" customFormat="false" ht="15" hidden="false" customHeight="false" outlineLevel="0" collapsed="false">
      <c r="D139" s="4" t="s">
        <v>6</v>
      </c>
      <c r="E139" s="4" t="s">
        <v>7</v>
      </c>
      <c r="F139" s="4" t="s">
        <v>8</v>
      </c>
      <c r="G139" s="4" t="s">
        <v>9</v>
      </c>
      <c r="W139" s="4" t="s">
        <v>6</v>
      </c>
      <c r="X139" s="4" t="s">
        <v>7</v>
      </c>
      <c r="Y139" s="4" t="s">
        <v>8</v>
      </c>
      <c r="Z139" s="4" t="s">
        <v>9</v>
      </c>
    </row>
    <row r="140" customFormat="false" ht="13.5" hidden="false" customHeight="true" outlineLevel="0" collapsed="false">
      <c r="A140" s="8" t="s">
        <v>179</v>
      </c>
      <c r="B140" s="9" t="s">
        <v>17</v>
      </c>
      <c r="C140" s="10" t="s">
        <v>18</v>
      </c>
      <c r="D140" s="11" t="n">
        <v>1</v>
      </c>
      <c r="E140" s="11" t="n">
        <v>879</v>
      </c>
      <c r="F140" s="11" t="n">
        <v>98</v>
      </c>
      <c r="G140" s="11" t="n">
        <v>20</v>
      </c>
      <c r="T140" s="8" t="s">
        <v>180</v>
      </c>
      <c r="U140" s="9" t="s">
        <v>17</v>
      </c>
      <c r="V140" s="10" t="s">
        <v>18</v>
      </c>
      <c r="W140" s="11" t="n">
        <v>2</v>
      </c>
      <c r="X140" s="11" t="n">
        <v>914</v>
      </c>
      <c r="Y140" s="11" t="n">
        <v>64</v>
      </c>
      <c r="Z140" s="11" t="n">
        <v>13</v>
      </c>
    </row>
    <row r="141" customFormat="false" ht="14.25" hidden="false" customHeight="false" outlineLevel="0" collapsed="false">
      <c r="A141" s="8"/>
      <c r="B141" s="9"/>
      <c r="C141" s="10" t="s">
        <v>20</v>
      </c>
      <c r="D141" s="11" t="n">
        <v>4</v>
      </c>
      <c r="E141" s="11" t="n">
        <v>914</v>
      </c>
      <c r="F141" s="11" t="n">
        <v>63</v>
      </c>
      <c r="G141" s="11" t="n">
        <v>17</v>
      </c>
      <c r="T141" s="8"/>
      <c r="U141" s="9"/>
      <c r="V141" s="10" t="s">
        <v>20</v>
      </c>
      <c r="W141" s="11" t="n">
        <v>1</v>
      </c>
      <c r="X141" s="11" t="n">
        <v>907</v>
      </c>
      <c r="Y141" s="11" t="n">
        <v>70</v>
      </c>
      <c r="Z141" s="11" t="n">
        <v>15</v>
      </c>
    </row>
    <row r="142" customFormat="false" ht="14.25" hidden="false" customHeight="false" outlineLevel="0" collapsed="false">
      <c r="A142" s="8"/>
      <c r="B142" s="9"/>
      <c r="C142" s="10" t="s">
        <v>22</v>
      </c>
      <c r="D142" s="11" t="n">
        <v>1</v>
      </c>
      <c r="E142" s="11" t="n">
        <v>927</v>
      </c>
      <c r="F142" s="11" t="n">
        <v>54</v>
      </c>
      <c r="G142" s="11" t="n">
        <v>16</v>
      </c>
      <c r="T142" s="8"/>
      <c r="U142" s="9"/>
      <c r="V142" s="10" t="s">
        <v>22</v>
      </c>
      <c r="W142" s="11" t="n">
        <v>1</v>
      </c>
      <c r="X142" s="11" t="n">
        <v>920</v>
      </c>
      <c r="Y142" s="11" t="n">
        <v>58</v>
      </c>
      <c r="Z142" s="11" t="n">
        <v>14</v>
      </c>
    </row>
    <row r="143" customFormat="false" ht="14.25" hidden="false" customHeight="false" outlineLevel="0" collapsed="false">
      <c r="A143" s="8"/>
      <c r="B143" s="9"/>
      <c r="C143" s="10" t="s">
        <v>24</v>
      </c>
      <c r="D143" s="11" t="n">
        <v>3</v>
      </c>
      <c r="E143" s="11" t="n">
        <v>913</v>
      </c>
      <c r="F143" s="11" t="n">
        <v>56</v>
      </c>
      <c r="G143" s="11" t="n">
        <v>26</v>
      </c>
      <c r="T143" s="8"/>
      <c r="U143" s="9"/>
      <c r="V143" s="10" t="s">
        <v>24</v>
      </c>
      <c r="W143" s="11" t="n">
        <v>3</v>
      </c>
      <c r="X143" s="11" t="n">
        <v>905</v>
      </c>
      <c r="Y143" s="11" t="n">
        <v>72</v>
      </c>
      <c r="Z143" s="11" t="n">
        <v>13</v>
      </c>
    </row>
    <row r="144" customFormat="false" ht="14.25" hidden="false" customHeight="false" outlineLevel="0" collapsed="false">
      <c r="A144" s="8"/>
      <c r="B144" s="9"/>
      <c r="C144" s="10" t="s">
        <v>26</v>
      </c>
      <c r="D144" s="11" t="n">
        <v>1</v>
      </c>
      <c r="E144" s="11" t="n">
        <v>926</v>
      </c>
      <c r="F144" s="11" t="n">
        <v>47</v>
      </c>
      <c r="G144" s="11" t="n">
        <v>24</v>
      </c>
      <c r="T144" s="8"/>
      <c r="U144" s="9"/>
      <c r="V144" s="10" t="s">
        <v>26</v>
      </c>
      <c r="W144" s="11" t="n">
        <v>1</v>
      </c>
      <c r="X144" s="11" t="n">
        <v>916</v>
      </c>
      <c r="Y144" s="11" t="n">
        <v>69</v>
      </c>
      <c r="Z144" s="11" t="n">
        <v>7</v>
      </c>
    </row>
    <row r="145" customFormat="false" ht="14.25" hidden="false" customHeight="false" outlineLevel="0" collapsed="false">
      <c r="A145" s="8"/>
      <c r="B145" s="9"/>
      <c r="C145" s="10" t="s">
        <v>28</v>
      </c>
      <c r="D145" s="11" t="n">
        <v>3</v>
      </c>
      <c r="E145" s="11" t="n">
        <v>909</v>
      </c>
      <c r="F145" s="11" t="n">
        <v>69</v>
      </c>
      <c r="G145" s="11" t="n">
        <v>17</v>
      </c>
      <c r="T145" s="8"/>
      <c r="U145" s="9"/>
      <c r="V145" s="10" t="s">
        <v>28</v>
      </c>
      <c r="W145" s="11" t="n">
        <v>1</v>
      </c>
      <c r="X145" s="11" t="n">
        <v>920</v>
      </c>
      <c r="Y145" s="11" t="n">
        <v>58</v>
      </c>
      <c r="Z145" s="11" t="n">
        <v>14</v>
      </c>
    </row>
    <row r="146" customFormat="false" ht="14.25" hidden="false" customHeight="false" outlineLevel="0" collapsed="false">
      <c r="A146" s="8"/>
      <c r="B146" s="9"/>
      <c r="C146" s="10" t="s">
        <v>29</v>
      </c>
      <c r="D146" s="11" t="n">
        <v>4</v>
      </c>
      <c r="E146" s="11" t="n">
        <v>892</v>
      </c>
      <c r="F146" s="11" t="n">
        <v>87</v>
      </c>
      <c r="G146" s="11" t="n">
        <v>15</v>
      </c>
      <c r="T146" s="8"/>
      <c r="U146" s="9"/>
      <c r="V146" s="10" t="s">
        <v>29</v>
      </c>
      <c r="W146" s="11" t="n">
        <v>2</v>
      </c>
      <c r="X146" s="11" t="n">
        <v>904</v>
      </c>
      <c r="Y146" s="11" t="n">
        <v>73</v>
      </c>
      <c r="Z146" s="11" t="n">
        <v>14</v>
      </c>
    </row>
    <row r="147" customFormat="false" ht="14.25" hidden="false" customHeight="false" outlineLevel="0" collapsed="false">
      <c r="A147" s="8"/>
      <c r="B147" s="9"/>
      <c r="C147" s="10" t="s">
        <v>30</v>
      </c>
      <c r="D147" s="11" t="n">
        <v>0</v>
      </c>
      <c r="E147" s="11" t="n">
        <v>918</v>
      </c>
      <c r="F147" s="11" t="n">
        <v>64</v>
      </c>
      <c r="G147" s="11" t="n">
        <v>16</v>
      </c>
      <c r="T147" s="8"/>
      <c r="U147" s="9"/>
      <c r="V147" s="10" t="s">
        <v>30</v>
      </c>
      <c r="W147" s="11" t="n">
        <v>2</v>
      </c>
      <c r="X147" s="11" t="n">
        <v>912</v>
      </c>
      <c r="Y147" s="11" t="n">
        <v>62</v>
      </c>
      <c r="Z147" s="11" t="n">
        <v>17</v>
      </c>
    </row>
    <row r="148" customFormat="false" ht="14.25" hidden="false" customHeight="false" outlineLevel="0" collapsed="false">
      <c r="A148" s="8"/>
      <c r="B148" s="9"/>
      <c r="C148" s="10" t="s">
        <v>31</v>
      </c>
      <c r="D148" s="11" t="n">
        <v>4</v>
      </c>
      <c r="E148" s="11" t="n">
        <v>920</v>
      </c>
      <c r="F148" s="11" t="n">
        <v>64</v>
      </c>
      <c r="G148" s="11" t="n">
        <v>10</v>
      </c>
      <c r="T148" s="8"/>
      <c r="U148" s="9"/>
      <c r="V148" s="10" t="s">
        <v>31</v>
      </c>
      <c r="W148" s="11" t="n">
        <v>3</v>
      </c>
      <c r="X148" s="11" t="n">
        <v>912</v>
      </c>
      <c r="Y148" s="11" t="n">
        <v>64</v>
      </c>
      <c r="Z148" s="11" t="n">
        <v>14</v>
      </c>
    </row>
    <row r="149" customFormat="false" ht="14.25" hidden="false" customHeight="false" outlineLevel="0" collapsed="false">
      <c r="A149" s="8"/>
      <c r="B149" s="9"/>
      <c r="C149" s="10" t="s">
        <v>33</v>
      </c>
      <c r="D149" s="11" t="n">
        <v>1</v>
      </c>
      <c r="E149" s="11" t="n">
        <v>902</v>
      </c>
      <c r="F149" s="11" t="n">
        <v>74</v>
      </c>
      <c r="G149" s="11" t="n">
        <v>17</v>
      </c>
      <c r="T149" s="8"/>
      <c r="U149" s="9"/>
      <c r="V149" s="10" t="s">
        <v>33</v>
      </c>
      <c r="W149" s="11" t="n">
        <v>0</v>
      </c>
      <c r="X149" s="11" t="n">
        <v>929</v>
      </c>
      <c r="Y149" s="11" t="n">
        <v>47</v>
      </c>
      <c r="Z149" s="11" t="n">
        <v>8</v>
      </c>
    </row>
    <row r="150" customFormat="false" ht="14.25" hidden="false" customHeight="false" outlineLevel="0" collapsed="false">
      <c r="A150" s="8"/>
      <c r="B150" s="15" t="s">
        <v>34</v>
      </c>
      <c r="C150" s="10" t="s">
        <v>18</v>
      </c>
      <c r="D150" s="11" t="n">
        <v>5</v>
      </c>
      <c r="E150" s="11" t="n">
        <v>921</v>
      </c>
      <c r="F150" s="11" t="n">
        <v>53</v>
      </c>
      <c r="G150" s="11" t="n">
        <v>19</v>
      </c>
      <c r="T150" s="8"/>
      <c r="U150" s="15" t="s">
        <v>34</v>
      </c>
      <c r="V150" s="10" t="s">
        <v>18</v>
      </c>
      <c r="W150" s="11" t="n">
        <v>1</v>
      </c>
      <c r="X150" s="11" t="n">
        <v>910</v>
      </c>
      <c r="Y150" s="11" t="n">
        <v>72</v>
      </c>
      <c r="Z150" s="11" t="n">
        <v>10</v>
      </c>
    </row>
    <row r="151" customFormat="false" ht="14.25" hidden="false" customHeight="false" outlineLevel="0" collapsed="false">
      <c r="A151" s="8"/>
      <c r="B151" s="15"/>
      <c r="C151" s="10" t="s">
        <v>20</v>
      </c>
      <c r="D151" s="11" t="n">
        <v>3</v>
      </c>
      <c r="E151" s="11" t="n">
        <v>924</v>
      </c>
      <c r="F151" s="11" t="n">
        <v>54</v>
      </c>
      <c r="G151" s="11" t="n">
        <v>17</v>
      </c>
      <c r="T151" s="8"/>
      <c r="U151" s="15"/>
      <c r="V151" s="10" t="s">
        <v>20</v>
      </c>
      <c r="W151" s="11" t="n">
        <v>1</v>
      </c>
      <c r="X151" s="11" t="n">
        <v>928</v>
      </c>
      <c r="Y151" s="11" t="n">
        <v>50</v>
      </c>
      <c r="Z151" s="11" t="n">
        <v>14</v>
      </c>
    </row>
    <row r="152" customFormat="false" ht="14.25" hidden="false" customHeight="false" outlineLevel="0" collapsed="false">
      <c r="A152" s="8"/>
      <c r="B152" s="15"/>
      <c r="C152" s="10" t="s">
        <v>22</v>
      </c>
      <c r="D152" s="11" t="n">
        <v>3</v>
      </c>
      <c r="E152" s="11" t="n">
        <v>906</v>
      </c>
      <c r="F152" s="11" t="n">
        <v>75</v>
      </c>
      <c r="G152" s="11" t="n">
        <v>14</v>
      </c>
      <c r="T152" s="8"/>
      <c r="U152" s="15"/>
      <c r="V152" s="10" t="s">
        <v>22</v>
      </c>
      <c r="W152" s="11" t="n">
        <v>1</v>
      </c>
      <c r="X152" s="11" t="n">
        <v>923</v>
      </c>
      <c r="Y152" s="11" t="n">
        <v>52</v>
      </c>
      <c r="Z152" s="11" t="n">
        <v>17</v>
      </c>
    </row>
    <row r="153" customFormat="false" ht="14.25" hidden="false" customHeight="false" outlineLevel="0" collapsed="false">
      <c r="A153" s="8"/>
      <c r="B153" s="15"/>
      <c r="C153" s="10" t="s">
        <v>24</v>
      </c>
      <c r="D153" s="11" t="n">
        <v>1</v>
      </c>
      <c r="E153" s="11" t="n">
        <v>926</v>
      </c>
      <c r="F153" s="11" t="n">
        <v>56</v>
      </c>
      <c r="G153" s="11" t="n">
        <v>15</v>
      </c>
      <c r="T153" s="8"/>
      <c r="U153" s="15"/>
      <c r="V153" s="10" t="s">
        <v>24</v>
      </c>
      <c r="W153" s="11" t="n">
        <v>5</v>
      </c>
      <c r="X153" s="11" t="n">
        <v>892</v>
      </c>
      <c r="Y153" s="11" t="n">
        <v>79</v>
      </c>
      <c r="Z153" s="11" t="n">
        <v>17</v>
      </c>
    </row>
    <row r="154" customFormat="false" ht="14.25" hidden="false" customHeight="false" outlineLevel="0" collapsed="false">
      <c r="A154" s="8"/>
      <c r="B154" s="15"/>
      <c r="C154" s="10" t="s">
        <v>26</v>
      </c>
      <c r="D154" s="11" t="n">
        <v>2</v>
      </c>
      <c r="E154" s="11" t="n">
        <v>914</v>
      </c>
      <c r="F154" s="11" t="n">
        <v>64</v>
      </c>
      <c r="G154" s="11" t="n">
        <v>18</v>
      </c>
      <c r="T154" s="8"/>
      <c r="U154" s="15"/>
      <c r="V154" s="10" t="s">
        <v>26</v>
      </c>
      <c r="W154" s="11" t="n">
        <v>2</v>
      </c>
      <c r="X154" s="11" t="n">
        <v>914</v>
      </c>
      <c r="Y154" s="11" t="n">
        <v>63</v>
      </c>
      <c r="Z154" s="11" t="n">
        <v>14</v>
      </c>
    </row>
    <row r="155" customFormat="false" ht="14.25" hidden="false" customHeight="false" outlineLevel="0" collapsed="false">
      <c r="A155" s="8"/>
      <c r="B155" s="15"/>
      <c r="C155" s="10" t="s">
        <v>28</v>
      </c>
      <c r="D155" s="11" t="n">
        <v>2</v>
      </c>
      <c r="E155" s="11" t="n">
        <v>915</v>
      </c>
      <c r="F155" s="11" t="n">
        <v>62</v>
      </c>
      <c r="G155" s="11" t="n">
        <v>19</v>
      </c>
      <c r="T155" s="8"/>
      <c r="U155" s="15"/>
      <c r="V155" s="10" t="s">
        <v>28</v>
      </c>
      <c r="W155" s="11" t="n">
        <v>1</v>
      </c>
      <c r="X155" s="11" t="n">
        <v>904</v>
      </c>
      <c r="Y155" s="11" t="n">
        <v>75</v>
      </c>
      <c r="Z155" s="11" t="n">
        <v>13</v>
      </c>
    </row>
    <row r="156" customFormat="false" ht="14.25" hidden="false" customHeight="false" outlineLevel="0" collapsed="false">
      <c r="A156" s="8"/>
      <c r="B156" s="15"/>
      <c r="C156" s="10" t="s">
        <v>29</v>
      </c>
      <c r="D156" s="11" t="n">
        <v>1</v>
      </c>
      <c r="E156" s="11" t="n">
        <v>924</v>
      </c>
      <c r="F156" s="11" t="n">
        <v>60</v>
      </c>
      <c r="G156" s="11" t="n">
        <v>13</v>
      </c>
      <c r="T156" s="8"/>
      <c r="U156" s="15"/>
      <c r="V156" s="10" t="s">
        <v>29</v>
      </c>
      <c r="W156" s="11" t="n">
        <v>2</v>
      </c>
      <c r="X156" s="11" t="n">
        <v>908</v>
      </c>
      <c r="Y156" s="11" t="n">
        <v>75</v>
      </c>
      <c r="Z156" s="11" t="n">
        <v>8</v>
      </c>
    </row>
    <row r="157" customFormat="false" ht="14.25" hidden="false" customHeight="false" outlineLevel="0" collapsed="false">
      <c r="A157" s="8"/>
      <c r="B157" s="15"/>
      <c r="C157" s="10" t="s">
        <v>30</v>
      </c>
      <c r="D157" s="11" t="n">
        <v>4</v>
      </c>
      <c r="E157" s="11" t="n">
        <v>918</v>
      </c>
      <c r="F157" s="11" t="n">
        <v>58</v>
      </c>
      <c r="G157" s="11" t="n">
        <v>18</v>
      </c>
      <c r="T157" s="8"/>
      <c r="U157" s="15"/>
      <c r="V157" s="10" t="s">
        <v>30</v>
      </c>
      <c r="W157" s="11" t="n">
        <v>1</v>
      </c>
      <c r="X157" s="11" t="n">
        <v>923</v>
      </c>
      <c r="Y157" s="11" t="n">
        <v>55</v>
      </c>
      <c r="Z157" s="11" t="n">
        <v>14</v>
      </c>
    </row>
    <row r="158" customFormat="false" ht="14.25" hidden="false" customHeight="false" outlineLevel="0" collapsed="false">
      <c r="A158" s="8"/>
      <c r="B158" s="15"/>
      <c r="C158" s="10" t="s">
        <v>31</v>
      </c>
      <c r="D158" s="11" t="n">
        <v>5</v>
      </c>
      <c r="E158" s="11" t="n">
        <v>905</v>
      </c>
      <c r="F158" s="11" t="n">
        <v>70</v>
      </c>
      <c r="G158" s="11" t="n">
        <v>18</v>
      </c>
      <c r="T158" s="8"/>
      <c r="U158" s="15"/>
      <c r="V158" s="10" t="s">
        <v>31</v>
      </c>
      <c r="W158" s="11" t="n">
        <v>0</v>
      </c>
      <c r="X158" s="11" t="n">
        <v>938</v>
      </c>
      <c r="Y158" s="11" t="n">
        <v>46</v>
      </c>
      <c r="Z158" s="11" t="n">
        <v>9</v>
      </c>
    </row>
    <row r="159" customFormat="false" ht="14.25" hidden="false" customHeight="false" outlineLevel="0" collapsed="false">
      <c r="A159" s="8"/>
      <c r="B159" s="15"/>
      <c r="C159" s="10" t="s">
        <v>33</v>
      </c>
      <c r="D159" s="11" t="n">
        <v>1</v>
      </c>
      <c r="E159" s="11" t="n">
        <v>892</v>
      </c>
      <c r="F159" s="11" t="n">
        <v>79</v>
      </c>
      <c r="G159" s="11" t="n">
        <v>22</v>
      </c>
      <c r="T159" s="8"/>
      <c r="U159" s="15"/>
      <c r="V159" s="10" t="s">
        <v>33</v>
      </c>
      <c r="W159" s="11" t="n">
        <v>1</v>
      </c>
      <c r="X159" s="11" t="n">
        <v>914</v>
      </c>
      <c r="Y159" s="11" t="n">
        <v>55</v>
      </c>
      <c r="Z159" s="11" t="n">
        <v>14</v>
      </c>
    </row>
    <row r="160" customFormat="false" ht="14.25" hidden="false" customHeight="false" outlineLevel="0" collapsed="false">
      <c r="A160" s="8"/>
      <c r="B160" s="16" t="s">
        <v>36</v>
      </c>
      <c r="C160" s="10" t="s">
        <v>18</v>
      </c>
      <c r="D160" s="11" t="n">
        <v>3</v>
      </c>
      <c r="E160" s="11" t="n">
        <v>933</v>
      </c>
      <c r="F160" s="11" t="n">
        <v>51</v>
      </c>
      <c r="G160" s="11" t="n">
        <v>11</v>
      </c>
      <c r="T160" s="8"/>
      <c r="U160" s="16" t="s">
        <v>36</v>
      </c>
      <c r="V160" s="10" t="s">
        <v>18</v>
      </c>
      <c r="W160" s="11" t="n">
        <v>2</v>
      </c>
      <c r="X160" s="11" t="n">
        <v>937</v>
      </c>
      <c r="Y160" s="11" t="n">
        <v>41</v>
      </c>
      <c r="Z160" s="11" t="n">
        <v>13</v>
      </c>
    </row>
    <row r="161" customFormat="false" ht="14.25" hidden="false" customHeight="false" outlineLevel="0" collapsed="false">
      <c r="A161" s="8"/>
      <c r="B161" s="8"/>
      <c r="C161" s="10" t="s">
        <v>20</v>
      </c>
      <c r="D161" s="11" t="n">
        <v>3</v>
      </c>
      <c r="E161" s="11" t="n">
        <v>899</v>
      </c>
      <c r="F161" s="11" t="n">
        <v>79</v>
      </c>
      <c r="G161" s="11" t="n">
        <v>17</v>
      </c>
      <c r="T161" s="8"/>
      <c r="U161" s="8"/>
      <c r="V161" s="10" t="s">
        <v>20</v>
      </c>
      <c r="W161" s="11" t="n">
        <v>1</v>
      </c>
      <c r="X161" s="11" t="n">
        <v>911</v>
      </c>
      <c r="Y161" s="11" t="n">
        <v>76</v>
      </c>
      <c r="Z161" s="11" t="n">
        <v>5</v>
      </c>
    </row>
    <row r="162" customFormat="false" ht="14.25" hidden="false" customHeight="false" outlineLevel="0" collapsed="false">
      <c r="A162" s="8"/>
      <c r="B162" s="8"/>
      <c r="C162" s="10" t="s">
        <v>22</v>
      </c>
      <c r="D162" s="11" t="n">
        <v>3</v>
      </c>
      <c r="E162" s="11" t="n">
        <v>871</v>
      </c>
      <c r="F162" s="11" t="n">
        <v>108</v>
      </c>
      <c r="G162" s="11" t="n">
        <v>16</v>
      </c>
      <c r="T162" s="8"/>
      <c r="U162" s="8"/>
      <c r="V162" s="10" t="s">
        <v>22</v>
      </c>
      <c r="W162" s="11" t="n">
        <v>1</v>
      </c>
      <c r="X162" s="11" t="n">
        <v>911</v>
      </c>
      <c r="Y162" s="11" t="n">
        <v>67</v>
      </c>
      <c r="Z162" s="11" t="n">
        <v>14</v>
      </c>
    </row>
    <row r="163" customFormat="false" ht="14.25" hidden="false" customHeight="false" outlineLevel="0" collapsed="false">
      <c r="A163" s="8"/>
      <c r="B163" s="8"/>
      <c r="C163" s="10" t="s">
        <v>24</v>
      </c>
      <c r="D163" s="11" t="n">
        <v>2</v>
      </c>
      <c r="E163" s="11" t="n">
        <v>909</v>
      </c>
      <c r="F163" s="11" t="n">
        <v>71</v>
      </c>
      <c r="G163" s="11" t="n">
        <v>16</v>
      </c>
      <c r="T163" s="8"/>
      <c r="U163" s="8"/>
      <c r="V163" s="10" t="s">
        <v>24</v>
      </c>
      <c r="W163" s="11" t="n">
        <v>1</v>
      </c>
      <c r="X163" s="11" t="n">
        <v>919</v>
      </c>
      <c r="Y163" s="11" t="n">
        <v>62</v>
      </c>
      <c r="Z163" s="11" t="n">
        <v>11</v>
      </c>
    </row>
    <row r="164" customFormat="false" ht="14.25" hidden="false" customHeight="false" outlineLevel="0" collapsed="false">
      <c r="A164" s="8"/>
      <c r="B164" s="8"/>
      <c r="C164" s="10" t="s">
        <v>26</v>
      </c>
      <c r="D164" s="11" t="n">
        <v>5</v>
      </c>
      <c r="E164" s="11" t="n">
        <v>905</v>
      </c>
      <c r="F164" s="11" t="n">
        <v>65</v>
      </c>
      <c r="G164" s="11" t="n">
        <v>23</v>
      </c>
      <c r="T164" s="8"/>
      <c r="U164" s="8"/>
      <c r="V164" s="10" t="s">
        <v>26</v>
      </c>
      <c r="W164" s="11" t="n">
        <v>2</v>
      </c>
      <c r="X164" s="11" t="n">
        <v>935</v>
      </c>
      <c r="Y164" s="11" t="n">
        <v>45</v>
      </c>
      <c r="Z164" s="11" t="n">
        <v>11</v>
      </c>
    </row>
    <row r="165" customFormat="false" ht="14.25" hidden="false" customHeight="false" outlineLevel="0" collapsed="false">
      <c r="A165" s="8"/>
      <c r="B165" s="8"/>
      <c r="C165" s="10" t="s">
        <v>28</v>
      </c>
      <c r="D165" s="11" t="n">
        <v>1</v>
      </c>
      <c r="E165" s="11" t="n">
        <v>919</v>
      </c>
      <c r="F165" s="11" t="n">
        <v>64</v>
      </c>
      <c r="G165" s="11" t="n">
        <v>14</v>
      </c>
      <c r="T165" s="8"/>
      <c r="U165" s="8"/>
      <c r="V165" s="10" t="s">
        <v>28</v>
      </c>
      <c r="W165" s="11" t="n">
        <v>0</v>
      </c>
      <c r="X165" s="11" t="n">
        <v>918</v>
      </c>
      <c r="Y165" s="11" t="n">
        <v>63</v>
      </c>
      <c r="Z165" s="11" t="n">
        <v>12</v>
      </c>
    </row>
    <row r="166" customFormat="false" ht="14.25" hidden="false" customHeight="false" outlineLevel="0" collapsed="false">
      <c r="A166" s="8"/>
      <c r="B166" s="8"/>
      <c r="C166" s="10" t="s">
        <v>29</v>
      </c>
      <c r="D166" s="11" t="n">
        <v>2</v>
      </c>
      <c r="E166" s="11" t="n">
        <v>926</v>
      </c>
      <c r="F166" s="11" t="n">
        <v>47</v>
      </c>
      <c r="G166" s="11" t="n">
        <v>23</v>
      </c>
      <c r="T166" s="8"/>
      <c r="U166" s="8"/>
      <c r="V166" s="10" t="s">
        <v>29</v>
      </c>
      <c r="W166" s="11" t="n">
        <v>1</v>
      </c>
      <c r="X166" s="11" t="n">
        <v>920</v>
      </c>
      <c r="Y166" s="11" t="n">
        <v>62</v>
      </c>
      <c r="Z166" s="11" t="n">
        <v>10</v>
      </c>
    </row>
    <row r="167" customFormat="false" ht="14.25" hidden="false" customHeight="false" outlineLevel="0" collapsed="false">
      <c r="A167" s="8"/>
      <c r="B167" s="8"/>
      <c r="C167" s="10" t="s">
        <v>30</v>
      </c>
      <c r="D167" s="11" t="n">
        <v>2</v>
      </c>
      <c r="E167" s="11" t="n">
        <v>927</v>
      </c>
      <c r="F167" s="11" t="n">
        <v>49</v>
      </c>
      <c r="G167" s="11" t="n">
        <v>20</v>
      </c>
      <c r="T167" s="8"/>
      <c r="U167" s="8"/>
      <c r="V167" s="10" t="s">
        <v>30</v>
      </c>
      <c r="W167" s="11" t="n">
        <v>0</v>
      </c>
      <c r="X167" s="11" t="n">
        <v>937</v>
      </c>
      <c r="Y167" s="11" t="n">
        <v>37</v>
      </c>
      <c r="Z167" s="11" t="n">
        <v>19</v>
      </c>
    </row>
    <row r="168" customFormat="false" ht="14.25" hidden="false" customHeight="false" outlineLevel="0" collapsed="false">
      <c r="A168" s="8"/>
      <c r="B168" s="8"/>
      <c r="C168" s="10" t="s">
        <v>31</v>
      </c>
      <c r="D168" s="11" t="n">
        <v>2</v>
      </c>
      <c r="E168" s="11" t="n">
        <v>911</v>
      </c>
      <c r="F168" s="11" t="n">
        <v>69</v>
      </c>
      <c r="G168" s="11" t="n">
        <v>16</v>
      </c>
      <c r="T168" s="8"/>
      <c r="U168" s="8"/>
      <c r="V168" s="10" t="s">
        <v>31</v>
      </c>
      <c r="W168" s="11" t="n">
        <v>3</v>
      </c>
      <c r="X168" s="11" t="n">
        <v>910</v>
      </c>
      <c r="Y168" s="11" t="n">
        <v>66</v>
      </c>
      <c r="Z168" s="11" t="n">
        <v>14</v>
      </c>
    </row>
    <row r="169" customFormat="false" ht="14.25" hidden="false" customHeight="false" outlineLevel="0" collapsed="false">
      <c r="A169" s="8"/>
      <c r="B169" s="8"/>
      <c r="C169" s="10" t="s">
        <v>33</v>
      </c>
      <c r="D169" s="11" t="n">
        <v>1</v>
      </c>
      <c r="E169" s="11" t="n">
        <v>864</v>
      </c>
      <c r="F169" s="11" t="n">
        <v>109</v>
      </c>
      <c r="G169" s="11" t="n">
        <v>20</v>
      </c>
      <c r="T169" s="8"/>
      <c r="U169" s="8"/>
      <c r="V169" s="10" t="s">
        <v>33</v>
      </c>
      <c r="W169" s="11" t="n">
        <v>3</v>
      </c>
      <c r="X169" s="11" t="n">
        <v>895</v>
      </c>
      <c r="Y169" s="11" t="n">
        <v>64</v>
      </c>
      <c r="Z169" s="11" t="n">
        <v>22</v>
      </c>
    </row>
  </sheetData>
  <mergeCells count="110">
    <mergeCell ref="I6:I7"/>
    <mergeCell ref="J6:M6"/>
    <mergeCell ref="N6:N7"/>
    <mergeCell ref="O6:O7"/>
    <mergeCell ref="P6:P7"/>
    <mergeCell ref="Q6:Q7"/>
    <mergeCell ref="A7:A36"/>
    <mergeCell ref="B7:B16"/>
    <mergeCell ref="T7:T36"/>
    <mergeCell ref="U7:U16"/>
    <mergeCell ref="N11:Q11"/>
    <mergeCell ref="I15:I16"/>
    <mergeCell ref="J15:M15"/>
    <mergeCell ref="N15:N16"/>
    <mergeCell ref="O15:O16"/>
    <mergeCell ref="P15:P16"/>
    <mergeCell ref="Q15:Q16"/>
    <mergeCell ref="B17:B26"/>
    <mergeCell ref="U17:U26"/>
    <mergeCell ref="N20:Q20"/>
    <mergeCell ref="I24:I25"/>
    <mergeCell ref="J24:M24"/>
    <mergeCell ref="N24:N25"/>
    <mergeCell ref="O24:O25"/>
    <mergeCell ref="P24:P25"/>
    <mergeCell ref="Q24:Q25"/>
    <mergeCell ref="B27:B36"/>
    <mergeCell ref="U27:U36"/>
    <mergeCell ref="N29:Q29"/>
    <mergeCell ref="I33:I34"/>
    <mergeCell ref="J33:M33"/>
    <mergeCell ref="N33:N34"/>
    <mergeCell ref="O33:O34"/>
    <mergeCell ref="P33:P34"/>
    <mergeCell ref="Q33:Q34"/>
    <mergeCell ref="N38:Q38"/>
    <mergeCell ref="A41:A70"/>
    <mergeCell ref="B41:B50"/>
    <mergeCell ref="I41:I42"/>
    <mergeCell ref="J41:M41"/>
    <mergeCell ref="N41:N42"/>
    <mergeCell ref="O41:O42"/>
    <mergeCell ref="P41:P42"/>
    <mergeCell ref="Q41:Q42"/>
    <mergeCell ref="T41:T70"/>
    <mergeCell ref="U41:U50"/>
    <mergeCell ref="N46:Q46"/>
    <mergeCell ref="I50:I51"/>
    <mergeCell ref="J50:M50"/>
    <mergeCell ref="N50:N51"/>
    <mergeCell ref="O50:O51"/>
    <mergeCell ref="P50:P51"/>
    <mergeCell ref="Q50:Q51"/>
    <mergeCell ref="B51:B60"/>
    <mergeCell ref="U51:U60"/>
    <mergeCell ref="N55:Q55"/>
    <mergeCell ref="I59:I60"/>
    <mergeCell ref="J59:M59"/>
    <mergeCell ref="N59:N60"/>
    <mergeCell ref="O59:O60"/>
    <mergeCell ref="P59:P60"/>
    <mergeCell ref="Q59:Q60"/>
    <mergeCell ref="B61:B70"/>
    <mergeCell ref="U61:U70"/>
    <mergeCell ref="N64:Q64"/>
    <mergeCell ref="I68:I69"/>
    <mergeCell ref="J68:M68"/>
    <mergeCell ref="N68:N69"/>
    <mergeCell ref="O68:O69"/>
    <mergeCell ref="P68:P69"/>
    <mergeCell ref="Q68:Q69"/>
    <mergeCell ref="N73:Q73"/>
    <mergeCell ref="A74:A103"/>
    <mergeCell ref="B74:B83"/>
    <mergeCell ref="T74:T103"/>
    <mergeCell ref="U74:U83"/>
    <mergeCell ref="I77:I78"/>
    <mergeCell ref="J77:M77"/>
    <mergeCell ref="N77:N78"/>
    <mergeCell ref="O77:O78"/>
    <mergeCell ref="P77:P78"/>
    <mergeCell ref="Q77:Q78"/>
    <mergeCell ref="N82:Q82"/>
    <mergeCell ref="B84:B93"/>
    <mergeCell ref="U84:U93"/>
    <mergeCell ref="I87:I88"/>
    <mergeCell ref="J87:M87"/>
    <mergeCell ref="N87:N88"/>
    <mergeCell ref="O87:O88"/>
    <mergeCell ref="P87:P88"/>
    <mergeCell ref="Q87:Q88"/>
    <mergeCell ref="N92:Q92"/>
    <mergeCell ref="B94:B103"/>
    <mergeCell ref="U94:U103"/>
    <mergeCell ref="A107:A136"/>
    <mergeCell ref="B107:B116"/>
    <mergeCell ref="T107:T136"/>
    <mergeCell ref="U107:U116"/>
    <mergeCell ref="B117:B126"/>
    <mergeCell ref="U117:U126"/>
    <mergeCell ref="B127:B136"/>
    <mergeCell ref="U127:U136"/>
    <mergeCell ref="A140:A169"/>
    <mergeCell ref="B140:B149"/>
    <mergeCell ref="T140:T169"/>
    <mergeCell ref="U140:U149"/>
    <mergeCell ref="B150:B159"/>
    <mergeCell ref="U150:U159"/>
    <mergeCell ref="B160:B169"/>
    <mergeCell ref="U160:U1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22" colorId="64" zoomScale="70" zoomScaleNormal="70" zoomScalePageLayoutView="100" workbookViewId="0">
      <selection pane="topLeft" activeCell="AL57" activeCellId="0" sqref="AL57"/>
    </sheetView>
  </sheetViews>
  <sheetFormatPr defaultColWidth="8.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69"/>
  <sheetViews>
    <sheetView showFormulas="false" showGridLines="true" showRowColHeaders="true" showZeros="true" rightToLeft="false" tabSelected="false" showOutlineSymbols="true" defaultGridColor="true" view="normal" topLeftCell="D1" colorId="64" zoomScale="50" zoomScaleNormal="50" zoomScalePageLayoutView="100" workbookViewId="0">
      <selection pane="topLeft" activeCell="AE68" activeCellId="0" sqref="AE68"/>
    </sheetView>
  </sheetViews>
  <sheetFormatPr defaultColWidth="11.58984375" defaultRowHeight="12.75" zeroHeight="false" outlineLevelRow="0" outlineLevelCol="0"/>
  <sheetData>
    <row r="1" customFormat="false" ht="19.5" hidden="false" customHeight="false" outlineLevel="0" collapsed="false">
      <c r="A1" s="18" t="s">
        <v>0</v>
      </c>
      <c r="B1" s="1"/>
      <c r="C1" s="1"/>
      <c r="D1" s="1"/>
      <c r="E1" s="2" t="s">
        <v>52</v>
      </c>
      <c r="F1" s="1"/>
      <c r="G1" s="1"/>
      <c r="H1" s="1" t="s">
        <v>2</v>
      </c>
      <c r="I1" s="1"/>
    </row>
    <row r="2" customFormat="false" ht="18" hidden="false" customHeight="false" outlineLevel="0" collapsed="false">
      <c r="A2" s="19" t="s">
        <v>3</v>
      </c>
      <c r="B2" s="1"/>
      <c r="C2" s="1"/>
      <c r="D2" s="1"/>
      <c r="E2" s="1"/>
      <c r="F2" s="1"/>
      <c r="G2" s="1"/>
      <c r="H2" s="1" t="s">
        <v>4</v>
      </c>
      <c r="I2" s="1"/>
    </row>
    <row r="3" customFormat="false" ht="19.5" hidden="false" customHeight="false" outlineLevel="0" collapsed="false">
      <c r="B3" s="1"/>
      <c r="C3" s="1"/>
      <c r="D3" s="1"/>
      <c r="E3" s="20" t="s">
        <v>53</v>
      </c>
      <c r="F3" s="1"/>
      <c r="G3" s="1"/>
      <c r="H3" s="1"/>
      <c r="I3" s="1"/>
    </row>
    <row r="5" customFormat="false" ht="12.75" hidden="false" customHeight="false" outlineLevel="0" collapsed="false">
      <c r="AC5" s="3" t="n">
        <f aca="false">N12</f>
        <v>0.637787758022362</v>
      </c>
      <c r="AD5" s="3" t="n">
        <f aca="false">O12</f>
        <v>0.241718255995185</v>
      </c>
      <c r="AE5" s="3" t="n">
        <f aca="false">P12</f>
        <v>0.382570792011664</v>
      </c>
      <c r="AF5" s="3" t="n">
        <f aca="false">Q12</f>
        <v>1.27097591888466</v>
      </c>
    </row>
    <row r="6" customFormat="false" ht="15" hidden="false" customHeight="false" outlineLevel="0" collapsed="false">
      <c r="D6" s="4" t="s">
        <v>6</v>
      </c>
      <c r="E6" s="4" t="s">
        <v>7</v>
      </c>
      <c r="F6" s="4" t="s">
        <v>8</v>
      </c>
      <c r="G6" s="4" t="s">
        <v>9</v>
      </c>
      <c r="I6" s="5" t="s">
        <v>10</v>
      </c>
      <c r="J6" s="6" t="s">
        <v>11</v>
      </c>
      <c r="K6" s="6"/>
      <c r="L6" s="6"/>
      <c r="M6" s="6"/>
      <c r="N6" s="7" t="s">
        <v>12</v>
      </c>
      <c r="O6" s="7" t="s">
        <v>13</v>
      </c>
      <c r="P6" s="7" t="s">
        <v>14</v>
      </c>
      <c r="Q6" s="7" t="s">
        <v>15</v>
      </c>
      <c r="W6" s="4" t="s">
        <v>6</v>
      </c>
      <c r="X6" s="4" t="s">
        <v>7</v>
      </c>
      <c r="Y6" s="4" t="s">
        <v>8</v>
      </c>
      <c r="Z6" s="4" t="s">
        <v>9</v>
      </c>
      <c r="AC6" s="3" t="n">
        <f aca="false">N21</f>
        <v>0.663493544874786</v>
      </c>
      <c r="AD6" s="3" t="n">
        <f aca="false">O21</f>
        <v>0.237304250690758</v>
      </c>
      <c r="AE6" s="3" t="n">
        <f aca="false">P21</f>
        <v>0.365095285857573</v>
      </c>
      <c r="AF6" s="3" t="n">
        <f aca="false">Q21</f>
        <v>1.408618504436</v>
      </c>
    </row>
    <row r="7" customFormat="false" ht="13.5" hidden="false" customHeight="true" outlineLevel="0" collapsed="false">
      <c r="A7" s="8" t="s">
        <v>54</v>
      </c>
      <c r="B7" s="9" t="s">
        <v>17</v>
      </c>
      <c r="C7" s="10" t="s">
        <v>18</v>
      </c>
      <c r="D7" s="11" t="n">
        <v>73</v>
      </c>
      <c r="E7" s="11" t="n">
        <v>649</v>
      </c>
      <c r="F7" s="11" t="n">
        <v>247</v>
      </c>
      <c r="G7" s="11" t="n">
        <v>120</v>
      </c>
      <c r="I7" s="5"/>
      <c r="J7" s="4" t="s">
        <v>6</v>
      </c>
      <c r="K7" s="4" t="s">
        <v>7</v>
      </c>
      <c r="L7" s="4" t="s">
        <v>8</v>
      </c>
      <c r="M7" s="4" t="s">
        <v>9</v>
      </c>
      <c r="N7" s="7"/>
      <c r="O7" s="7"/>
      <c r="P7" s="7"/>
      <c r="Q7" s="7"/>
      <c r="T7" s="8" t="s">
        <v>55</v>
      </c>
      <c r="U7" s="9" t="s">
        <v>17</v>
      </c>
      <c r="V7" s="10" t="s">
        <v>18</v>
      </c>
      <c r="W7" s="11" t="n">
        <v>102</v>
      </c>
      <c r="X7" s="11" t="n">
        <v>586</v>
      </c>
      <c r="Y7" s="11" t="n">
        <v>282</v>
      </c>
      <c r="Z7" s="11" t="n">
        <v>102</v>
      </c>
      <c r="AC7" s="3" t="n">
        <f aca="false">N30</f>
        <v>0.709273425647978</v>
      </c>
      <c r="AD7" s="3" t="n">
        <f aca="false">O30</f>
        <v>0.214629970726395</v>
      </c>
      <c r="AE7" s="3" t="n">
        <f aca="false">P30</f>
        <v>0.326899128268991</v>
      </c>
      <c r="AF7" s="3" t="n">
        <f aca="false">Q30</f>
        <v>1.31989860583016</v>
      </c>
    </row>
    <row r="8" customFormat="false" ht="14.25" hidden="false" customHeight="false" outlineLevel="0" collapsed="false">
      <c r="A8" s="8"/>
      <c r="B8" s="9"/>
      <c r="C8" s="10" t="s">
        <v>20</v>
      </c>
      <c r="D8" s="11" t="n">
        <v>93</v>
      </c>
      <c r="E8" s="11" t="n">
        <v>589</v>
      </c>
      <c r="F8" s="11" t="n">
        <v>251</v>
      </c>
      <c r="G8" s="11" t="n">
        <v>156</v>
      </c>
      <c r="I8" s="12" t="s">
        <v>21</v>
      </c>
      <c r="J8" s="11" t="n">
        <f aca="false">SUM(D2:D11)</f>
        <v>406</v>
      </c>
      <c r="K8" s="11" t="n">
        <f aca="false">SUM(E2:E11)</f>
        <v>3039</v>
      </c>
      <c r="L8" s="11" t="n">
        <f aca="false">SUM(F2:F11)</f>
        <v>1270</v>
      </c>
      <c r="M8" s="11" t="n">
        <f aca="false">SUM(G2:G11)</f>
        <v>730</v>
      </c>
      <c r="N8" s="13" t="n">
        <f aca="false">SUM(J8:K8)/SUM(J8:M8)</f>
        <v>0.632690541781451</v>
      </c>
      <c r="O8" s="13" t="n">
        <f aca="false">J8/(J8+L8)</f>
        <v>0.242243436754177</v>
      </c>
      <c r="P8" s="13" t="n">
        <f aca="false">J8/(J8+M8)</f>
        <v>0.357394366197183</v>
      </c>
      <c r="Q8" s="13" t="n">
        <f aca="false">(471+J8+L8)/2630</f>
        <v>0.816349809885931</v>
      </c>
      <c r="T8" s="8"/>
      <c r="U8" s="9"/>
      <c r="V8" s="10" t="s">
        <v>20</v>
      </c>
      <c r="W8" s="11" t="n">
        <v>79</v>
      </c>
      <c r="X8" s="11" t="n">
        <v>632</v>
      </c>
      <c r="Y8" s="11" t="n">
        <v>239</v>
      </c>
      <c r="Z8" s="11" t="n">
        <v>122</v>
      </c>
      <c r="AC8" s="3" t="n">
        <f aca="false">N39</f>
        <v>0.750050251256281</v>
      </c>
      <c r="AD8" s="3" t="n">
        <f aca="false">O39</f>
        <v>0.173541491225428</v>
      </c>
      <c r="AE8" s="3" t="n">
        <f aca="false">P39</f>
        <v>0.272036886357472</v>
      </c>
      <c r="AF8" s="3" t="n">
        <f aca="false">Q39</f>
        <v>0.71277658815132</v>
      </c>
    </row>
    <row r="9" customFormat="false" ht="14.25" hidden="false" customHeight="false" outlineLevel="0" collapsed="false">
      <c r="A9" s="8"/>
      <c r="B9" s="9"/>
      <c r="C9" s="10" t="s">
        <v>22</v>
      </c>
      <c r="D9" s="11" t="n">
        <v>80</v>
      </c>
      <c r="E9" s="11" t="n">
        <v>599</v>
      </c>
      <c r="F9" s="11" t="n">
        <v>248</v>
      </c>
      <c r="G9" s="11" t="n">
        <v>162</v>
      </c>
      <c r="I9" s="12" t="s">
        <v>23</v>
      </c>
      <c r="J9" s="11" t="n">
        <f aca="false">SUM(D12:D21)</f>
        <v>908</v>
      </c>
      <c r="K9" s="11" t="n">
        <f aca="false">SUM(E12:E21)</f>
        <v>5992</v>
      </c>
      <c r="L9" s="11" t="n">
        <f aca="false">SUM(F12:F21)</f>
        <v>2751</v>
      </c>
      <c r="M9" s="11" t="n">
        <f aca="false">SUM(G12:G21)</f>
        <v>1230</v>
      </c>
      <c r="N9" s="13" t="n">
        <f aca="false">SUM(J9:K9)/SUM(J9:M9)</f>
        <v>0.634132892197408</v>
      </c>
      <c r="O9" s="13" t="n">
        <f aca="false">J9/(J9+L9)</f>
        <v>0.248155233670402</v>
      </c>
      <c r="P9" s="13" t="n">
        <f aca="false">J9/(J9+M9)</f>
        <v>0.424695977549111</v>
      </c>
      <c r="Q9" s="13" t="n">
        <f aca="false">(471+J9+L9)/2630</f>
        <v>1.57034220532319</v>
      </c>
      <c r="T9" s="8"/>
      <c r="U9" s="9"/>
      <c r="V9" s="10" t="s">
        <v>22</v>
      </c>
      <c r="W9" s="11" t="n">
        <v>55</v>
      </c>
      <c r="X9" s="11" t="n">
        <v>655</v>
      </c>
      <c r="Y9" s="11" t="n">
        <v>221</v>
      </c>
      <c r="Z9" s="11" t="n">
        <v>141</v>
      </c>
      <c r="AC9" s="3" t="n">
        <f aca="false">N47</f>
        <v>0.804146829503898</v>
      </c>
      <c r="AD9" s="3" t="n">
        <f aca="false">O47</f>
        <v>0.130954396772502</v>
      </c>
      <c r="AE9" s="3" t="n">
        <f aca="false">P47</f>
        <v>0.179596174282678</v>
      </c>
      <c r="AF9" s="3" t="n">
        <f aca="false">Q47</f>
        <v>1.13282636248416</v>
      </c>
    </row>
    <row r="10" customFormat="false" ht="14.25" hidden="false" customHeight="false" outlineLevel="0" collapsed="false">
      <c r="A10" s="8"/>
      <c r="B10" s="9"/>
      <c r="C10" s="10" t="s">
        <v>24</v>
      </c>
      <c r="D10" s="11" t="n">
        <v>81</v>
      </c>
      <c r="E10" s="11" t="n">
        <v>601</v>
      </c>
      <c r="F10" s="11" t="n">
        <v>260</v>
      </c>
      <c r="G10" s="11" t="n">
        <v>147</v>
      </c>
      <c r="I10" s="12" t="s">
        <v>25</v>
      </c>
      <c r="J10" s="11" t="n">
        <f aca="false">SUM(D22:D31)</f>
        <v>770</v>
      </c>
      <c r="K10" s="11" t="n">
        <f aca="false">SUM(E22:E31)</f>
        <v>6265</v>
      </c>
      <c r="L10" s="11" t="n">
        <f aca="false">SUM(F22:F31)</f>
        <v>2510</v>
      </c>
      <c r="M10" s="11" t="n">
        <f aca="false">SUM(G22:G31)</f>
        <v>1336</v>
      </c>
      <c r="N10" s="13" t="n">
        <f aca="false">SUM(J10:K10)/SUM(J10:M10)</f>
        <v>0.646539840088227</v>
      </c>
      <c r="O10" s="13" t="n">
        <f aca="false">J10/(J10+L10)</f>
        <v>0.234756097560976</v>
      </c>
      <c r="P10" s="13" t="n">
        <f aca="false">J10/(J10+M10)</f>
        <v>0.365622032288699</v>
      </c>
      <c r="Q10" s="13" t="n">
        <f aca="false">(471+J10+L10)/2630</f>
        <v>1.42623574144487</v>
      </c>
      <c r="T10" s="8"/>
      <c r="U10" s="9"/>
      <c r="V10" s="10" t="s">
        <v>24</v>
      </c>
      <c r="W10" s="11" t="n">
        <v>87</v>
      </c>
      <c r="X10" s="11" t="n">
        <v>590</v>
      </c>
      <c r="Y10" s="11" t="n">
        <v>295</v>
      </c>
      <c r="Z10" s="11" t="n">
        <v>100</v>
      </c>
      <c r="AC10" s="3" t="n">
        <f aca="false">N56</f>
        <v>0.837326758191931</v>
      </c>
      <c r="AD10" s="3" t="n">
        <f aca="false">O56</f>
        <v>0.107968051547818</v>
      </c>
      <c r="AE10" s="3" t="n">
        <f aca="false">P56</f>
        <v>0.141992013799081</v>
      </c>
      <c r="AF10" s="3" t="n">
        <f aca="false">Q56</f>
        <v>1.09176172370089</v>
      </c>
    </row>
    <row r="11" customFormat="false" ht="15" hidden="false" customHeight="false" outlineLevel="0" collapsed="false">
      <c r="A11" s="8"/>
      <c r="B11" s="9"/>
      <c r="C11" s="10" t="s">
        <v>26</v>
      </c>
      <c r="D11" s="11" t="n">
        <v>79</v>
      </c>
      <c r="E11" s="11" t="n">
        <v>601</v>
      </c>
      <c r="F11" s="11" t="n">
        <v>264</v>
      </c>
      <c r="G11" s="11" t="n">
        <v>145</v>
      </c>
      <c r="N11" s="14" t="s">
        <v>27</v>
      </c>
      <c r="O11" s="14"/>
      <c r="P11" s="14"/>
      <c r="Q11" s="14"/>
      <c r="T11" s="8"/>
      <c r="U11" s="9"/>
      <c r="V11" s="10" t="s">
        <v>26</v>
      </c>
      <c r="W11" s="11" t="n">
        <v>59</v>
      </c>
      <c r="X11" s="11" t="n">
        <v>671</v>
      </c>
      <c r="Y11" s="11" t="n">
        <v>181</v>
      </c>
      <c r="Z11" s="11" t="n">
        <v>161</v>
      </c>
      <c r="AC11" s="3" t="n">
        <f aca="false">N65</f>
        <v>0.865742626132724</v>
      </c>
      <c r="AD11" s="3" t="n">
        <f aca="false">O65</f>
        <v>0.0901166344979954</v>
      </c>
      <c r="AE11" s="3" t="n">
        <f aca="false">P65</f>
        <v>0.111111111111111</v>
      </c>
      <c r="AF11" s="3" t="n">
        <f aca="false">Q65</f>
        <v>1.0553865652725</v>
      </c>
    </row>
    <row r="12" customFormat="false" ht="14.25" hidden="false" customHeight="false" outlineLevel="0" collapsed="false">
      <c r="A12" s="8"/>
      <c r="B12" s="9"/>
      <c r="C12" s="10" t="s">
        <v>28</v>
      </c>
      <c r="D12" s="11" t="n">
        <v>102</v>
      </c>
      <c r="E12" s="11" t="n">
        <v>613</v>
      </c>
      <c r="F12" s="11" t="n">
        <v>259</v>
      </c>
      <c r="G12" s="11" t="n">
        <v>115</v>
      </c>
      <c r="N12" s="13" t="n">
        <f aca="false">AVERAGE(N$8:N$10)</f>
        <v>0.637787758022362</v>
      </c>
      <c r="O12" s="13" t="n">
        <f aca="false">AVERAGE(O$8:O$10)</f>
        <v>0.241718255995185</v>
      </c>
      <c r="P12" s="13" t="n">
        <f aca="false">AVERAGE(P$8:P$10)</f>
        <v>0.382570792011664</v>
      </c>
      <c r="Q12" s="13" t="n">
        <f aca="false">AVERAGE(Q$8:Q$10)</f>
        <v>1.27097591888466</v>
      </c>
      <c r="T12" s="8"/>
      <c r="U12" s="9"/>
      <c r="V12" s="10" t="s">
        <v>28</v>
      </c>
      <c r="W12" s="11" t="n">
        <v>67</v>
      </c>
      <c r="X12" s="11" t="n">
        <v>662</v>
      </c>
      <c r="Y12" s="11" t="n">
        <v>234</v>
      </c>
      <c r="Z12" s="11" t="n">
        <v>109</v>
      </c>
      <c r="AC12" s="3" t="n">
        <f aca="false">N74</f>
        <v>0.904741096788289</v>
      </c>
      <c r="AD12" s="3" t="n">
        <f aca="false">O74</f>
        <v>0.0602422928020582</v>
      </c>
      <c r="AE12" s="3" t="n">
        <f aca="false">P74</f>
        <v>0.069284064665127</v>
      </c>
      <c r="AF12" s="3" t="n">
        <f aca="false">Q74</f>
        <v>1.0254752851711</v>
      </c>
    </row>
    <row r="13" customFormat="false" ht="14.25" hidden="false" customHeight="false" outlineLevel="0" collapsed="false">
      <c r="A13" s="8"/>
      <c r="B13" s="9"/>
      <c r="C13" s="10" t="s">
        <v>29</v>
      </c>
      <c r="D13" s="11" t="n">
        <v>89</v>
      </c>
      <c r="E13" s="11" t="n">
        <v>560</v>
      </c>
      <c r="F13" s="11" t="n">
        <v>345</v>
      </c>
      <c r="G13" s="11" t="n">
        <v>95</v>
      </c>
      <c r="T13" s="8"/>
      <c r="U13" s="9"/>
      <c r="V13" s="10" t="s">
        <v>29</v>
      </c>
      <c r="W13" s="11" t="n">
        <v>56</v>
      </c>
      <c r="X13" s="11" t="n">
        <v>674</v>
      </c>
      <c r="Y13" s="11" t="n">
        <v>203</v>
      </c>
      <c r="Z13" s="11" t="n">
        <v>139</v>
      </c>
      <c r="AC13" s="3" t="n">
        <f aca="false">N83</f>
        <v>0.923335178011437</v>
      </c>
      <c r="AD13" s="3" t="n">
        <f aca="false">O83</f>
        <v>0.0382047287447366</v>
      </c>
      <c r="AE13" s="3" t="n">
        <f aca="false">P83</f>
        <v>0.0498938428874735</v>
      </c>
      <c r="AF13" s="3" t="n">
        <f aca="false">Q83</f>
        <v>1.03688212927757</v>
      </c>
    </row>
    <row r="14" customFormat="false" ht="14.25" hidden="false" customHeight="false" outlineLevel="0" collapsed="false">
      <c r="A14" s="8"/>
      <c r="B14" s="9"/>
      <c r="C14" s="10" t="s">
        <v>30</v>
      </c>
      <c r="D14" s="11" t="n">
        <v>96</v>
      </c>
      <c r="E14" s="11" t="n">
        <v>586</v>
      </c>
      <c r="F14" s="11" t="n">
        <v>305</v>
      </c>
      <c r="G14" s="11" t="n">
        <v>102</v>
      </c>
      <c r="T14" s="8"/>
      <c r="U14" s="9"/>
      <c r="V14" s="10" t="s">
        <v>30</v>
      </c>
      <c r="W14" s="11" t="n">
        <v>58</v>
      </c>
      <c r="X14" s="11" t="n">
        <v>685</v>
      </c>
      <c r="Y14" s="11" t="n">
        <v>209</v>
      </c>
      <c r="Z14" s="11" t="n">
        <v>120</v>
      </c>
      <c r="AC14" s="3" t="n">
        <f aca="false">N93</f>
        <v>0.938368152534168</v>
      </c>
      <c r="AD14" s="3" t="n">
        <f aca="false">O93</f>
        <v>0.0256569788794054</v>
      </c>
      <c r="AE14" s="3" t="n">
        <f aca="false">P93</f>
        <v>0.0376811594202899</v>
      </c>
      <c r="AF14" s="3" t="n">
        <f aca="false">Q93</f>
        <v>1.04007604562738</v>
      </c>
    </row>
    <row r="15" customFormat="false" ht="15" hidden="false" customHeight="false" outlineLevel="0" collapsed="false">
      <c r="A15" s="8"/>
      <c r="B15" s="9"/>
      <c r="C15" s="10" t="s">
        <v>31</v>
      </c>
      <c r="D15" s="11" t="n">
        <v>81</v>
      </c>
      <c r="E15" s="11" t="n">
        <v>674</v>
      </c>
      <c r="F15" s="11" t="n">
        <v>199</v>
      </c>
      <c r="G15" s="11" t="n">
        <v>135</v>
      </c>
      <c r="I15" s="5" t="s">
        <v>32</v>
      </c>
      <c r="J15" s="6" t="s">
        <v>11</v>
      </c>
      <c r="K15" s="6"/>
      <c r="L15" s="6"/>
      <c r="M15" s="6"/>
      <c r="N15" s="7" t="s">
        <v>12</v>
      </c>
      <c r="O15" s="7" t="s">
        <v>13</v>
      </c>
      <c r="P15" s="7" t="s">
        <v>14</v>
      </c>
      <c r="Q15" s="7" t="s">
        <v>15</v>
      </c>
      <c r="T15" s="8"/>
      <c r="U15" s="9"/>
      <c r="V15" s="10" t="s">
        <v>31</v>
      </c>
      <c r="W15" s="11" t="n">
        <v>91</v>
      </c>
      <c r="X15" s="11" t="n">
        <v>620</v>
      </c>
      <c r="Y15" s="11" t="n">
        <v>231</v>
      </c>
      <c r="Z15" s="11" t="n">
        <v>130</v>
      </c>
    </row>
    <row r="16" customFormat="false" ht="15" hidden="false" customHeight="false" outlineLevel="0" collapsed="false">
      <c r="A16" s="8"/>
      <c r="B16" s="9"/>
      <c r="C16" s="10" t="s">
        <v>33</v>
      </c>
      <c r="D16" s="11" t="n">
        <v>94</v>
      </c>
      <c r="E16" s="11" t="n">
        <v>567</v>
      </c>
      <c r="F16" s="11" t="n">
        <v>304</v>
      </c>
      <c r="G16" s="11" t="n">
        <v>115</v>
      </c>
      <c r="I16" s="5"/>
      <c r="J16" s="4" t="s">
        <v>6</v>
      </c>
      <c r="K16" s="4" t="s">
        <v>7</v>
      </c>
      <c r="L16" s="4" t="s">
        <v>8</v>
      </c>
      <c r="M16" s="4" t="s">
        <v>9</v>
      </c>
      <c r="N16" s="7"/>
      <c r="O16" s="7"/>
      <c r="P16" s="7"/>
      <c r="Q16" s="7"/>
      <c r="T16" s="8"/>
      <c r="U16" s="9"/>
      <c r="V16" s="10" t="s">
        <v>33</v>
      </c>
      <c r="W16" s="11" t="n">
        <v>89</v>
      </c>
      <c r="X16" s="11" t="n">
        <v>599</v>
      </c>
      <c r="Y16" s="11" t="n">
        <v>252</v>
      </c>
      <c r="Z16" s="11" t="n">
        <v>127</v>
      </c>
    </row>
    <row r="17" customFormat="false" ht="14.25" hidden="false" customHeight="false" outlineLevel="0" collapsed="false">
      <c r="A17" s="8"/>
      <c r="B17" s="15" t="s">
        <v>34</v>
      </c>
      <c r="C17" s="10" t="s">
        <v>18</v>
      </c>
      <c r="D17" s="11" t="n">
        <v>95</v>
      </c>
      <c r="E17" s="11" t="n">
        <v>572</v>
      </c>
      <c r="F17" s="11" t="n">
        <v>297</v>
      </c>
      <c r="G17" s="11" t="n">
        <v>125</v>
      </c>
      <c r="I17" s="12" t="s">
        <v>21</v>
      </c>
      <c r="J17" s="11" t="n">
        <f aca="false">SUM(W7:W16)</f>
        <v>743</v>
      </c>
      <c r="K17" s="11" t="n">
        <f aca="false">SUM(X7:X16)</f>
        <v>6374</v>
      </c>
      <c r="L17" s="11" t="n">
        <f aca="false">SUM(Y7:Y16)</f>
        <v>2347</v>
      </c>
      <c r="M17" s="11" t="n">
        <f aca="false">SUM(Z7:Z16)</f>
        <v>1251</v>
      </c>
      <c r="N17" s="13" t="n">
        <f aca="false">SUM(J17:K17)/SUM(J17:M17)</f>
        <v>0.664209052729818</v>
      </c>
      <c r="O17" s="13" t="n">
        <f aca="false">J17/(J17+L17)</f>
        <v>0.240453074433657</v>
      </c>
      <c r="P17" s="13" t="n">
        <f aca="false">J17/(J17+M17)</f>
        <v>0.372617853560682</v>
      </c>
      <c r="Q17" s="13" t="n">
        <f aca="false">(637+J17+L17)/2630</f>
        <v>1.4171102661597</v>
      </c>
      <c r="T17" s="8"/>
      <c r="U17" s="15" t="s">
        <v>34</v>
      </c>
      <c r="V17" s="10" t="s">
        <v>18</v>
      </c>
      <c r="W17" s="11" t="n">
        <v>77</v>
      </c>
      <c r="X17" s="11" t="n">
        <v>625</v>
      </c>
      <c r="Y17" s="11" t="n">
        <v>274</v>
      </c>
      <c r="Z17" s="11" t="n">
        <v>96</v>
      </c>
    </row>
    <row r="18" customFormat="false" ht="14.25" hidden="false" customHeight="false" outlineLevel="0" collapsed="false">
      <c r="A18" s="8"/>
      <c r="B18" s="15"/>
      <c r="C18" s="10" t="s">
        <v>20</v>
      </c>
      <c r="D18" s="11" t="n">
        <v>55</v>
      </c>
      <c r="E18" s="11" t="n">
        <v>672</v>
      </c>
      <c r="F18" s="11" t="n">
        <v>200</v>
      </c>
      <c r="G18" s="11" t="n">
        <v>162</v>
      </c>
      <c r="I18" s="12" t="s">
        <v>23</v>
      </c>
      <c r="J18" s="11" t="n">
        <f aca="false">SUM(W17:W26)</f>
        <v>730</v>
      </c>
      <c r="K18" s="11" t="n">
        <f aca="false">SUM(X17:X26)</f>
        <v>6397</v>
      </c>
      <c r="L18" s="11" t="n">
        <f aca="false">SUM(Y17:Y26)</f>
        <v>2324</v>
      </c>
      <c r="M18" s="11" t="n">
        <f aca="false">SUM(Z17:Z26)</f>
        <v>1264</v>
      </c>
      <c r="N18" s="13" t="n">
        <f aca="false">SUM(J18:K18)/SUM(J18:M18)</f>
        <v>0.665142323845077</v>
      </c>
      <c r="O18" s="13" t="n">
        <f aca="false">J18/(J18+L18)</f>
        <v>0.239030779305828</v>
      </c>
      <c r="P18" s="13" t="n">
        <f aca="false">J18/(J18+M18)</f>
        <v>0.366098294884654</v>
      </c>
      <c r="Q18" s="13" t="n">
        <f aca="false">(637+J18+L18)/2630</f>
        <v>1.40342205323194</v>
      </c>
      <c r="T18" s="8"/>
      <c r="U18" s="15"/>
      <c r="V18" s="10" t="s">
        <v>20</v>
      </c>
      <c r="W18" s="11" t="n">
        <v>66</v>
      </c>
      <c r="X18" s="11" t="n">
        <v>647</v>
      </c>
      <c r="Y18" s="11" t="n">
        <v>222</v>
      </c>
      <c r="Z18" s="11" t="n">
        <v>137</v>
      </c>
    </row>
    <row r="19" customFormat="false" ht="14.25" hidden="false" customHeight="false" outlineLevel="0" collapsed="false">
      <c r="A19" s="8"/>
      <c r="B19" s="15"/>
      <c r="C19" s="10" t="s">
        <v>22</v>
      </c>
      <c r="D19" s="11" t="n">
        <v>103</v>
      </c>
      <c r="E19" s="11" t="n">
        <v>556</v>
      </c>
      <c r="F19" s="11" t="n">
        <v>296</v>
      </c>
      <c r="G19" s="11" t="n">
        <v>134</v>
      </c>
      <c r="I19" s="12" t="s">
        <v>25</v>
      </c>
      <c r="J19" s="11" t="n">
        <f aca="false">SUM(W27:W36)</f>
        <v>711</v>
      </c>
      <c r="K19" s="11" t="n">
        <f aca="false">SUM(X27:X36)</f>
        <v>6373</v>
      </c>
      <c r="L19" s="11" t="n">
        <f aca="false">SUM(Y27:Y36)</f>
        <v>2348</v>
      </c>
      <c r="M19" s="11" t="n">
        <f aca="false">SUM(Z27:Z36)</f>
        <v>1283</v>
      </c>
      <c r="N19" s="13" t="n">
        <f aca="false">SUM(J19:K19)/SUM(J19:M19)</f>
        <v>0.661129258049463</v>
      </c>
      <c r="O19" s="13" t="n">
        <f aca="false">J19/(J19+L19)</f>
        <v>0.232428898332788</v>
      </c>
      <c r="P19" s="13" t="n">
        <f aca="false">J19/(J19+M19)</f>
        <v>0.356569709127382</v>
      </c>
      <c r="Q19" s="13" t="n">
        <f aca="false">(637+J19+L19)/2630</f>
        <v>1.40532319391635</v>
      </c>
      <c r="T19" s="8"/>
      <c r="U19" s="15"/>
      <c r="V19" s="10" t="s">
        <v>22</v>
      </c>
      <c r="W19" s="11" t="n">
        <v>77</v>
      </c>
      <c r="X19" s="11" t="n">
        <v>637</v>
      </c>
      <c r="Y19" s="11" t="n">
        <v>224</v>
      </c>
      <c r="Z19" s="11" t="n">
        <v>134</v>
      </c>
    </row>
    <row r="20" customFormat="false" ht="15" hidden="false" customHeight="false" outlineLevel="0" collapsed="false">
      <c r="A20" s="8"/>
      <c r="B20" s="15"/>
      <c r="C20" s="10" t="s">
        <v>24</v>
      </c>
      <c r="D20" s="11" t="n">
        <v>99</v>
      </c>
      <c r="E20" s="11" t="n">
        <v>582</v>
      </c>
      <c r="F20" s="11" t="n">
        <v>296</v>
      </c>
      <c r="G20" s="11" t="n">
        <v>112</v>
      </c>
      <c r="N20" s="14" t="s">
        <v>27</v>
      </c>
      <c r="O20" s="14"/>
      <c r="P20" s="14"/>
      <c r="Q20" s="14"/>
      <c r="T20" s="8"/>
      <c r="U20" s="15"/>
      <c r="V20" s="10" t="s">
        <v>24</v>
      </c>
      <c r="W20" s="11" t="n">
        <v>75</v>
      </c>
      <c r="X20" s="11" t="n">
        <v>614</v>
      </c>
      <c r="Y20" s="11" t="n">
        <v>256</v>
      </c>
      <c r="Z20" s="11" t="n">
        <v>127</v>
      </c>
    </row>
    <row r="21" customFormat="false" ht="14.25" hidden="false" customHeight="false" outlineLevel="0" collapsed="false">
      <c r="A21" s="8"/>
      <c r="B21" s="15"/>
      <c r="C21" s="10" t="s">
        <v>26</v>
      </c>
      <c r="D21" s="11" t="n">
        <v>94</v>
      </c>
      <c r="E21" s="11" t="n">
        <v>610</v>
      </c>
      <c r="F21" s="11" t="n">
        <v>250</v>
      </c>
      <c r="G21" s="11" t="n">
        <v>135</v>
      </c>
      <c r="N21" s="13" t="n">
        <f aca="false">AVERAGE(N$17:N$19)</f>
        <v>0.663493544874786</v>
      </c>
      <c r="O21" s="13" t="n">
        <f aca="false">AVERAGE(O$17:O$19)</f>
        <v>0.237304250690758</v>
      </c>
      <c r="P21" s="13" t="n">
        <f aca="false">AVERAGE(P$17:P$19)</f>
        <v>0.365095285857573</v>
      </c>
      <c r="Q21" s="13" t="n">
        <f aca="false">AVERAGE(Q$17:Q$19)</f>
        <v>1.408618504436</v>
      </c>
      <c r="T21" s="8"/>
      <c r="U21" s="15"/>
      <c r="V21" s="10" t="s">
        <v>26</v>
      </c>
      <c r="W21" s="11" t="n">
        <v>77</v>
      </c>
      <c r="X21" s="11" t="n">
        <v>645</v>
      </c>
      <c r="Y21" s="11" t="n">
        <v>227</v>
      </c>
      <c r="Z21" s="11" t="n">
        <v>123</v>
      </c>
    </row>
    <row r="22" customFormat="false" ht="14.25" hidden="false" customHeight="false" outlineLevel="0" collapsed="false">
      <c r="A22" s="8"/>
      <c r="B22" s="15"/>
      <c r="C22" s="10" t="s">
        <v>28</v>
      </c>
      <c r="D22" s="11" t="n">
        <v>80</v>
      </c>
      <c r="E22" s="11" t="n">
        <v>601</v>
      </c>
      <c r="F22" s="11" t="n">
        <v>284</v>
      </c>
      <c r="G22" s="11" t="n">
        <v>124</v>
      </c>
      <c r="T22" s="8"/>
      <c r="U22" s="15"/>
      <c r="V22" s="10" t="s">
        <v>28</v>
      </c>
      <c r="W22" s="11" t="n">
        <v>80</v>
      </c>
      <c r="X22" s="11" t="n">
        <v>662</v>
      </c>
      <c r="Y22" s="11" t="n">
        <v>198</v>
      </c>
      <c r="Z22" s="11" t="n">
        <v>132</v>
      </c>
    </row>
    <row r="23" customFormat="false" ht="14.25" hidden="false" customHeight="false" outlineLevel="0" collapsed="false">
      <c r="A23" s="8"/>
      <c r="B23" s="15"/>
      <c r="C23" s="10" t="s">
        <v>29</v>
      </c>
      <c r="D23" s="11" t="n">
        <v>71</v>
      </c>
      <c r="E23" s="11" t="n">
        <v>614</v>
      </c>
      <c r="F23" s="11" t="n">
        <v>279</v>
      </c>
      <c r="G23" s="11" t="n">
        <v>125</v>
      </c>
      <c r="T23" s="8"/>
      <c r="U23" s="15"/>
      <c r="V23" s="10" t="s">
        <v>29</v>
      </c>
      <c r="W23" s="11" t="n">
        <v>67</v>
      </c>
      <c r="X23" s="11" t="n">
        <v>671</v>
      </c>
      <c r="Y23" s="11" t="n">
        <v>196</v>
      </c>
      <c r="Z23" s="11" t="n">
        <v>138</v>
      </c>
    </row>
    <row r="24" customFormat="false" ht="15" hidden="false" customHeight="false" outlineLevel="0" collapsed="false">
      <c r="A24" s="8"/>
      <c r="B24" s="15"/>
      <c r="C24" s="10" t="s">
        <v>30</v>
      </c>
      <c r="D24" s="11" t="n">
        <v>70</v>
      </c>
      <c r="E24" s="11" t="n">
        <v>664</v>
      </c>
      <c r="F24" s="11" t="n">
        <v>208</v>
      </c>
      <c r="G24" s="11" t="n">
        <v>147</v>
      </c>
      <c r="I24" s="5" t="s">
        <v>35</v>
      </c>
      <c r="J24" s="6" t="s">
        <v>11</v>
      </c>
      <c r="K24" s="6"/>
      <c r="L24" s="6"/>
      <c r="M24" s="6"/>
      <c r="N24" s="7" t="s">
        <v>12</v>
      </c>
      <c r="O24" s="7" t="s">
        <v>13</v>
      </c>
      <c r="P24" s="7" t="s">
        <v>14</v>
      </c>
      <c r="Q24" s="7" t="s">
        <v>15</v>
      </c>
      <c r="T24" s="8"/>
      <c r="U24" s="15"/>
      <c r="V24" s="10" t="s">
        <v>30</v>
      </c>
      <c r="W24" s="11" t="n">
        <v>64</v>
      </c>
      <c r="X24" s="11" t="n">
        <v>602</v>
      </c>
      <c r="Y24" s="11" t="n">
        <v>286</v>
      </c>
      <c r="Z24" s="11" t="n">
        <v>120</v>
      </c>
    </row>
    <row r="25" customFormat="false" ht="15" hidden="false" customHeight="false" outlineLevel="0" collapsed="false">
      <c r="A25" s="8"/>
      <c r="B25" s="15"/>
      <c r="C25" s="10" t="s">
        <v>31</v>
      </c>
      <c r="D25" s="11" t="n">
        <v>77</v>
      </c>
      <c r="E25" s="11" t="n">
        <v>661</v>
      </c>
      <c r="F25" s="11" t="n">
        <v>220</v>
      </c>
      <c r="G25" s="11" t="n">
        <v>131</v>
      </c>
      <c r="I25" s="5"/>
      <c r="J25" s="4" t="s">
        <v>6</v>
      </c>
      <c r="K25" s="4" t="s">
        <v>7</v>
      </c>
      <c r="L25" s="4" t="s">
        <v>8</v>
      </c>
      <c r="M25" s="4" t="s">
        <v>9</v>
      </c>
      <c r="N25" s="7"/>
      <c r="O25" s="7"/>
      <c r="P25" s="7"/>
      <c r="Q25" s="7"/>
      <c r="T25" s="8"/>
      <c r="U25" s="15"/>
      <c r="V25" s="10" t="s">
        <v>31</v>
      </c>
      <c r="W25" s="11" t="n">
        <v>71</v>
      </c>
      <c r="X25" s="11" t="n">
        <v>661</v>
      </c>
      <c r="Y25" s="11" t="n">
        <v>212</v>
      </c>
      <c r="Z25" s="11" t="n">
        <v>128</v>
      </c>
    </row>
    <row r="26" customFormat="false" ht="14.25" hidden="false" customHeight="false" outlineLevel="0" collapsed="false">
      <c r="A26" s="8"/>
      <c r="B26" s="15"/>
      <c r="C26" s="10" t="s">
        <v>33</v>
      </c>
      <c r="D26" s="11" t="n">
        <v>80</v>
      </c>
      <c r="E26" s="11" t="n">
        <v>610</v>
      </c>
      <c r="F26" s="11" t="n">
        <v>249</v>
      </c>
      <c r="G26" s="11" t="n">
        <v>141</v>
      </c>
      <c r="I26" s="12" t="s">
        <v>21</v>
      </c>
      <c r="J26" s="11" t="n">
        <f aca="false">SUM(D41:D50)</f>
        <v>516</v>
      </c>
      <c r="K26" s="11" t="n">
        <f aca="false">SUM(E41:E50)</f>
        <v>6853</v>
      </c>
      <c r="L26" s="11" t="n">
        <f aca="false">SUM(F41:F50)</f>
        <v>1868</v>
      </c>
      <c r="M26" s="11" t="n">
        <f aca="false">SUM(G41:G50)</f>
        <v>1090</v>
      </c>
      <c r="N26" s="13" t="n">
        <f aca="false">SUM(J26:K26)/SUM(J26:M26)</f>
        <v>0.713566379393822</v>
      </c>
      <c r="O26" s="13" t="n">
        <f aca="false">J26/(J26+L26)</f>
        <v>0.216442953020134</v>
      </c>
      <c r="P26" s="13" t="n">
        <f aca="false">J26/(J26+M26)</f>
        <v>0.321295143212951</v>
      </c>
      <c r="Q26" s="13" t="n">
        <f aca="false">(1025+J26+L26)/2630</f>
        <v>1.29619771863118</v>
      </c>
      <c r="T26" s="8"/>
      <c r="U26" s="15"/>
      <c r="V26" s="10" t="s">
        <v>33</v>
      </c>
      <c r="W26" s="11" t="n">
        <v>76</v>
      </c>
      <c r="X26" s="11" t="n">
        <v>633</v>
      </c>
      <c r="Y26" s="11" t="n">
        <v>229</v>
      </c>
      <c r="Z26" s="11" t="n">
        <v>129</v>
      </c>
    </row>
    <row r="27" customFormat="false" ht="14.25" hidden="false" customHeight="false" outlineLevel="0" collapsed="false">
      <c r="A27" s="8"/>
      <c r="B27" s="16" t="s">
        <v>36</v>
      </c>
      <c r="C27" s="10" t="s">
        <v>18</v>
      </c>
      <c r="D27" s="11" t="n">
        <v>56</v>
      </c>
      <c r="E27" s="11" t="n">
        <v>668</v>
      </c>
      <c r="F27" s="11" t="n">
        <v>195</v>
      </c>
      <c r="G27" s="11" t="n">
        <v>170</v>
      </c>
      <c r="I27" s="12" t="s">
        <v>23</v>
      </c>
      <c r="J27" s="11" t="n">
        <f aca="false">SUM(D51:D60)</f>
        <v>529</v>
      </c>
      <c r="K27" s="11" t="n">
        <f aca="false">SUM(E51:E60)</f>
        <v>6773</v>
      </c>
      <c r="L27" s="11" t="n">
        <f aca="false">SUM(F51:F60)</f>
        <v>1948</v>
      </c>
      <c r="M27" s="11" t="n">
        <f aca="false">SUM(G51:G60)</f>
        <v>1077</v>
      </c>
      <c r="N27" s="13" t="n">
        <f aca="false">SUM(J27:K27)/SUM(J27:M27)</f>
        <v>0.707078532003486</v>
      </c>
      <c r="O27" s="13" t="n">
        <f aca="false">J27/(J27+L27)</f>
        <v>0.213564796124344</v>
      </c>
      <c r="P27" s="13" t="n">
        <f aca="false">J27/(J27+M27)</f>
        <v>0.329389788293898</v>
      </c>
      <c r="Q27" s="13" t="n">
        <f aca="false">(1025+J27+L27)/2630</f>
        <v>1.33155893536122</v>
      </c>
      <c r="T27" s="8"/>
      <c r="U27" s="16" t="s">
        <v>36</v>
      </c>
      <c r="V27" s="10" t="s">
        <v>18</v>
      </c>
      <c r="W27" s="11" t="n">
        <v>81</v>
      </c>
      <c r="X27" s="11" t="n">
        <v>582</v>
      </c>
      <c r="Y27" s="11" t="n">
        <v>288</v>
      </c>
      <c r="Z27" s="11" t="n">
        <v>121</v>
      </c>
    </row>
    <row r="28" customFormat="false" ht="14.25" hidden="false" customHeight="false" outlineLevel="0" collapsed="false">
      <c r="A28" s="8"/>
      <c r="B28" s="8"/>
      <c r="C28" s="10" t="s">
        <v>20</v>
      </c>
      <c r="D28" s="11" t="n">
        <v>77</v>
      </c>
      <c r="E28" s="11" t="n">
        <v>620</v>
      </c>
      <c r="F28" s="11" t="n">
        <v>263</v>
      </c>
      <c r="G28" s="11" t="n">
        <v>129</v>
      </c>
      <c r="I28" s="12" t="s">
        <v>25</v>
      </c>
      <c r="J28" s="11" t="n">
        <f aca="false">SUM(D61:D70)</f>
        <v>530</v>
      </c>
      <c r="K28" s="11" t="n">
        <f aca="false">SUM(E61:E70)</f>
        <v>6773</v>
      </c>
      <c r="L28" s="11" t="n">
        <f aca="false">SUM(F61:F70)</f>
        <v>1948</v>
      </c>
      <c r="M28" s="11" t="n">
        <f aca="false">SUM(G61:G70)</f>
        <v>1076</v>
      </c>
      <c r="N28" s="13" t="n">
        <f aca="false">SUM(J28:K28)/SUM(J28:M28)</f>
        <v>0.707175365546625</v>
      </c>
      <c r="O28" s="13" t="n">
        <f aca="false">J28/(J28+L28)</f>
        <v>0.213882163034705</v>
      </c>
      <c r="P28" s="13" t="n">
        <f aca="false">J28/(J28+M28)</f>
        <v>0.330012453300125</v>
      </c>
      <c r="Q28" s="13" t="n">
        <f aca="false">(1025+J28+L28)/2630</f>
        <v>1.3319391634981</v>
      </c>
      <c r="T28" s="8"/>
      <c r="U28" s="8"/>
      <c r="V28" s="10" t="s">
        <v>20</v>
      </c>
      <c r="W28" s="11" t="n">
        <v>80</v>
      </c>
      <c r="X28" s="11" t="n">
        <v>620</v>
      </c>
      <c r="Y28" s="11" t="n">
        <v>247</v>
      </c>
      <c r="Z28" s="11" t="n">
        <v>125</v>
      </c>
    </row>
    <row r="29" customFormat="false" ht="15" hidden="false" customHeight="false" outlineLevel="0" collapsed="false">
      <c r="A29" s="8"/>
      <c r="B29" s="8"/>
      <c r="C29" s="10" t="s">
        <v>22</v>
      </c>
      <c r="D29" s="11" t="n">
        <v>95</v>
      </c>
      <c r="E29" s="11" t="n">
        <v>575</v>
      </c>
      <c r="F29" s="11" t="n">
        <v>300</v>
      </c>
      <c r="G29" s="11" t="n">
        <v>119</v>
      </c>
      <c r="N29" s="14" t="s">
        <v>27</v>
      </c>
      <c r="O29" s="14"/>
      <c r="P29" s="14"/>
      <c r="Q29" s="14"/>
      <c r="T29" s="8"/>
      <c r="U29" s="8"/>
      <c r="V29" s="10" t="s">
        <v>22</v>
      </c>
      <c r="W29" s="11" t="n">
        <v>50</v>
      </c>
      <c r="X29" s="11" t="n">
        <v>676</v>
      </c>
      <c r="Y29" s="11" t="n">
        <v>199</v>
      </c>
      <c r="Z29" s="11" t="n">
        <v>147</v>
      </c>
    </row>
    <row r="30" customFormat="false" ht="14.25" hidden="false" customHeight="false" outlineLevel="0" collapsed="false">
      <c r="A30" s="8"/>
      <c r="B30" s="8"/>
      <c r="C30" s="10" t="s">
        <v>24</v>
      </c>
      <c r="D30" s="11" t="n">
        <v>97</v>
      </c>
      <c r="E30" s="11" t="n">
        <v>594</v>
      </c>
      <c r="F30" s="11" t="n">
        <v>285</v>
      </c>
      <c r="G30" s="11" t="n">
        <v>113</v>
      </c>
      <c r="N30" s="13" t="n">
        <f aca="false">AVERAGE(N$26:N$28)</f>
        <v>0.709273425647978</v>
      </c>
      <c r="O30" s="13" t="n">
        <f aca="false">AVERAGE(O$26:O$28)</f>
        <v>0.214629970726395</v>
      </c>
      <c r="P30" s="13" t="n">
        <f aca="false">AVERAGE(P$26:P$28)</f>
        <v>0.326899128268991</v>
      </c>
      <c r="Q30" s="13" t="n">
        <f aca="false">AVERAGE(Q$26:Q$28)</f>
        <v>1.31989860583016</v>
      </c>
      <c r="T30" s="8"/>
      <c r="U30" s="8"/>
      <c r="V30" s="10" t="s">
        <v>24</v>
      </c>
      <c r="W30" s="11" t="n">
        <v>68</v>
      </c>
      <c r="X30" s="11" t="n">
        <v>658</v>
      </c>
      <c r="Y30" s="11" t="n">
        <v>220</v>
      </c>
      <c r="Z30" s="11" t="n">
        <v>126</v>
      </c>
    </row>
    <row r="31" customFormat="false" ht="14.25" hidden="false" customHeight="false" outlineLevel="0" collapsed="false">
      <c r="A31" s="8"/>
      <c r="B31" s="8"/>
      <c r="C31" s="10" t="s">
        <v>26</v>
      </c>
      <c r="D31" s="11" t="n">
        <v>67</v>
      </c>
      <c r="E31" s="11" t="n">
        <v>658</v>
      </c>
      <c r="F31" s="11" t="n">
        <v>227</v>
      </c>
      <c r="G31" s="11" t="n">
        <v>137</v>
      </c>
      <c r="T31" s="8"/>
      <c r="U31" s="8"/>
      <c r="V31" s="10" t="s">
        <v>26</v>
      </c>
      <c r="W31" s="11" t="n">
        <v>75</v>
      </c>
      <c r="X31" s="11" t="n">
        <v>618</v>
      </c>
      <c r="Y31" s="11" t="n">
        <v>252</v>
      </c>
      <c r="Z31" s="11" t="n">
        <v>127</v>
      </c>
    </row>
    <row r="32" customFormat="false" ht="14.25" hidden="false" customHeight="false" outlineLevel="0" collapsed="false">
      <c r="A32" s="8"/>
      <c r="B32" s="8"/>
      <c r="C32" s="10" t="s">
        <v>28</v>
      </c>
      <c r="D32" s="11" t="n">
        <v>71</v>
      </c>
      <c r="E32" s="11" t="n">
        <v>642</v>
      </c>
      <c r="F32" s="11" t="n">
        <v>244</v>
      </c>
      <c r="G32" s="11" t="n">
        <v>132</v>
      </c>
      <c r="T32" s="8"/>
      <c r="U32" s="8"/>
      <c r="V32" s="10" t="s">
        <v>28</v>
      </c>
      <c r="W32" s="11" t="n">
        <v>68</v>
      </c>
      <c r="X32" s="11" t="n">
        <v>655</v>
      </c>
      <c r="Y32" s="11" t="n">
        <v>213</v>
      </c>
      <c r="Z32" s="11" t="n">
        <v>136</v>
      </c>
    </row>
    <row r="33" customFormat="false" ht="15" hidden="false" customHeight="false" outlineLevel="0" collapsed="false">
      <c r="A33" s="8"/>
      <c r="B33" s="8"/>
      <c r="C33" s="10" t="s">
        <v>29</v>
      </c>
      <c r="D33" s="11" t="n">
        <v>92</v>
      </c>
      <c r="E33" s="11" t="n">
        <v>548</v>
      </c>
      <c r="F33" s="11" t="n">
        <v>321</v>
      </c>
      <c r="G33" s="11" t="n">
        <v>128</v>
      </c>
      <c r="I33" s="5" t="s">
        <v>37</v>
      </c>
      <c r="J33" s="6" t="s">
        <v>11</v>
      </c>
      <c r="K33" s="6"/>
      <c r="L33" s="6"/>
      <c r="M33" s="6"/>
      <c r="N33" s="7" t="s">
        <v>12</v>
      </c>
      <c r="O33" s="7" t="s">
        <v>13</v>
      </c>
      <c r="P33" s="7" t="s">
        <v>14</v>
      </c>
      <c r="Q33" s="7" t="s">
        <v>15</v>
      </c>
      <c r="T33" s="8"/>
      <c r="U33" s="8"/>
      <c r="V33" s="10" t="s">
        <v>29</v>
      </c>
      <c r="W33" s="11" t="n">
        <v>83</v>
      </c>
      <c r="X33" s="11" t="n">
        <v>650</v>
      </c>
      <c r="Y33" s="11" t="n">
        <v>217</v>
      </c>
      <c r="Z33" s="11" t="n">
        <v>122</v>
      </c>
    </row>
    <row r="34" customFormat="false" ht="15" hidden="false" customHeight="false" outlineLevel="0" collapsed="false">
      <c r="A34" s="8"/>
      <c r="B34" s="8"/>
      <c r="C34" s="10" t="s">
        <v>30</v>
      </c>
      <c r="D34" s="11" t="n">
        <v>104</v>
      </c>
      <c r="E34" s="11" t="n">
        <v>590</v>
      </c>
      <c r="F34" s="11" t="n">
        <v>271</v>
      </c>
      <c r="G34" s="11" t="n">
        <v>124</v>
      </c>
      <c r="I34" s="5"/>
      <c r="J34" s="4" t="s">
        <v>6</v>
      </c>
      <c r="K34" s="4" t="s">
        <v>7</v>
      </c>
      <c r="L34" s="4" t="s">
        <v>8</v>
      </c>
      <c r="M34" s="4" t="s">
        <v>9</v>
      </c>
      <c r="N34" s="7"/>
      <c r="O34" s="7"/>
      <c r="P34" s="7"/>
      <c r="Q34" s="7"/>
      <c r="T34" s="8"/>
      <c r="U34" s="8"/>
      <c r="V34" s="10" t="s">
        <v>30</v>
      </c>
      <c r="W34" s="11" t="n">
        <v>63</v>
      </c>
      <c r="X34" s="11" t="n">
        <v>642</v>
      </c>
      <c r="Y34" s="11" t="n">
        <v>242</v>
      </c>
      <c r="Z34" s="11" t="n">
        <v>125</v>
      </c>
    </row>
    <row r="35" customFormat="false" ht="14.25" hidden="false" customHeight="false" outlineLevel="0" collapsed="false">
      <c r="A35" s="8"/>
      <c r="B35" s="8"/>
      <c r="C35" s="10" t="s">
        <v>31</v>
      </c>
      <c r="D35" s="11" t="n">
        <v>103</v>
      </c>
      <c r="E35" s="11" t="n">
        <v>592</v>
      </c>
      <c r="F35" s="11" t="n">
        <v>273</v>
      </c>
      <c r="G35" s="11" t="n">
        <v>121</v>
      </c>
      <c r="I35" s="12" t="s">
        <v>21</v>
      </c>
      <c r="J35" s="11" t="n">
        <f aca="false">SUM(W41:W50)</f>
        <v>339</v>
      </c>
      <c r="K35" s="11" t="n">
        <f aca="false">SUM(X41:X50)</f>
        <v>7125</v>
      </c>
      <c r="L35" s="11" t="n">
        <f aca="false">SUM(Y41:Y50)</f>
        <v>1596</v>
      </c>
      <c r="M35" s="11" t="n">
        <f aca="false">SUM(Z41:Z50)</f>
        <v>890</v>
      </c>
      <c r="N35" s="13" t="n">
        <f aca="false">SUM(J35:K35)/SUM(J35:M35)</f>
        <v>0.750150753768844</v>
      </c>
      <c r="O35" s="13" t="n">
        <f aca="false">J35/(J35+L35)</f>
        <v>0.175193798449612</v>
      </c>
      <c r="P35" s="13" t="n">
        <f aca="false">J35/(J35+M35)</f>
        <v>0.275834011391375</v>
      </c>
      <c r="Q35" s="13" t="n">
        <f aca="false">(1402+J35+L35)/4670</f>
        <v>0.714561027837259</v>
      </c>
      <c r="T35" s="8"/>
      <c r="U35" s="8"/>
      <c r="V35" s="10" t="s">
        <v>31</v>
      </c>
      <c r="W35" s="11" t="n">
        <v>71</v>
      </c>
      <c r="X35" s="11" t="n">
        <v>605</v>
      </c>
      <c r="Y35" s="11" t="n">
        <v>258</v>
      </c>
      <c r="Z35" s="11" t="n">
        <v>138</v>
      </c>
    </row>
    <row r="36" customFormat="false" ht="14.25" hidden="false" customHeight="false" outlineLevel="0" collapsed="false">
      <c r="A36" s="8"/>
      <c r="B36" s="8"/>
      <c r="C36" s="10" t="s">
        <v>33</v>
      </c>
      <c r="D36" s="11" t="n">
        <v>72</v>
      </c>
      <c r="E36" s="11" t="n">
        <v>617</v>
      </c>
      <c r="F36" s="11" t="n">
        <v>238</v>
      </c>
      <c r="G36" s="11" t="n">
        <v>153</v>
      </c>
      <c r="I36" s="12" t="s">
        <v>23</v>
      </c>
      <c r="J36" s="11" t="n">
        <f aca="false">SUM(W51:W60)</f>
        <v>339</v>
      </c>
      <c r="K36" s="11" t="n">
        <f aca="false">SUM(X51:X60)</f>
        <v>7087</v>
      </c>
      <c r="L36" s="11" t="n">
        <f aca="false">SUM(Y51:Y60)</f>
        <v>1634</v>
      </c>
      <c r="M36" s="11" t="n">
        <f aca="false">SUM(Z51:Z60)</f>
        <v>890</v>
      </c>
      <c r="N36" s="13" t="n">
        <f aca="false">SUM(J36:K36)/SUM(J36:M36)</f>
        <v>0.746331658291457</v>
      </c>
      <c r="O36" s="13" t="n">
        <f aca="false">J36/(J36+L36)</f>
        <v>0.17181956411556</v>
      </c>
      <c r="P36" s="13" t="n">
        <f aca="false">J36/(J36+M36)</f>
        <v>0.275834011391375</v>
      </c>
      <c r="Q36" s="13" t="n">
        <f aca="false">(1402+J36+L36)/4670</f>
        <v>0.722698072805139</v>
      </c>
      <c r="T36" s="8"/>
      <c r="U36" s="8"/>
      <c r="V36" s="10" t="s">
        <v>33</v>
      </c>
      <c r="W36" s="11" t="n">
        <v>72</v>
      </c>
      <c r="X36" s="11" t="n">
        <v>667</v>
      </c>
      <c r="Y36" s="11" t="n">
        <v>212</v>
      </c>
      <c r="Z36" s="11" t="n">
        <v>116</v>
      </c>
    </row>
    <row r="37" customFormat="false" ht="12.75" hidden="false" customHeight="false" outlineLevel="0" collapsed="false">
      <c r="D37" s="17"/>
      <c r="E37" s="17"/>
      <c r="F37" s="17"/>
      <c r="G37" s="17"/>
      <c r="I37" s="12" t="s">
        <v>25</v>
      </c>
      <c r="J37" s="11" t="n">
        <f aca="false">SUM(W61:W70)</f>
        <v>325</v>
      </c>
      <c r="K37" s="11" t="n">
        <f aca="false">SUM(X61:X70)</f>
        <v>7174</v>
      </c>
      <c r="L37" s="11" t="n">
        <f aca="false">SUM(Y61:Y70)</f>
        <v>1547</v>
      </c>
      <c r="M37" s="11" t="n">
        <f aca="false">SUM(Z61:Z70)</f>
        <v>904</v>
      </c>
      <c r="N37" s="13" t="n">
        <f aca="false">SUM(J37:K37)/SUM(J37:M37)</f>
        <v>0.753668341708543</v>
      </c>
      <c r="O37" s="13" t="n">
        <f aca="false">J37/(J37+L37)</f>
        <v>0.173611111111111</v>
      </c>
      <c r="P37" s="13" t="n">
        <f aca="false">J37/(J37+M37)</f>
        <v>0.264442636289666</v>
      </c>
      <c r="Q37" s="13" t="n">
        <f aca="false">(1402+J37+L37)/4670</f>
        <v>0.701070663811563</v>
      </c>
      <c r="W37" s="17"/>
      <c r="X37" s="17"/>
      <c r="Y37" s="17"/>
      <c r="Z37" s="17"/>
    </row>
    <row r="38" customFormat="false" ht="15" hidden="false" customHeight="false" outlineLevel="0" collapsed="false">
      <c r="D38" s="17"/>
      <c r="E38" s="17"/>
      <c r="F38" s="17"/>
      <c r="G38" s="17"/>
      <c r="N38" s="14" t="s">
        <v>27</v>
      </c>
      <c r="O38" s="14"/>
      <c r="P38" s="14"/>
      <c r="Q38" s="14"/>
      <c r="W38" s="17"/>
      <c r="X38" s="17"/>
      <c r="Y38" s="17"/>
      <c r="Z38" s="17"/>
    </row>
    <row r="39" customFormat="false" ht="12.75" hidden="false" customHeight="false" outlineLevel="0" collapsed="false">
      <c r="D39" s="17"/>
      <c r="E39" s="17"/>
      <c r="F39" s="17"/>
      <c r="G39" s="17"/>
      <c r="N39" s="13" t="n">
        <f aca="false">AVERAGE(N$35:N$37)</f>
        <v>0.750050251256281</v>
      </c>
      <c r="O39" s="13" t="n">
        <f aca="false">AVERAGE(O$35:O$37)</f>
        <v>0.173541491225428</v>
      </c>
      <c r="P39" s="13" t="n">
        <f aca="false">AVERAGE(P$35:P$37)</f>
        <v>0.272036886357472</v>
      </c>
      <c r="Q39" s="13" t="n">
        <f aca="false">AVERAGE(Q$35:Q$37)</f>
        <v>0.71277658815132</v>
      </c>
      <c r="W39" s="17"/>
      <c r="X39" s="17"/>
      <c r="Y39" s="17"/>
      <c r="Z39" s="17"/>
    </row>
    <row r="40" customFormat="false" ht="15" hidden="false" customHeight="false" outlineLevel="0" collapsed="false">
      <c r="D40" s="4" t="s">
        <v>6</v>
      </c>
      <c r="E40" s="4" t="s">
        <v>7</v>
      </c>
      <c r="F40" s="4" t="s">
        <v>8</v>
      </c>
      <c r="G40" s="4" t="s">
        <v>9</v>
      </c>
      <c r="W40" s="4" t="s">
        <v>6</v>
      </c>
      <c r="X40" s="4" t="s">
        <v>7</v>
      </c>
      <c r="Y40" s="4" t="s">
        <v>8</v>
      </c>
      <c r="Z40" s="4" t="s">
        <v>9</v>
      </c>
    </row>
    <row r="41" customFormat="false" ht="13.5" hidden="false" customHeight="true" outlineLevel="0" collapsed="false">
      <c r="A41" s="8" t="s">
        <v>56</v>
      </c>
      <c r="B41" s="9" t="s">
        <v>17</v>
      </c>
      <c r="C41" s="10" t="s">
        <v>18</v>
      </c>
      <c r="D41" s="11" t="n">
        <v>34</v>
      </c>
      <c r="E41" s="11" t="n">
        <v>711</v>
      </c>
      <c r="F41" s="11" t="n">
        <v>165</v>
      </c>
      <c r="G41" s="11" t="n">
        <v>123</v>
      </c>
      <c r="I41" s="5" t="s">
        <v>39</v>
      </c>
      <c r="J41" s="6" t="s">
        <v>11</v>
      </c>
      <c r="K41" s="6"/>
      <c r="L41" s="6"/>
      <c r="M41" s="6"/>
      <c r="N41" s="7" t="s">
        <v>12</v>
      </c>
      <c r="O41" s="7" t="s">
        <v>13</v>
      </c>
      <c r="P41" s="7" t="s">
        <v>14</v>
      </c>
      <c r="Q41" s="7" t="s">
        <v>15</v>
      </c>
      <c r="T41" s="8" t="s">
        <v>57</v>
      </c>
      <c r="U41" s="9" t="s">
        <v>17</v>
      </c>
      <c r="V41" s="10" t="s">
        <v>18</v>
      </c>
      <c r="W41" s="11" t="n">
        <v>26</v>
      </c>
      <c r="X41" s="11" t="n">
        <v>739</v>
      </c>
      <c r="Y41" s="11" t="n">
        <v>141</v>
      </c>
      <c r="Z41" s="11" t="n">
        <v>89</v>
      </c>
    </row>
    <row r="42" customFormat="false" ht="15" hidden="false" customHeight="false" outlineLevel="0" collapsed="false">
      <c r="A42" s="8"/>
      <c r="B42" s="9"/>
      <c r="C42" s="10" t="s">
        <v>20</v>
      </c>
      <c r="D42" s="11" t="n">
        <v>65</v>
      </c>
      <c r="E42" s="11" t="n">
        <v>674</v>
      </c>
      <c r="F42" s="11" t="n">
        <v>162</v>
      </c>
      <c r="G42" s="11" t="n">
        <v>132</v>
      </c>
      <c r="I42" s="5"/>
      <c r="J42" s="4" t="s">
        <v>6</v>
      </c>
      <c r="K42" s="4" t="s">
        <v>7</v>
      </c>
      <c r="L42" s="4" t="s">
        <v>8</v>
      </c>
      <c r="M42" s="4" t="s">
        <v>9</v>
      </c>
      <c r="N42" s="7"/>
      <c r="O42" s="7"/>
      <c r="P42" s="7"/>
      <c r="Q42" s="7"/>
      <c r="T42" s="8"/>
      <c r="U42" s="9"/>
      <c r="V42" s="10" t="s">
        <v>20</v>
      </c>
      <c r="W42" s="11" t="n">
        <v>33</v>
      </c>
      <c r="X42" s="11" t="n">
        <v>711</v>
      </c>
      <c r="Y42" s="11" t="n">
        <v>156</v>
      </c>
      <c r="Z42" s="11" t="n">
        <v>95</v>
      </c>
    </row>
    <row r="43" customFormat="false" ht="14.25" hidden="false" customHeight="false" outlineLevel="0" collapsed="false">
      <c r="A43" s="8"/>
      <c r="B43" s="9"/>
      <c r="C43" s="10" t="s">
        <v>22</v>
      </c>
      <c r="D43" s="11" t="n">
        <v>58</v>
      </c>
      <c r="E43" s="11" t="n">
        <v>621</v>
      </c>
      <c r="F43" s="11" t="n">
        <v>249</v>
      </c>
      <c r="G43" s="11" t="n">
        <v>105</v>
      </c>
      <c r="I43" s="12" t="s">
        <v>21</v>
      </c>
      <c r="J43" s="11" t="n">
        <f aca="false">SUM(D74:D83)</f>
        <v>175</v>
      </c>
      <c r="K43" s="11" t="n">
        <f aca="false">SUM(E74:E83)</f>
        <v>7572</v>
      </c>
      <c r="L43" s="11" t="n">
        <f aca="false">SUM(F74:F83)</f>
        <v>1149</v>
      </c>
      <c r="M43" s="11" t="n">
        <f aca="false">SUM(G74:G83)</f>
        <v>766</v>
      </c>
      <c r="N43" s="13" t="n">
        <f aca="false">SUM(J43:K43)/SUM(J43:M43)</f>
        <v>0.80180086938522</v>
      </c>
      <c r="O43" s="13" t="n">
        <f aca="false">J43/(J43+L43)</f>
        <v>0.132175226586103</v>
      </c>
      <c r="P43" s="13" t="n">
        <f aca="false">J43/(J43+M43)</f>
        <v>0.185972369819341</v>
      </c>
      <c r="Q43" s="13" t="n">
        <f aca="false">(1690+J43+L43)/2630</f>
        <v>1.14600760456274</v>
      </c>
      <c r="T43" s="8"/>
      <c r="U43" s="9"/>
      <c r="V43" s="10" t="s">
        <v>22</v>
      </c>
      <c r="W43" s="11" t="n">
        <v>42</v>
      </c>
      <c r="X43" s="11" t="n">
        <v>675</v>
      </c>
      <c r="Y43" s="11" t="n">
        <v>186</v>
      </c>
      <c r="Z43" s="11" t="n">
        <v>92</v>
      </c>
    </row>
    <row r="44" customFormat="false" ht="14.25" hidden="false" customHeight="false" outlineLevel="0" collapsed="false">
      <c r="A44" s="8"/>
      <c r="B44" s="9"/>
      <c r="C44" s="10" t="s">
        <v>24</v>
      </c>
      <c r="D44" s="11" t="n">
        <v>48</v>
      </c>
      <c r="E44" s="11" t="n">
        <v>707</v>
      </c>
      <c r="F44" s="11" t="n">
        <v>183</v>
      </c>
      <c r="G44" s="11" t="n">
        <v>95</v>
      </c>
      <c r="I44" s="12" t="s">
        <v>23</v>
      </c>
      <c r="J44" s="11" t="n">
        <f aca="false">SUM(D84:D93)</f>
        <v>154</v>
      </c>
      <c r="K44" s="11" t="n">
        <f aca="false">SUM(E84:E93)</f>
        <v>7661</v>
      </c>
      <c r="L44" s="11" t="n">
        <f aca="false">SUM(F84:F93)</f>
        <v>1060</v>
      </c>
      <c r="M44" s="11" t="n">
        <f aca="false">SUM(G84:G93)</f>
        <v>787</v>
      </c>
      <c r="N44" s="13" t="n">
        <f aca="false">SUM(J44:K44)/SUM(J44:M44)</f>
        <v>0.808838749741254</v>
      </c>
      <c r="O44" s="13" t="n">
        <f aca="false">J44/(J44+L44)</f>
        <v>0.126853377265239</v>
      </c>
      <c r="P44" s="13" t="n">
        <f aca="false">J44/(J44+M44)</f>
        <v>0.16365568544102</v>
      </c>
      <c r="Q44" s="13" t="n">
        <f aca="false">(1690+J44+L44)/2630</f>
        <v>1.1041825095057</v>
      </c>
      <c r="T44" s="8"/>
      <c r="U44" s="9"/>
      <c r="V44" s="10" t="s">
        <v>24</v>
      </c>
      <c r="W44" s="11" t="n">
        <v>37</v>
      </c>
      <c r="X44" s="11" t="n">
        <v>703</v>
      </c>
      <c r="Y44" s="11" t="n">
        <v>160</v>
      </c>
      <c r="Z44" s="11" t="n">
        <v>95</v>
      </c>
    </row>
    <row r="45" customFormat="false" ht="14.25" hidden="false" customHeight="false" outlineLevel="0" collapsed="false">
      <c r="A45" s="8"/>
      <c r="B45" s="9"/>
      <c r="C45" s="10" t="s">
        <v>26</v>
      </c>
      <c r="D45" s="11" t="n">
        <v>49</v>
      </c>
      <c r="E45" s="11" t="n">
        <v>678</v>
      </c>
      <c r="F45" s="11" t="n">
        <v>217</v>
      </c>
      <c r="G45" s="11" t="n">
        <v>89</v>
      </c>
      <c r="I45" s="12" t="s">
        <v>25</v>
      </c>
      <c r="J45" s="11" t="n">
        <f aca="false">SUM(D94:D103)</f>
        <v>178</v>
      </c>
      <c r="K45" s="11" t="n">
        <f aca="false">SUM(E94:E103)</f>
        <v>7569</v>
      </c>
      <c r="L45" s="11" t="n">
        <f aca="false">SUM(F94:F103)</f>
        <v>1152</v>
      </c>
      <c r="M45" s="11" t="n">
        <f aca="false">SUM(G94:G103)</f>
        <v>763</v>
      </c>
      <c r="N45" s="13" t="n">
        <f aca="false">SUM(J45:K45)/SUM(J45:M45)</f>
        <v>0.80180086938522</v>
      </c>
      <c r="O45" s="13" t="n">
        <f aca="false">J45/(J45+L45)</f>
        <v>0.133834586466165</v>
      </c>
      <c r="P45" s="13" t="n">
        <f aca="false">J45/(J45+M45)</f>
        <v>0.189160467587673</v>
      </c>
      <c r="Q45" s="13" t="n">
        <f aca="false">(1690+J45+L45)/2630</f>
        <v>1.14828897338403</v>
      </c>
      <c r="T45" s="8"/>
      <c r="U45" s="9"/>
      <c r="V45" s="10" t="s">
        <v>26</v>
      </c>
      <c r="W45" s="11" t="n">
        <v>32</v>
      </c>
      <c r="X45" s="11" t="n">
        <v>707</v>
      </c>
      <c r="Y45" s="11" t="n">
        <v>164</v>
      </c>
      <c r="Z45" s="11" t="n">
        <v>92</v>
      </c>
    </row>
    <row r="46" customFormat="false" ht="15" hidden="false" customHeight="false" outlineLevel="0" collapsed="false">
      <c r="A46" s="8"/>
      <c r="B46" s="9"/>
      <c r="C46" s="10" t="s">
        <v>28</v>
      </c>
      <c r="D46" s="11" t="n">
        <v>39</v>
      </c>
      <c r="E46" s="11" t="n">
        <v>732</v>
      </c>
      <c r="F46" s="11" t="n">
        <v>142</v>
      </c>
      <c r="G46" s="11" t="n">
        <v>120</v>
      </c>
      <c r="N46" s="14" t="s">
        <v>27</v>
      </c>
      <c r="O46" s="14"/>
      <c r="P46" s="14"/>
      <c r="Q46" s="14"/>
      <c r="T46" s="8"/>
      <c r="U46" s="9"/>
      <c r="V46" s="10" t="s">
        <v>28</v>
      </c>
      <c r="W46" s="11" t="n">
        <v>34</v>
      </c>
      <c r="X46" s="11" t="n">
        <v>728</v>
      </c>
      <c r="Y46" s="11" t="n">
        <v>145</v>
      </c>
      <c r="Z46" s="11" t="n">
        <v>88</v>
      </c>
    </row>
    <row r="47" customFormat="false" ht="14.25" hidden="false" customHeight="false" outlineLevel="0" collapsed="false">
      <c r="A47" s="8"/>
      <c r="B47" s="9"/>
      <c r="C47" s="10" t="s">
        <v>29</v>
      </c>
      <c r="D47" s="11" t="n">
        <v>58</v>
      </c>
      <c r="E47" s="11" t="n">
        <v>699</v>
      </c>
      <c r="F47" s="11" t="n">
        <v>170</v>
      </c>
      <c r="G47" s="11" t="n">
        <v>106</v>
      </c>
      <c r="N47" s="13" t="n">
        <f aca="false">AVERAGE(N$43:N$45)</f>
        <v>0.804146829503898</v>
      </c>
      <c r="O47" s="13" t="n">
        <f aca="false">AVERAGE(O$43:O$45)</f>
        <v>0.130954396772502</v>
      </c>
      <c r="P47" s="13" t="n">
        <f aca="false">AVERAGE(P$43:P$45)</f>
        <v>0.179596174282678</v>
      </c>
      <c r="Q47" s="13" t="n">
        <f aca="false">AVERAGE(Q$43:Q$45)</f>
        <v>1.13282636248416</v>
      </c>
      <c r="T47" s="8"/>
      <c r="U47" s="9"/>
      <c r="V47" s="10" t="s">
        <v>29</v>
      </c>
      <c r="W47" s="11" t="n">
        <v>36</v>
      </c>
      <c r="X47" s="11" t="n">
        <v>703</v>
      </c>
      <c r="Y47" s="11" t="n">
        <v>173</v>
      </c>
      <c r="Z47" s="11" t="n">
        <v>83</v>
      </c>
    </row>
    <row r="48" customFormat="false" ht="14.25" hidden="false" customHeight="false" outlineLevel="0" collapsed="false">
      <c r="A48" s="8"/>
      <c r="B48" s="9"/>
      <c r="C48" s="10" t="s">
        <v>30</v>
      </c>
      <c r="D48" s="11" t="n">
        <v>48</v>
      </c>
      <c r="E48" s="11" t="n">
        <v>660</v>
      </c>
      <c r="F48" s="11" t="n">
        <v>221</v>
      </c>
      <c r="G48" s="11" t="n">
        <v>104</v>
      </c>
      <c r="T48" s="8"/>
      <c r="U48" s="9"/>
      <c r="V48" s="10" t="s">
        <v>30</v>
      </c>
      <c r="W48" s="11" t="n">
        <v>39</v>
      </c>
      <c r="X48" s="11" t="n">
        <v>692</v>
      </c>
      <c r="Y48" s="11" t="n">
        <v>172</v>
      </c>
      <c r="Z48" s="11" t="n">
        <v>92</v>
      </c>
    </row>
    <row r="49" customFormat="false" ht="14.25" hidden="false" customHeight="false" outlineLevel="0" collapsed="false">
      <c r="A49" s="8"/>
      <c r="B49" s="9"/>
      <c r="C49" s="10" t="s">
        <v>31</v>
      </c>
      <c r="D49" s="11" t="n">
        <v>58</v>
      </c>
      <c r="E49" s="11" t="n">
        <v>692</v>
      </c>
      <c r="F49" s="11" t="n">
        <v>174</v>
      </c>
      <c r="G49" s="11" t="n">
        <v>109</v>
      </c>
      <c r="T49" s="8"/>
      <c r="U49" s="9"/>
      <c r="V49" s="10" t="s">
        <v>31</v>
      </c>
      <c r="W49" s="11" t="n">
        <v>34</v>
      </c>
      <c r="X49" s="11" t="n">
        <v>735</v>
      </c>
      <c r="Y49" s="11" t="n">
        <v>149</v>
      </c>
      <c r="Z49" s="11" t="n">
        <v>77</v>
      </c>
    </row>
    <row r="50" customFormat="false" ht="15" hidden="false" customHeight="false" outlineLevel="0" collapsed="false">
      <c r="A50" s="8"/>
      <c r="B50" s="9"/>
      <c r="C50" s="10" t="s">
        <v>33</v>
      </c>
      <c r="D50" s="11" t="n">
        <v>59</v>
      </c>
      <c r="E50" s="11" t="n">
        <v>679</v>
      </c>
      <c r="F50" s="11" t="n">
        <v>185</v>
      </c>
      <c r="G50" s="11" t="n">
        <v>107</v>
      </c>
      <c r="I50" s="5" t="s">
        <v>41</v>
      </c>
      <c r="J50" s="6" t="s">
        <v>11</v>
      </c>
      <c r="K50" s="6"/>
      <c r="L50" s="6"/>
      <c r="M50" s="6"/>
      <c r="N50" s="7" t="s">
        <v>12</v>
      </c>
      <c r="O50" s="7" t="s">
        <v>13</v>
      </c>
      <c r="P50" s="7" t="s">
        <v>14</v>
      </c>
      <c r="Q50" s="7" t="s">
        <v>15</v>
      </c>
      <c r="T50" s="8"/>
      <c r="U50" s="9"/>
      <c r="V50" s="10" t="s">
        <v>33</v>
      </c>
      <c r="W50" s="11" t="n">
        <v>26</v>
      </c>
      <c r="X50" s="11" t="n">
        <v>732</v>
      </c>
      <c r="Y50" s="11" t="n">
        <v>150</v>
      </c>
      <c r="Z50" s="11" t="n">
        <v>87</v>
      </c>
    </row>
    <row r="51" customFormat="false" ht="15" hidden="false" customHeight="false" outlineLevel="0" collapsed="false">
      <c r="A51" s="8"/>
      <c r="B51" s="15" t="s">
        <v>34</v>
      </c>
      <c r="C51" s="10" t="s">
        <v>18</v>
      </c>
      <c r="D51" s="11" t="n">
        <v>47</v>
      </c>
      <c r="E51" s="11" t="n">
        <v>709</v>
      </c>
      <c r="F51" s="11" t="n">
        <v>180</v>
      </c>
      <c r="G51" s="11" t="n">
        <v>97</v>
      </c>
      <c r="I51" s="5"/>
      <c r="J51" s="4" t="s">
        <v>6</v>
      </c>
      <c r="K51" s="4" t="s">
        <v>7</v>
      </c>
      <c r="L51" s="4" t="s">
        <v>8</v>
      </c>
      <c r="M51" s="4" t="s">
        <v>9</v>
      </c>
      <c r="N51" s="7"/>
      <c r="O51" s="7"/>
      <c r="P51" s="7"/>
      <c r="Q51" s="7"/>
      <c r="T51" s="8"/>
      <c r="U51" s="15" t="s">
        <v>34</v>
      </c>
      <c r="V51" s="10" t="s">
        <v>18</v>
      </c>
      <c r="W51" s="11" t="n">
        <v>43</v>
      </c>
      <c r="X51" s="11" t="n">
        <v>700</v>
      </c>
      <c r="Y51" s="11" t="n">
        <v>178</v>
      </c>
      <c r="Z51" s="11" t="n">
        <v>74</v>
      </c>
    </row>
    <row r="52" customFormat="false" ht="14.25" hidden="false" customHeight="false" outlineLevel="0" collapsed="false">
      <c r="A52" s="8"/>
      <c r="B52" s="15"/>
      <c r="C52" s="10" t="s">
        <v>20</v>
      </c>
      <c r="D52" s="11" t="n">
        <v>47</v>
      </c>
      <c r="E52" s="11" t="n">
        <v>695</v>
      </c>
      <c r="F52" s="11" t="n">
        <v>161</v>
      </c>
      <c r="G52" s="11" t="n">
        <v>130</v>
      </c>
      <c r="I52" s="12" t="s">
        <v>21</v>
      </c>
      <c r="J52" s="11" t="n">
        <f aca="false">SUM(W74:W83)</f>
        <v>107</v>
      </c>
      <c r="K52" s="11" t="n">
        <f aca="false">SUM(X74:X83)</f>
        <v>7865</v>
      </c>
      <c r="L52" s="11" t="n">
        <f aca="false">SUM(Y74:Y83)</f>
        <v>856</v>
      </c>
      <c r="M52" s="11" t="n">
        <f aca="false">SUM(Z74:Z83)</f>
        <v>650</v>
      </c>
      <c r="N52" s="13" t="n">
        <f aca="false">SUM(J52:K52)/SUM(J52:M52)</f>
        <v>0.841105718506014</v>
      </c>
      <c r="O52" s="13" t="n">
        <f aca="false">J52/(J52+L52)</f>
        <v>0.111111111111111</v>
      </c>
      <c r="P52" s="13" t="n">
        <f aca="false">J52/(J52+M52)</f>
        <v>0.141347424042272</v>
      </c>
      <c r="Q52" s="13" t="n">
        <f aca="false">(1874+J52+L52)/2630</f>
        <v>1.0787072243346</v>
      </c>
      <c r="T52" s="8"/>
      <c r="U52" s="15"/>
      <c r="V52" s="10" t="s">
        <v>20</v>
      </c>
      <c r="W52" s="11" t="n">
        <v>36</v>
      </c>
      <c r="X52" s="11" t="n">
        <v>691</v>
      </c>
      <c r="Y52" s="11" t="n">
        <v>200</v>
      </c>
      <c r="Z52" s="11" t="n">
        <v>68</v>
      </c>
    </row>
    <row r="53" customFormat="false" ht="14.25" hidden="false" customHeight="false" outlineLevel="0" collapsed="false">
      <c r="A53" s="8"/>
      <c r="B53" s="15"/>
      <c r="C53" s="10" t="s">
        <v>22</v>
      </c>
      <c r="D53" s="11" t="n">
        <v>66</v>
      </c>
      <c r="E53" s="11" t="n">
        <v>616</v>
      </c>
      <c r="F53" s="11" t="n">
        <v>233</v>
      </c>
      <c r="G53" s="11" t="n">
        <v>118</v>
      </c>
      <c r="I53" s="12" t="s">
        <v>23</v>
      </c>
      <c r="J53" s="11" t="n">
        <f aca="false">SUM(W84:W93)</f>
        <v>114</v>
      </c>
      <c r="K53" s="11" t="n">
        <f aca="false">SUM(X84:X93)</f>
        <v>7807</v>
      </c>
      <c r="L53" s="11" t="n">
        <f aca="false">SUM(Y84:Y93)</f>
        <v>914</v>
      </c>
      <c r="M53" s="11" t="n">
        <f aca="false">SUM(Z84:Z93)</f>
        <v>643</v>
      </c>
      <c r="N53" s="13" t="n">
        <f aca="false">SUM(J53:K53)/SUM(J53:M53)</f>
        <v>0.835724836463389</v>
      </c>
      <c r="O53" s="13" t="n">
        <f aca="false">J53/(J53+L53)</f>
        <v>0.110894941634241</v>
      </c>
      <c r="P53" s="13" t="n">
        <f aca="false">J53/(J53+M53)</f>
        <v>0.150594451783355</v>
      </c>
      <c r="Q53" s="13" t="n">
        <f aca="false">(1874+J53+L53)/2630</f>
        <v>1.10342205323194</v>
      </c>
      <c r="T53" s="8"/>
      <c r="U53" s="15"/>
      <c r="V53" s="10" t="s">
        <v>22</v>
      </c>
      <c r="W53" s="11" t="n">
        <v>38</v>
      </c>
      <c r="X53" s="11" t="n">
        <v>700</v>
      </c>
      <c r="Y53" s="11" t="n">
        <v>160</v>
      </c>
      <c r="Z53" s="11" t="n">
        <v>97</v>
      </c>
    </row>
    <row r="54" customFormat="false" ht="14.25" hidden="false" customHeight="false" outlineLevel="0" collapsed="false">
      <c r="A54" s="8"/>
      <c r="B54" s="15"/>
      <c r="C54" s="10" t="s">
        <v>24</v>
      </c>
      <c r="D54" s="11" t="n">
        <v>61</v>
      </c>
      <c r="E54" s="11" t="n">
        <v>679</v>
      </c>
      <c r="F54" s="11" t="n">
        <v>191</v>
      </c>
      <c r="G54" s="11" t="n">
        <v>102</v>
      </c>
      <c r="I54" s="12" t="s">
        <v>25</v>
      </c>
      <c r="J54" s="11" t="n">
        <f aca="false">SUM(W93:W102)</f>
        <v>102</v>
      </c>
      <c r="K54" s="11" t="n">
        <f aca="false">SUM(X93:X102)</f>
        <v>7791</v>
      </c>
      <c r="L54" s="11" t="n">
        <f aca="false">SUM(Y94:Y103)</f>
        <v>899</v>
      </c>
      <c r="M54" s="11" t="n">
        <f aca="false">SUM(Z94:Z103)</f>
        <v>659</v>
      </c>
      <c r="N54" s="13" t="n">
        <f aca="false">SUM(J54:K54)/SUM(J54:M54)</f>
        <v>0.835149719606391</v>
      </c>
      <c r="O54" s="13" t="n">
        <f aca="false">J54/(J54+L54)</f>
        <v>0.101898101898102</v>
      </c>
      <c r="P54" s="13" t="n">
        <f aca="false">J54/(J54+M54)</f>
        <v>0.134034165571616</v>
      </c>
      <c r="Q54" s="13" t="n">
        <f aca="false">(1874+J54+L54)/2630</f>
        <v>1.09315589353612</v>
      </c>
      <c r="T54" s="8"/>
      <c r="U54" s="15"/>
      <c r="V54" s="10" t="s">
        <v>24</v>
      </c>
      <c r="W54" s="11" t="n">
        <v>39</v>
      </c>
      <c r="X54" s="11" t="n">
        <v>706</v>
      </c>
      <c r="Y54" s="11" t="n">
        <v>155</v>
      </c>
      <c r="Z54" s="11" t="n">
        <v>95</v>
      </c>
    </row>
    <row r="55" customFormat="false" ht="15" hidden="false" customHeight="false" outlineLevel="0" collapsed="false">
      <c r="A55" s="8"/>
      <c r="B55" s="15"/>
      <c r="C55" s="10" t="s">
        <v>26</v>
      </c>
      <c r="D55" s="11" t="n">
        <v>47</v>
      </c>
      <c r="E55" s="11" t="n">
        <v>683</v>
      </c>
      <c r="F55" s="11" t="n">
        <v>198</v>
      </c>
      <c r="G55" s="11" t="n">
        <v>105</v>
      </c>
      <c r="N55" s="14" t="s">
        <v>27</v>
      </c>
      <c r="O55" s="14"/>
      <c r="P55" s="14"/>
      <c r="Q55" s="14"/>
      <c r="T55" s="8"/>
      <c r="U55" s="15"/>
      <c r="V55" s="10" t="s">
        <v>26</v>
      </c>
      <c r="W55" s="11" t="n">
        <v>35</v>
      </c>
      <c r="X55" s="11" t="n">
        <v>729</v>
      </c>
      <c r="Y55" s="11" t="n">
        <v>137</v>
      </c>
      <c r="Z55" s="11" t="n">
        <v>94</v>
      </c>
    </row>
    <row r="56" customFormat="false" ht="14.25" hidden="false" customHeight="false" outlineLevel="0" collapsed="false">
      <c r="A56" s="8"/>
      <c r="B56" s="15"/>
      <c r="C56" s="10" t="s">
        <v>28</v>
      </c>
      <c r="D56" s="11" t="n">
        <v>54</v>
      </c>
      <c r="E56" s="11" t="n">
        <v>669</v>
      </c>
      <c r="F56" s="11" t="n">
        <v>191</v>
      </c>
      <c r="G56" s="11" t="n">
        <v>119</v>
      </c>
      <c r="N56" s="13" t="n">
        <f aca="false">AVERAGE(N$52:N$54)</f>
        <v>0.837326758191931</v>
      </c>
      <c r="O56" s="13" t="n">
        <f aca="false">AVERAGE(O$52:O$54)</f>
        <v>0.107968051547818</v>
      </c>
      <c r="P56" s="13" t="n">
        <f aca="false">AVERAGE(P$52:P$54)</f>
        <v>0.141992013799081</v>
      </c>
      <c r="Q56" s="13" t="n">
        <f aca="false">AVERAGE(Q$52:Q$54)</f>
        <v>1.09176172370089</v>
      </c>
      <c r="T56" s="8"/>
      <c r="U56" s="15"/>
      <c r="V56" s="10" t="s">
        <v>28</v>
      </c>
      <c r="W56" s="11" t="n">
        <v>32</v>
      </c>
      <c r="X56" s="11" t="n">
        <v>733</v>
      </c>
      <c r="Y56" s="11" t="n">
        <v>149</v>
      </c>
      <c r="Z56" s="11" t="n">
        <v>81</v>
      </c>
    </row>
    <row r="57" customFormat="false" ht="14.25" hidden="false" customHeight="false" outlineLevel="0" collapsed="false">
      <c r="A57" s="8"/>
      <c r="B57" s="15"/>
      <c r="C57" s="10" t="s">
        <v>29</v>
      </c>
      <c r="D57" s="11" t="n">
        <v>56</v>
      </c>
      <c r="E57" s="11" t="n">
        <v>677</v>
      </c>
      <c r="F57" s="11" t="n">
        <v>198</v>
      </c>
      <c r="G57" s="11" t="n">
        <v>102</v>
      </c>
      <c r="T57" s="8"/>
      <c r="U57" s="15"/>
      <c r="V57" s="10" t="s">
        <v>29</v>
      </c>
      <c r="W57" s="11" t="n">
        <v>30</v>
      </c>
      <c r="X57" s="11" t="n">
        <v>691</v>
      </c>
      <c r="Y57" s="11" t="n">
        <v>178</v>
      </c>
      <c r="Z57" s="11" t="n">
        <v>96</v>
      </c>
    </row>
    <row r="58" customFormat="false" ht="14.25" hidden="false" customHeight="false" outlineLevel="0" collapsed="false">
      <c r="A58" s="8"/>
      <c r="B58" s="15"/>
      <c r="C58" s="10" t="s">
        <v>30</v>
      </c>
      <c r="D58" s="11" t="n">
        <v>48</v>
      </c>
      <c r="E58" s="11" t="n">
        <v>708</v>
      </c>
      <c r="F58" s="11" t="n">
        <v>178</v>
      </c>
      <c r="G58" s="11" t="n">
        <v>99</v>
      </c>
      <c r="T58" s="8"/>
      <c r="U58" s="15"/>
      <c r="V58" s="10" t="s">
        <v>30</v>
      </c>
      <c r="W58" s="11" t="n">
        <v>25</v>
      </c>
      <c r="X58" s="11" t="n">
        <v>697</v>
      </c>
      <c r="Y58" s="11" t="n">
        <v>172</v>
      </c>
      <c r="Z58" s="11" t="n">
        <v>101</v>
      </c>
    </row>
    <row r="59" customFormat="false" ht="15" hidden="false" customHeight="false" outlineLevel="0" collapsed="false">
      <c r="A59" s="8"/>
      <c r="B59" s="15"/>
      <c r="C59" s="10" t="s">
        <v>31</v>
      </c>
      <c r="D59" s="11" t="n">
        <v>58</v>
      </c>
      <c r="E59" s="11" t="n">
        <v>634</v>
      </c>
      <c r="F59" s="11" t="n">
        <v>248</v>
      </c>
      <c r="G59" s="11" t="n">
        <v>93</v>
      </c>
      <c r="I59" s="5" t="s">
        <v>42</v>
      </c>
      <c r="J59" s="6" t="s">
        <v>11</v>
      </c>
      <c r="K59" s="6"/>
      <c r="L59" s="6"/>
      <c r="M59" s="6"/>
      <c r="N59" s="7" t="s">
        <v>12</v>
      </c>
      <c r="O59" s="7" t="s">
        <v>13</v>
      </c>
      <c r="P59" s="7" t="s">
        <v>14</v>
      </c>
      <c r="Q59" s="7" t="s">
        <v>15</v>
      </c>
      <c r="T59" s="8"/>
      <c r="U59" s="15"/>
      <c r="V59" s="10" t="s">
        <v>31</v>
      </c>
      <c r="W59" s="11" t="n">
        <v>29</v>
      </c>
      <c r="X59" s="11" t="n">
        <v>720</v>
      </c>
      <c r="Y59" s="11" t="n">
        <v>152</v>
      </c>
      <c r="Z59" s="11" t="n">
        <v>94</v>
      </c>
    </row>
    <row r="60" customFormat="false" ht="15" hidden="false" customHeight="false" outlineLevel="0" collapsed="false">
      <c r="A60" s="8"/>
      <c r="B60" s="15"/>
      <c r="C60" s="10" t="s">
        <v>33</v>
      </c>
      <c r="D60" s="11" t="n">
        <v>45</v>
      </c>
      <c r="E60" s="11" t="n">
        <v>703</v>
      </c>
      <c r="F60" s="11" t="n">
        <v>170</v>
      </c>
      <c r="G60" s="11" t="n">
        <v>112</v>
      </c>
      <c r="I60" s="5"/>
      <c r="J60" s="4" t="s">
        <v>6</v>
      </c>
      <c r="K60" s="4" t="s">
        <v>7</v>
      </c>
      <c r="L60" s="4" t="s">
        <v>8</v>
      </c>
      <c r="M60" s="4" t="s">
        <v>9</v>
      </c>
      <c r="N60" s="7"/>
      <c r="O60" s="7"/>
      <c r="P60" s="7"/>
      <c r="Q60" s="7"/>
      <c r="T60" s="8"/>
      <c r="U60" s="15"/>
      <c r="V60" s="10" t="s">
        <v>33</v>
      </c>
      <c r="W60" s="11" t="n">
        <v>32</v>
      </c>
      <c r="X60" s="11" t="n">
        <v>720</v>
      </c>
      <c r="Y60" s="11" t="n">
        <v>153</v>
      </c>
      <c r="Z60" s="11" t="n">
        <v>90</v>
      </c>
    </row>
    <row r="61" customFormat="false" ht="14.25" hidden="false" customHeight="false" outlineLevel="0" collapsed="false">
      <c r="A61" s="8"/>
      <c r="B61" s="16" t="s">
        <v>36</v>
      </c>
      <c r="C61" s="10" t="s">
        <v>18</v>
      </c>
      <c r="D61" s="11" t="n">
        <v>58</v>
      </c>
      <c r="E61" s="11" t="n">
        <v>659</v>
      </c>
      <c r="F61" s="11" t="n">
        <v>197</v>
      </c>
      <c r="G61" s="11" t="n">
        <v>119</v>
      </c>
      <c r="I61" s="12" t="s">
        <v>21</v>
      </c>
      <c r="J61" s="11" t="n">
        <f aca="false">SUM(D107:D116)</f>
        <v>64</v>
      </c>
      <c r="K61" s="11" t="n">
        <f aca="false">SUM(E107:E116)</f>
        <v>8034</v>
      </c>
      <c r="L61" s="11" t="n">
        <f aca="false">SUM(F107:F116)</f>
        <v>687</v>
      </c>
      <c r="M61" s="11" t="n">
        <f aca="false">SUM(G107:G116)</f>
        <v>560</v>
      </c>
      <c r="N61" s="13" t="n">
        <f aca="false">SUM(J61:K61)/SUM(J61:M61)</f>
        <v>0.866559657570893</v>
      </c>
      <c r="O61" s="13" t="n">
        <f aca="false">J61/(J61+L61)</f>
        <v>0.085219707057257</v>
      </c>
      <c r="P61" s="13" t="n">
        <f aca="false">J61/(J61+M61)</f>
        <v>0.102564102564103</v>
      </c>
      <c r="Q61" s="13" t="n">
        <f aca="false">(2007+J61+L61)/2630</f>
        <v>1.04866920152091</v>
      </c>
      <c r="T61" s="8"/>
      <c r="U61" s="16" t="s">
        <v>36</v>
      </c>
      <c r="V61" s="10" t="s">
        <v>18</v>
      </c>
      <c r="W61" s="11" t="n">
        <v>33</v>
      </c>
      <c r="X61" s="11" t="n">
        <v>730</v>
      </c>
      <c r="Y61" s="11" t="n">
        <v>146</v>
      </c>
      <c r="Z61" s="11" t="n">
        <v>86</v>
      </c>
    </row>
    <row r="62" customFormat="false" ht="14.25" hidden="false" customHeight="false" outlineLevel="0" collapsed="false">
      <c r="A62" s="8"/>
      <c r="B62" s="8"/>
      <c r="C62" s="10" t="s">
        <v>20</v>
      </c>
      <c r="D62" s="11" t="n">
        <v>47</v>
      </c>
      <c r="E62" s="11" t="n">
        <v>677</v>
      </c>
      <c r="F62" s="11" t="n">
        <v>196</v>
      </c>
      <c r="G62" s="11" t="n">
        <v>113</v>
      </c>
      <c r="I62" s="12" t="s">
        <v>23</v>
      </c>
      <c r="J62" s="11" t="n">
        <f aca="false">SUM(D117:D126)</f>
        <v>69</v>
      </c>
      <c r="K62" s="11" t="n">
        <f aca="false">SUM(E117:E126)</f>
        <v>8031</v>
      </c>
      <c r="L62" s="11" t="n">
        <f aca="false">SUM(F117:F126)</f>
        <v>690</v>
      </c>
      <c r="M62" s="11" t="n">
        <f aca="false">SUM(G117:G126)</f>
        <v>555</v>
      </c>
      <c r="N62" s="13" t="n">
        <f aca="false">SUM(J62:K62)/SUM(J62:M62)</f>
        <v>0.86677367576244</v>
      </c>
      <c r="O62" s="13" t="n">
        <f aca="false">J62/(J62+L62)</f>
        <v>0.0909090909090909</v>
      </c>
      <c r="P62" s="13" t="n">
        <f aca="false">J62/(J62+M62)</f>
        <v>0.110576923076923</v>
      </c>
      <c r="Q62" s="13" t="n">
        <f aca="false">(2007+J62+L62)/2630</f>
        <v>1.05171102661597</v>
      </c>
      <c r="T62" s="8"/>
      <c r="U62" s="8"/>
      <c r="V62" s="10" t="s">
        <v>20</v>
      </c>
      <c r="W62" s="11" t="n">
        <v>40</v>
      </c>
      <c r="X62" s="11" t="n">
        <v>726</v>
      </c>
      <c r="Y62" s="11" t="n">
        <v>129</v>
      </c>
      <c r="Z62" s="11" t="n">
        <v>100</v>
      </c>
    </row>
    <row r="63" customFormat="false" ht="14.25" hidden="false" customHeight="false" outlineLevel="0" collapsed="false">
      <c r="A63" s="8"/>
      <c r="B63" s="8"/>
      <c r="C63" s="10" t="s">
        <v>22</v>
      </c>
      <c r="D63" s="11" t="n">
        <v>57</v>
      </c>
      <c r="E63" s="11" t="n">
        <v>654</v>
      </c>
      <c r="F63" s="11" t="n">
        <v>221</v>
      </c>
      <c r="G63" s="11" t="n">
        <v>101</v>
      </c>
      <c r="I63" s="12" t="s">
        <v>25</v>
      </c>
      <c r="J63" s="11" t="n">
        <f aca="false">SUM(D127:D136)</f>
        <v>75</v>
      </c>
      <c r="K63" s="11" t="n">
        <f aca="false">SUM(E127:E136)</f>
        <v>7986</v>
      </c>
      <c r="L63" s="11" t="n">
        <f aca="false">SUM(F126:F135)</f>
        <v>721</v>
      </c>
      <c r="M63" s="11" t="n">
        <f aca="false">SUM(G127:G136)</f>
        <v>549</v>
      </c>
      <c r="N63" s="13" t="n">
        <f aca="false">SUM(J63:K63)/SUM(J63:M63)</f>
        <v>0.863894545064838</v>
      </c>
      <c r="O63" s="13" t="n">
        <f aca="false">J63/(J63+L63)</f>
        <v>0.0942211055276382</v>
      </c>
      <c r="P63" s="13" t="n">
        <f aca="false">J63/(J63+M63)</f>
        <v>0.120192307692308</v>
      </c>
      <c r="Q63" s="13" t="n">
        <f aca="false">(2007+J63+L63)/2630</f>
        <v>1.06577946768061</v>
      </c>
      <c r="T63" s="8"/>
      <c r="U63" s="8"/>
      <c r="V63" s="10" t="s">
        <v>22</v>
      </c>
      <c r="W63" s="11" t="n">
        <v>36</v>
      </c>
      <c r="X63" s="11" t="n">
        <v>692</v>
      </c>
      <c r="Y63" s="11" t="n">
        <v>179</v>
      </c>
      <c r="Z63" s="11" t="n">
        <v>88</v>
      </c>
    </row>
    <row r="64" customFormat="false" ht="15" hidden="false" customHeight="false" outlineLevel="0" collapsed="false">
      <c r="A64" s="8"/>
      <c r="B64" s="8"/>
      <c r="C64" s="10" t="s">
        <v>24</v>
      </c>
      <c r="D64" s="11" t="n">
        <v>56</v>
      </c>
      <c r="E64" s="11" t="n">
        <v>708</v>
      </c>
      <c r="F64" s="11" t="n">
        <v>166</v>
      </c>
      <c r="G64" s="11" t="n">
        <v>103</v>
      </c>
      <c r="N64" s="14" t="s">
        <v>27</v>
      </c>
      <c r="O64" s="14"/>
      <c r="P64" s="14"/>
      <c r="Q64" s="14"/>
      <c r="T64" s="8"/>
      <c r="U64" s="8"/>
      <c r="V64" s="10" t="s">
        <v>24</v>
      </c>
      <c r="W64" s="11" t="n">
        <v>21</v>
      </c>
      <c r="X64" s="11" t="n">
        <v>700</v>
      </c>
      <c r="Y64" s="11" t="n">
        <v>173</v>
      </c>
      <c r="Z64" s="11" t="n">
        <v>101</v>
      </c>
    </row>
    <row r="65" customFormat="false" ht="14.25" hidden="false" customHeight="false" outlineLevel="0" collapsed="false">
      <c r="A65" s="8"/>
      <c r="B65" s="8"/>
      <c r="C65" s="10" t="s">
        <v>26</v>
      </c>
      <c r="D65" s="11" t="n">
        <v>40</v>
      </c>
      <c r="E65" s="11" t="n">
        <v>705</v>
      </c>
      <c r="F65" s="11" t="n">
        <v>163</v>
      </c>
      <c r="G65" s="11" t="n">
        <v>125</v>
      </c>
      <c r="N65" s="13" t="n">
        <f aca="false">AVERAGE(N$61:N$63)</f>
        <v>0.865742626132724</v>
      </c>
      <c r="O65" s="13" t="n">
        <f aca="false">AVERAGE(O$61:O$63)</f>
        <v>0.0901166344979954</v>
      </c>
      <c r="P65" s="13" t="n">
        <f aca="false">AVERAGE(P$61:P$63)</f>
        <v>0.111111111111111</v>
      </c>
      <c r="Q65" s="13" t="n">
        <f aca="false">AVERAGE(Q$61:Q$63)</f>
        <v>1.0553865652725</v>
      </c>
      <c r="T65" s="8"/>
      <c r="U65" s="8"/>
      <c r="V65" s="10" t="s">
        <v>26</v>
      </c>
      <c r="W65" s="11" t="n">
        <v>20</v>
      </c>
      <c r="X65" s="11" t="n">
        <v>776</v>
      </c>
      <c r="Y65" s="11" t="n">
        <v>117</v>
      </c>
      <c r="Z65" s="11" t="n">
        <v>82</v>
      </c>
    </row>
    <row r="66" customFormat="false" ht="14.25" hidden="false" customHeight="false" outlineLevel="0" collapsed="false">
      <c r="A66" s="8"/>
      <c r="B66" s="8"/>
      <c r="C66" s="10" t="s">
        <v>28</v>
      </c>
      <c r="D66" s="11" t="n">
        <v>45</v>
      </c>
      <c r="E66" s="11" t="n">
        <v>691</v>
      </c>
      <c r="F66" s="11" t="n">
        <v>192</v>
      </c>
      <c r="G66" s="11" t="n">
        <v>105</v>
      </c>
      <c r="T66" s="8"/>
      <c r="U66" s="8"/>
      <c r="V66" s="10" t="s">
        <v>28</v>
      </c>
      <c r="W66" s="11" t="n">
        <v>43</v>
      </c>
      <c r="X66" s="11" t="n">
        <v>693</v>
      </c>
      <c r="Y66" s="11" t="n">
        <v>171</v>
      </c>
      <c r="Z66" s="11" t="n">
        <v>88</v>
      </c>
    </row>
    <row r="67" customFormat="false" ht="14.25" hidden="false" customHeight="false" outlineLevel="0" collapsed="false">
      <c r="A67" s="8"/>
      <c r="B67" s="8"/>
      <c r="C67" s="10" t="s">
        <v>29</v>
      </c>
      <c r="D67" s="11" t="n">
        <v>62</v>
      </c>
      <c r="E67" s="11" t="n">
        <v>665</v>
      </c>
      <c r="F67" s="11" t="n">
        <v>199</v>
      </c>
      <c r="G67" s="11" t="n">
        <v>107</v>
      </c>
      <c r="T67" s="8"/>
      <c r="U67" s="8"/>
      <c r="V67" s="10" t="s">
        <v>29</v>
      </c>
      <c r="W67" s="11" t="n">
        <v>33</v>
      </c>
      <c r="X67" s="11" t="n">
        <v>721</v>
      </c>
      <c r="Y67" s="11" t="n">
        <v>152</v>
      </c>
      <c r="Z67" s="11" t="n">
        <v>89</v>
      </c>
    </row>
    <row r="68" customFormat="false" ht="15" hidden="false" customHeight="false" outlineLevel="0" collapsed="false">
      <c r="A68" s="8"/>
      <c r="B68" s="8"/>
      <c r="C68" s="10" t="s">
        <v>30</v>
      </c>
      <c r="D68" s="11" t="n">
        <v>48</v>
      </c>
      <c r="E68" s="11" t="n">
        <v>656</v>
      </c>
      <c r="F68" s="11" t="n">
        <v>202</v>
      </c>
      <c r="G68" s="11" t="n">
        <v>127</v>
      </c>
      <c r="I68" s="5" t="s">
        <v>43</v>
      </c>
      <c r="J68" s="6" t="s">
        <v>11</v>
      </c>
      <c r="K68" s="6"/>
      <c r="L68" s="6"/>
      <c r="M68" s="6"/>
      <c r="N68" s="7" t="s">
        <v>12</v>
      </c>
      <c r="O68" s="7" t="s">
        <v>13</v>
      </c>
      <c r="P68" s="7" t="s">
        <v>14</v>
      </c>
      <c r="Q68" s="7" t="s">
        <v>15</v>
      </c>
      <c r="T68" s="8"/>
      <c r="U68" s="8"/>
      <c r="V68" s="10" t="s">
        <v>30</v>
      </c>
      <c r="W68" s="11" t="n">
        <v>25</v>
      </c>
      <c r="X68" s="11" t="n">
        <v>691</v>
      </c>
      <c r="Y68" s="11" t="n">
        <v>188</v>
      </c>
      <c r="Z68" s="11" t="n">
        <v>91</v>
      </c>
      <c r="AD68" s="0" t="n">
        <v>471</v>
      </c>
      <c r="AE68" s="0" t="n">
        <f aca="false">AD68/2631</f>
        <v>0.179019384264538</v>
      </c>
    </row>
    <row r="69" customFormat="false" ht="15" hidden="false" customHeight="false" outlineLevel="0" collapsed="false">
      <c r="A69" s="8"/>
      <c r="B69" s="8"/>
      <c r="C69" s="10" t="s">
        <v>31</v>
      </c>
      <c r="D69" s="11" t="n">
        <v>64</v>
      </c>
      <c r="E69" s="11" t="n">
        <v>656</v>
      </c>
      <c r="F69" s="11" t="n">
        <v>227</v>
      </c>
      <c r="G69" s="11" t="n">
        <v>86</v>
      </c>
      <c r="I69" s="5"/>
      <c r="J69" s="4" t="s">
        <v>6</v>
      </c>
      <c r="K69" s="4" t="s">
        <v>7</v>
      </c>
      <c r="L69" s="4" t="s">
        <v>8</v>
      </c>
      <c r="M69" s="4" t="s">
        <v>9</v>
      </c>
      <c r="N69" s="7"/>
      <c r="O69" s="7"/>
      <c r="P69" s="7"/>
      <c r="Q69" s="7"/>
      <c r="T69" s="8"/>
      <c r="U69" s="8"/>
      <c r="V69" s="10" t="s">
        <v>31</v>
      </c>
      <c r="W69" s="11" t="n">
        <v>38</v>
      </c>
      <c r="X69" s="11" t="n">
        <v>744</v>
      </c>
      <c r="Y69" s="11" t="n">
        <v>114</v>
      </c>
      <c r="Z69" s="11" t="n">
        <v>99</v>
      </c>
      <c r="AD69" s="0" t="n">
        <v>637</v>
      </c>
      <c r="AE69" s="0" t="n">
        <f aca="false">AD69/2631</f>
        <v>0.242113264918282</v>
      </c>
    </row>
    <row r="70" customFormat="false" ht="14.25" hidden="false" customHeight="false" outlineLevel="0" collapsed="false">
      <c r="A70" s="8"/>
      <c r="B70" s="8"/>
      <c r="C70" s="10" t="s">
        <v>33</v>
      </c>
      <c r="D70" s="11" t="n">
        <v>53</v>
      </c>
      <c r="E70" s="11" t="n">
        <v>702</v>
      </c>
      <c r="F70" s="11" t="n">
        <v>185</v>
      </c>
      <c r="G70" s="11" t="n">
        <v>90</v>
      </c>
      <c r="I70" s="12" t="s">
        <v>21</v>
      </c>
      <c r="J70" s="11" t="n">
        <f aca="false">SUM(W107:W116)</f>
        <v>30</v>
      </c>
      <c r="K70" s="11" t="n">
        <f aca="false">SUM(X107:X116)</f>
        <v>8214</v>
      </c>
      <c r="L70" s="11" t="n">
        <f aca="false">SUM(Y107:Y116)</f>
        <v>507</v>
      </c>
      <c r="M70" s="11" t="n">
        <f aca="false">SUM(Z107:Z116)</f>
        <v>403</v>
      </c>
      <c r="N70" s="13" t="n">
        <f aca="false">SUM(J70:K70)/SUM(J70:M70)</f>
        <v>0.900589906051999</v>
      </c>
      <c r="O70" s="13" t="n">
        <f aca="false">J70/(J70+L70)</f>
        <v>0.0558659217877095</v>
      </c>
      <c r="P70" s="13" t="n">
        <f aca="false">J70/(J70+M70)</f>
        <v>0.069284064665127</v>
      </c>
      <c r="Q70" s="13" t="n">
        <f aca="false">(2198+J70+L70)/2630</f>
        <v>1.03992395437262</v>
      </c>
      <c r="T70" s="8"/>
      <c r="U70" s="8"/>
      <c r="V70" s="10" t="s">
        <v>33</v>
      </c>
      <c r="W70" s="11" t="n">
        <v>36</v>
      </c>
      <c r="X70" s="11" t="n">
        <v>701</v>
      </c>
      <c r="Y70" s="11" t="n">
        <v>178</v>
      </c>
      <c r="Z70" s="11" t="n">
        <v>80</v>
      </c>
      <c r="AD70" s="0" t="n">
        <v>1025</v>
      </c>
      <c r="AE70" s="0" t="n">
        <f aca="false">AD70/2631</f>
        <v>0.389585708855948</v>
      </c>
    </row>
    <row r="71" customFormat="false" ht="12.75" hidden="false" customHeight="false" outlineLevel="0" collapsed="false">
      <c r="D71" s="17"/>
      <c r="E71" s="17"/>
      <c r="F71" s="17"/>
      <c r="G71" s="17"/>
      <c r="I71" s="12" t="s">
        <v>23</v>
      </c>
      <c r="J71" s="11" t="n">
        <f aca="false">SUM(W117:W126)</f>
        <v>28</v>
      </c>
      <c r="K71" s="11" t="n">
        <f aca="false">SUM(X117:X126)</f>
        <v>8285</v>
      </c>
      <c r="L71" s="11" t="n">
        <f aca="false">SUM(Y117:Y126)</f>
        <v>436</v>
      </c>
      <c r="M71" s="11" t="n">
        <f aca="false">SUM(Z117:Z126)</f>
        <v>405</v>
      </c>
      <c r="N71" s="13" t="n">
        <f aca="false">SUM(J71:K71)/SUM(J71:M71)</f>
        <v>0.90812759449421</v>
      </c>
      <c r="O71" s="13" t="n">
        <f aca="false">J71/(J71+L71)</f>
        <v>0.0603448275862069</v>
      </c>
      <c r="P71" s="13" t="n">
        <f aca="false">J71/(J71+M71)</f>
        <v>0.0646651270207852</v>
      </c>
      <c r="Q71" s="13" t="n">
        <f aca="false">(2198+J71+L71)/2630</f>
        <v>1.01216730038023</v>
      </c>
      <c r="W71" s="17"/>
      <c r="X71" s="17"/>
      <c r="Y71" s="17"/>
      <c r="Z71" s="17"/>
      <c r="AD71" s="0" t="n">
        <v>1402</v>
      </c>
      <c r="AE71" s="0" t="n">
        <f aca="false">AD71/2631</f>
        <v>0.532877232991258</v>
      </c>
    </row>
    <row r="72" customFormat="false" ht="12.75" hidden="false" customHeight="false" outlineLevel="0" collapsed="false">
      <c r="D72" s="17"/>
      <c r="E72" s="17"/>
      <c r="F72" s="17"/>
      <c r="G72" s="17"/>
      <c r="I72" s="12" t="s">
        <v>25</v>
      </c>
      <c r="J72" s="11" t="n">
        <f aca="false">SUM(W127:W136)</f>
        <v>32</v>
      </c>
      <c r="K72" s="11" t="n">
        <f aca="false">SUM(X127:X136)</f>
        <v>8257</v>
      </c>
      <c r="L72" s="11" t="n">
        <f aca="false">SUM(Y127:Y136)</f>
        <v>464</v>
      </c>
      <c r="M72" s="11" t="n">
        <f aca="false">SUM(Z127:Z136)</f>
        <v>401</v>
      </c>
      <c r="N72" s="13" t="n">
        <f aca="false">SUM(J72:K72)/SUM(J72:M72)</f>
        <v>0.905505789818658</v>
      </c>
      <c r="O72" s="13" t="n">
        <f aca="false">J72/(J72+L72)</f>
        <v>0.0645161290322581</v>
      </c>
      <c r="P72" s="13" t="n">
        <f aca="false">J72/(J72+M72)</f>
        <v>0.0739030023094688</v>
      </c>
      <c r="Q72" s="13" t="n">
        <f aca="false">(2198+J72+L72)/2630</f>
        <v>1.02433460076046</v>
      </c>
      <c r="W72" s="17"/>
      <c r="X72" s="17"/>
      <c r="Y72" s="17"/>
      <c r="Z72" s="17"/>
      <c r="AD72" s="0" t="n">
        <v>1690</v>
      </c>
      <c r="AE72" s="0" t="n">
        <f aca="false">AD72/2631</f>
        <v>0.64234131508932</v>
      </c>
    </row>
    <row r="73" customFormat="false" ht="15" hidden="false" customHeight="false" outlineLevel="0" collapsed="false">
      <c r="D73" s="4" t="s">
        <v>6</v>
      </c>
      <c r="E73" s="4" t="s">
        <v>7</v>
      </c>
      <c r="F73" s="4" t="s">
        <v>8</v>
      </c>
      <c r="G73" s="4" t="s">
        <v>9</v>
      </c>
      <c r="N73" s="14" t="s">
        <v>27</v>
      </c>
      <c r="O73" s="14"/>
      <c r="P73" s="14"/>
      <c r="Q73" s="14"/>
      <c r="W73" s="4" t="s">
        <v>6</v>
      </c>
      <c r="X73" s="4" t="s">
        <v>7</v>
      </c>
      <c r="Y73" s="4" t="s">
        <v>8</v>
      </c>
      <c r="Z73" s="4" t="s">
        <v>9</v>
      </c>
      <c r="AD73" s="0" t="n">
        <v>1874</v>
      </c>
      <c r="AE73" s="0" t="n">
        <f aca="false">AD73/2631</f>
        <v>0.712276700874192</v>
      </c>
    </row>
    <row r="74" customFormat="false" ht="13.5" hidden="false" customHeight="true" outlineLevel="0" collapsed="false">
      <c r="A74" s="8" t="s">
        <v>58</v>
      </c>
      <c r="B74" s="9" t="s">
        <v>17</v>
      </c>
      <c r="C74" s="10" t="s">
        <v>18</v>
      </c>
      <c r="D74" s="11" t="n">
        <v>22</v>
      </c>
      <c r="E74" s="11" t="n">
        <v>733</v>
      </c>
      <c r="F74" s="11" t="n">
        <v>142</v>
      </c>
      <c r="G74" s="11" t="n">
        <v>70</v>
      </c>
      <c r="N74" s="13" t="n">
        <f aca="false">AVERAGE(N$70:N$72)</f>
        <v>0.904741096788289</v>
      </c>
      <c r="O74" s="13" t="n">
        <f aca="false">AVERAGE(O$70:O$72)</f>
        <v>0.0602422928020582</v>
      </c>
      <c r="P74" s="13" t="n">
        <f aca="false">AVERAGE(P$70:P$72)</f>
        <v>0.069284064665127</v>
      </c>
      <c r="Q74" s="13" t="n">
        <f aca="false">AVERAGE(Q$70:Q$72)</f>
        <v>1.0254752851711</v>
      </c>
      <c r="T74" s="8" t="s">
        <v>59</v>
      </c>
      <c r="U74" s="9" t="s">
        <v>17</v>
      </c>
      <c r="V74" s="10" t="s">
        <v>18</v>
      </c>
      <c r="W74" s="11" t="n">
        <v>6</v>
      </c>
      <c r="X74" s="11" t="n">
        <v>788</v>
      </c>
      <c r="Y74" s="11" t="n">
        <v>82</v>
      </c>
      <c r="Z74" s="11" t="n">
        <v>72</v>
      </c>
      <c r="AD74" s="0" t="n">
        <v>2007</v>
      </c>
      <c r="AE74" s="0" t="n">
        <f aca="false">AD74/2631</f>
        <v>0.762827822120867</v>
      </c>
    </row>
    <row r="75" customFormat="false" ht="14.25" hidden="false" customHeight="false" outlineLevel="0" collapsed="false">
      <c r="A75" s="8"/>
      <c r="B75" s="9"/>
      <c r="C75" s="10" t="s">
        <v>20</v>
      </c>
      <c r="D75" s="11" t="n">
        <v>14</v>
      </c>
      <c r="E75" s="11" t="n">
        <v>758</v>
      </c>
      <c r="F75" s="11" t="n">
        <v>128</v>
      </c>
      <c r="G75" s="11" t="n">
        <v>67</v>
      </c>
      <c r="T75" s="8"/>
      <c r="U75" s="9"/>
      <c r="V75" s="10" t="s">
        <v>20</v>
      </c>
      <c r="W75" s="11" t="n">
        <v>12</v>
      </c>
      <c r="X75" s="11" t="n">
        <v>761</v>
      </c>
      <c r="Y75" s="11" t="n">
        <v>112</v>
      </c>
      <c r="Z75" s="11" t="n">
        <v>63</v>
      </c>
      <c r="AD75" s="0" t="n">
        <v>2198</v>
      </c>
      <c r="AE75" s="0" t="n">
        <f aca="false">AD75/2631</f>
        <v>0.835423793234511</v>
      </c>
    </row>
    <row r="76" customFormat="false" ht="14.25" hidden="false" customHeight="false" outlineLevel="0" collapsed="false">
      <c r="A76" s="8"/>
      <c r="B76" s="9"/>
      <c r="C76" s="10" t="s">
        <v>22</v>
      </c>
      <c r="D76" s="11" t="n">
        <v>17</v>
      </c>
      <c r="E76" s="11" t="n">
        <v>771</v>
      </c>
      <c r="F76" s="11" t="n">
        <v>116</v>
      </c>
      <c r="G76" s="11" t="n">
        <v>63</v>
      </c>
      <c r="T76" s="8"/>
      <c r="U76" s="9"/>
      <c r="V76" s="10" t="s">
        <v>22</v>
      </c>
      <c r="W76" s="11" t="n">
        <v>12</v>
      </c>
      <c r="X76" s="11" t="n">
        <v>795</v>
      </c>
      <c r="Y76" s="11" t="n">
        <v>86</v>
      </c>
      <c r="Z76" s="11" t="n">
        <v>55</v>
      </c>
      <c r="AD76" s="0" t="n">
        <v>2317</v>
      </c>
      <c r="AE76" s="0" t="n">
        <f aca="false">AD76/2631</f>
        <v>0.880653743823641</v>
      </c>
    </row>
    <row r="77" customFormat="false" ht="15" hidden="false" customHeight="false" outlineLevel="0" collapsed="false">
      <c r="A77" s="8"/>
      <c r="B77" s="9"/>
      <c r="C77" s="10" t="s">
        <v>24</v>
      </c>
      <c r="D77" s="11" t="n">
        <v>20</v>
      </c>
      <c r="E77" s="11" t="n">
        <v>713</v>
      </c>
      <c r="F77" s="11" t="n">
        <v>167</v>
      </c>
      <c r="G77" s="11" t="n">
        <v>67</v>
      </c>
      <c r="I77" s="5" t="s">
        <v>46</v>
      </c>
      <c r="J77" s="6" t="s">
        <v>11</v>
      </c>
      <c r="K77" s="6"/>
      <c r="L77" s="6"/>
      <c r="M77" s="6"/>
      <c r="N77" s="7" t="s">
        <v>12</v>
      </c>
      <c r="O77" s="7" t="s">
        <v>13</v>
      </c>
      <c r="P77" s="7" t="s">
        <v>14</v>
      </c>
      <c r="Q77" s="7" t="s">
        <v>15</v>
      </c>
      <c r="T77" s="8"/>
      <c r="U77" s="9"/>
      <c r="V77" s="10" t="s">
        <v>24</v>
      </c>
      <c r="W77" s="11" t="n">
        <v>12</v>
      </c>
      <c r="X77" s="11" t="n">
        <v>791</v>
      </c>
      <c r="Y77" s="11" t="n">
        <v>78</v>
      </c>
      <c r="Z77" s="11" t="n">
        <v>67</v>
      </c>
      <c r="AD77" s="0" t="n">
        <v>2401</v>
      </c>
      <c r="AE77" s="0" t="n">
        <f aca="false">AD77/2631</f>
        <v>0.912580767768909</v>
      </c>
    </row>
    <row r="78" customFormat="false" ht="15" hidden="false" customHeight="false" outlineLevel="0" collapsed="false">
      <c r="A78" s="8"/>
      <c r="B78" s="9"/>
      <c r="C78" s="10" t="s">
        <v>26</v>
      </c>
      <c r="D78" s="11" t="n">
        <v>18</v>
      </c>
      <c r="E78" s="11" t="n">
        <v>785</v>
      </c>
      <c r="F78" s="11" t="n">
        <v>86</v>
      </c>
      <c r="G78" s="11" t="n">
        <v>78</v>
      </c>
      <c r="I78" s="5"/>
      <c r="J78" s="4" t="s">
        <v>6</v>
      </c>
      <c r="K78" s="4" t="s">
        <v>7</v>
      </c>
      <c r="L78" s="4" t="s">
        <v>8</v>
      </c>
      <c r="M78" s="4" t="s">
        <v>9</v>
      </c>
      <c r="N78" s="7"/>
      <c r="O78" s="7"/>
      <c r="P78" s="7"/>
      <c r="Q78" s="7"/>
      <c r="T78" s="8"/>
      <c r="U78" s="9"/>
      <c r="V78" s="10" t="s">
        <v>26</v>
      </c>
      <c r="W78" s="11" t="n">
        <v>11</v>
      </c>
      <c r="X78" s="11" t="n">
        <v>763</v>
      </c>
      <c r="Y78" s="11" t="n">
        <v>111</v>
      </c>
      <c r="Z78" s="11" t="n">
        <v>63</v>
      </c>
    </row>
    <row r="79" customFormat="false" ht="14.25" hidden="false" customHeight="false" outlineLevel="0" collapsed="false">
      <c r="A79" s="8"/>
      <c r="B79" s="9"/>
      <c r="C79" s="10" t="s">
        <v>28</v>
      </c>
      <c r="D79" s="11" t="n">
        <v>20</v>
      </c>
      <c r="E79" s="11" t="n">
        <v>753</v>
      </c>
      <c r="F79" s="11" t="n">
        <v>106</v>
      </c>
      <c r="G79" s="11" t="n">
        <v>88</v>
      </c>
      <c r="I79" s="12" t="s">
        <v>21</v>
      </c>
      <c r="J79" s="11" t="n">
        <f aca="false">SUM(D140:D149)</f>
        <v>15</v>
      </c>
      <c r="K79" s="11" t="n">
        <f aca="false">SUM(E140:E149)</f>
        <v>8349</v>
      </c>
      <c r="L79" s="11" t="n">
        <f aca="false">SUM(F140:F149)</f>
        <v>372</v>
      </c>
      <c r="M79" s="11" t="n">
        <f aca="false">SUM(G140:G149)</f>
        <v>299</v>
      </c>
      <c r="N79" s="13" t="n">
        <f aca="false">SUM(J79:K79)/SUM(J79:M79)</f>
        <v>0.925733259546209</v>
      </c>
      <c r="O79" s="13" t="n">
        <f aca="false">J79/(J79+L79)</f>
        <v>0.0387596899224806</v>
      </c>
      <c r="P79" s="13" t="n">
        <f aca="false">J79/(J79+M79)</f>
        <v>0.0477707006369427</v>
      </c>
      <c r="Q79" s="13" t="n">
        <f aca="false">(2317+J79+L79)/2630</f>
        <v>1.02813688212928</v>
      </c>
      <c r="T79" s="8"/>
      <c r="U79" s="9"/>
      <c r="V79" s="10" t="s">
        <v>28</v>
      </c>
      <c r="W79" s="11" t="n">
        <v>11</v>
      </c>
      <c r="X79" s="11" t="n">
        <v>803</v>
      </c>
      <c r="Y79" s="11" t="n">
        <v>78</v>
      </c>
      <c r="Z79" s="11" t="n">
        <v>56</v>
      </c>
    </row>
    <row r="80" customFormat="false" ht="14.25" hidden="false" customHeight="false" outlineLevel="0" collapsed="false">
      <c r="A80" s="8"/>
      <c r="B80" s="9"/>
      <c r="C80" s="10" t="s">
        <v>29</v>
      </c>
      <c r="D80" s="11" t="n">
        <v>13</v>
      </c>
      <c r="E80" s="11" t="n">
        <v>781</v>
      </c>
      <c r="F80" s="11" t="n">
        <v>93</v>
      </c>
      <c r="G80" s="11" t="n">
        <v>80</v>
      </c>
      <c r="I80" s="12" t="s">
        <v>23</v>
      </c>
      <c r="J80" s="11" t="n">
        <f aca="false">SUM(D150:D159)</f>
        <v>17</v>
      </c>
      <c r="K80" s="11" t="n">
        <f aca="false">SUM(E150:E159)</f>
        <v>8308</v>
      </c>
      <c r="L80" s="11" t="n">
        <f aca="false">SUM(F150:F159)</f>
        <v>413</v>
      </c>
      <c r="M80" s="11" t="n">
        <f aca="false">SUM(G150:G159)</f>
        <v>297</v>
      </c>
      <c r="N80" s="13" t="n">
        <f aca="false">SUM(J80:K80)/SUM(J80:M80)</f>
        <v>0.921416712783619</v>
      </c>
      <c r="O80" s="13" t="n">
        <f aca="false">J80/(J80+L80)</f>
        <v>0.0395348837209302</v>
      </c>
      <c r="P80" s="13" t="n">
        <f aca="false">J80/(J80+M80)</f>
        <v>0.054140127388535</v>
      </c>
      <c r="Q80" s="13" t="n">
        <f aca="false">(2317+J80+L80)/2630</f>
        <v>1.04448669201521</v>
      </c>
      <c r="T80" s="8"/>
      <c r="U80" s="9"/>
      <c r="V80" s="10" t="s">
        <v>29</v>
      </c>
      <c r="W80" s="11" t="n">
        <v>11</v>
      </c>
      <c r="X80" s="11" t="n">
        <v>790</v>
      </c>
      <c r="Y80" s="11" t="n">
        <v>85</v>
      </c>
      <c r="Z80" s="11" t="n">
        <v>62</v>
      </c>
    </row>
    <row r="81" customFormat="false" ht="14.25" hidden="false" customHeight="false" outlineLevel="0" collapsed="false">
      <c r="A81" s="8"/>
      <c r="B81" s="9"/>
      <c r="C81" s="10" t="s">
        <v>30</v>
      </c>
      <c r="D81" s="11" t="n">
        <v>22</v>
      </c>
      <c r="E81" s="11" t="n">
        <v>739</v>
      </c>
      <c r="F81" s="11" t="n">
        <v>115</v>
      </c>
      <c r="G81" s="11" t="n">
        <v>91</v>
      </c>
      <c r="I81" s="12" t="s">
        <v>25</v>
      </c>
      <c r="J81" s="11" t="n">
        <f aca="false">SUM(D160:D169)</f>
        <v>15</v>
      </c>
      <c r="K81" s="11" t="n">
        <f aca="false">SUM(E160:E169)</f>
        <v>8323</v>
      </c>
      <c r="L81" s="11" t="n">
        <f aca="false">SUM(F160:F169)</f>
        <v>398</v>
      </c>
      <c r="M81" s="11" t="n">
        <f aca="false">SUM(G160:G169)</f>
        <v>299</v>
      </c>
      <c r="N81" s="13" t="n">
        <f aca="false">SUM(J81:K81)/SUM(J81:M81)</f>
        <v>0.922855561704483</v>
      </c>
      <c r="O81" s="13" t="n">
        <f aca="false">J81/(J81+L81)</f>
        <v>0.036319612590799</v>
      </c>
      <c r="P81" s="13" t="n">
        <f aca="false">J81/(J81+M81)</f>
        <v>0.0477707006369427</v>
      </c>
      <c r="Q81" s="13" t="n">
        <f aca="false">(2317+J81+L81)/2630</f>
        <v>1.03802281368821</v>
      </c>
      <c r="T81" s="8"/>
      <c r="U81" s="9"/>
      <c r="V81" s="10" t="s">
        <v>30</v>
      </c>
      <c r="W81" s="11" t="n">
        <v>9</v>
      </c>
      <c r="X81" s="11" t="n">
        <v>800</v>
      </c>
      <c r="Y81" s="11" t="n">
        <v>60</v>
      </c>
      <c r="Z81" s="11" t="n">
        <v>79</v>
      </c>
    </row>
    <row r="82" customFormat="false" ht="15" hidden="false" customHeight="false" outlineLevel="0" collapsed="false">
      <c r="A82" s="8"/>
      <c r="B82" s="9"/>
      <c r="C82" s="10" t="s">
        <v>31</v>
      </c>
      <c r="D82" s="11" t="n">
        <v>12</v>
      </c>
      <c r="E82" s="11" t="n">
        <v>789</v>
      </c>
      <c r="F82" s="11" t="n">
        <v>87</v>
      </c>
      <c r="G82" s="11" t="n">
        <v>79</v>
      </c>
      <c r="N82" s="14" t="s">
        <v>27</v>
      </c>
      <c r="O82" s="14"/>
      <c r="P82" s="14"/>
      <c r="Q82" s="14"/>
      <c r="T82" s="8"/>
      <c r="U82" s="9"/>
      <c r="V82" s="10" t="s">
        <v>31</v>
      </c>
      <c r="W82" s="11" t="n">
        <v>12</v>
      </c>
      <c r="X82" s="11" t="n">
        <v>774</v>
      </c>
      <c r="Y82" s="11" t="n">
        <v>99</v>
      </c>
      <c r="Z82" s="11" t="n">
        <v>63</v>
      </c>
    </row>
    <row r="83" customFormat="false" ht="14.25" hidden="false" customHeight="false" outlineLevel="0" collapsed="false">
      <c r="A83" s="8"/>
      <c r="B83" s="9"/>
      <c r="C83" s="10" t="s">
        <v>33</v>
      </c>
      <c r="D83" s="11" t="n">
        <v>17</v>
      </c>
      <c r="E83" s="11" t="n">
        <v>750</v>
      </c>
      <c r="F83" s="11" t="n">
        <v>109</v>
      </c>
      <c r="G83" s="11" t="n">
        <v>83</v>
      </c>
      <c r="N83" s="13" t="n">
        <f aca="false">AVERAGE(N$79:N$81)</f>
        <v>0.923335178011437</v>
      </c>
      <c r="O83" s="13" t="n">
        <f aca="false">AVERAGE(O$79:O$81)</f>
        <v>0.0382047287447366</v>
      </c>
      <c r="P83" s="13" t="n">
        <f aca="false">AVERAGE(P$79:P$81)</f>
        <v>0.0498938428874735</v>
      </c>
      <c r="Q83" s="13" t="n">
        <f aca="false">AVERAGE(Q$79:Q$81)</f>
        <v>1.03688212927757</v>
      </c>
      <c r="T83" s="8"/>
      <c r="U83" s="9"/>
      <c r="V83" s="10" t="s">
        <v>33</v>
      </c>
      <c r="W83" s="11" t="n">
        <v>11</v>
      </c>
      <c r="X83" s="11" t="n">
        <v>800</v>
      </c>
      <c r="Y83" s="11" t="n">
        <v>65</v>
      </c>
      <c r="Z83" s="11" t="n">
        <v>70</v>
      </c>
    </row>
    <row r="84" customFormat="false" ht="14.25" hidden="false" customHeight="false" outlineLevel="0" collapsed="false">
      <c r="A84" s="8"/>
      <c r="B84" s="15" t="s">
        <v>34</v>
      </c>
      <c r="C84" s="10" t="s">
        <v>18</v>
      </c>
      <c r="D84" s="11" t="n">
        <v>19</v>
      </c>
      <c r="E84" s="11" t="n">
        <v>793</v>
      </c>
      <c r="F84" s="11" t="n">
        <v>83</v>
      </c>
      <c r="G84" s="11" t="n">
        <v>72</v>
      </c>
      <c r="T84" s="8"/>
      <c r="U84" s="15" t="s">
        <v>34</v>
      </c>
      <c r="V84" s="10" t="s">
        <v>18</v>
      </c>
      <c r="W84" s="11" t="n">
        <v>11</v>
      </c>
      <c r="X84" s="11" t="n">
        <v>793</v>
      </c>
      <c r="Y84" s="11" t="n">
        <v>78</v>
      </c>
      <c r="Z84" s="11" t="n">
        <v>66</v>
      </c>
    </row>
    <row r="85" customFormat="false" ht="14.25" hidden="false" customHeight="false" outlineLevel="0" collapsed="false">
      <c r="A85" s="8"/>
      <c r="B85" s="15"/>
      <c r="C85" s="10" t="s">
        <v>20</v>
      </c>
      <c r="D85" s="11" t="n">
        <v>22</v>
      </c>
      <c r="E85" s="11" t="n">
        <v>751</v>
      </c>
      <c r="F85" s="11" t="n">
        <v>118</v>
      </c>
      <c r="G85" s="11" t="n">
        <v>76</v>
      </c>
      <c r="T85" s="8"/>
      <c r="U85" s="15"/>
      <c r="V85" s="10" t="s">
        <v>20</v>
      </c>
      <c r="W85" s="11" t="n">
        <v>11</v>
      </c>
      <c r="X85" s="11" t="n">
        <v>807</v>
      </c>
      <c r="Y85" s="11" t="n">
        <v>74</v>
      </c>
      <c r="Z85" s="11" t="n">
        <v>56</v>
      </c>
    </row>
    <row r="86" customFormat="false" ht="14.25" hidden="false" customHeight="false" outlineLevel="0" collapsed="false">
      <c r="A86" s="8"/>
      <c r="B86" s="15"/>
      <c r="C86" s="10" t="s">
        <v>22</v>
      </c>
      <c r="D86" s="11" t="n">
        <v>14</v>
      </c>
      <c r="E86" s="11" t="n">
        <v>776</v>
      </c>
      <c r="F86" s="11" t="n">
        <v>84</v>
      </c>
      <c r="G86" s="11" t="n">
        <v>93</v>
      </c>
      <c r="T86" s="8"/>
      <c r="U86" s="15"/>
      <c r="V86" s="10" t="s">
        <v>22</v>
      </c>
      <c r="W86" s="11" t="n">
        <v>7</v>
      </c>
      <c r="X86" s="11" t="n">
        <v>783</v>
      </c>
      <c r="Y86" s="11" t="n">
        <v>88</v>
      </c>
      <c r="Z86" s="11" t="n">
        <v>70</v>
      </c>
    </row>
    <row r="87" customFormat="false" ht="15" hidden="false" customHeight="false" outlineLevel="0" collapsed="false">
      <c r="A87" s="8"/>
      <c r="B87" s="15"/>
      <c r="C87" s="10" t="s">
        <v>24</v>
      </c>
      <c r="D87" s="11" t="n">
        <v>12</v>
      </c>
      <c r="E87" s="11" t="n">
        <v>781</v>
      </c>
      <c r="F87" s="11" t="n">
        <v>95</v>
      </c>
      <c r="G87" s="11" t="n">
        <v>79</v>
      </c>
      <c r="I87" s="5" t="s">
        <v>47</v>
      </c>
      <c r="J87" s="6" t="s">
        <v>11</v>
      </c>
      <c r="K87" s="6"/>
      <c r="L87" s="6"/>
      <c r="M87" s="6"/>
      <c r="N87" s="7" t="s">
        <v>12</v>
      </c>
      <c r="O87" s="7" t="s">
        <v>13</v>
      </c>
      <c r="P87" s="7" t="s">
        <v>14</v>
      </c>
      <c r="Q87" s="7" t="s">
        <v>15</v>
      </c>
      <c r="T87" s="8"/>
      <c r="U87" s="15"/>
      <c r="V87" s="10" t="s">
        <v>24</v>
      </c>
      <c r="W87" s="11" t="n">
        <v>12</v>
      </c>
      <c r="X87" s="11" t="n">
        <v>804</v>
      </c>
      <c r="Y87" s="11" t="n">
        <v>73</v>
      </c>
      <c r="Z87" s="11" t="n">
        <v>59</v>
      </c>
    </row>
    <row r="88" customFormat="false" ht="15" hidden="false" customHeight="false" outlineLevel="0" collapsed="false">
      <c r="A88" s="8"/>
      <c r="B88" s="15"/>
      <c r="C88" s="10" t="s">
        <v>26</v>
      </c>
      <c r="D88" s="11" t="n">
        <v>9</v>
      </c>
      <c r="E88" s="11" t="n">
        <v>775</v>
      </c>
      <c r="F88" s="11" t="n">
        <v>104</v>
      </c>
      <c r="G88" s="11" t="n">
        <v>79</v>
      </c>
      <c r="I88" s="5"/>
      <c r="J88" s="4" t="s">
        <v>6</v>
      </c>
      <c r="K88" s="4" t="s">
        <v>7</v>
      </c>
      <c r="L88" s="4" t="s">
        <v>8</v>
      </c>
      <c r="M88" s="4" t="s">
        <v>9</v>
      </c>
      <c r="N88" s="7"/>
      <c r="O88" s="7"/>
      <c r="P88" s="7"/>
      <c r="Q88" s="7"/>
      <c r="T88" s="8"/>
      <c r="U88" s="15"/>
      <c r="V88" s="10" t="s">
        <v>26</v>
      </c>
      <c r="W88" s="11" t="n">
        <v>6</v>
      </c>
      <c r="X88" s="11" t="n">
        <v>779</v>
      </c>
      <c r="Y88" s="11" t="n">
        <v>85</v>
      </c>
      <c r="Z88" s="11" t="n">
        <v>78</v>
      </c>
    </row>
    <row r="89" customFormat="false" ht="14.25" hidden="false" customHeight="false" outlineLevel="0" collapsed="false">
      <c r="A89" s="8"/>
      <c r="B89" s="15"/>
      <c r="C89" s="10" t="s">
        <v>28</v>
      </c>
      <c r="D89" s="11" t="n">
        <v>13</v>
      </c>
      <c r="E89" s="11" t="n">
        <v>743</v>
      </c>
      <c r="F89" s="11" t="n">
        <v>120</v>
      </c>
      <c r="G89" s="11" t="n">
        <v>91</v>
      </c>
      <c r="I89" s="12" t="s">
        <v>21</v>
      </c>
      <c r="J89" s="11" t="n">
        <f aca="false">SUM(W140:W149)</f>
        <v>8</v>
      </c>
      <c r="K89" s="11" t="n">
        <f aca="false">SUM(X140:X149)</f>
        <v>8394</v>
      </c>
      <c r="L89" s="11" t="n">
        <f aca="false">SUM(Y140:Y149)</f>
        <v>327</v>
      </c>
      <c r="M89" s="11" t="n">
        <f aca="false">SUM(Z140:Z149)</f>
        <v>222</v>
      </c>
      <c r="N89" s="13" t="n">
        <f aca="false">SUM(J89:K89)/SUM(J89:M89)</f>
        <v>0.938666070830075</v>
      </c>
      <c r="O89" s="13" t="n">
        <f aca="false">J89/(J89+L89)</f>
        <v>0.0238805970149254</v>
      </c>
      <c r="P89" s="13" t="n">
        <f aca="false">J89/(J89+M89)</f>
        <v>0.0347826086956522</v>
      </c>
      <c r="Q89" s="13" t="n">
        <f aca="false">(2401+J89+L89)/2630</f>
        <v>1.04030418250951</v>
      </c>
      <c r="T89" s="8"/>
      <c r="U89" s="15"/>
      <c r="V89" s="10" t="s">
        <v>28</v>
      </c>
      <c r="W89" s="11" t="n">
        <v>18</v>
      </c>
      <c r="X89" s="11" t="n">
        <v>736</v>
      </c>
      <c r="Y89" s="11" t="n">
        <v>141</v>
      </c>
      <c r="Z89" s="11" t="n">
        <v>53</v>
      </c>
    </row>
    <row r="90" customFormat="false" ht="14.25" hidden="false" customHeight="false" outlineLevel="0" collapsed="false">
      <c r="A90" s="8"/>
      <c r="B90" s="15"/>
      <c r="C90" s="10" t="s">
        <v>29</v>
      </c>
      <c r="D90" s="11" t="n">
        <v>23</v>
      </c>
      <c r="E90" s="11" t="n">
        <v>746</v>
      </c>
      <c r="F90" s="11" t="n">
        <v>134</v>
      </c>
      <c r="G90" s="11" t="n">
        <v>64</v>
      </c>
      <c r="I90" s="12" t="s">
        <v>23</v>
      </c>
      <c r="J90" s="11" t="n">
        <f aca="false">SUM(W150:W159)</f>
        <v>7</v>
      </c>
      <c r="K90" s="11" t="n">
        <f aca="false">SUM(X150:X159)</f>
        <v>8379</v>
      </c>
      <c r="L90" s="11" t="n">
        <f aca="false">SUM(Y150:Y159)</f>
        <v>342</v>
      </c>
      <c r="M90" s="11" t="n">
        <f aca="false">SUM(Z150:Z159)</f>
        <v>223</v>
      </c>
      <c r="N90" s="13" t="n">
        <f aca="false">SUM(J90:K90)/SUM(J90:M90)</f>
        <v>0.936878561054631</v>
      </c>
      <c r="O90" s="13" t="n">
        <f aca="false">J90/(J90+L90)</f>
        <v>0.0200573065902579</v>
      </c>
      <c r="P90" s="13" t="n">
        <f aca="false">J90/(J90+M90)</f>
        <v>0.0304347826086957</v>
      </c>
      <c r="Q90" s="13" t="n">
        <f aca="false">(2401+J90+L90)/2630</f>
        <v>1.04562737642586</v>
      </c>
      <c r="T90" s="8"/>
      <c r="U90" s="15"/>
      <c r="V90" s="10" t="s">
        <v>29</v>
      </c>
      <c r="W90" s="11" t="n">
        <v>18</v>
      </c>
      <c r="X90" s="11" t="n">
        <v>780</v>
      </c>
      <c r="Y90" s="11" t="n">
        <v>96</v>
      </c>
      <c r="Z90" s="11" t="n">
        <v>54</v>
      </c>
    </row>
    <row r="91" customFormat="false" ht="14.25" hidden="false" customHeight="false" outlineLevel="0" collapsed="false">
      <c r="A91" s="8"/>
      <c r="B91" s="15"/>
      <c r="C91" s="10" t="s">
        <v>30</v>
      </c>
      <c r="D91" s="11" t="n">
        <v>17</v>
      </c>
      <c r="E91" s="11" t="n">
        <v>755</v>
      </c>
      <c r="F91" s="11" t="n">
        <v>118</v>
      </c>
      <c r="G91" s="11" t="n">
        <v>77</v>
      </c>
      <c r="I91" s="12" t="s">
        <v>25</v>
      </c>
      <c r="J91" s="11" t="n">
        <f aca="false">SUM(W160:W169)</f>
        <v>11</v>
      </c>
      <c r="K91" s="11" t="n">
        <f aca="false">SUM(X160:X169)</f>
        <v>8399</v>
      </c>
      <c r="L91" s="11" t="n">
        <f aca="false">SUM(Y160:Y169)</f>
        <v>322</v>
      </c>
      <c r="M91" s="11" t="n">
        <f aca="false">SUM(Z160:Z169)</f>
        <v>219</v>
      </c>
      <c r="N91" s="13" t="n">
        <f aca="false">SUM(J91:K91)/SUM(J91:M91)</f>
        <v>0.939559825717797</v>
      </c>
      <c r="O91" s="13" t="n">
        <f aca="false">J91/(J91+L91)</f>
        <v>0.033033033033033</v>
      </c>
      <c r="P91" s="13" t="n">
        <f aca="false">J91/(J91+M91)</f>
        <v>0.0478260869565217</v>
      </c>
      <c r="Q91" s="13" t="n">
        <f aca="false">(2401+J91+L91)/2630</f>
        <v>1.03954372623574</v>
      </c>
      <c r="T91" s="8"/>
      <c r="U91" s="15"/>
      <c r="V91" s="10" t="s">
        <v>30</v>
      </c>
      <c r="W91" s="11" t="n">
        <v>9</v>
      </c>
      <c r="X91" s="11" t="n">
        <v>808</v>
      </c>
      <c r="Y91" s="11" t="n">
        <v>61</v>
      </c>
      <c r="Z91" s="11" t="n">
        <v>70</v>
      </c>
    </row>
    <row r="92" customFormat="false" ht="15" hidden="false" customHeight="false" outlineLevel="0" collapsed="false">
      <c r="A92" s="8"/>
      <c r="B92" s="15"/>
      <c r="C92" s="10" t="s">
        <v>31</v>
      </c>
      <c r="D92" s="11" t="n">
        <v>16</v>
      </c>
      <c r="E92" s="11" t="n">
        <v>780</v>
      </c>
      <c r="F92" s="11" t="n">
        <v>95</v>
      </c>
      <c r="G92" s="11" t="n">
        <v>76</v>
      </c>
      <c r="N92" s="14" t="s">
        <v>27</v>
      </c>
      <c r="O92" s="14"/>
      <c r="P92" s="14"/>
      <c r="Q92" s="14"/>
      <c r="T92" s="8"/>
      <c r="U92" s="15"/>
      <c r="V92" s="10" t="s">
        <v>31</v>
      </c>
      <c r="W92" s="11" t="n">
        <v>7</v>
      </c>
      <c r="X92" s="11" t="n">
        <v>769</v>
      </c>
      <c r="Y92" s="11" t="n">
        <v>96</v>
      </c>
      <c r="Z92" s="11" t="n">
        <v>76</v>
      </c>
    </row>
    <row r="93" customFormat="false" ht="14.25" hidden="false" customHeight="false" outlineLevel="0" collapsed="false">
      <c r="A93" s="8"/>
      <c r="B93" s="15"/>
      <c r="C93" s="10" t="s">
        <v>33</v>
      </c>
      <c r="D93" s="11" t="n">
        <v>9</v>
      </c>
      <c r="E93" s="11" t="n">
        <v>761</v>
      </c>
      <c r="F93" s="11" t="n">
        <v>109</v>
      </c>
      <c r="G93" s="11" t="n">
        <v>80</v>
      </c>
      <c r="N93" s="13" t="n">
        <f aca="false">AVERAGE(N$89:N$91)</f>
        <v>0.938368152534168</v>
      </c>
      <c r="O93" s="13" t="n">
        <f aca="false">AVERAGE(O$89:O$91)</f>
        <v>0.0256569788794054</v>
      </c>
      <c r="P93" s="13" t="n">
        <f aca="false">AVERAGE(P$89:P$91)</f>
        <v>0.0376811594202899</v>
      </c>
      <c r="Q93" s="13" t="n">
        <f aca="false">AVERAGE(Q$81:Q$91)</f>
        <v>1.04007604562738</v>
      </c>
      <c r="T93" s="8"/>
      <c r="U93" s="15"/>
      <c r="V93" s="10" t="s">
        <v>33</v>
      </c>
      <c r="W93" s="11" t="n">
        <v>15</v>
      </c>
      <c r="X93" s="11" t="n">
        <v>748</v>
      </c>
      <c r="Y93" s="11" t="n">
        <v>122</v>
      </c>
      <c r="Z93" s="11" t="n">
        <v>61</v>
      </c>
    </row>
    <row r="94" customFormat="false" ht="14.25" hidden="false" customHeight="false" outlineLevel="0" collapsed="false">
      <c r="A94" s="8"/>
      <c r="B94" s="16" t="s">
        <v>36</v>
      </c>
      <c r="C94" s="10" t="s">
        <v>18</v>
      </c>
      <c r="D94" s="11" t="n">
        <v>25</v>
      </c>
      <c r="E94" s="11" t="n">
        <v>722</v>
      </c>
      <c r="F94" s="11" t="n">
        <v>143</v>
      </c>
      <c r="G94" s="11" t="n">
        <v>77</v>
      </c>
      <c r="T94" s="8"/>
      <c r="U94" s="16" t="s">
        <v>36</v>
      </c>
      <c r="V94" s="10" t="s">
        <v>18</v>
      </c>
      <c r="W94" s="11" t="n">
        <v>7</v>
      </c>
      <c r="X94" s="11" t="n">
        <v>820</v>
      </c>
      <c r="Y94" s="11" t="n">
        <v>65</v>
      </c>
      <c r="Z94" s="11" t="n">
        <v>56</v>
      </c>
    </row>
    <row r="95" customFormat="false" ht="14.25" hidden="false" customHeight="false" outlineLevel="0" collapsed="false">
      <c r="A95" s="8"/>
      <c r="B95" s="8"/>
      <c r="C95" s="10" t="s">
        <v>20</v>
      </c>
      <c r="D95" s="11" t="n">
        <v>23</v>
      </c>
      <c r="E95" s="11" t="n">
        <v>756</v>
      </c>
      <c r="F95" s="11" t="n">
        <v>120</v>
      </c>
      <c r="G95" s="11" t="n">
        <v>68</v>
      </c>
      <c r="T95" s="8"/>
      <c r="U95" s="8"/>
      <c r="V95" s="10" t="s">
        <v>20</v>
      </c>
      <c r="W95" s="11" t="n">
        <v>6</v>
      </c>
      <c r="X95" s="11" t="n">
        <v>785</v>
      </c>
      <c r="Y95" s="11" t="n">
        <v>92</v>
      </c>
      <c r="Z95" s="11" t="n">
        <v>65</v>
      </c>
    </row>
    <row r="96" customFormat="false" ht="14.25" hidden="false" customHeight="false" outlineLevel="0" collapsed="false">
      <c r="A96" s="8"/>
      <c r="B96" s="8"/>
      <c r="C96" s="10" t="s">
        <v>22</v>
      </c>
      <c r="D96" s="11" t="n">
        <v>11</v>
      </c>
      <c r="E96" s="11" t="n">
        <v>795</v>
      </c>
      <c r="F96" s="11" t="n">
        <v>96</v>
      </c>
      <c r="G96" s="11" t="n">
        <v>65</v>
      </c>
      <c r="T96" s="8"/>
      <c r="U96" s="8"/>
      <c r="V96" s="10" t="s">
        <v>22</v>
      </c>
      <c r="W96" s="11" t="n">
        <v>12</v>
      </c>
      <c r="X96" s="11" t="n">
        <v>748</v>
      </c>
      <c r="Y96" s="11" t="n">
        <v>122</v>
      </c>
      <c r="Z96" s="11" t="n">
        <v>66</v>
      </c>
    </row>
    <row r="97" customFormat="false" ht="14.25" hidden="false" customHeight="false" outlineLevel="0" collapsed="false">
      <c r="A97" s="8"/>
      <c r="B97" s="8"/>
      <c r="C97" s="10" t="s">
        <v>24</v>
      </c>
      <c r="D97" s="11" t="n">
        <v>19</v>
      </c>
      <c r="E97" s="11" t="n">
        <v>741</v>
      </c>
      <c r="F97" s="11" t="n">
        <v>113</v>
      </c>
      <c r="G97" s="11" t="n">
        <v>94</v>
      </c>
      <c r="T97" s="8"/>
      <c r="U97" s="8"/>
      <c r="V97" s="10" t="s">
        <v>24</v>
      </c>
      <c r="W97" s="11" t="n">
        <v>15</v>
      </c>
      <c r="X97" s="11" t="n">
        <v>756</v>
      </c>
      <c r="Y97" s="11" t="n">
        <v>102</v>
      </c>
      <c r="Z97" s="11" t="n">
        <v>75</v>
      </c>
    </row>
    <row r="98" customFormat="false" ht="14.25" hidden="false" customHeight="false" outlineLevel="0" collapsed="false">
      <c r="A98" s="8"/>
      <c r="B98" s="8"/>
      <c r="C98" s="10" t="s">
        <v>26</v>
      </c>
      <c r="D98" s="11" t="n">
        <v>17</v>
      </c>
      <c r="E98" s="11" t="n">
        <v>757</v>
      </c>
      <c r="F98" s="11" t="n">
        <v>131</v>
      </c>
      <c r="G98" s="11" t="n">
        <v>62</v>
      </c>
      <c r="T98" s="8"/>
      <c r="U98" s="8"/>
      <c r="V98" s="10" t="s">
        <v>26</v>
      </c>
      <c r="W98" s="11" t="n">
        <v>5</v>
      </c>
      <c r="X98" s="11" t="n">
        <v>830</v>
      </c>
      <c r="Y98" s="11" t="n">
        <v>59</v>
      </c>
      <c r="Z98" s="11" t="n">
        <v>54</v>
      </c>
    </row>
    <row r="99" customFormat="false" ht="14.25" hidden="false" customHeight="false" outlineLevel="0" collapsed="false">
      <c r="A99" s="8"/>
      <c r="B99" s="8"/>
      <c r="C99" s="10" t="s">
        <v>28</v>
      </c>
      <c r="D99" s="11" t="n">
        <v>13</v>
      </c>
      <c r="E99" s="11" t="n">
        <v>767</v>
      </c>
      <c r="F99" s="11" t="n">
        <v>105</v>
      </c>
      <c r="G99" s="11" t="n">
        <v>82</v>
      </c>
      <c r="T99" s="8"/>
      <c r="U99" s="8"/>
      <c r="V99" s="10" t="s">
        <v>28</v>
      </c>
      <c r="W99" s="11" t="n">
        <v>12</v>
      </c>
      <c r="X99" s="11" t="n">
        <v>772</v>
      </c>
      <c r="Y99" s="11" t="n">
        <v>95</v>
      </c>
      <c r="Z99" s="11" t="n">
        <v>69</v>
      </c>
    </row>
    <row r="100" customFormat="false" ht="14.25" hidden="false" customHeight="false" outlineLevel="0" collapsed="false">
      <c r="A100" s="8"/>
      <c r="B100" s="8"/>
      <c r="C100" s="10" t="s">
        <v>29</v>
      </c>
      <c r="D100" s="11" t="n">
        <v>18</v>
      </c>
      <c r="E100" s="11" t="n">
        <v>787</v>
      </c>
      <c r="F100" s="11" t="n">
        <v>74</v>
      </c>
      <c r="G100" s="11" t="n">
        <v>88</v>
      </c>
      <c r="T100" s="8"/>
      <c r="U100" s="8"/>
      <c r="V100" s="10" t="s">
        <v>29</v>
      </c>
      <c r="W100" s="11" t="n">
        <v>7</v>
      </c>
      <c r="X100" s="11" t="n">
        <v>788</v>
      </c>
      <c r="Y100" s="11" t="n">
        <v>88</v>
      </c>
      <c r="Z100" s="11" t="n">
        <v>65</v>
      </c>
    </row>
    <row r="101" customFormat="false" ht="14.25" hidden="false" customHeight="false" outlineLevel="0" collapsed="false">
      <c r="A101" s="8"/>
      <c r="B101" s="8"/>
      <c r="C101" s="10" t="s">
        <v>30</v>
      </c>
      <c r="D101" s="11" t="n">
        <v>18</v>
      </c>
      <c r="E101" s="11" t="n">
        <v>754</v>
      </c>
      <c r="F101" s="11" t="n">
        <v>130</v>
      </c>
      <c r="G101" s="11" t="n">
        <v>65</v>
      </c>
      <c r="T101" s="8"/>
      <c r="U101" s="8"/>
      <c r="V101" s="10" t="s">
        <v>30</v>
      </c>
      <c r="W101" s="11" t="n">
        <v>12</v>
      </c>
      <c r="X101" s="11" t="n">
        <v>756</v>
      </c>
      <c r="Y101" s="11" t="n">
        <v>101</v>
      </c>
      <c r="Z101" s="11" t="n">
        <v>79</v>
      </c>
    </row>
    <row r="102" customFormat="false" ht="14.25" hidden="false" customHeight="false" outlineLevel="0" collapsed="false">
      <c r="A102" s="8"/>
      <c r="B102" s="8"/>
      <c r="C102" s="10" t="s">
        <v>31</v>
      </c>
      <c r="D102" s="11" t="n">
        <v>11</v>
      </c>
      <c r="E102" s="11" t="n">
        <v>781</v>
      </c>
      <c r="F102" s="11" t="n">
        <v>96</v>
      </c>
      <c r="G102" s="11" t="n">
        <v>79</v>
      </c>
      <c r="T102" s="8"/>
      <c r="U102" s="8"/>
      <c r="V102" s="10" t="s">
        <v>31</v>
      </c>
      <c r="W102" s="11" t="n">
        <v>11</v>
      </c>
      <c r="X102" s="11" t="n">
        <v>788</v>
      </c>
      <c r="Y102" s="11" t="n">
        <v>89</v>
      </c>
      <c r="Z102" s="11" t="n">
        <v>60</v>
      </c>
    </row>
    <row r="103" customFormat="false" ht="14.25" hidden="false" customHeight="false" outlineLevel="0" collapsed="false">
      <c r="A103" s="8"/>
      <c r="B103" s="8"/>
      <c r="C103" s="10" t="s">
        <v>33</v>
      </c>
      <c r="D103" s="11" t="n">
        <v>23</v>
      </c>
      <c r="E103" s="11" t="n">
        <v>709</v>
      </c>
      <c r="F103" s="11" t="n">
        <v>144</v>
      </c>
      <c r="G103" s="11" t="n">
        <v>83</v>
      </c>
      <c r="T103" s="8"/>
      <c r="U103" s="8"/>
      <c r="V103" s="10" t="s">
        <v>33</v>
      </c>
      <c r="W103" s="11" t="n">
        <v>11</v>
      </c>
      <c r="X103" s="11" t="n">
        <v>779</v>
      </c>
      <c r="Y103" s="11" t="n">
        <v>86</v>
      </c>
      <c r="Z103" s="11" t="n">
        <v>70</v>
      </c>
    </row>
    <row r="104" customFormat="false" ht="12.75" hidden="false" customHeight="false" outlineLevel="0" collapsed="false">
      <c r="D104" s="17"/>
      <c r="E104" s="17"/>
      <c r="F104" s="17"/>
      <c r="G104" s="17"/>
      <c r="W104" s="17"/>
      <c r="X104" s="17"/>
      <c r="Y104" s="17"/>
      <c r="Z104" s="17"/>
    </row>
    <row r="105" customFormat="false" ht="12.75" hidden="false" customHeight="false" outlineLevel="0" collapsed="false">
      <c r="D105" s="17"/>
      <c r="E105" s="17"/>
      <c r="F105" s="17"/>
      <c r="G105" s="17"/>
      <c r="W105" s="17"/>
      <c r="X105" s="17"/>
      <c r="Y105" s="17"/>
      <c r="Z105" s="17"/>
    </row>
    <row r="106" customFormat="false" ht="15" hidden="false" customHeight="false" outlineLevel="0" collapsed="false">
      <c r="D106" s="4" t="s">
        <v>6</v>
      </c>
      <c r="E106" s="4" t="s">
        <v>7</v>
      </c>
      <c r="F106" s="4" t="s">
        <v>8</v>
      </c>
      <c r="G106" s="4" t="s">
        <v>9</v>
      </c>
      <c r="W106" s="4" t="s">
        <v>6</v>
      </c>
      <c r="X106" s="4" t="s">
        <v>7</v>
      </c>
      <c r="Y106" s="4" t="s">
        <v>8</v>
      </c>
      <c r="Z106" s="4" t="s">
        <v>9</v>
      </c>
    </row>
    <row r="107" customFormat="false" ht="13.5" hidden="false" customHeight="true" outlineLevel="0" collapsed="false">
      <c r="A107" s="8" t="s">
        <v>60</v>
      </c>
      <c r="B107" s="9" t="s">
        <v>17</v>
      </c>
      <c r="C107" s="10" t="s">
        <v>18</v>
      </c>
      <c r="D107" s="11" t="n">
        <v>6</v>
      </c>
      <c r="E107" s="11" t="n">
        <v>781</v>
      </c>
      <c r="F107" s="11" t="n">
        <v>95</v>
      </c>
      <c r="G107" s="11" t="n">
        <v>53</v>
      </c>
      <c r="T107" s="8" t="s">
        <v>61</v>
      </c>
      <c r="U107" s="9" t="s">
        <v>17</v>
      </c>
      <c r="V107" s="10" t="s">
        <v>18</v>
      </c>
      <c r="W107" s="11" t="n">
        <v>3</v>
      </c>
      <c r="X107" s="11" t="n">
        <v>838</v>
      </c>
      <c r="Y107" s="11" t="n">
        <v>35</v>
      </c>
      <c r="Z107" s="11" t="n">
        <v>40</v>
      </c>
    </row>
    <row r="108" customFormat="false" ht="14.25" hidden="false" customHeight="false" outlineLevel="0" collapsed="false">
      <c r="A108" s="8"/>
      <c r="B108" s="9"/>
      <c r="C108" s="10" t="s">
        <v>20</v>
      </c>
      <c r="D108" s="11" t="n">
        <v>4</v>
      </c>
      <c r="E108" s="11" t="n">
        <v>823</v>
      </c>
      <c r="F108" s="11" t="n">
        <v>48</v>
      </c>
      <c r="G108" s="11" t="n">
        <v>60</v>
      </c>
      <c r="T108" s="8"/>
      <c r="U108" s="9"/>
      <c r="V108" s="10" t="s">
        <v>20</v>
      </c>
      <c r="W108" s="11" t="n">
        <v>8</v>
      </c>
      <c r="X108" s="11" t="n">
        <v>785</v>
      </c>
      <c r="Y108" s="11" t="n">
        <v>75</v>
      </c>
      <c r="Z108" s="11" t="n">
        <v>48</v>
      </c>
    </row>
    <row r="109" customFormat="false" ht="14.25" hidden="false" customHeight="false" outlineLevel="0" collapsed="false">
      <c r="A109" s="8"/>
      <c r="B109" s="9"/>
      <c r="C109" s="10" t="s">
        <v>22</v>
      </c>
      <c r="D109" s="11" t="n">
        <v>8</v>
      </c>
      <c r="E109" s="11" t="n">
        <v>820</v>
      </c>
      <c r="F109" s="11" t="n">
        <v>59</v>
      </c>
      <c r="G109" s="11" t="n">
        <v>48</v>
      </c>
      <c r="T109" s="8"/>
      <c r="U109" s="9"/>
      <c r="V109" s="10" t="s">
        <v>22</v>
      </c>
      <c r="W109" s="11" t="n">
        <v>3</v>
      </c>
      <c r="X109" s="11" t="n">
        <v>794</v>
      </c>
      <c r="Y109" s="11" t="n">
        <v>84</v>
      </c>
      <c r="Z109" s="11" t="n">
        <v>35</v>
      </c>
    </row>
    <row r="110" customFormat="false" ht="14.25" hidden="false" customHeight="false" outlineLevel="0" collapsed="false">
      <c r="A110" s="8"/>
      <c r="B110" s="9"/>
      <c r="C110" s="10" t="s">
        <v>24</v>
      </c>
      <c r="D110" s="11" t="n">
        <v>10</v>
      </c>
      <c r="E110" s="11" t="n">
        <v>787</v>
      </c>
      <c r="F110" s="11" t="n">
        <v>75</v>
      </c>
      <c r="G110" s="11" t="n">
        <v>63</v>
      </c>
      <c r="T110" s="8"/>
      <c r="U110" s="9"/>
      <c r="V110" s="10" t="s">
        <v>24</v>
      </c>
      <c r="W110" s="11" t="n">
        <v>2</v>
      </c>
      <c r="X110" s="11" t="n">
        <v>825</v>
      </c>
      <c r="Y110" s="11" t="n">
        <v>49</v>
      </c>
      <c r="Z110" s="11" t="n">
        <v>40</v>
      </c>
    </row>
    <row r="111" customFormat="false" ht="14.25" hidden="false" customHeight="false" outlineLevel="0" collapsed="false">
      <c r="A111" s="8"/>
      <c r="B111" s="9"/>
      <c r="C111" s="10" t="s">
        <v>26</v>
      </c>
      <c r="D111" s="11" t="n">
        <v>7</v>
      </c>
      <c r="E111" s="11" t="n">
        <v>787</v>
      </c>
      <c r="F111" s="11" t="n">
        <v>89</v>
      </c>
      <c r="G111" s="11" t="n">
        <v>52</v>
      </c>
      <c r="T111" s="8"/>
      <c r="U111" s="9"/>
      <c r="V111" s="10" t="s">
        <v>26</v>
      </c>
      <c r="W111" s="11" t="n">
        <v>4</v>
      </c>
      <c r="X111" s="11" t="n">
        <v>830</v>
      </c>
      <c r="Y111" s="11" t="n">
        <v>34</v>
      </c>
      <c r="Z111" s="11" t="n">
        <v>48</v>
      </c>
    </row>
    <row r="112" customFormat="false" ht="14.25" hidden="false" customHeight="false" outlineLevel="0" collapsed="false">
      <c r="A112" s="8"/>
      <c r="B112" s="9"/>
      <c r="C112" s="10" t="s">
        <v>28</v>
      </c>
      <c r="D112" s="11" t="n">
        <v>6</v>
      </c>
      <c r="E112" s="11" t="n">
        <v>828</v>
      </c>
      <c r="F112" s="11" t="n">
        <v>56</v>
      </c>
      <c r="G112" s="11" t="n">
        <v>45</v>
      </c>
      <c r="T112" s="8"/>
      <c r="U112" s="9"/>
      <c r="V112" s="10" t="s">
        <v>28</v>
      </c>
      <c r="W112" s="11" t="n">
        <v>3</v>
      </c>
      <c r="X112" s="11" t="n">
        <v>829</v>
      </c>
      <c r="Y112" s="11" t="n">
        <v>51</v>
      </c>
      <c r="Z112" s="11" t="n">
        <v>33</v>
      </c>
    </row>
    <row r="113" customFormat="false" ht="14.25" hidden="false" customHeight="false" outlineLevel="0" collapsed="false">
      <c r="A113" s="8"/>
      <c r="B113" s="9"/>
      <c r="C113" s="10" t="s">
        <v>29</v>
      </c>
      <c r="D113" s="11" t="n">
        <v>3</v>
      </c>
      <c r="E113" s="11" t="n">
        <v>798</v>
      </c>
      <c r="F113" s="11" t="n">
        <v>79</v>
      </c>
      <c r="G113" s="11" t="n">
        <v>55</v>
      </c>
      <c r="T113" s="8"/>
      <c r="U113" s="9"/>
      <c r="V113" s="10" t="s">
        <v>29</v>
      </c>
      <c r="W113" s="11" t="n">
        <v>3</v>
      </c>
      <c r="X113" s="11" t="n">
        <v>825</v>
      </c>
      <c r="Y113" s="11" t="n">
        <v>51</v>
      </c>
      <c r="Z113" s="11" t="n">
        <v>37</v>
      </c>
    </row>
    <row r="114" customFormat="false" ht="14.25" hidden="false" customHeight="false" outlineLevel="0" collapsed="false">
      <c r="A114" s="8"/>
      <c r="B114" s="9"/>
      <c r="C114" s="10" t="s">
        <v>30</v>
      </c>
      <c r="D114" s="11" t="n">
        <v>7</v>
      </c>
      <c r="E114" s="11" t="n">
        <v>808</v>
      </c>
      <c r="F114" s="11" t="n">
        <v>60</v>
      </c>
      <c r="G114" s="11" t="n">
        <v>60</v>
      </c>
      <c r="T114" s="8"/>
      <c r="U114" s="9"/>
      <c r="V114" s="10" t="s">
        <v>30</v>
      </c>
      <c r="W114" s="11" t="n">
        <v>0</v>
      </c>
      <c r="X114" s="11" t="n">
        <v>827</v>
      </c>
      <c r="Y114" s="11" t="n">
        <v>44</v>
      </c>
      <c r="Z114" s="11" t="n">
        <v>45</v>
      </c>
    </row>
    <row r="115" customFormat="false" ht="14.25" hidden="false" customHeight="false" outlineLevel="0" collapsed="false">
      <c r="A115" s="8"/>
      <c r="B115" s="9"/>
      <c r="C115" s="10" t="s">
        <v>31</v>
      </c>
      <c r="D115" s="11" t="n">
        <v>8</v>
      </c>
      <c r="E115" s="11" t="n">
        <v>798</v>
      </c>
      <c r="F115" s="11" t="n">
        <v>68</v>
      </c>
      <c r="G115" s="11" t="n">
        <v>61</v>
      </c>
      <c r="T115" s="8"/>
      <c r="U115" s="9"/>
      <c r="V115" s="10" t="s">
        <v>31</v>
      </c>
      <c r="W115" s="11" t="n">
        <v>3</v>
      </c>
      <c r="X115" s="11" t="n">
        <v>829</v>
      </c>
      <c r="Y115" s="11" t="n">
        <v>47</v>
      </c>
      <c r="Z115" s="11" t="n">
        <v>37</v>
      </c>
    </row>
    <row r="116" customFormat="false" ht="14.25" hidden="false" customHeight="false" outlineLevel="0" collapsed="false">
      <c r="A116" s="8"/>
      <c r="B116" s="9"/>
      <c r="C116" s="10" t="s">
        <v>33</v>
      </c>
      <c r="D116" s="11" t="n">
        <v>5</v>
      </c>
      <c r="E116" s="11" t="n">
        <v>804</v>
      </c>
      <c r="F116" s="11" t="n">
        <v>58</v>
      </c>
      <c r="G116" s="11" t="n">
        <v>63</v>
      </c>
      <c r="T116" s="8"/>
      <c r="U116" s="9"/>
      <c r="V116" s="10" t="s">
        <v>33</v>
      </c>
      <c r="W116" s="11" t="n">
        <v>1</v>
      </c>
      <c r="X116" s="11" t="n">
        <v>832</v>
      </c>
      <c r="Y116" s="11" t="n">
        <v>37</v>
      </c>
      <c r="Z116" s="11" t="n">
        <v>40</v>
      </c>
    </row>
    <row r="117" customFormat="false" ht="14.25" hidden="false" customHeight="false" outlineLevel="0" collapsed="false">
      <c r="A117" s="8"/>
      <c r="B117" s="15" t="s">
        <v>34</v>
      </c>
      <c r="C117" s="10" t="s">
        <v>18</v>
      </c>
      <c r="D117" s="11" t="n">
        <v>7</v>
      </c>
      <c r="E117" s="11" t="n">
        <v>787</v>
      </c>
      <c r="F117" s="11" t="n">
        <v>91</v>
      </c>
      <c r="G117" s="11" t="n">
        <v>50</v>
      </c>
      <c r="T117" s="8"/>
      <c r="U117" s="15" t="s">
        <v>34</v>
      </c>
      <c r="V117" s="10" t="s">
        <v>18</v>
      </c>
      <c r="W117" s="11" t="n">
        <v>3</v>
      </c>
      <c r="X117" s="11" t="n">
        <v>823</v>
      </c>
      <c r="Y117" s="11" t="n">
        <v>43</v>
      </c>
      <c r="Z117" s="11" t="n">
        <v>47</v>
      </c>
    </row>
    <row r="118" customFormat="false" ht="14.25" hidden="false" customHeight="false" outlineLevel="0" collapsed="false">
      <c r="A118" s="8"/>
      <c r="B118" s="15"/>
      <c r="C118" s="10" t="s">
        <v>20</v>
      </c>
      <c r="D118" s="11" t="n">
        <v>9</v>
      </c>
      <c r="E118" s="11" t="n">
        <v>824</v>
      </c>
      <c r="F118" s="11" t="n">
        <v>55</v>
      </c>
      <c r="G118" s="11" t="n">
        <v>47</v>
      </c>
      <c r="T118" s="8"/>
      <c r="U118" s="15"/>
      <c r="V118" s="10" t="s">
        <v>20</v>
      </c>
      <c r="W118" s="11" t="n">
        <v>1</v>
      </c>
      <c r="X118" s="11" t="n">
        <v>847</v>
      </c>
      <c r="Y118" s="11" t="n">
        <v>36</v>
      </c>
      <c r="Z118" s="11" t="n">
        <v>32</v>
      </c>
    </row>
    <row r="119" customFormat="false" ht="14.25" hidden="false" customHeight="false" outlineLevel="0" collapsed="false">
      <c r="A119" s="8"/>
      <c r="B119" s="15"/>
      <c r="C119" s="10" t="s">
        <v>22</v>
      </c>
      <c r="D119" s="11" t="n">
        <v>4</v>
      </c>
      <c r="E119" s="11" t="n">
        <v>779</v>
      </c>
      <c r="F119" s="11" t="n">
        <v>92</v>
      </c>
      <c r="G119" s="11" t="n">
        <v>60</v>
      </c>
      <c r="T119" s="8"/>
      <c r="U119" s="15"/>
      <c r="V119" s="10" t="s">
        <v>22</v>
      </c>
      <c r="W119" s="11" t="n">
        <v>3</v>
      </c>
      <c r="X119" s="11" t="n">
        <v>820</v>
      </c>
      <c r="Y119" s="11" t="n">
        <v>48</v>
      </c>
      <c r="Z119" s="11" t="n">
        <v>45</v>
      </c>
    </row>
    <row r="120" customFormat="false" ht="14.25" hidden="false" customHeight="false" outlineLevel="0" collapsed="false">
      <c r="A120" s="8"/>
      <c r="B120" s="15"/>
      <c r="C120" s="10" t="s">
        <v>24</v>
      </c>
      <c r="D120" s="11" t="n">
        <v>8</v>
      </c>
      <c r="E120" s="11" t="n">
        <v>799</v>
      </c>
      <c r="F120" s="11" t="n">
        <v>69</v>
      </c>
      <c r="G120" s="11" t="n">
        <v>59</v>
      </c>
      <c r="T120" s="8"/>
      <c r="U120" s="15"/>
      <c r="V120" s="10" t="s">
        <v>24</v>
      </c>
      <c r="W120" s="11" t="n">
        <v>1</v>
      </c>
      <c r="X120" s="11" t="n">
        <v>827</v>
      </c>
      <c r="Y120" s="11" t="n">
        <v>42</v>
      </c>
      <c r="Z120" s="11" t="n">
        <v>46</v>
      </c>
    </row>
    <row r="121" customFormat="false" ht="14.25" hidden="false" customHeight="false" outlineLevel="0" collapsed="false">
      <c r="A121" s="8"/>
      <c r="B121" s="15"/>
      <c r="C121" s="10" t="s">
        <v>26</v>
      </c>
      <c r="D121" s="11" t="n">
        <v>9</v>
      </c>
      <c r="E121" s="11" t="n">
        <v>802</v>
      </c>
      <c r="F121" s="11" t="n">
        <v>60</v>
      </c>
      <c r="G121" s="11" t="n">
        <v>64</v>
      </c>
      <c r="T121" s="8"/>
      <c r="U121" s="15"/>
      <c r="V121" s="10" t="s">
        <v>26</v>
      </c>
      <c r="W121" s="11" t="n">
        <v>6</v>
      </c>
      <c r="X121" s="11" t="n">
        <v>820</v>
      </c>
      <c r="Y121" s="11" t="n">
        <v>55</v>
      </c>
      <c r="Z121" s="11" t="n">
        <v>35</v>
      </c>
    </row>
    <row r="122" customFormat="false" ht="14.25" hidden="false" customHeight="false" outlineLevel="0" collapsed="false">
      <c r="A122" s="8"/>
      <c r="B122" s="15"/>
      <c r="C122" s="10" t="s">
        <v>28</v>
      </c>
      <c r="D122" s="11" t="n">
        <v>3</v>
      </c>
      <c r="E122" s="11" t="n">
        <v>808</v>
      </c>
      <c r="F122" s="11" t="n">
        <v>68</v>
      </c>
      <c r="G122" s="11" t="n">
        <v>56</v>
      </c>
      <c r="T122" s="8"/>
      <c r="U122" s="15"/>
      <c r="V122" s="10" t="s">
        <v>28</v>
      </c>
      <c r="W122" s="11" t="n">
        <v>4</v>
      </c>
      <c r="X122" s="11" t="n">
        <v>840</v>
      </c>
      <c r="Y122" s="11" t="n">
        <v>37</v>
      </c>
      <c r="Z122" s="11" t="n">
        <v>35</v>
      </c>
    </row>
    <row r="123" customFormat="false" ht="14.25" hidden="false" customHeight="false" outlineLevel="0" collapsed="false">
      <c r="A123" s="8"/>
      <c r="B123" s="15"/>
      <c r="C123" s="10" t="s">
        <v>29</v>
      </c>
      <c r="D123" s="11" t="n">
        <v>5</v>
      </c>
      <c r="E123" s="11" t="n">
        <v>817</v>
      </c>
      <c r="F123" s="11" t="n">
        <v>56</v>
      </c>
      <c r="G123" s="11" t="n">
        <v>57</v>
      </c>
      <c r="T123" s="8"/>
      <c r="U123" s="15"/>
      <c r="V123" s="10" t="s">
        <v>29</v>
      </c>
      <c r="W123" s="11" t="n">
        <v>3</v>
      </c>
      <c r="X123" s="11" t="n">
        <v>811</v>
      </c>
      <c r="Y123" s="11" t="n">
        <v>52</v>
      </c>
      <c r="Z123" s="11" t="n">
        <v>50</v>
      </c>
    </row>
    <row r="124" customFormat="false" ht="14.25" hidden="false" customHeight="false" outlineLevel="0" collapsed="false">
      <c r="A124" s="8"/>
      <c r="B124" s="15"/>
      <c r="C124" s="10" t="s">
        <v>30</v>
      </c>
      <c r="D124" s="11" t="n">
        <v>4</v>
      </c>
      <c r="E124" s="11" t="n">
        <v>828</v>
      </c>
      <c r="F124" s="11" t="n">
        <v>56</v>
      </c>
      <c r="G124" s="11" t="n">
        <v>47</v>
      </c>
      <c r="T124" s="8"/>
      <c r="U124" s="15"/>
      <c r="V124" s="10" t="s">
        <v>30</v>
      </c>
      <c r="W124" s="11" t="n">
        <v>6</v>
      </c>
      <c r="X124" s="11" t="n">
        <v>840</v>
      </c>
      <c r="Y124" s="11" t="n">
        <v>34</v>
      </c>
      <c r="Z124" s="11" t="n">
        <v>36</v>
      </c>
    </row>
    <row r="125" customFormat="false" ht="14.25" hidden="false" customHeight="false" outlineLevel="0" collapsed="false">
      <c r="A125" s="8"/>
      <c r="B125" s="15"/>
      <c r="C125" s="10" t="s">
        <v>31</v>
      </c>
      <c r="D125" s="11" t="n">
        <v>13</v>
      </c>
      <c r="E125" s="11" t="n">
        <v>801</v>
      </c>
      <c r="F125" s="11" t="n">
        <v>68</v>
      </c>
      <c r="G125" s="11" t="n">
        <v>53</v>
      </c>
      <c r="T125" s="8"/>
      <c r="U125" s="15"/>
      <c r="V125" s="10" t="s">
        <v>31</v>
      </c>
      <c r="W125" s="11" t="n">
        <v>0</v>
      </c>
      <c r="X125" s="11" t="n">
        <v>845</v>
      </c>
      <c r="Y125" s="11" t="n">
        <v>34</v>
      </c>
      <c r="Z125" s="11" t="n">
        <v>37</v>
      </c>
    </row>
    <row r="126" customFormat="false" ht="14.25" hidden="false" customHeight="false" outlineLevel="0" collapsed="false">
      <c r="A126" s="8"/>
      <c r="B126" s="15"/>
      <c r="C126" s="10" t="s">
        <v>33</v>
      </c>
      <c r="D126" s="11" t="n">
        <v>7</v>
      </c>
      <c r="E126" s="11" t="n">
        <v>786</v>
      </c>
      <c r="F126" s="11" t="n">
        <v>75</v>
      </c>
      <c r="G126" s="11" t="n">
        <v>62</v>
      </c>
      <c r="T126" s="8"/>
      <c r="U126" s="15"/>
      <c r="V126" s="10" t="s">
        <v>33</v>
      </c>
      <c r="W126" s="11" t="n">
        <v>1</v>
      </c>
      <c r="X126" s="11" t="n">
        <v>812</v>
      </c>
      <c r="Y126" s="11" t="n">
        <v>55</v>
      </c>
      <c r="Z126" s="11" t="n">
        <v>42</v>
      </c>
    </row>
    <row r="127" customFormat="false" ht="14.25" hidden="false" customHeight="false" outlineLevel="0" collapsed="false">
      <c r="A127" s="8"/>
      <c r="B127" s="16" t="s">
        <v>36</v>
      </c>
      <c r="C127" s="10" t="s">
        <v>18</v>
      </c>
      <c r="D127" s="11" t="n">
        <v>11</v>
      </c>
      <c r="E127" s="11" t="n">
        <v>801</v>
      </c>
      <c r="F127" s="11" t="n">
        <v>64</v>
      </c>
      <c r="G127" s="11" t="n">
        <v>59</v>
      </c>
      <c r="T127" s="8"/>
      <c r="U127" s="16" t="s">
        <v>36</v>
      </c>
      <c r="V127" s="10" t="s">
        <v>18</v>
      </c>
      <c r="W127" s="11" t="n">
        <v>3</v>
      </c>
      <c r="X127" s="11" t="n">
        <v>841</v>
      </c>
      <c r="Y127" s="11" t="n">
        <v>39</v>
      </c>
      <c r="Z127" s="11" t="n">
        <v>33</v>
      </c>
    </row>
    <row r="128" customFormat="false" ht="14.25" hidden="false" customHeight="false" outlineLevel="0" collapsed="false">
      <c r="A128" s="8"/>
      <c r="B128" s="8"/>
      <c r="C128" s="10" t="s">
        <v>20</v>
      </c>
      <c r="D128" s="11" t="n">
        <v>7</v>
      </c>
      <c r="E128" s="11" t="n">
        <v>777</v>
      </c>
      <c r="F128" s="11" t="n">
        <v>100</v>
      </c>
      <c r="G128" s="11" t="n">
        <v>51</v>
      </c>
      <c r="T128" s="8"/>
      <c r="U128" s="8"/>
      <c r="V128" s="10" t="s">
        <v>20</v>
      </c>
      <c r="W128" s="11" t="n">
        <v>3</v>
      </c>
      <c r="X128" s="11" t="n">
        <v>831</v>
      </c>
      <c r="Y128" s="11" t="n">
        <v>38</v>
      </c>
      <c r="Z128" s="11" t="n">
        <v>44</v>
      </c>
    </row>
    <row r="129" customFormat="false" ht="14.25" hidden="false" customHeight="false" outlineLevel="0" collapsed="false">
      <c r="A129" s="8"/>
      <c r="B129" s="8"/>
      <c r="C129" s="10" t="s">
        <v>22</v>
      </c>
      <c r="D129" s="11" t="n">
        <v>9</v>
      </c>
      <c r="E129" s="11" t="n">
        <v>820</v>
      </c>
      <c r="F129" s="11" t="n">
        <v>55</v>
      </c>
      <c r="G129" s="11" t="n">
        <v>51</v>
      </c>
      <c r="T129" s="8"/>
      <c r="U129" s="8"/>
      <c r="V129" s="10" t="s">
        <v>22</v>
      </c>
      <c r="W129" s="11" t="n">
        <v>2</v>
      </c>
      <c r="X129" s="11" t="n">
        <v>820</v>
      </c>
      <c r="Y129" s="11" t="n">
        <v>53</v>
      </c>
      <c r="Z129" s="11" t="n">
        <v>41</v>
      </c>
    </row>
    <row r="130" customFormat="false" ht="14.25" hidden="false" customHeight="false" outlineLevel="0" collapsed="false">
      <c r="A130" s="8"/>
      <c r="B130" s="8"/>
      <c r="C130" s="10" t="s">
        <v>24</v>
      </c>
      <c r="D130" s="11" t="n">
        <v>9</v>
      </c>
      <c r="E130" s="11" t="n">
        <v>786</v>
      </c>
      <c r="F130" s="11" t="n">
        <v>83</v>
      </c>
      <c r="G130" s="11" t="n">
        <v>57</v>
      </c>
      <c r="T130" s="8"/>
      <c r="U130" s="8"/>
      <c r="V130" s="10" t="s">
        <v>24</v>
      </c>
      <c r="W130" s="11" t="n">
        <v>1</v>
      </c>
      <c r="X130" s="11" t="n">
        <v>845</v>
      </c>
      <c r="Y130" s="11" t="n">
        <v>31</v>
      </c>
      <c r="Z130" s="11" t="n">
        <v>39</v>
      </c>
    </row>
    <row r="131" customFormat="false" ht="14.25" hidden="false" customHeight="false" outlineLevel="0" collapsed="false">
      <c r="A131" s="8"/>
      <c r="B131" s="8"/>
      <c r="C131" s="10" t="s">
        <v>26</v>
      </c>
      <c r="D131" s="11" t="n">
        <v>4</v>
      </c>
      <c r="E131" s="11" t="n">
        <v>808</v>
      </c>
      <c r="F131" s="11" t="n">
        <v>57</v>
      </c>
      <c r="G131" s="11" t="n">
        <v>66</v>
      </c>
      <c r="T131" s="8"/>
      <c r="U131" s="8"/>
      <c r="V131" s="10" t="s">
        <v>26</v>
      </c>
      <c r="W131" s="11" t="n">
        <v>2</v>
      </c>
      <c r="X131" s="11" t="n">
        <v>826</v>
      </c>
      <c r="Y131" s="11" t="n">
        <v>55</v>
      </c>
      <c r="Z131" s="11" t="n">
        <v>33</v>
      </c>
    </row>
    <row r="132" customFormat="false" ht="14.25" hidden="false" customHeight="false" outlineLevel="0" collapsed="false">
      <c r="A132" s="8"/>
      <c r="B132" s="8"/>
      <c r="C132" s="10" t="s">
        <v>28</v>
      </c>
      <c r="D132" s="11" t="n">
        <v>6</v>
      </c>
      <c r="E132" s="11" t="n">
        <v>810</v>
      </c>
      <c r="F132" s="11" t="n">
        <v>68</v>
      </c>
      <c r="G132" s="11" t="n">
        <v>51</v>
      </c>
      <c r="T132" s="8"/>
      <c r="U132" s="8"/>
      <c r="V132" s="10" t="s">
        <v>28</v>
      </c>
      <c r="W132" s="11" t="n">
        <v>6</v>
      </c>
      <c r="X132" s="11" t="n">
        <v>812</v>
      </c>
      <c r="Y132" s="11" t="n">
        <v>44</v>
      </c>
      <c r="Z132" s="11" t="n">
        <v>54</v>
      </c>
    </row>
    <row r="133" customFormat="false" ht="14.25" hidden="false" customHeight="false" outlineLevel="0" collapsed="false">
      <c r="A133" s="8"/>
      <c r="B133" s="8"/>
      <c r="C133" s="10" t="s">
        <v>29</v>
      </c>
      <c r="D133" s="11" t="n">
        <v>5</v>
      </c>
      <c r="E133" s="11" t="n">
        <v>818</v>
      </c>
      <c r="F133" s="11" t="n">
        <v>56</v>
      </c>
      <c r="G133" s="11" t="n">
        <v>56</v>
      </c>
      <c r="T133" s="8"/>
      <c r="U133" s="8"/>
      <c r="V133" s="10" t="s">
        <v>29</v>
      </c>
      <c r="W133" s="11" t="n">
        <v>4</v>
      </c>
      <c r="X133" s="11" t="n">
        <v>809</v>
      </c>
      <c r="Y133" s="11" t="n">
        <v>65</v>
      </c>
      <c r="Z133" s="11" t="n">
        <v>38</v>
      </c>
    </row>
    <row r="134" customFormat="false" ht="14.25" hidden="false" customHeight="false" outlineLevel="0" collapsed="false">
      <c r="A134" s="8"/>
      <c r="B134" s="8"/>
      <c r="C134" s="10" t="s">
        <v>30</v>
      </c>
      <c r="D134" s="11" t="n">
        <v>7</v>
      </c>
      <c r="E134" s="11" t="n">
        <v>783</v>
      </c>
      <c r="F134" s="11" t="n">
        <v>93</v>
      </c>
      <c r="G134" s="11" t="n">
        <v>52</v>
      </c>
      <c r="T134" s="8"/>
      <c r="U134" s="8"/>
      <c r="V134" s="10" t="s">
        <v>30</v>
      </c>
      <c r="W134" s="11" t="n">
        <v>6</v>
      </c>
      <c r="X134" s="11" t="n">
        <v>812</v>
      </c>
      <c r="Y134" s="11" t="n">
        <v>59</v>
      </c>
      <c r="Z134" s="11" t="n">
        <v>39</v>
      </c>
    </row>
    <row r="135" customFormat="false" ht="14.25" hidden="false" customHeight="false" outlineLevel="0" collapsed="false">
      <c r="A135" s="8"/>
      <c r="B135" s="8"/>
      <c r="C135" s="10" t="s">
        <v>31</v>
      </c>
      <c r="D135" s="11" t="n">
        <v>10</v>
      </c>
      <c r="E135" s="11" t="n">
        <v>809</v>
      </c>
      <c r="F135" s="11" t="n">
        <v>70</v>
      </c>
      <c r="G135" s="11" t="n">
        <v>46</v>
      </c>
      <c r="T135" s="8"/>
      <c r="U135" s="8"/>
      <c r="V135" s="10" t="s">
        <v>31</v>
      </c>
      <c r="W135" s="11" t="n">
        <v>3</v>
      </c>
      <c r="X135" s="11" t="n">
        <v>844</v>
      </c>
      <c r="Y135" s="11" t="n">
        <v>32</v>
      </c>
      <c r="Z135" s="11" t="n">
        <v>37</v>
      </c>
    </row>
    <row r="136" customFormat="false" ht="14.25" hidden="false" customHeight="false" outlineLevel="0" collapsed="false">
      <c r="A136" s="8"/>
      <c r="B136" s="8"/>
      <c r="C136" s="10" t="s">
        <v>33</v>
      </c>
      <c r="D136" s="11" t="n">
        <v>7</v>
      </c>
      <c r="E136" s="11" t="n">
        <v>774</v>
      </c>
      <c r="F136" s="11" t="n">
        <v>89</v>
      </c>
      <c r="G136" s="11" t="n">
        <v>60</v>
      </c>
      <c r="T136" s="8"/>
      <c r="U136" s="8"/>
      <c r="V136" s="10" t="s">
        <v>33</v>
      </c>
      <c r="W136" s="11" t="n">
        <v>2</v>
      </c>
      <c r="X136" s="11" t="n">
        <v>817</v>
      </c>
      <c r="Y136" s="11" t="n">
        <v>48</v>
      </c>
      <c r="Z136" s="11" t="n">
        <v>43</v>
      </c>
    </row>
    <row r="137" customFormat="false" ht="12.75" hidden="false" customHeight="false" outlineLevel="0" collapsed="false">
      <c r="D137" s="17"/>
      <c r="E137" s="17"/>
      <c r="F137" s="17"/>
      <c r="G137" s="17"/>
      <c r="W137" s="17"/>
      <c r="X137" s="17"/>
      <c r="Y137" s="17"/>
      <c r="Z137" s="17"/>
    </row>
    <row r="138" customFormat="false" ht="12.75" hidden="false" customHeight="false" outlineLevel="0" collapsed="false">
      <c r="D138" s="17"/>
      <c r="E138" s="17"/>
      <c r="F138" s="17"/>
      <c r="G138" s="17"/>
      <c r="W138" s="17"/>
      <c r="X138" s="17"/>
      <c r="Y138" s="17"/>
      <c r="Z138" s="17"/>
    </row>
    <row r="139" customFormat="false" ht="15" hidden="false" customHeight="false" outlineLevel="0" collapsed="false">
      <c r="D139" s="4" t="s">
        <v>6</v>
      </c>
      <c r="E139" s="4" t="s">
        <v>7</v>
      </c>
      <c r="F139" s="4" t="s">
        <v>8</v>
      </c>
      <c r="G139" s="4" t="s">
        <v>9</v>
      </c>
      <c r="W139" s="4" t="s">
        <v>6</v>
      </c>
      <c r="X139" s="4" t="s">
        <v>7</v>
      </c>
      <c r="Y139" s="4" t="s">
        <v>8</v>
      </c>
      <c r="Z139" s="4" t="s">
        <v>9</v>
      </c>
    </row>
    <row r="140" customFormat="false" ht="13.5" hidden="false" customHeight="true" outlineLevel="0" collapsed="false">
      <c r="A140" s="8" t="s">
        <v>62</v>
      </c>
      <c r="B140" s="9" t="s">
        <v>17</v>
      </c>
      <c r="C140" s="10" t="s">
        <v>18</v>
      </c>
      <c r="D140" s="11" t="n">
        <v>3</v>
      </c>
      <c r="E140" s="11" t="n">
        <v>830</v>
      </c>
      <c r="F140" s="11" t="n">
        <v>39</v>
      </c>
      <c r="G140" s="11" t="n">
        <v>32</v>
      </c>
      <c r="T140" s="8" t="s">
        <v>63</v>
      </c>
      <c r="U140" s="9" t="s">
        <v>17</v>
      </c>
      <c r="V140" s="10" t="s">
        <v>18</v>
      </c>
      <c r="W140" s="11" t="n">
        <v>2</v>
      </c>
      <c r="X140" s="11" t="n">
        <v>828</v>
      </c>
      <c r="Y140" s="11" t="n">
        <v>45</v>
      </c>
      <c r="Z140" s="11" t="n">
        <v>21</v>
      </c>
    </row>
    <row r="141" customFormat="false" ht="14.25" hidden="false" customHeight="false" outlineLevel="0" collapsed="false">
      <c r="A141" s="8"/>
      <c r="B141" s="9"/>
      <c r="C141" s="10" t="s">
        <v>20</v>
      </c>
      <c r="D141" s="11" t="n">
        <v>1</v>
      </c>
      <c r="E141" s="11" t="n">
        <v>822</v>
      </c>
      <c r="F141" s="11" t="n">
        <v>48</v>
      </c>
      <c r="G141" s="11" t="n">
        <v>33</v>
      </c>
      <c r="T141" s="8"/>
      <c r="U141" s="9"/>
      <c r="V141" s="10" t="s">
        <v>20</v>
      </c>
      <c r="W141" s="11" t="n">
        <v>1</v>
      </c>
      <c r="X141" s="11" t="n">
        <v>837</v>
      </c>
      <c r="Y141" s="11" t="n">
        <v>33</v>
      </c>
      <c r="Z141" s="11" t="n">
        <v>25</v>
      </c>
    </row>
    <row r="142" customFormat="false" ht="14.25" hidden="false" customHeight="false" outlineLevel="0" collapsed="false">
      <c r="A142" s="8"/>
      <c r="B142" s="9"/>
      <c r="C142" s="10" t="s">
        <v>22</v>
      </c>
      <c r="D142" s="11" t="n">
        <v>2</v>
      </c>
      <c r="E142" s="11" t="n">
        <v>846</v>
      </c>
      <c r="F142" s="11" t="n">
        <v>31</v>
      </c>
      <c r="G142" s="11" t="n">
        <v>25</v>
      </c>
      <c r="T142" s="8"/>
      <c r="U142" s="9"/>
      <c r="V142" s="10" t="s">
        <v>22</v>
      </c>
      <c r="W142" s="11" t="n">
        <v>2</v>
      </c>
      <c r="X142" s="11" t="n">
        <v>845</v>
      </c>
      <c r="Y142" s="11" t="n">
        <v>25</v>
      </c>
      <c r="Z142" s="11" t="n">
        <v>24</v>
      </c>
    </row>
    <row r="143" customFormat="false" ht="14.25" hidden="false" customHeight="false" outlineLevel="0" collapsed="false">
      <c r="A143" s="8"/>
      <c r="B143" s="9"/>
      <c r="C143" s="10" t="s">
        <v>24</v>
      </c>
      <c r="D143" s="11" t="n">
        <v>1</v>
      </c>
      <c r="E143" s="11" t="n">
        <v>842</v>
      </c>
      <c r="F143" s="11" t="n">
        <v>29</v>
      </c>
      <c r="G143" s="11" t="n">
        <v>32</v>
      </c>
      <c r="T143" s="8"/>
      <c r="U143" s="9"/>
      <c r="V143" s="10" t="s">
        <v>24</v>
      </c>
      <c r="W143" s="11" t="n">
        <v>0</v>
      </c>
      <c r="X143" s="11" t="n">
        <v>839</v>
      </c>
      <c r="Y143" s="11" t="n">
        <v>31</v>
      </c>
      <c r="Z143" s="11" t="n">
        <v>26</v>
      </c>
    </row>
    <row r="144" customFormat="false" ht="14.25" hidden="false" customHeight="false" outlineLevel="0" collapsed="false">
      <c r="A144" s="8"/>
      <c r="B144" s="9"/>
      <c r="C144" s="10" t="s">
        <v>26</v>
      </c>
      <c r="D144" s="11" t="n">
        <v>1</v>
      </c>
      <c r="E144" s="11" t="n">
        <v>853</v>
      </c>
      <c r="F144" s="11" t="n">
        <v>23</v>
      </c>
      <c r="G144" s="11" t="n">
        <v>27</v>
      </c>
      <c r="T144" s="8"/>
      <c r="U144" s="9"/>
      <c r="V144" s="10" t="s">
        <v>26</v>
      </c>
      <c r="W144" s="11" t="n">
        <v>0</v>
      </c>
      <c r="X144" s="11" t="n">
        <v>843</v>
      </c>
      <c r="Y144" s="11" t="n">
        <v>30</v>
      </c>
      <c r="Z144" s="11" t="n">
        <v>23</v>
      </c>
    </row>
    <row r="145" customFormat="false" ht="14.25" hidden="false" customHeight="false" outlineLevel="0" collapsed="false">
      <c r="A145" s="8"/>
      <c r="B145" s="9"/>
      <c r="C145" s="10" t="s">
        <v>28</v>
      </c>
      <c r="D145" s="11" t="n">
        <v>1</v>
      </c>
      <c r="E145" s="11" t="n">
        <v>841</v>
      </c>
      <c r="F145" s="11" t="n">
        <v>40</v>
      </c>
      <c r="G145" s="11" t="n">
        <v>22</v>
      </c>
      <c r="T145" s="8"/>
      <c r="U145" s="9"/>
      <c r="V145" s="10" t="s">
        <v>28</v>
      </c>
      <c r="W145" s="11" t="n">
        <v>1</v>
      </c>
      <c r="X145" s="11" t="n">
        <v>841</v>
      </c>
      <c r="Y145" s="11" t="n">
        <v>34</v>
      </c>
      <c r="Z145" s="11" t="n">
        <v>20</v>
      </c>
    </row>
    <row r="146" customFormat="false" ht="14.25" hidden="false" customHeight="false" outlineLevel="0" collapsed="false">
      <c r="A146" s="8"/>
      <c r="B146" s="9"/>
      <c r="C146" s="10" t="s">
        <v>29</v>
      </c>
      <c r="D146" s="11" t="n">
        <v>1</v>
      </c>
      <c r="E146" s="11" t="n">
        <v>840</v>
      </c>
      <c r="F146" s="11" t="n">
        <v>37</v>
      </c>
      <c r="G146" s="11" t="n">
        <v>26</v>
      </c>
      <c r="T146" s="8"/>
      <c r="U146" s="9"/>
      <c r="V146" s="10" t="s">
        <v>29</v>
      </c>
      <c r="W146" s="11" t="n">
        <v>0</v>
      </c>
      <c r="X146" s="11" t="n">
        <v>832</v>
      </c>
      <c r="Y146" s="11" t="n">
        <v>39</v>
      </c>
      <c r="Z146" s="11" t="n">
        <v>25</v>
      </c>
    </row>
    <row r="147" customFormat="false" ht="14.25" hidden="false" customHeight="false" outlineLevel="0" collapsed="false">
      <c r="A147" s="8"/>
      <c r="B147" s="9"/>
      <c r="C147" s="10" t="s">
        <v>30</v>
      </c>
      <c r="D147" s="11" t="n">
        <v>1</v>
      </c>
      <c r="E147" s="11" t="n">
        <v>843</v>
      </c>
      <c r="F147" s="11" t="n">
        <v>35</v>
      </c>
      <c r="G147" s="11" t="n">
        <v>25</v>
      </c>
      <c r="T147" s="8"/>
      <c r="U147" s="9"/>
      <c r="V147" s="10" t="s">
        <v>30</v>
      </c>
      <c r="W147" s="11" t="n">
        <v>0</v>
      </c>
      <c r="X147" s="11" t="n">
        <v>847</v>
      </c>
      <c r="Y147" s="11" t="n">
        <v>19</v>
      </c>
      <c r="Z147" s="11" t="n">
        <v>30</v>
      </c>
    </row>
    <row r="148" customFormat="false" ht="14.25" hidden="false" customHeight="false" outlineLevel="0" collapsed="false">
      <c r="A148" s="8"/>
      <c r="B148" s="9"/>
      <c r="C148" s="10" t="s">
        <v>31</v>
      </c>
      <c r="D148" s="11" t="n">
        <v>1</v>
      </c>
      <c r="E148" s="11" t="n">
        <v>831</v>
      </c>
      <c r="F148" s="11" t="n">
        <v>33</v>
      </c>
      <c r="G148" s="11" t="n">
        <v>39</v>
      </c>
      <c r="T148" s="8"/>
      <c r="U148" s="9"/>
      <c r="V148" s="10" t="s">
        <v>31</v>
      </c>
      <c r="W148" s="11" t="n">
        <v>2</v>
      </c>
      <c r="X148" s="11" t="n">
        <v>846</v>
      </c>
      <c r="Y148" s="11" t="n">
        <v>32</v>
      </c>
      <c r="Z148" s="11" t="n">
        <v>16</v>
      </c>
    </row>
    <row r="149" customFormat="false" ht="14.25" hidden="false" customHeight="false" outlineLevel="0" collapsed="false">
      <c r="A149" s="8"/>
      <c r="B149" s="9"/>
      <c r="C149" s="10" t="s">
        <v>33</v>
      </c>
      <c r="D149" s="11" t="n">
        <v>3</v>
      </c>
      <c r="E149" s="11" t="n">
        <v>801</v>
      </c>
      <c r="F149" s="11" t="n">
        <v>57</v>
      </c>
      <c r="G149" s="11" t="n">
        <v>38</v>
      </c>
      <c r="T149" s="8"/>
      <c r="U149" s="9"/>
      <c r="V149" s="10" t="s">
        <v>33</v>
      </c>
      <c r="W149" s="11" t="n">
        <v>0</v>
      </c>
      <c r="X149" s="11" t="n">
        <v>836</v>
      </c>
      <c r="Y149" s="11" t="n">
        <v>39</v>
      </c>
      <c r="Z149" s="11" t="n">
        <v>12</v>
      </c>
    </row>
    <row r="150" customFormat="false" ht="14.25" hidden="false" customHeight="false" outlineLevel="0" collapsed="false">
      <c r="A150" s="8"/>
      <c r="B150" s="15" t="s">
        <v>34</v>
      </c>
      <c r="C150" s="10" t="s">
        <v>18</v>
      </c>
      <c r="D150" s="11" t="n">
        <v>1</v>
      </c>
      <c r="E150" s="11" t="n">
        <v>841</v>
      </c>
      <c r="F150" s="11" t="n">
        <v>33</v>
      </c>
      <c r="G150" s="11" t="n">
        <v>29</v>
      </c>
      <c r="T150" s="8"/>
      <c r="U150" s="15" t="s">
        <v>34</v>
      </c>
      <c r="V150" s="10" t="s">
        <v>18</v>
      </c>
      <c r="W150" s="11" t="n">
        <v>0</v>
      </c>
      <c r="X150" s="11" t="n">
        <v>850</v>
      </c>
      <c r="Y150" s="11" t="n">
        <v>27</v>
      </c>
      <c r="Z150" s="11" t="n">
        <v>19</v>
      </c>
    </row>
    <row r="151" customFormat="false" ht="14.25" hidden="false" customHeight="false" outlineLevel="0" collapsed="false">
      <c r="A151" s="8"/>
      <c r="B151" s="15"/>
      <c r="C151" s="10" t="s">
        <v>20</v>
      </c>
      <c r="D151" s="11" t="n">
        <v>3</v>
      </c>
      <c r="E151" s="11" t="n">
        <v>823</v>
      </c>
      <c r="F151" s="11" t="n">
        <v>46</v>
      </c>
      <c r="G151" s="11" t="n">
        <v>32</v>
      </c>
      <c r="T151" s="8"/>
      <c r="U151" s="15"/>
      <c r="V151" s="10" t="s">
        <v>20</v>
      </c>
      <c r="W151" s="11" t="n">
        <v>0</v>
      </c>
      <c r="X151" s="11" t="n">
        <v>845</v>
      </c>
      <c r="Y151" s="11" t="n">
        <v>30</v>
      </c>
      <c r="Z151" s="11" t="n">
        <v>21</v>
      </c>
    </row>
    <row r="152" customFormat="false" ht="14.25" hidden="false" customHeight="false" outlineLevel="0" collapsed="false">
      <c r="A152" s="8"/>
      <c r="B152" s="15"/>
      <c r="C152" s="10" t="s">
        <v>22</v>
      </c>
      <c r="D152" s="11" t="n">
        <v>3</v>
      </c>
      <c r="E152" s="11" t="n">
        <v>831</v>
      </c>
      <c r="F152" s="11" t="n">
        <v>38</v>
      </c>
      <c r="G152" s="11" t="n">
        <v>32</v>
      </c>
      <c r="T152" s="8"/>
      <c r="U152" s="15"/>
      <c r="V152" s="10" t="s">
        <v>22</v>
      </c>
      <c r="W152" s="11" t="n">
        <v>0</v>
      </c>
      <c r="X152" s="11" t="n">
        <v>834</v>
      </c>
      <c r="Y152" s="11" t="n">
        <v>39</v>
      </c>
      <c r="Z152" s="11" t="n">
        <v>23</v>
      </c>
    </row>
    <row r="153" customFormat="false" ht="14.25" hidden="false" customHeight="false" outlineLevel="0" collapsed="false">
      <c r="A153" s="8"/>
      <c r="B153" s="15"/>
      <c r="C153" s="10" t="s">
        <v>24</v>
      </c>
      <c r="D153" s="11" t="n">
        <v>3</v>
      </c>
      <c r="E153" s="11" t="n">
        <v>818</v>
      </c>
      <c r="F153" s="11" t="n">
        <v>45</v>
      </c>
      <c r="G153" s="11" t="n">
        <v>38</v>
      </c>
      <c r="T153" s="8"/>
      <c r="U153" s="15"/>
      <c r="V153" s="10" t="s">
        <v>24</v>
      </c>
      <c r="W153" s="11" t="n">
        <v>0</v>
      </c>
      <c r="X153" s="11" t="n">
        <v>823</v>
      </c>
      <c r="Y153" s="11" t="n">
        <v>43</v>
      </c>
      <c r="Z153" s="11" t="n">
        <v>30</v>
      </c>
    </row>
    <row r="154" customFormat="false" ht="14.25" hidden="false" customHeight="false" outlineLevel="0" collapsed="false">
      <c r="A154" s="8"/>
      <c r="B154" s="15"/>
      <c r="C154" s="10" t="s">
        <v>26</v>
      </c>
      <c r="D154" s="11" t="n">
        <v>1</v>
      </c>
      <c r="E154" s="11" t="n">
        <v>827</v>
      </c>
      <c r="F154" s="11" t="n">
        <v>48</v>
      </c>
      <c r="G154" s="11" t="n">
        <v>28</v>
      </c>
      <c r="T154" s="8"/>
      <c r="U154" s="15"/>
      <c r="V154" s="10" t="s">
        <v>26</v>
      </c>
      <c r="W154" s="11" t="n">
        <v>1</v>
      </c>
      <c r="X154" s="11" t="n">
        <v>853</v>
      </c>
      <c r="Y154" s="11" t="n">
        <v>19</v>
      </c>
      <c r="Z154" s="11" t="n">
        <v>23</v>
      </c>
    </row>
    <row r="155" customFormat="false" ht="14.25" hidden="false" customHeight="false" outlineLevel="0" collapsed="false">
      <c r="A155" s="8"/>
      <c r="B155" s="15"/>
      <c r="C155" s="10" t="s">
        <v>28</v>
      </c>
      <c r="D155" s="11" t="n">
        <v>0</v>
      </c>
      <c r="E155" s="11" t="n">
        <v>840</v>
      </c>
      <c r="F155" s="11" t="n">
        <v>38</v>
      </c>
      <c r="G155" s="11" t="n">
        <v>26</v>
      </c>
      <c r="T155" s="8"/>
      <c r="U155" s="15"/>
      <c r="V155" s="10" t="s">
        <v>28</v>
      </c>
      <c r="W155" s="11" t="n">
        <v>1</v>
      </c>
      <c r="X155" s="11" t="n">
        <v>845</v>
      </c>
      <c r="Y155" s="11" t="n">
        <v>30</v>
      </c>
      <c r="Z155" s="11" t="n">
        <v>20</v>
      </c>
    </row>
    <row r="156" customFormat="false" ht="14.25" hidden="false" customHeight="false" outlineLevel="0" collapsed="false">
      <c r="A156" s="8"/>
      <c r="B156" s="15"/>
      <c r="C156" s="10" t="s">
        <v>29</v>
      </c>
      <c r="D156" s="11" t="n">
        <v>4</v>
      </c>
      <c r="E156" s="11" t="n">
        <v>826</v>
      </c>
      <c r="F156" s="11" t="n">
        <v>46</v>
      </c>
      <c r="G156" s="11" t="n">
        <v>28</v>
      </c>
      <c r="T156" s="8"/>
      <c r="U156" s="15"/>
      <c r="V156" s="10" t="s">
        <v>29</v>
      </c>
      <c r="W156" s="11" t="n">
        <v>1</v>
      </c>
      <c r="X156" s="11" t="n">
        <v>841</v>
      </c>
      <c r="Y156" s="11" t="n">
        <v>30</v>
      </c>
      <c r="Z156" s="11" t="n">
        <v>24</v>
      </c>
    </row>
    <row r="157" customFormat="false" ht="14.25" hidden="false" customHeight="false" outlineLevel="0" collapsed="false">
      <c r="A157" s="8"/>
      <c r="B157" s="15"/>
      <c r="C157" s="10" t="s">
        <v>30</v>
      </c>
      <c r="D157" s="11" t="n">
        <v>0</v>
      </c>
      <c r="E157" s="11" t="n">
        <v>814</v>
      </c>
      <c r="F157" s="11" t="n">
        <v>52</v>
      </c>
      <c r="G157" s="11" t="n">
        <v>38</v>
      </c>
      <c r="T157" s="8"/>
      <c r="U157" s="15"/>
      <c r="V157" s="10" t="s">
        <v>30</v>
      </c>
      <c r="W157" s="11" t="n">
        <v>1</v>
      </c>
      <c r="X157" s="11" t="n">
        <v>834</v>
      </c>
      <c r="Y157" s="11" t="n">
        <v>38</v>
      </c>
      <c r="Z157" s="11" t="n">
        <v>23</v>
      </c>
    </row>
    <row r="158" customFormat="false" ht="14.25" hidden="false" customHeight="false" outlineLevel="0" collapsed="false">
      <c r="A158" s="8"/>
      <c r="B158" s="15"/>
      <c r="C158" s="10" t="s">
        <v>31</v>
      </c>
      <c r="D158" s="11" t="n">
        <v>1</v>
      </c>
      <c r="E158" s="11" t="n">
        <v>854</v>
      </c>
      <c r="F158" s="11" t="n">
        <v>25</v>
      </c>
      <c r="G158" s="11" t="n">
        <v>24</v>
      </c>
      <c r="T158" s="8"/>
      <c r="U158" s="15"/>
      <c r="V158" s="10" t="s">
        <v>31</v>
      </c>
      <c r="W158" s="11" t="n">
        <v>0</v>
      </c>
      <c r="X158" s="11" t="n">
        <v>842</v>
      </c>
      <c r="Y158" s="11" t="n">
        <v>35</v>
      </c>
      <c r="Z158" s="11" t="n">
        <v>19</v>
      </c>
    </row>
    <row r="159" customFormat="false" ht="14.25" hidden="false" customHeight="false" outlineLevel="0" collapsed="false">
      <c r="A159" s="8"/>
      <c r="B159" s="15"/>
      <c r="C159" s="10" t="s">
        <v>33</v>
      </c>
      <c r="D159" s="11" t="n">
        <v>1</v>
      </c>
      <c r="E159" s="11" t="n">
        <v>834</v>
      </c>
      <c r="F159" s="11" t="n">
        <v>42</v>
      </c>
      <c r="G159" s="11" t="n">
        <v>22</v>
      </c>
      <c r="T159" s="8"/>
      <c r="U159" s="15"/>
      <c r="V159" s="10" t="s">
        <v>33</v>
      </c>
      <c r="W159" s="11" t="n">
        <v>3</v>
      </c>
      <c r="X159" s="11" t="n">
        <v>812</v>
      </c>
      <c r="Y159" s="11" t="n">
        <v>51</v>
      </c>
      <c r="Z159" s="11" t="n">
        <v>21</v>
      </c>
    </row>
    <row r="160" customFormat="false" ht="14.25" hidden="false" customHeight="false" outlineLevel="0" collapsed="false">
      <c r="A160" s="8"/>
      <c r="B160" s="16" t="s">
        <v>36</v>
      </c>
      <c r="C160" s="10" t="s">
        <v>18</v>
      </c>
      <c r="D160" s="11" t="n">
        <v>1</v>
      </c>
      <c r="E160" s="11" t="n">
        <v>841</v>
      </c>
      <c r="F160" s="11" t="n">
        <v>39</v>
      </c>
      <c r="G160" s="11" t="n">
        <v>23</v>
      </c>
      <c r="T160" s="8"/>
      <c r="U160" s="16" t="s">
        <v>36</v>
      </c>
      <c r="V160" s="10" t="s">
        <v>18</v>
      </c>
      <c r="W160" s="11" t="n">
        <v>2</v>
      </c>
      <c r="X160" s="11" t="n">
        <v>833</v>
      </c>
      <c r="Y160" s="11" t="n">
        <v>42</v>
      </c>
      <c r="Z160" s="11" t="n">
        <v>19</v>
      </c>
    </row>
    <row r="161" customFormat="false" ht="14.25" hidden="false" customHeight="false" outlineLevel="0" collapsed="false">
      <c r="A161" s="8"/>
      <c r="B161" s="8"/>
      <c r="C161" s="10" t="s">
        <v>20</v>
      </c>
      <c r="D161" s="11" t="n">
        <v>2</v>
      </c>
      <c r="E161" s="11" t="n">
        <v>832</v>
      </c>
      <c r="F161" s="11" t="n">
        <v>34</v>
      </c>
      <c r="G161" s="11" t="n">
        <v>36</v>
      </c>
      <c r="T161" s="8"/>
      <c r="U161" s="8"/>
      <c r="V161" s="10" t="s">
        <v>20</v>
      </c>
      <c r="W161" s="11" t="n">
        <v>0</v>
      </c>
      <c r="X161" s="11" t="n">
        <v>854</v>
      </c>
      <c r="Y161" s="11" t="n">
        <v>25</v>
      </c>
      <c r="Z161" s="11" t="n">
        <v>17</v>
      </c>
    </row>
    <row r="162" customFormat="false" ht="14.25" hidden="false" customHeight="false" outlineLevel="0" collapsed="false">
      <c r="A162" s="8"/>
      <c r="B162" s="8"/>
      <c r="C162" s="10" t="s">
        <v>22</v>
      </c>
      <c r="D162" s="11" t="n">
        <v>0</v>
      </c>
      <c r="E162" s="11" t="n">
        <v>833</v>
      </c>
      <c r="F162" s="11" t="n">
        <v>39</v>
      </c>
      <c r="G162" s="11" t="n">
        <v>32</v>
      </c>
      <c r="T162" s="8"/>
      <c r="U162" s="8"/>
      <c r="V162" s="10" t="s">
        <v>22</v>
      </c>
      <c r="W162" s="11" t="n">
        <v>0</v>
      </c>
      <c r="X162" s="11" t="n">
        <v>849</v>
      </c>
      <c r="Y162" s="11" t="n">
        <v>22</v>
      </c>
      <c r="Z162" s="11" t="n">
        <v>25</v>
      </c>
    </row>
    <row r="163" customFormat="false" ht="14.25" hidden="false" customHeight="false" outlineLevel="0" collapsed="false">
      <c r="A163" s="8"/>
      <c r="B163" s="8"/>
      <c r="C163" s="10" t="s">
        <v>24</v>
      </c>
      <c r="D163" s="11" t="n">
        <v>2</v>
      </c>
      <c r="E163" s="11" t="n">
        <v>831</v>
      </c>
      <c r="F163" s="11" t="n">
        <v>36</v>
      </c>
      <c r="G163" s="11" t="n">
        <v>35</v>
      </c>
      <c r="T163" s="8"/>
      <c r="U163" s="8"/>
      <c r="V163" s="10" t="s">
        <v>24</v>
      </c>
      <c r="W163" s="11" t="n">
        <v>1</v>
      </c>
      <c r="X163" s="11" t="n">
        <v>841</v>
      </c>
      <c r="Y163" s="11" t="n">
        <v>38</v>
      </c>
      <c r="Z163" s="11" t="n">
        <v>16</v>
      </c>
    </row>
    <row r="164" customFormat="false" ht="14.25" hidden="false" customHeight="false" outlineLevel="0" collapsed="false">
      <c r="A164" s="8"/>
      <c r="B164" s="8"/>
      <c r="C164" s="10" t="s">
        <v>26</v>
      </c>
      <c r="D164" s="11" t="n">
        <v>2</v>
      </c>
      <c r="E164" s="11" t="n">
        <v>835</v>
      </c>
      <c r="F164" s="11" t="n">
        <v>37</v>
      </c>
      <c r="G164" s="11" t="n">
        <v>30</v>
      </c>
      <c r="T164" s="8"/>
      <c r="U164" s="8"/>
      <c r="V164" s="10" t="s">
        <v>26</v>
      </c>
      <c r="W164" s="11" t="n">
        <v>0</v>
      </c>
      <c r="X164" s="11" t="n">
        <v>832</v>
      </c>
      <c r="Y164" s="11" t="n">
        <v>40</v>
      </c>
      <c r="Z164" s="11" t="n">
        <v>24</v>
      </c>
    </row>
    <row r="165" customFormat="false" ht="14.25" hidden="false" customHeight="false" outlineLevel="0" collapsed="false">
      <c r="A165" s="8"/>
      <c r="B165" s="8"/>
      <c r="C165" s="10" t="s">
        <v>28</v>
      </c>
      <c r="D165" s="11" t="n">
        <v>2</v>
      </c>
      <c r="E165" s="11" t="n">
        <v>839</v>
      </c>
      <c r="F165" s="11" t="n">
        <v>31</v>
      </c>
      <c r="G165" s="11" t="n">
        <v>32</v>
      </c>
      <c r="T165" s="8"/>
      <c r="U165" s="8"/>
      <c r="V165" s="10" t="s">
        <v>28</v>
      </c>
      <c r="W165" s="11" t="n">
        <v>1</v>
      </c>
      <c r="X165" s="11" t="n">
        <v>846</v>
      </c>
      <c r="Y165" s="11" t="n">
        <v>22</v>
      </c>
      <c r="Z165" s="11" t="n">
        <v>27</v>
      </c>
    </row>
    <row r="166" customFormat="false" ht="14.25" hidden="false" customHeight="false" outlineLevel="0" collapsed="false">
      <c r="A166" s="8"/>
      <c r="B166" s="8"/>
      <c r="C166" s="10" t="s">
        <v>29</v>
      </c>
      <c r="D166" s="11" t="n">
        <v>5</v>
      </c>
      <c r="E166" s="11" t="n">
        <v>832</v>
      </c>
      <c r="F166" s="11" t="n">
        <v>41</v>
      </c>
      <c r="G166" s="11" t="n">
        <v>26</v>
      </c>
      <c r="T166" s="8"/>
      <c r="U166" s="8"/>
      <c r="V166" s="10" t="s">
        <v>29</v>
      </c>
      <c r="W166" s="11" t="n">
        <v>2</v>
      </c>
      <c r="X166" s="11" t="n">
        <v>844</v>
      </c>
      <c r="Y166" s="11" t="n">
        <v>35</v>
      </c>
      <c r="Z166" s="11" t="n">
        <v>15</v>
      </c>
    </row>
    <row r="167" customFormat="false" ht="14.25" hidden="false" customHeight="false" outlineLevel="0" collapsed="false">
      <c r="A167" s="8"/>
      <c r="B167" s="8"/>
      <c r="C167" s="10" t="s">
        <v>30</v>
      </c>
      <c r="D167" s="11" t="n">
        <v>0</v>
      </c>
      <c r="E167" s="11" t="n">
        <v>832</v>
      </c>
      <c r="F167" s="11" t="n">
        <v>38</v>
      </c>
      <c r="G167" s="11" t="n">
        <v>34</v>
      </c>
      <c r="T167" s="8"/>
      <c r="U167" s="8"/>
      <c r="V167" s="10" t="s">
        <v>30</v>
      </c>
      <c r="W167" s="11" t="n">
        <v>4</v>
      </c>
      <c r="X167" s="11" t="n">
        <v>831</v>
      </c>
      <c r="Y167" s="11" t="n">
        <v>36</v>
      </c>
      <c r="Z167" s="11" t="n">
        <v>25</v>
      </c>
    </row>
    <row r="168" customFormat="false" ht="14.25" hidden="false" customHeight="false" outlineLevel="0" collapsed="false">
      <c r="A168" s="8"/>
      <c r="B168" s="8"/>
      <c r="C168" s="10" t="s">
        <v>31</v>
      </c>
      <c r="D168" s="11" t="n">
        <v>0</v>
      </c>
      <c r="E168" s="11" t="n">
        <v>828</v>
      </c>
      <c r="F168" s="11" t="n">
        <v>51</v>
      </c>
      <c r="G168" s="11" t="n">
        <v>25</v>
      </c>
      <c r="T168" s="8"/>
      <c r="U168" s="8"/>
      <c r="V168" s="10" t="s">
        <v>31</v>
      </c>
      <c r="W168" s="11" t="n">
        <v>0</v>
      </c>
      <c r="X168" s="11" t="n">
        <v>849</v>
      </c>
      <c r="Y168" s="11" t="n">
        <v>25</v>
      </c>
      <c r="Z168" s="11" t="n">
        <v>22</v>
      </c>
    </row>
    <row r="169" customFormat="false" ht="14.25" hidden="false" customHeight="false" outlineLevel="0" collapsed="false">
      <c r="A169" s="8"/>
      <c r="B169" s="8"/>
      <c r="C169" s="10" t="s">
        <v>33</v>
      </c>
      <c r="D169" s="11" t="n">
        <v>1</v>
      </c>
      <c r="E169" s="11" t="n">
        <v>820</v>
      </c>
      <c r="F169" s="11" t="n">
        <v>52</v>
      </c>
      <c r="G169" s="11" t="n">
        <v>26</v>
      </c>
      <c r="T169" s="8"/>
      <c r="U169" s="8"/>
      <c r="V169" s="10" t="s">
        <v>33</v>
      </c>
      <c r="W169" s="11" t="n">
        <v>1</v>
      </c>
      <c r="X169" s="11" t="n">
        <v>820</v>
      </c>
      <c r="Y169" s="11" t="n">
        <v>37</v>
      </c>
      <c r="Z169" s="11" t="n">
        <v>29</v>
      </c>
    </row>
  </sheetData>
  <mergeCells count="100">
    <mergeCell ref="I6:I7"/>
    <mergeCell ref="J6:M6"/>
    <mergeCell ref="N6:N7"/>
    <mergeCell ref="O6:O7"/>
    <mergeCell ref="P6:P7"/>
    <mergeCell ref="Q6:Q7"/>
    <mergeCell ref="A7:A36"/>
    <mergeCell ref="B7:B16"/>
    <mergeCell ref="T7:T36"/>
    <mergeCell ref="U7:U16"/>
    <mergeCell ref="I15:I16"/>
    <mergeCell ref="J15:M15"/>
    <mergeCell ref="N15:N16"/>
    <mergeCell ref="O15:O16"/>
    <mergeCell ref="P15:P16"/>
    <mergeCell ref="Q15:Q16"/>
    <mergeCell ref="B17:B26"/>
    <mergeCell ref="U17:U26"/>
    <mergeCell ref="I24:I25"/>
    <mergeCell ref="J24:M24"/>
    <mergeCell ref="N24:N25"/>
    <mergeCell ref="O24:O25"/>
    <mergeCell ref="P24:P25"/>
    <mergeCell ref="Q24:Q25"/>
    <mergeCell ref="B27:B36"/>
    <mergeCell ref="U27:U36"/>
    <mergeCell ref="I33:I34"/>
    <mergeCell ref="J33:M33"/>
    <mergeCell ref="N33:N34"/>
    <mergeCell ref="O33:O34"/>
    <mergeCell ref="P33:P34"/>
    <mergeCell ref="Q33:Q34"/>
    <mergeCell ref="A41:A70"/>
    <mergeCell ref="B41:B50"/>
    <mergeCell ref="I41:I42"/>
    <mergeCell ref="J41:M41"/>
    <mergeCell ref="N41:N42"/>
    <mergeCell ref="O41:O42"/>
    <mergeCell ref="P41:P42"/>
    <mergeCell ref="Q41:Q42"/>
    <mergeCell ref="T41:T70"/>
    <mergeCell ref="U41:U50"/>
    <mergeCell ref="I50:I51"/>
    <mergeCell ref="J50:M50"/>
    <mergeCell ref="N50:N51"/>
    <mergeCell ref="O50:O51"/>
    <mergeCell ref="P50:P51"/>
    <mergeCell ref="Q50:Q51"/>
    <mergeCell ref="B51:B60"/>
    <mergeCell ref="U51:U60"/>
    <mergeCell ref="I59:I60"/>
    <mergeCell ref="J59:M59"/>
    <mergeCell ref="N59:N60"/>
    <mergeCell ref="O59:O60"/>
    <mergeCell ref="P59:P60"/>
    <mergeCell ref="Q59:Q60"/>
    <mergeCell ref="B61:B70"/>
    <mergeCell ref="U61:U70"/>
    <mergeCell ref="I68:I69"/>
    <mergeCell ref="J68:M68"/>
    <mergeCell ref="N68:N69"/>
    <mergeCell ref="O68:O69"/>
    <mergeCell ref="P68:P69"/>
    <mergeCell ref="Q68:Q69"/>
    <mergeCell ref="A74:A103"/>
    <mergeCell ref="B74:B83"/>
    <mergeCell ref="T74:T103"/>
    <mergeCell ref="U74:U83"/>
    <mergeCell ref="I77:I78"/>
    <mergeCell ref="J77:M77"/>
    <mergeCell ref="N77:N78"/>
    <mergeCell ref="O77:O78"/>
    <mergeCell ref="P77:P78"/>
    <mergeCell ref="Q77:Q78"/>
    <mergeCell ref="B84:B93"/>
    <mergeCell ref="U84:U93"/>
    <mergeCell ref="I87:I88"/>
    <mergeCell ref="J87:M87"/>
    <mergeCell ref="N87:N88"/>
    <mergeCell ref="O87:O88"/>
    <mergeCell ref="P87:P88"/>
    <mergeCell ref="Q87:Q88"/>
    <mergeCell ref="B94:B103"/>
    <mergeCell ref="U94:U103"/>
    <mergeCell ref="A107:A136"/>
    <mergeCell ref="B107:B116"/>
    <mergeCell ref="T107:T136"/>
    <mergeCell ref="U107:U116"/>
    <mergeCell ref="B117:B126"/>
    <mergeCell ref="U117:U126"/>
    <mergeCell ref="B127:B136"/>
    <mergeCell ref="U127:U136"/>
    <mergeCell ref="A140:A169"/>
    <mergeCell ref="B140:B149"/>
    <mergeCell ref="T140:T169"/>
    <mergeCell ref="U140:U149"/>
    <mergeCell ref="B150:B159"/>
    <mergeCell ref="U150:U159"/>
    <mergeCell ref="B160:B169"/>
    <mergeCell ref="U160:U1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69"/>
  <sheetViews>
    <sheetView showFormulas="false" showGridLines="true" showRowColHeaders="true" showZeros="true" rightToLeft="false" tabSelected="false" showOutlineSymbols="true" defaultGridColor="true" view="normal" topLeftCell="A4" colorId="64" zoomScale="55" zoomScaleNormal="55" zoomScalePageLayoutView="100" workbookViewId="0">
      <selection pane="topLeft" activeCell="AD79" activeCellId="0" sqref="AD79"/>
    </sheetView>
  </sheetViews>
  <sheetFormatPr defaultColWidth="11.58984375" defaultRowHeight="12.75" zeroHeight="false" outlineLevelRow="0" outlineLevelCol="0"/>
  <sheetData>
    <row r="1" customFormat="false" ht="19.5" hidden="false" customHeight="false" outlineLevel="0" collapsed="false">
      <c r="A1" s="21" t="s">
        <v>0</v>
      </c>
      <c r="B1" s="1"/>
      <c r="C1" s="1"/>
      <c r="D1" s="1"/>
      <c r="E1" s="20" t="s">
        <v>64</v>
      </c>
      <c r="F1" s="1"/>
      <c r="G1" s="1"/>
      <c r="H1" s="1" t="s">
        <v>2</v>
      </c>
      <c r="I1" s="1"/>
    </row>
    <row r="2" customFormat="false" ht="18" hidden="false" customHeight="false" outlineLevel="0" collapsed="false">
      <c r="A2" s="1" t="s">
        <v>3</v>
      </c>
      <c r="B2" s="1"/>
      <c r="C2" s="1"/>
      <c r="D2" s="1"/>
      <c r="E2" s="1"/>
      <c r="F2" s="1"/>
      <c r="G2" s="1"/>
      <c r="H2" s="1" t="s">
        <v>4</v>
      </c>
      <c r="I2" s="1"/>
    </row>
    <row r="3" customFormat="false" ht="19.5" hidden="false" customHeight="false" outlineLevel="0" collapsed="false">
      <c r="A3" s="1"/>
      <c r="B3" s="1"/>
      <c r="C3" s="1"/>
      <c r="D3" s="1"/>
      <c r="E3" s="20" t="s">
        <v>65</v>
      </c>
      <c r="F3" s="1"/>
      <c r="G3" s="1"/>
      <c r="H3" s="1"/>
      <c r="I3" s="1"/>
    </row>
    <row r="5" customFormat="false" ht="12.75" hidden="false" customHeight="false" outlineLevel="0" collapsed="false">
      <c r="AC5" s="3" t="n">
        <f aca="false">N12</f>
        <v>0.724429390943488</v>
      </c>
      <c r="AD5" s="3" t="n">
        <f aca="false">O12</f>
        <v>0.272328074443931</v>
      </c>
      <c r="AE5" s="3" t="n">
        <f aca="false">P12</f>
        <v>0.319904810470848</v>
      </c>
      <c r="AF5" s="3" t="n">
        <f aca="false">Q12</f>
        <v>1.143574717455</v>
      </c>
    </row>
    <row r="6" customFormat="false" ht="15" hidden="false" customHeight="false" outlineLevel="0" collapsed="false">
      <c r="D6" s="4" t="s">
        <v>6</v>
      </c>
      <c r="E6" s="4" t="s">
        <v>7</v>
      </c>
      <c r="F6" s="4" t="s">
        <v>8</v>
      </c>
      <c r="G6" s="4" t="s">
        <v>9</v>
      </c>
      <c r="I6" s="5" t="s">
        <v>10</v>
      </c>
      <c r="J6" s="6" t="s">
        <v>11</v>
      </c>
      <c r="K6" s="6"/>
      <c r="L6" s="6"/>
      <c r="M6" s="6"/>
      <c r="N6" s="7" t="s">
        <v>12</v>
      </c>
      <c r="O6" s="7" t="s">
        <v>13</v>
      </c>
      <c r="P6" s="7" t="s">
        <v>14</v>
      </c>
      <c r="Q6" s="7" t="s">
        <v>15</v>
      </c>
      <c r="W6" s="4" t="s">
        <v>6</v>
      </c>
      <c r="X6" s="4" t="s">
        <v>7</v>
      </c>
      <c r="Y6" s="4" t="s">
        <v>8</v>
      </c>
      <c r="Z6" s="4" t="s">
        <v>9</v>
      </c>
      <c r="AC6" s="3" t="n">
        <f aca="false">N21</f>
        <v>0.744774682443554</v>
      </c>
      <c r="AD6" s="3" t="n">
        <f aca="false">O21</f>
        <v>0.262441039905285</v>
      </c>
      <c r="AE6" s="3" t="n">
        <f aca="false">P21</f>
        <v>0.301694915254237</v>
      </c>
      <c r="AF6" s="3" t="n">
        <f aca="false">Q21</f>
        <v>1.1119017720106</v>
      </c>
    </row>
    <row r="7" customFormat="false" ht="13.5" hidden="false" customHeight="true" outlineLevel="0" collapsed="false">
      <c r="A7" s="8" t="s">
        <v>66</v>
      </c>
      <c r="B7" s="9" t="s">
        <v>17</v>
      </c>
      <c r="C7" s="10" t="s">
        <v>18</v>
      </c>
      <c r="D7" s="11" t="n">
        <v>65</v>
      </c>
      <c r="E7" s="11" t="n">
        <v>696</v>
      </c>
      <c r="F7" s="11" t="n">
        <v>208</v>
      </c>
      <c r="G7" s="11" t="n">
        <v>124</v>
      </c>
      <c r="I7" s="5"/>
      <c r="J7" s="4" t="s">
        <v>6</v>
      </c>
      <c r="K7" s="4" t="s">
        <v>7</v>
      </c>
      <c r="L7" s="4" t="s">
        <v>8</v>
      </c>
      <c r="M7" s="4" t="s">
        <v>9</v>
      </c>
      <c r="N7" s="7"/>
      <c r="O7" s="7"/>
      <c r="P7" s="7"/>
      <c r="Q7" s="7"/>
      <c r="T7" s="8" t="s">
        <v>67</v>
      </c>
      <c r="U7" s="9" t="s">
        <v>17</v>
      </c>
      <c r="V7" s="10" t="s">
        <v>18</v>
      </c>
      <c r="W7" s="11" t="n">
        <v>34</v>
      </c>
      <c r="X7" s="11" t="n">
        <v>765</v>
      </c>
      <c r="Y7" s="11" t="n">
        <v>149</v>
      </c>
      <c r="Z7" s="11" t="n">
        <v>126</v>
      </c>
      <c r="AC7" s="3" t="n">
        <f aca="false">N30</f>
        <v>0.774881364627421</v>
      </c>
      <c r="AD7" s="3" t="n">
        <f aca="false">O30</f>
        <v>0.227086523598979</v>
      </c>
      <c r="AE7" s="3" t="n">
        <f aca="false">P30</f>
        <v>0.263317050476855</v>
      </c>
      <c r="AF7" s="3" t="n">
        <f aca="false">Q30</f>
        <v>1.09585600669736</v>
      </c>
    </row>
    <row r="8" customFormat="false" ht="14.25" hidden="false" customHeight="false" outlineLevel="0" collapsed="false">
      <c r="A8" s="8"/>
      <c r="B8" s="9"/>
      <c r="C8" s="10" t="s">
        <v>20</v>
      </c>
      <c r="D8" s="11" t="n">
        <v>75</v>
      </c>
      <c r="E8" s="11" t="n">
        <v>666</v>
      </c>
      <c r="F8" s="11" t="n">
        <v>227</v>
      </c>
      <c r="G8" s="11" t="n">
        <v>125</v>
      </c>
      <c r="I8" s="12" t="s">
        <v>21</v>
      </c>
      <c r="J8" s="11" t="n">
        <f aca="false">SUM(D7:D16)</f>
        <v>646</v>
      </c>
      <c r="K8" s="11" t="n">
        <f aca="false">SUM(E7:E16)</f>
        <v>7222</v>
      </c>
      <c r="L8" s="11" t="n">
        <f aca="false">SUM(F7:F16)</f>
        <v>1741</v>
      </c>
      <c r="M8" s="11" t="n">
        <f aca="false">SUM(G7:G16)</f>
        <v>1315</v>
      </c>
      <c r="N8" s="13" t="n">
        <f aca="false">SUM(J8:K8)/SUM(J8:M8)</f>
        <v>0.720248993042841</v>
      </c>
      <c r="O8" s="13" t="n">
        <f aca="false">J8/(J8+L8)</f>
        <v>0.270632593213238</v>
      </c>
      <c r="P8" s="13" t="n">
        <f aca="false">J8/(J8+M8)</f>
        <v>0.329423763386028</v>
      </c>
      <c r="Q8" s="13" t="n">
        <f aca="false">(428+J8+L8)/2389</f>
        <v>1.17831728756802</v>
      </c>
      <c r="T8" s="8"/>
      <c r="U8" s="9"/>
      <c r="V8" s="10" t="s">
        <v>20</v>
      </c>
      <c r="W8" s="11" t="n">
        <v>57</v>
      </c>
      <c r="X8" s="11" t="n">
        <v>739</v>
      </c>
      <c r="Y8" s="11" t="n">
        <v>159</v>
      </c>
      <c r="Z8" s="11" t="n">
        <v>119</v>
      </c>
      <c r="AC8" s="3" t="n">
        <f aca="false">N39</f>
        <v>0.813759670617923</v>
      </c>
      <c r="AD8" s="3" t="n">
        <f aca="false">O39</f>
        <v>0.19255987388788</v>
      </c>
      <c r="AE8" s="3" t="n">
        <f aca="false">P39</f>
        <v>0.231102850061958</v>
      </c>
      <c r="AF8" s="3" t="n">
        <f aca="false">Q39</f>
        <v>1.08999581414818</v>
      </c>
    </row>
    <row r="9" customFormat="false" ht="14.25" hidden="false" customHeight="false" outlineLevel="0" collapsed="false">
      <c r="A9" s="8"/>
      <c r="B9" s="9"/>
      <c r="C9" s="10" t="s">
        <v>22</v>
      </c>
      <c r="D9" s="11" t="n">
        <v>62</v>
      </c>
      <c r="E9" s="11" t="n">
        <v>701</v>
      </c>
      <c r="F9" s="11" t="n">
        <v>189</v>
      </c>
      <c r="G9" s="11" t="n">
        <v>141</v>
      </c>
      <c r="I9" s="12" t="s">
        <v>23</v>
      </c>
      <c r="J9" s="11" t="n">
        <f aca="false">SUM(D17:D26)</f>
        <v>615</v>
      </c>
      <c r="K9" s="11" t="n">
        <f aca="false">SUM(E17:E26)</f>
        <v>7344</v>
      </c>
      <c r="L9" s="11" t="n">
        <f aca="false">SUM(F17:F26)</f>
        <v>1619</v>
      </c>
      <c r="M9" s="11" t="n">
        <f aca="false">SUM(G17:G26)</f>
        <v>1346</v>
      </c>
      <c r="N9" s="13" t="n">
        <f aca="false">SUM(J9:K9)/SUM(J9:M9)</f>
        <v>0.728579274990846</v>
      </c>
      <c r="O9" s="13" t="n">
        <f aca="false">J9/(J9+L9)</f>
        <v>0.275290957923008</v>
      </c>
      <c r="P9" s="13" t="n">
        <f aca="false">J9/(J9+M9)</f>
        <v>0.313615502294748</v>
      </c>
      <c r="Q9" s="13" t="n">
        <f aca="false">(428+J9+L9)/2389</f>
        <v>1.11427375470908</v>
      </c>
      <c r="T9" s="8"/>
      <c r="U9" s="9"/>
      <c r="V9" s="10" t="s">
        <v>22</v>
      </c>
      <c r="W9" s="11" t="n">
        <v>54</v>
      </c>
      <c r="X9" s="11" t="n">
        <v>764</v>
      </c>
      <c r="Y9" s="11" t="n">
        <v>128</v>
      </c>
      <c r="Z9" s="11" t="n">
        <v>128</v>
      </c>
      <c r="AC9" s="3" t="n">
        <f aca="false">N47</f>
        <v>0.840797034921282</v>
      </c>
      <c r="AD9" s="3" t="n">
        <f aca="false">O47</f>
        <v>0.156550780507422</v>
      </c>
      <c r="AE9" s="3" t="n">
        <f aca="false">P47</f>
        <v>0.195238095238095</v>
      </c>
      <c r="AF9" s="3" t="n">
        <f aca="false">Q47</f>
        <v>1.08734477466164</v>
      </c>
    </row>
    <row r="10" customFormat="false" ht="14.25" hidden="false" customHeight="false" outlineLevel="0" collapsed="false">
      <c r="A10" s="8"/>
      <c r="B10" s="9"/>
      <c r="C10" s="10" t="s">
        <v>24</v>
      </c>
      <c r="D10" s="11" t="n">
        <v>66</v>
      </c>
      <c r="E10" s="11" t="n">
        <v>740</v>
      </c>
      <c r="F10" s="11" t="n">
        <v>147</v>
      </c>
      <c r="G10" s="11" t="n">
        <v>140</v>
      </c>
      <c r="I10" s="12" t="s">
        <v>25</v>
      </c>
      <c r="J10" s="11" t="n">
        <f aca="false">SUM(D27:D36)</f>
        <v>621</v>
      </c>
      <c r="K10" s="11" t="n">
        <f aca="false">SUM(E27:E36)</f>
        <v>7293</v>
      </c>
      <c r="L10" s="11" t="n">
        <f aca="false">SUM(F27:F36)</f>
        <v>1670</v>
      </c>
      <c r="M10" s="11" t="n">
        <f aca="false">SUM(G27:G36)</f>
        <v>1340</v>
      </c>
      <c r="N10" s="13" t="n">
        <f aca="false">SUM(J10:K10)/SUM(J10:M10)</f>
        <v>0.724459904796778</v>
      </c>
      <c r="O10" s="13" t="n">
        <f aca="false">J10/(J10+L10)</f>
        <v>0.271060672195548</v>
      </c>
      <c r="P10" s="13" t="n">
        <f aca="false">J10/(J10+M10)</f>
        <v>0.316675165731769</v>
      </c>
      <c r="Q10" s="13" t="n">
        <f aca="false">(428+J10+L10)/2389</f>
        <v>1.1381331100879</v>
      </c>
      <c r="T10" s="8"/>
      <c r="U10" s="9"/>
      <c r="V10" s="10" t="s">
        <v>24</v>
      </c>
      <c r="W10" s="11" t="n">
        <v>38</v>
      </c>
      <c r="X10" s="11" t="n">
        <v>823</v>
      </c>
      <c r="Y10" s="11" t="n">
        <v>97</v>
      </c>
      <c r="Z10" s="11" t="n">
        <v>116</v>
      </c>
      <c r="AC10" s="3" t="n">
        <f aca="false">N56</f>
        <v>0.856669028090561</v>
      </c>
      <c r="AD10" s="3" t="n">
        <f aca="false">O56</f>
        <v>0.123778850133333</v>
      </c>
      <c r="AE10" s="3" t="n">
        <f aca="false">P56</f>
        <v>0.167067931731815</v>
      </c>
      <c r="AF10" s="3" t="n">
        <f aca="false">Q56</f>
        <v>1.10004185851821</v>
      </c>
    </row>
    <row r="11" customFormat="false" ht="15" hidden="false" customHeight="false" outlineLevel="0" collapsed="false">
      <c r="A11" s="8"/>
      <c r="B11" s="9"/>
      <c r="C11" s="10" t="s">
        <v>26</v>
      </c>
      <c r="D11" s="11" t="n">
        <v>60</v>
      </c>
      <c r="E11" s="11" t="n">
        <v>768</v>
      </c>
      <c r="F11" s="11" t="n">
        <v>124</v>
      </c>
      <c r="G11" s="11" t="n">
        <v>141</v>
      </c>
      <c r="N11" s="14" t="s">
        <v>27</v>
      </c>
      <c r="O11" s="14"/>
      <c r="P11" s="14"/>
      <c r="Q11" s="14"/>
      <c r="T11" s="8"/>
      <c r="U11" s="9"/>
      <c r="V11" s="10" t="s">
        <v>26</v>
      </c>
      <c r="W11" s="11" t="n">
        <v>51</v>
      </c>
      <c r="X11" s="11" t="n">
        <v>775</v>
      </c>
      <c r="Y11" s="11" t="n">
        <v>113</v>
      </c>
      <c r="Z11" s="11" t="n">
        <v>135</v>
      </c>
      <c r="AC11" s="3" t="n">
        <f aca="false">N65</f>
        <v>0.870163121839438</v>
      </c>
      <c r="AD11" s="3" t="n">
        <f aca="false">O65</f>
        <v>0.110522242570281</v>
      </c>
      <c r="AE11" s="3" t="n">
        <f aca="false">P65</f>
        <v>0.155405405405405</v>
      </c>
      <c r="AF11" s="3" t="n">
        <f aca="false">Q65</f>
        <v>1.10059997209432</v>
      </c>
    </row>
    <row r="12" customFormat="false" ht="14.25" hidden="false" customHeight="false" outlineLevel="0" collapsed="false">
      <c r="A12" s="8"/>
      <c r="B12" s="9"/>
      <c r="C12" s="10" t="s">
        <v>28</v>
      </c>
      <c r="D12" s="11" t="n">
        <v>53</v>
      </c>
      <c r="E12" s="11" t="n">
        <v>716</v>
      </c>
      <c r="F12" s="11" t="n">
        <v>189</v>
      </c>
      <c r="G12" s="11" t="n">
        <v>135</v>
      </c>
      <c r="N12" s="13" t="n">
        <f aca="false">AVERAGE(N$8:N$10)</f>
        <v>0.724429390943488</v>
      </c>
      <c r="O12" s="13" t="n">
        <f aca="false">AVERAGE(O$8:O$10)</f>
        <v>0.272328074443931</v>
      </c>
      <c r="P12" s="13" t="n">
        <f aca="false">AVERAGE(P$8:P$10)</f>
        <v>0.319904810470848</v>
      </c>
      <c r="Q12" s="13" t="n">
        <f aca="false">AVERAGE(Q$8:Q$10)</f>
        <v>1.143574717455</v>
      </c>
      <c r="T12" s="8"/>
      <c r="U12" s="9"/>
      <c r="V12" s="10" t="s">
        <v>28</v>
      </c>
      <c r="W12" s="11" t="n">
        <v>56</v>
      </c>
      <c r="X12" s="11" t="n">
        <v>750</v>
      </c>
      <c r="Y12" s="11" t="n">
        <v>143</v>
      </c>
      <c r="Z12" s="11" t="n">
        <v>125</v>
      </c>
      <c r="AC12" s="3" t="n">
        <f aca="false">N74</f>
        <v>0.885680925591763</v>
      </c>
      <c r="AD12" s="3" t="n">
        <f aca="false">O74</f>
        <v>0.0873333527957805</v>
      </c>
      <c r="AE12" s="3" t="n">
        <f aca="false">P74</f>
        <v>0.142649199417758</v>
      </c>
      <c r="AF12" s="3" t="n">
        <f aca="false">Q74</f>
        <v>1.12208734477466</v>
      </c>
    </row>
    <row r="13" customFormat="false" ht="14.25" hidden="false" customHeight="false" outlineLevel="0" collapsed="false">
      <c r="A13" s="8"/>
      <c r="B13" s="9"/>
      <c r="C13" s="10" t="s">
        <v>29</v>
      </c>
      <c r="D13" s="11" t="n">
        <v>59</v>
      </c>
      <c r="E13" s="11" t="n">
        <v>755</v>
      </c>
      <c r="F13" s="11" t="n">
        <v>146</v>
      </c>
      <c r="G13" s="11" t="n">
        <v>133</v>
      </c>
      <c r="T13" s="8"/>
      <c r="U13" s="9"/>
      <c r="V13" s="10" t="s">
        <v>29</v>
      </c>
      <c r="W13" s="11" t="n">
        <v>68</v>
      </c>
      <c r="X13" s="11" t="n">
        <v>714</v>
      </c>
      <c r="Y13" s="11" t="n">
        <v>150</v>
      </c>
      <c r="Z13" s="11" t="n">
        <v>142</v>
      </c>
      <c r="AC13" s="3" t="n">
        <f aca="false">N83</f>
        <v>0.904054005529821</v>
      </c>
      <c r="AD13" s="3" t="n">
        <f aca="false">O83</f>
        <v>0.0650313609888099</v>
      </c>
      <c r="AE13" s="3" t="n">
        <f aca="false">P83</f>
        <v>0.133333333333333</v>
      </c>
      <c r="AF13" s="3" t="n">
        <f aca="false">Q83</f>
        <v>1.14064462118041</v>
      </c>
    </row>
    <row r="14" customFormat="false" ht="14.25" hidden="false" customHeight="false" outlineLevel="0" collapsed="false">
      <c r="A14" s="8"/>
      <c r="B14" s="9"/>
      <c r="C14" s="10" t="s">
        <v>30</v>
      </c>
      <c r="D14" s="11" t="n">
        <v>63</v>
      </c>
      <c r="E14" s="11" t="n">
        <v>740</v>
      </c>
      <c r="F14" s="11" t="n">
        <v>169</v>
      </c>
      <c r="G14" s="11" t="n">
        <v>121</v>
      </c>
      <c r="T14" s="8"/>
      <c r="U14" s="9"/>
      <c r="V14" s="10" t="s">
        <v>30</v>
      </c>
      <c r="W14" s="11" t="n">
        <v>60</v>
      </c>
      <c r="X14" s="11" t="n">
        <v>746</v>
      </c>
      <c r="Y14" s="11" t="n">
        <v>158</v>
      </c>
      <c r="Z14" s="11" t="n">
        <v>110</v>
      </c>
      <c r="AC14" s="3" t="n">
        <f aca="false">N93</f>
        <v>0.916086451987235</v>
      </c>
      <c r="AD14" s="3" t="n">
        <f aca="false">O93</f>
        <v>0.037467344739803</v>
      </c>
      <c r="AE14" s="3" t="n">
        <f aca="false">P93</f>
        <v>0.0960698689956332</v>
      </c>
      <c r="AF14" s="3" t="n">
        <f aca="false">Q93</f>
        <v>1.1440770196735</v>
      </c>
    </row>
    <row r="15" customFormat="false" ht="15" hidden="false" customHeight="false" outlineLevel="0" collapsed="false">
      <c r="A15" s="8"/>
      <c r="B15" s="9"/>
      <c r="C15" s="10" t="s">
        <v>31</v>
      </c>
      <c r="D15" s="11" t="n">
        <v>60</v>
      </c>
      <c r="E15" s="11" t="n">
        <v>743</v>
      </c>
      <c r="F15" s="11" t="n">
        <v>149</v>
      </c>
      <c r="G15" s="11" t="n">
        <v>141</v>
      </c>
      <c r="I15" s="5" t="s">
        <v>32</v>
      </c>
      <c r="J15" s="6" t="s">
        <v>11</v>
      </c>
      <c r="K15" s="6"/>
      <c r="L15" s="6"/>
      <c r="M15" s="6"/>
      <c r="N15" s="7" t="s">
        <v>12</v>
      </c>
      <c r="O15" s="7" t="s">
        <v>13</v>
      </c>
      <c r="P15" s="7" t="s">
        <v>14</v>
      </c>
      <c r="Q15" s="7" t="s">
        <v>15</v>
      </c>
      <c r="T15" s="8"/>
      <c r="U15" s="9"/>
      <c r="V15" s="10" t="s">
        <v>31</v>
      </c>
      <c r="W15" s="11" t="n">
        <v>55</v>
      </c>
      <c r="X15" s="11" t="n">
        <v>712</v>
      </c>
      <c r="Y15" s="11" t="n">
        <v>184</v>
      </c>
      <c r="Z15" s="11" t="n">
        <v>123</v>
      </c>
    </row>
    <row r="16" customFormat="false" ht="15" hidden="false" customHeight="false" outlineLevel="0" collapsed="false">
      <c r="A16" s="8"/>
      <c r="B16" s="9"/>
      <c r="C16" s="10" t="s">
        <v>33</v>
      </c>
      <c r="D16" s="11" t="n">
        <v>83</v>
      </c>
      <c r="E16" s="11" t="n">
        <v>697</v>
      </c>
      <c r="F16" s="11" t="n">
        <v>193</v>
      </c>
      <c r="G16" s="11" t="n">
        <v>114</v>
      </c>
      <c r="I16" s="5"/>
      <c r="J16" s="4" t="s">
        <v>6</v>
      </c>
      <c r="K16" s="4" t="s">
        <v>7</v>
      </c>
      <c r="L16" s="4" t="s">
        <v>8</v>
      </c>
      <c r="M16" s="4" t="s">
        <v>9</v>
      </c>
      <c r="N16" s="7"/>
      <c r="O16" s="7"/>
      <c r="P16" s="7"/>
      <c r="Q16" s="7"/>
      <c r="T16" s="8"/>
      <c r="U16" s="9"/>
      <c r="V16" s="10" t="s">
        <v>33</v>
      </c>
      <c r="W16" s="11" t="n">
        <v>50</v>
      </c>
      <c r="X16" s="11" t="n">
        <v>718</v>
      </c>
      <c r="Y16" s="11" t="n">
        <v>176</v>
      </c>
      <c r="Z16" s="11" t="n">
        <v>123</v>
      </c>
    </row>
    <row r="17" customFormat="false" ht="14.25" hidden="false" customHeight="false" outlineLevel="0" collapsed="false">
      <c r="A17" s="8"/>
      <c r="B17" s="15" t="s">
        <v>34</v>
      </c>
      <c r="C17" s="10" t="s">
        <v>18</v>
      </c>
      <c r="D17" s="11" t="n">
        <v>66</v>
      </c>
      <c r="E17" s="11" t="n">
        <v>727</v>
      </c>
      <c r="F17" s="11" t="n">
        <v>172</v>
      </c>
      <c r="G17" s="11" t="n">
        <v>128</v>
      </c>
      <c r="I17" s="12" t="s">
        <v>21</v>
      </c>
      <c r="J17" s="11" t="n">
        <f aca="false">SUM(W7:W16)</f>
        <v>523</v>
      </c>
      <c r="K17" s="11" t="n">
        <f aca="false">SUM(X7:X16)</f>
        <v>7506</v>
      </c>
      <c r="L17" s="11" t="n">
        <f aca="false">SUM(Y7:Y16)</f>
        <v>1457</v>
      </c>
      <c r="M17" s="11" t="n">
        <f aca="false">SUM(Z7:Z16)</f>
        <v>1247</v>
      </c>
      <c r="N17" s="13" t="n">
        <f aca="false">SUM(J17:K17)/SUM(J17:M17)</f>
        <v>0.748066710146278</v>
      </c>
      <c r="O17" s="13" t="n">
        <f aca="false">J17/(J17+L17)</f>
        <v>0.264141414141414</v>
      </c>
      <c r="P17" s="13" t="n">
        <f aca="false">J17/(J17+M17)</f>
        <v>0.295480225988701</v>
      </c>
      <c r="Q17" s="13" t="n">
        <f aca="false">(619+J17+L17)/2389</f>
        <v>1.08790288823776</v>
      </c>
      <c r="T17" s="8"/>
      <c r="U17" s="15" t="s">
        <v>34</v>
      </c>
      <c r="V17" s="10" t="s">
        <v>18</v>
      </c>
      <c r="W17" s="11" t="n">
        <v>67</v>
      </c>
      <c r="X17" s="11" t="n">
        <v>706</v>
      </c>
      <c r="Y17" s="11" t="n">
        <v>195</v>
      </c>
      <c r="Z17" s="11" t="n">
        <v>106</v>
      </c>
    </row>
    <row r="18" customFormat="false" ht="14.25" hidden="false" customHeight="false" outlineLevel="0" collapsed="false">
      <c r="A18" s="8"/>
      <c r="B18" s="15"/>
      <c r="C18" s="10" t="s">
        <v>20</v>
      </c>
      <c r="D18" s="11" t="n">
        <v>60</v>
      </c>
      <c r="E18" s="11" t="n">
        <v>751</v>
      </c>
      <c r="F18" s="11" t="n">
        <v>140</v>
      </c>
      <c r="G18" s="11" t="n">
        <v>142</v>
      </c>
      <c r="I18" s="12" t="s">
        <v>23</v>
      </c>
      <c r="J18" s="11" t="n">
        <f aca="false">SUM(W17:W26)</f>
        <v>565</v>
      </c>
      <c r="K18" s="11" t="n">
        <f aca="false">SUM(X17:X26)</f>
        <v>7314</v>
      </c>
      <c r="L18" s="11" t="n">
        <f aca="false">SUM(Y17:Y26)</f>
        <v>1649</v>
      </c>
      <c r="M18" s="11" t="n">
        <f aca="false">SUM(Z17:Z26)</f>
        <v>1205</v>
      </c>
      <c r="N18" s="13" t="n">
        <f aca="false">SUM(J18:K18)/SUM(J18:M18)</f>
        <v>0.734091120842262</v>
      </c>
      <c r="O18" s="13" t="n">
        <f aca="false">J18/(J18+L18)</f>
        <v>0.255194218608853</v>
      </c>
      <c r="P18" s="13" t="n">
        <f aca="false">J18/(J18+M18)</f>
        <v>0.319209039548023</v>
      </c>
      <c r="Q18" s="13" t="n">
        <f aca="false">(619+J18+L18)/2389</f>
        <v>1.18585182084554</v>
      </c>
      <c r="T18" s="8"/>
      <c r="U18" s="15"/>
      <c r="V18" s="10" t="s">
        <v>20</v>
      </c>
      <c r="W18" s="11" t="n">
        <v>51</v>
      </c>
      <c r="X18" s="11" t="n">
        <v>742</v>
      </c>
      <c r="Y18" s="11" t="n">
        <v>167</v>
      </c>
      <c r="Z18" s="11" t="n">
        <v>114</v>
      </c>
    </row>
    <row r="19" customFormat="false" ht="14.25" hidden="false" customHeight="false" outlineLevel="0" collapsed="false">
      <c r="A19" s="8"/>
      <c r="B19" s="15"/>
      <c r="C19" s="10" t="s">
        <v>22</v>
      </c>
      <c r="D19" s="11" t="n">
        <v>43</v>
      </c>
      <c r="E19" s="11" t="n">
        <v>744</v>
      </c>
      <c r="F19" s="11" t="n">
        <v>154</v>
      </c>
      <c r="G19" s="11" t="n">
        <v>152</v>
      </c>
      <c r="I19" s="12" t="s">
        <v>25</v>
      </c>
      <c r="J19" s="11" t="n">
        <f aca="false">SUM(W27:W36)</f>
        <v>514</v>
      </c>
      <c r="K19" s="11" t="n">
        <f aca="false">SUM(X27:X36)</f>
        <v>7559</v>
      </c>
      <c r="L19" s="11" t="n">
        <f aca="false">SUM(Y27:Y36)</f>
        <v>1404</v>
      </c>
      <c r="M19" s="11" t="n">
        <f aca="false">SUM(Z27:Z36)</f>
        <v>1256</v>
      </c>
      <c r="N19" s="13" t="n">
        <f aca="false">SUM(J19:K19)/SUM(J19:M19)</f>
        <v>0.752166216342122</v>
      </c>
      <c r="O19" s="13" t="n">
        <f aca="false">J19/(J19+L19)</f>
        <v>0.267987486965589</v>
      </c>
      <c r="P19" s="13" t="n">
        <f aca="false">J19/(J19+M19)</f>
        <v>0.290395480225989</v>
      </c>
      <c r="Q19" s="13" t="n">
        <f aca="false">(619+J19+L19)/2389</f>
        <v>1.06195060694851</v>
      </c>
      <c r="T19" s="8"/>
      <c r="U19" s="15"/>
      <c r="V19" s="10" t="s">
        <v>22</v>
      </c>
      <c r="W19" s="11" t="n">
        <v>62</v>
      </c>
      <c r="X19" s="11" t="n">
        <v>714</v>
      </c>
      <c r="Y19" s="11" t="n">
        <v>191</v>
      </c>
      <c r="Z19" s="11" t="n">
        <v>107</v>
      </c>
    </row>
    <row r="20" customFormat="false" ht="15" hidden="false" customHeight="false" outlineLevel="0" collapsed="false">
      <c r="A20" s="8"/>
      <c r="B20" s="15"/>
      <c r="C20" s="10" t="s">
        <v>24</v>
      </c>
      <c r="D20" s="11" t="n">
        <v>65</v>
      </c>
      <c r="E20" s="11" t="n">
        <v>728</v>
      </c>
      <c r="F20" s="11" t="n">
        <v>175</v>
      </c>
      <c r="G20" s="11" t="n">
        <v>125</v>
      </c>
      <c r="N20" s="14" t="s">
        <v>27</v>
      </c>
      <c r="O20" s="14"/>
      <c r="P20" s="14"/>
      <c r="Q20" s="14"/>
      <c r="T20" s="8"/>
      <c r="U20" s="15"/>
      <c r="V20" s="10" t="s">
        <v>24</v>
      </c>
      <c r="W20" s="11" t="n">
        <v>67</v>
      </c>
      <c r="X20" s="11" t="n">
        <v>715</v>
      </c>
      <c r="Y20" s="11" t="n">
        <v>159</v>
      </c>
      <c r="Z20" s="11" t="n">
        <v>133</v>
      </c>
    </row>
    <row r="21" customFormat="false" ht="14.25" hidden="false" customHeight="false" outlineLevel="0" collapsed="false">
      <c r="A21" s="8"/>
      <c r="B21" s="15"/>
      <c r="C21" s="10" t="s">
        <v>26</v>
      </c>
      <c r="D21" s="11" t="n">
        <v>51</v>
      </c>
      <c r="E21" s="11" t="n">
        <v>735</v>
      </c>
      <c r="F21" s="11" t="n">
        <v>166</v>
      </c>
      <c r="G21" s="11" t="n">
        <v>141</v>
      </c>
      <c r="N21" s="13" t="n">
        <f aca="false">AVERAGE(N$17:N$19)</f>
        <v>0.744774682443554</v>
      </c>
      <c r="O21" s="13" t="n">
        <f aca="false">AVERAGE(O$17:O$19)</f>
        <v>0.262441039905285</v>
      </c>
      <c r="P21" s="13" t="n">
        <f aca="false">AVERAGE(P$17:P$19)</f>
        <v>0.301694915254237</v>
      </c>
      <c r="Q21" s="13" t="n">
        <f aca="false">AVERAGE(Q$17:Q$19)</f>
        <v>1.1119017720106</v>
      </c>
      <c r="T21" s="8"/>
      <c r="U21" s="15"/>
      <c r="V21" s="10" t="s">
        <v>26</v>
      </c>
      <c r="W21" s="11" t="n">
        <v>59</v>
      </c>
      <c r="X21" s="11" t="n">
        <v>773</v>
      </c>
      <c r="Y21" s="11" t="n">
        <v>99</v>
      </c>
      <c r="Z21" s="11" t="n">
        <v>143</v>
      </c>
    </row>
    <row r="22" customFormat="false" ht="14.25" hidden="false" customHeight="false" outlineLevel="0" collapsed="false">
      <c r="A22" s="8"/>
      <c r="B22" s="15"/>
      <c r="C22" s="10" t="s">
        <v>28</v>
      </c>
      <c r="D22" s="11" t="n">
        <v>67</v>
      </c>
      <c r="E22" s="11" t="n">
        <v>763</v>
      </c>
      <c r="F22" s="11" t="n">
        <v>124</v>
      </c>
      <c r="G22" s="11" t="n">
        <v>139</v>
      </c>
      <c r="T22" s="8"/>
      <c r="U22" s="15"/>
      <c r="V22" s="10" t="s">
        <v>28</v>
      </c>
      <c r="W22" s="11" t="n">
        <v>35</v>
      </c>
      <c r="X22" s="11" t="n">
        <v>757</v>
      </c>
      <c r="Y22" s="11" t="n">
        <v>162</v>
      </c>
      <c r="Z22" s="11" t="n">
        <v>120</v>
      </c>
    </row>
    <row r="23" customFormat="false" ht="14.25" hidden="false" customHeight="false" outlineLevel="0" collapsed="false">
      <c r="A23" s="8"/>
      <c r="B23" s="15"/>
      <c r="C23" s="10" t="s">
        <v>29</v>
      </c>
      <c r="D23" s="11" t="n">
        <v>67</v>
      </c>
      <c r="E23" s="11" t="n">
        <v>734</v>
      </c>
      <c r="F23" s="11" t="n">
        <v>167</v>
      </c>
      <c r="G23" s="11" t="n">
        <v>125</v>
      </c>
      <c r="T23" s="8"/>
      <c r="U23" s="15"/>
      <c r="V23" s="10" t="s">
        <v>29</v>
      </c>
      <c r="W23" s="11" t="n">
        <v>59</v>
      </c>
      <c r="X23" s="11" t="n">
        <v>743</v>
      </c>
      <c r="Y23" s="11" t="n">
        <v>156</v>
      </c>
      <c r="Z23" s="11" t="n">
        <v>116</v>
      </c>
    </row>
    <row r="24" customFormat="false" ht="15" hidden="false" customHeight="false" outlineLevel="0" collapsed="false">
      <c r="A24" s="8"/>
      <c r="B24" s="15"/>
      <c r="C24" s="10" t="s">
        <v>30</v>
      </c>
      <c r="D24" s="11" t="n">
        <v>68</v>
      </c>
      <c r="E24" s="11" t="n">
        <v>749</v>
      </c>
      <c r="F24" s="11" t="n">
        <v>142</v>
      </c>
      <c r="G24" s="11" t="n">
        <v>134</v>
      </c>
      <c r="I24" s="5" t="s">
        <v>35</v>
      </c>
      <c r="J24" s="6" t="s">
        <v>11</v>
      </c>
      <c r="K24" s="6"/>
      <c r="L24" s="6"/>
      <c r="M24" s="6"/>
      <c r="N24" s="7" t="s">
        <v>12</v>
      </c>
      <c r="O24" s="7" t="s">
        <v>13</v>
      </c>
      <c r="P24" s="7" t="s">
        <v>14</v>
      </c>
      <c r="Q24" s="7" t="s">
        <v>15</v>
      </c>
      <c r="T24" s="8"/>
      <c r="U24" s="15"/>
      <c r="V24" s="10" t="s">
        <v>30</v>
      </c>
      <c r="W24" s="11" t="n">
        <v>55</v>
      </c>
      <c r="X24" s="11" t="n">
        <v>724</v>
      </c>
      <c r="Y24" s="11" t="n">
        <v>180</v>
      </c>
      <c r="Z24" s="11" t="n">
        <v>115</v>
      </c>
    </row>
    <row r="25" customFormat="false" ht="15" hidden="false" customHeight="false" outlineLevel="0" collapsed="false">
      <c r="A25" s="8"/>
      <c r="B25" s="15"/>
      <c r="C25" s="10" t="s">
        <v>31</v>
      </c>
      <c r="D25" s="11" t="n">
        <v>74</v>
      </c>
      <c r="E25" s="11" t="n">
        <v>698</v>
      </c>
      <c r="F25" s="11" t="n">
        <v>199</v>
      </c>
      <c r="G25" s="11" t="n">
        <v>122</v>
      </c>
      <c r="I25" s="5"/>
      <c r="J25" s="4" t="s">
        <v>6</v>
      </c>
      <c r="K25" s="4" t="s">
        <v>7</v>
      </c>
      <c r="L25" s="4" t="s">
        <v>8</v>
      </c>
      <c r="M25" s="4" t="s">
        <v>9</v>
      </c>
      <c r="N25" s="7"/>
      <c r="O25" s="7"/>
      <c r="P25" s="7"/>
      <c r="Q25" s="7"/>
      <c r="T25" s="8"/>
      <c r="U25" s="15"/>
      <c r="V25" s="10" t="s">
        <v>31</v>
      </c>
      <c r="W25" s="11" t="n">
        <v>65</v>
      </c>
      <c r="X25" s="11" t="n">
        <v>719</v>
      </c>
      <c r="Y25" s="11" t="n">
        <v>175</v>
      </c>
      <c r="Z25" s="11" t="n">
        <v>115</v>
      </c>
    </row>
    <row r="26" customFormat="false" ht="14.25" hidden="false" customHeight="false" outlineLevel="0" collapsed="false">
      <c r="A26" s="8"/>
      <c r="B26" s="15"/>
      <c r="C26" s="10" t="s">
        <v>33</v>
      </c>
      <c r="D26" s="11" t="n">
        <v>54</v>
      </c>
      <c r="E26" s="11" t="n">
        <v>715</v>
      </c>
      <c r="F26" s="11" t="n">
        <v>180</v>
      </c>
      <c r="G26" s="11" t="n">
        <v>138</v>
      </c>
      <c r="I26" s="12" t="s">
        <v>21</v>
      </c>
      <c r="J26" s="11" t="n">
        <f aca="false">SUM(D41:D50)</f>
        <v>371</v>
      </c>
      <c r="K26" s="11" t="n">
        <f aca="false">SUM(E41:E50)</f>
        <v>7648</v>
      </c>
      <c r="L26" s="11" t="n">
        <f aca="false">SUM(F41:F50)</f>
        <v>1315</v>
      </c>
      <c r="M26" s="11" t="n">
        <f aca="false">SUM(G41:G50)</f>
        <v>1062</v>
      </c>
      <c r="N26" s="13" t="n">
        <f aca="false">SUM(J26:K26)/SUM(J26:M26)</f>
        <v>0.771354367064256</v>
      </c>
      <c r="O26" s="13" t="n">
        <f aca="false">J26/(J26+L26)</f>
        <v>0.220047449584816</v>
      </c>
      <c r="P26" s="13" t="n">
        <f aca="false">J26/(J26+M26)</f>
        <v>0.258897418004187</v>
      </c>
      <c r="Q26" s="13" t="n">
        <f aca="false">(956+J26+L26)/2389</f>
        <v>1.10590205106739</v>
      </c>
      <c r="T26" s="8"/>
      <c r="U26" s="15"/>
      <c r="V26" s="10" t="s">
        <v>33</v>
      </c>
      <c r="W26" s="11" t="n">
        <v>45</v>
      </c>
      <c r="X26" s="11" t="n">
        <v>721</v>
      </c>
      <c r="Y26" s="11" t="n">
        <v>165</v>
      </c>
      <c r="Z26" s="11" t="n">
        <v>136</v>
      </c>
    </row>
    <row r="27" customFormat="false" ht="14.25" hidden="false" customHeight="false" outlineLevel="0" collapsed="false">
      <c r="A27" s="8"/>
      <c r="B27" s="16" t="s">
        <v>36</v>
      </c>
      <c r="C27" s="10" t="s">
        <v>18</v>
      </c>
      <c r="D27" s="11" t="n">
        <v>54</v>
      </c>
      <c r="E27" s="11" t="n">
        <v>727</v>
      </c>
      <c r="F27" s="11" t="n">
        <v>182</v>
      </c>
      <c r="G27" s="11" t="n">
        <v>130</v>
      </c>
      <c r="I27" s="12" t="s">
        <v>23</v>
      </c>
      <c r="J27" s="11" t="n">
        <f aca="false">SUM(D51:D60)</f>
        <v>380</v>
      </c>
      <c r="K27" s="11" t="n">
        <f aca="false">SUM(E51:E60)</f>
        <v>7693</v>
      </c>
      <c r="L27" s="11" t="n">
        <f aca="false">SUM(F51:F60)</f>
        <v>1270</v>
      </c>
      <c r="M27" s="11" t="n">
        <f aca="false">SUM(G51:G60)</f>
        <v>1053</v>
      </c>
      <c r="N27" s="13" t="n">
        <f aca="false">SUM(J27:K27)/SUM(J27:M27)</f>
        <v>0.776548672566372</v>
      </c>
      <c r="O27" s="13" t="n">
        <f aca="false">J27/(J27+L27)</f>
        <v>0.23030303030303</v>
      </c>
      <c r="P27" s="13" t="n">
        <f aca="false">J27/(J27+M27)</f>
        <v>0.265177948360084</v>
      </c>
      <c r="Q27" s="13" t="n">
        <f aca="false">(956+J27+L27)/2389</f>
        <v>1.09083298451235</v>
      </c>
      <c r="T27" s="8"/>
      <c r="U27" s="16" t="s">
        <v>36</v>
      </c>
      <c r="V27" s="10" t="s">
        <v>18</v>
      </c>
      <c r="W27" s="11" t="n">
        <v>57</v>
      </c>
      <c r="X27" s="11" t="n">
        <v>728</v>
      </c>
      <c r="Y27" s="11" t="n">
        <v>161</v>
      </c>
      <c r="Z27" s="11" t="n">
        <v>128</v>
      </c>
    </row>
    <row r="28" customFormat="false" ht="14.25" hidden="false" customHeight="false" outlineLevel="0" collapsed="false">
      <c r="A28" s="8"/>
      <c r="B28" s="8"/>
      <c r="C28" s="10" t="s">
        <v>20</v>
      </c>
      <c r="D28" s="11" t="n">
        <v>64</v>
      </c>
      <c r="E28" s="11" t="n">
        <v>717</v>
      </c>
      <c r="F28" s="11" t="n">
        <v>176</v>
      </c>
      <c r="G28" s="11" t="n">
        <v>136</v>
      </c>
      <c r="I28" s="12" t="s">
        <v>25</v>
      </c>
      <c r="J28" s="11" t="n">
        <f aca="false">SUM(D61:D70)</f>
        <v>381</v>
      </c>
      <c r="K28" s="11" t="n">
        <f aca="false">SUM(E61:E70)</f>
        <v>7694</v>
      </c>
      <c r="L28" s="11" t="n">
        <f aca="false">SUM(F61:F70)</f>
        <v>1269</v>
      </c>
      <c r="M28" s="11" t="n">
        <f aca="false">SUM(G61:G70)</f>
        <v>1052</v>
      </c>
      <c r="N28" s="13" t="n">
        <f aca="false">SUM(J28:K28)/SUM(J28:M28)</f>
        <v>0.776741054251635</v>
      </c>
      <c r="O28" s="13" t="n">
        <f aca="false">J28/(J28+L28)</f>
        <v>0.230909090909091</v>
      </c>
      <c r="P28" s="13" t="n">
        <f aca="false">J28/(J28+M28)</f>
        <v>0.265875785066294</v>
      </c>
      <c r="Q28" s="13" t="n">
        <f aca="false">(956+J28+L28)/2389</f>
        <v>1.09083298451235</v>
      </c>
      <c r="T28" s="8"/>
      <c r="U28" s="8"/>
      <c r="V28" s="10" t="s">
        <v>20</v>
      </c>
      <c r="W28" s="11" t="n">
        <v>49</v>
      </c>
      <c r="X28" s="11" t="n">
        <v>750</v>
      </c>
      <c r="Y28" s="11" t="n">
        <v>146</v>
      </c>
      <c r="Z28" s="11" t="n">
        <v>129</v>
      </c>
    </row>
    <row r="29" customFormat="false" ht="15" hidden="false" customHeight="false" outlineLevel="0" collapsed="false">
      <c r="A29" s="8"/>
      <c r="B29" s="8"/>
      <c r="C29" s="10" t="s">
        <v>22</v>
      </c>
      <c r="D29" s="11" t="n">
        <v>59</v>
      </c>
      <c r="E29" s="11" t="n">
        <v>681</v>
      </c>
      <c r="F29" s="11" t="n">
        <v>204</v>
      </c>
      <c r="G29" s="11" t="n">
        <v>149</v>
      </c>
      <c r="N29" s="14" t="s">
        <v>27</v>
      </c>
      <c r="O29" s="14"/>
      <c r="P29" s="14"/>
      <c r="Q29" s="14"/>
      <c r="T29" s="8"/>
      <c r="U29" s="8"/>
      <c r="V29" s="10" t="s">
        <v>22</v>
      </c>
      <c r="W29" s="11" t="n">
        <v>46</v>
      </c>
      <c r="X29" s="11" t="n">
        <v>776</v>
      </c>
      <c r="Y29" s="11" t="n">
        <v>123</v>
      </c>
      <c r="Z29" s="11" t="n">
        <v>129</v>
      </c>
    </row>
    <row r="30" customFormat="false" ht="14.25" hidden="false" customHeight="false" outlineLevel="0" collapsed="false">
      <c r="A30" s="8"/>
      <c r="B30" s="8"/>
      <c r="C30" s="10" t="s">
        <v>24</v>
      </c>
      <c r="D30" s="11" t="n">
        <v>70</v>
      </c>
      <c r="E30" s="11" t="n">
        <v>693</v>
      </c>
      <c r="F30" s="11" t="n">
        <v>181</v>
      </c>
      <c r="G30" s="11" t="n">
        <v>149</v>
      </c>
      <c r="N30" s="13" t="n">
        <f aca="false">AVERAGE(N$26:N$28)</f>
        <v>0.774881364627421</v>
      </c>
      <c r="O30" s="13" t="n">
        <f aca="false">AVERAGE(O$26:O$28)</f>
        <v>0.227086523598979</v>
      </c>
      <c r="P30" s="13" t="n">
        <f aca="false">AVERAGE(P$26:P$28)</f>
        <v>0.263317050476855</v>
      </c>
      <c r="Q30" s="13" t="n">
        <f aca="false">AVERAGE(Q$26:Q$28)</f>
        <v>1.09585600669736</v>
      </c>
      <c r="T30" s="8"/>
      <c r="U30" s="8"/>
      <c r="V30" s="10" t="s">
        <v>24</v>
      </c>
      <c r="W30" s="11" t="n">
        <v>53</v>
      </c>
      <c r="X30" s="11" t="n">
        <v>734</v>
      </c>
      <c r="Y30" s="11" t="n">
        <v>155</v>
      </c>
      <c r="Z30" s="11" t="n">
        <v>132</v>
      </c>
    </row>
    <row r="31" customFormat="false" ht="14.25" hidden="false" customHeight="false" outlineLevel="0" collapsed="false">
      <c r="A31" s="8"/>
      <c r="B31" s="8"/>
      <c r="C31" s="10" t="s">
        <v>26</v>
      </c>
      <c r="D31" s="11" t="n">
        <v>70</v>
      </c>
      <c r="E31" s="11" t="n">
        <v>729</v>
      </c>
      <c r="F31" s="11" t="n">
        <v>152</v>
      </c>
      <c r="G31" s="11" t="n">
        <v>142</v>
      </c>
      <c r="T31" s="8"/>
      <c r="U31" s="8"/>
      <c r="V31" s="10" t="s">
        <v>26</v>
      </c>
      <c r="W31" s="11" t="n">
        <v>54</v>
      </c>
      <c r="X31" s="11" t="n">
        <v>753</v>
      </c>
      <c r="Y31" s="11" t="n">
        <v>134</v>
      </c>
      <c r="Z31" s="11" t="n">
        <v>133</v>
      </c>
    </row>
    <row r="32" customFormat="false" ht="14.25" hidden="false" customHeight="false" outlineLevel="0" collapsed="false">
      <c r="A32" s="8"/>
      <c r="B32" s="8"/>
      <c r="C32" s="10" t="s">
        <v>28</v>
      </c>
      <c r="D32" s="11" t="n">
        <v>69</v>
      </c>
      <c r="E32" s="11" t="n">
        <v>722</v>
      </c>
      <c r="F32" s="11" t="n">
        <v>171</v>
      </c>
      <c r="G32" s="11" t="n">
        <v>131</v>
      </c>
      <c r="T32" s="8"/>
      <c r="U32" s="8"/>
      <c r="V32" s="10" t="s">
        <v>28</v>
      </c>
      <c r="W32" s="11" t="n">
        <v>45</v>
      </c>
      <c r="X32" s="11" t="n">
        <v>771</v>
      </c>
      <c r="Y32" s="11" t="n">
        <v>145</v>
      </c>
      <c r="Z32" s="11" t="n">
        <v>113</v>
      </c>
    </row>
    <row r="33" customFormat="false" ht="15" hidden="false" customHeight="false" outlineLevel="0" collapsed="false">
      <c r="A33" s="8"/>
      <c r="B33" s="8"/>
      <c r="C33" s="10" t="s">
        <v>29</v>
      </c>
      <c r="D33" s="11" t="n">
        <v>56</v>
      </c>
      <c r="E33" s="11" t="n">
        <v>790</v>
      </c>
      <c r="F33" s="11" t="n">
        <v>127</v>
      </c>
      <c r="G33" s="11" t="n">
        <v>120</v>
      </c>
      <c r="I33" s="5" t="s">
        <v>37</v>
      </c>
      <c r="J33" s="6" t="s">
        <v>11</v>
      </c>
      <c r="K33" s="6"/>
      <c r="L33" s="6"/>
      <c r="M33" s="6"/>
      <c r="N33" s="7" t="s">
        <v>12</v>
      </c>
      <c r="O33" s="7" t="s">
        <v>13</v>
      </c>
      <c r="P33" s="7" t="s">
        <v>14</v>
      </c>
      <c r="Q33" s="7" t="s">
        <v>15</v>
      </c>
      <c r="T33" s="8"/>
      <c r="U33" s="8"/>
      <c r="V33" s="10" t="s">
        <v>29</v>
      </c>
      <c r="W33" s="11" t="n">
        <v>55</v>
      </c>
      <c r="X33" s="11" t="n">
        <v>747</v>
      </c>
      <c r="Y33" s="11" t="n">
        <v>143</v>
      </c>
      <c r="Z33" s="11" t="n">
        <v>129</v>
      </c>
    </row>
    <row r="34" customFormat="false" ht="15" hidden="false" customHeight="false" outlineLevel="0" collapsed="false">
      <c r="A34" s="8"/>
      <c r="B34" s="8"/>
      <c r="C34" s="10" t="s">
        <v>30</v>
      </c>
      <c r="D34" s="11" t="n">
        <v>65</v>
      </c>
      <c r="E34" s="11" t="n">
        <v>727</v>
      </c>
      <c r="F34" s="11" t="n">
        <v>176</v>
      </c>
      <c r="G34" s="11" t="n">
        <v>125</v>
      </c>
      <c r="I34" s="5"/>
      <c r="J34" s="4" t="s">
        <v>6</v>
      </c>
      <c r="K34" s="4" t="s">
        <v>7</v>
      </c>
      <c r="L34" s="4" t="s">
        <v>8</v>
      </c>
      <c r="M34" s="4" t="s">
        <v>9</v>
      </c>
      <c r="N34" s="7"/>
      <c r="O34" s="7"/>
      <c r="P34" s="7"/>
      <c r="Q34" s="7"/>
      <c r="T34" s="8"/>
      <c r="U34" s="8"/>
      <c r="V34" s="10" t="s">
        <v>30</v>
      </c>
      <c r="W34" s="11" t="n">
        <v>41</v>
      </c>
      <c r="X34" s="11" t="n">
        <v>766</v>
      </c>
      <c r="Y34" s="11" t="n">
        <v>154</v>
      </c>
      <c r="Z34" s="11" t="n">
        <v>113</v>
      </c>
    </row>
    <row r="35" customFormat="false" ht="14.25" hidden="false" customHeight="false" outlineLevel="0" collapsed="false">
      <c r="A35" s="8"/>
      <c r="B35" s="8"/>
      <c r="C35" s="10" t="s">
        <v>31</v>
      </c>
      <c r="D35" s="11" t="n">
        <v>57</v>
      </c>
      <c r="E35" s="11" t="n">
        <v>786</v>
      </c>
      <c r="F35" s="11" t="n">
        <v>120</v>
      </c>
      <c r="G35" s="11" t="n">
        <v>130</v>
      </c>
      <c r="I35" s="12" t="s">
        <v>21</v>
      </c>
      <c r="J35" s="11" t="n">
        <f aca="false">SUM(W41:W50)</f>
        <v>232</v>
      </c>
      <c r="K35" s="11" t="n">
        <f aca="false">SUM(X41:X50)</f>
        <v>7975</v>
      </c>
      <c r="L35" s="11" t="n">
        <f aca="false">SUM(Y41:Y50)</f>
        <v>988</v>
      </c>
      <c r="M35" s="11" t="n">
        <f aca="false">SUM(Z41:Z50)</f>
        <v>844</v>
      </c>
      <c r="N35" s="13" t="n">
        <f aca="false">SUM(J35:K35)/SUM(J35:M35)</f>
        <v>0.817511704353023</v>
      </c>
      <c r="O35" s="13" t="n">
        <f aca="false">J35/(J35+L35)</f>
        <v>0.19016393442623</v>
      </c>
      <c r="P35" s="13" t="n">
        <f aca="false">J35/(J35+M35)</f>
        <v>0.215613382899628</v>
      </c>
      <c r="Q35" s="13" t="n">
        <f aca="false">(1313+J35+L35)/2389</f>
        <v>1.06027626622018</v>
      </c>
      <c r="T35" s="8"/>
      <c r="U35" s="8"/>
      <c r="V35" s="10" t="s">
        <v>31</v>
      </c>
      <c r="W35" s="11" t="n">
        <v>63</v>
      </c>
      <c r="X35" s="11" t="n">
        <v>765</v>
      </c>
      <c r="Y35" s="11" t="n">
        <v>121</v>
      </c>
      <c r="Z35" s="11" t="n">
        <v>125</v>
      </c>
    </row>
    <row r="36" customFormat="false" ht="14.25" hidden="false" customHeight="false" outlineLevel="0" collapsed="false">
      <c r="A36" s="8"/>
      <c r="B36" s="8"/>
      <c r="C36" s="10" t="s">
        <v>33</v>
      </c>
      <c r="D36" s="11" t="n">
        <v>57</v>
      </c>
      <c r="E36" s="11" t="n">
        <v>721</v>
      </c>
      <c r="F36" s="11" t="n">
        <v>181</v>
      </c>
      <c r="G36" s="11" t="n">
        <v>128</v>
      </c>
      <c r="I36" s="12" t="s">
        <v>23</v>
      </c>
      <c r="J36" s="11" t="n">
        <f aca="false">SUM(W51:W60)</f>
        <v>256</v>
      </c>
      <c r="K36" s="11" t="n">
        <f aca="false">SUM(X51:X60)</f>
        <v>7907</v>
      </c>
      <c r="L36" s="11" t="n">
        <f aca="false">SUM(Y51:Y60)</f>
        <v>1056</v>
      </c>
      <c r="M36" s="11" t="n">
        <f aca="false">SUM(Z51:Z60)</f>
        <v>820</v>
      </c>
      <c r="N36" s="13" t="n">
        <f aca="false">SUM(J36:K36)/SUM(J36:M36)</f>
        <v>0.813128797689013</v>
      </c>
      <c r="O36" s="13" t="n">
        <f aca="false">J36/(J36+L36)</f>
        <v>0.195121951219512</v>
      </c>
      <c r="P36" s="13" t="n">
        <f aca="false">J36/(J36+M36)</f>
        <v>0.237918215613383</v>
      </c>
      <c r="Q36" s="13" t="n">
        <f aca="false">(1313+J36+L36)/2389</f>
        <v>1.09878610297195</v>
      </c>
      <c r="T36" s="8"/>
      <c r="U36" s="8"/>
      <c r="V36" s="10" t="s">
        <v>33</v>
      </c>
      <c r="W36" s="11" t="n">
        <v>51</v>
      </c>
      <c r="X36" s="11" t="n">
        <v>769</v>
      </c>
      <c r="Y36" s="11" t="n">
        <v>122</v>
      </c>
      <c r="Z36" s="11" t="n">
        <v>125</v>
      </c>
    </row>
    <row r="37" customFormat="false" ht="12.75" hidden="false" customHeight="false" outlineLevel="0" collapsed="false">
      <c r="D37" s="17"/>
      <c r="E37" s="17"/>
      <c r="F37" s="17"/>
      <c r="G37" s="17"/>
      <c r="I37" s="12" t="s">
        <v>25</v>
      </c>
      <c r="J37" s="11" t="n">
        <f aca="false">SUM(W61:W70)</f>
        <v>258</v>
      </c>
      <c r="K37" s="11" t="n">
        <f aca="false">SUM(X61:X70)</f>
        <v>7880</v>
      </c>
      <c r="L37" s="11" t="n">
        <f aca="false">SUM(Y61:Y70)</f>
        <v>1083</v>
      </c>
      <c r="M37" s="11" t="n">
        <f aca="false">SUM(Z61:Z70)</f>
        <v>818</v>
      </c>
      <c r="N37" s="13" t="n">
        <f aca="false">SUM(J37:K37)/SUM(J37:M37)</f>
        <v>0.810638509811734</v>
      </c>
      <c r="O37" s="13" t="n">
        <f aca="false">J37/(J37+L37)</f>
        <v>0.192393736017897</v>
      </c>
      <c r="P37" s="13" t="n">
        <f aca="false">J37/(J37+M37)</f>
        <v>0.239776951672862</v>
      </c>
      <c r="Q37" s="13" t="n">
        <f aca="false">(1313+J37+L37)/2389</f>
        <v>1.11092507325241</v>
      </c>
      <c r="W37" s="17"/>
      <c r="X37" s="17"/>
      <c r="Y37" s="17"/>
      <c r="Z37" s="17"/>
    </row>
    <row r="38" customFormat="false" ht="15" hidden="false" customHeight="false" outlineLevel="0" collapsed="false">
      <c r="D38" s="17"/>
      <c r="E38" s="17"/>
      <c r="F38" s="17"/>
      <c r="G38" s="17"/>
      <c r="N38" s="14" t="s">
        <v>27</v>
      </c>
      <c r="O38" s="14"/>
      <c r="P38" s="14"/>
      <c r="Q38" s="14"/>
      <c r="W38" s="17"/>
      <c r="X38" s="17"/>
      <c r="Y38" s="17"/>
      <c r="Z38" s="17"/>
    </row>
    <row r="39" customFormat="false" ht="12.75" hidden="false" customHeight="false" outlineLevel="0" collapsed="false">
      <c r="D39" s="17"/>
      <c r="E39" s="17"/>
      <c r="F39" s="17"/>
      <c r="G39" s="17"/>
      <c r="N39" s="13" t="n">
        <f aca="false">AVERAGE(N$35:N$37)</f>
        <v>0.813759670617923</v>
      </c>
      <c r="O39" s="13" t="n">
        <f aca="false">AVERAGE(O$35:O$37)</f>
        <v>0.19255987388788</v>
      </c>
      <c r="P39" s="13" t="n">
        <f aca="false">AVERAGE(P$35:P$37)</f>
        <v>0.231102850061958</v>
      </c>
      <c r="Q39" s="13" t="n">
        <f aca="false">AVERAGE(Q$35:Q$37)</f>
        <v>1.08999581414818</v>
      </c>
      <c r="W39" s="17"/>
      <c r="X39" s="17"/>
      <c r="Y39" s="17"/>
      <c r="Z39" s="17"/>
    </row>
    <row r="40" customFormat="false" ht="15" hidden="false" customHeight="false" outlineLevel="0" collapsed="false">
      <c r="D40" s="4" t="s">
        <v>6</v>
      </c>
      <c r="E40" s="4" t="s">
        <v>7</v>
      </c>
      <c r="F40" s="4" t="s">
        <v>8</v>
      </c>
      <c r="G40" s="4" t="s">
        <v>9</v>
      </c>
      <c r="W40" s="4" t="s">
        <v>6</v>
      </c>
      <c r="X40" s="4" t="s">
        <v>7</v>
      </c>
      <c r="Y40" s="4" t="s">
        <v>8</v>
      </c>
      <c r="Z40" s="4" t="s">
        <v>9</v>
      </c>
    </row>
    <row r="41" customFormat="false" ht="13.5" hidden="false" customHeight="true" outlineLevel="0" collapsed="false">
      <c r="A41" s="8" t="s">
        <v>68</v>
      </c>
      <c r="B41" s="9" t="s">
        <v>17</v>
      </c>
      <c r="C41" s="10" t="s">
        <v>18</v>
      </c>
      <c r="D41" s="11" t="n">
        <v>45</v>
      </c>
      <c r="E41" s="11" t="n">
        <v>745</v>
      </c>
      <c r="F41" s="11" t="n">
        <v>141</v>
      </c>
      <c r="G41" s="11" t="n">
        <v>109</v>
      </c>
      <c r="I41" s="5" t="s">
        <v>39</v>
      </c>
      <c r="J41" s="6" t="s">
        <v>11</v>
      </c>
      <c r="K41" s="6"/>
      <c r="L41" s="6"/>
      <c r="M41" s="6"/>
      <c r="N41" s="7" t="s">
        <v>12</v>
      </c>
      <c r="O41" s="7" t="s">
        <v>13</v>
      </c>
      <c r="P41" s="7" t="s">
        <v>14</v>
      </c>
      <c r="Q41" s="7" t="s">
        <v>15</v>
      </c>
      <c r="T41" s="8" t="s">
        <v>69</v>
      </c>
      <c r="U41" s="9" t="s">
        <v>17</v>
      </c>
      <c r="V41" s="10" t="s">
        <v>18</v>
      </c>
      <c r="W41" s="11" t="n">
        <v>32</v>
      </c>
      <c r="X41" s="11" t="n">
        <v>780</v>
      </c>
      <c r="Y41" s="11" t="n">
        <v>102</v>
      </c>
      <c r="Z41" s="11" t="n">
        <v>90</v>
      </c>
    </row>
    <row r="42" customFormat="false" ht="15" hidden="false" customHeight="false" outlineLevel="0" collapsed="false">
      <c r="A42" s="8"/>
      <c r="B42" s="9"/>
      <c r="C42" s="10" t="s">
        <v>20</v>
      </c>
      <c r="D42" s="11" t="n">
        <v>41</v>
      </c>
      <c r="E42" s="11" t="n">
        <v>759</v>
      </c>
      <c r="F42" s="11" t="n">
        <v>143</v>
      </c>
      <c r="G42" s="11" t="n">
        <v>97</v>
      </c>
      <c r="I42" s="5"/>
      <c r="J42" s="4" t="s">
        <v>6</v>
      </c>
      <c r="K42" s="4" t="s">
        <v>7</v>
      </c>
      <c r="L42" s="4" t="s">
        <v>8</v>
      </c>
      <c r="M42" s="4" t="s">
        <v>9</v>
      </c>
      <c r="N42" s="7"/>
      <c r="O42" s="7"/>
      <c r="P42" s="7"/>
      <c r="Q42" s="7"/>
      <c r="T42" s="8"/>
      <c r="U42" s="9"/>
      <c r="V42" s="10" t="s">
        <v>20</v>
      </c>
      <c r="W42" s="11" t="n">
        <v>22</v>
      </c>
      <c r="X42" s="11" t="n">
        <v>809</v>
      </c>
      <c r="Y42" s="11" t="n">
        <v>95</v>
      </c>
      <c r="Z42" s="11" t="n">
        <v>78</v>
      </c>
    </row>
    <row r="43" customFormat="false" ht="14.25" hidden="false" customHeight="false" outlineLevel="0" collapsed="false">
      <c r="A43" s="8"/>
      <c r="B43" s="9"/>
      <c r="C43" s="10" t="s">
        <v>22</v>
      </c>
      <c r="D43" s="11" t="n">
        <v>36</v>
      </c>
      <c r="E43" s="11" t="n">
        <v>769</v>
      </c>
      <c r="F43" s="11" t="n">
        <v>125</v>
      </c>
      <c r="G43" s="11" t="n">
        <v>110</v>
      </c>
      <c r="I43" s="12" t="s">
        <v>21</v>
      </c>
      <c r="J43" s="11" t="n">
        <f aca="false">SUM(D74:D83)</f>
        <v>162</v>
      </c>
      <c r="K43" s="11" t="n">
        <f aca="false">SUM(E74:E83)</f>
        <v>8119</v>
      </c>
      <c r="L43" s="11" t="n">
        <f aca="false">SUM(F74:F83)</f>
        <v>844</v>
      </c>
      <c r="M43" s="11" t="n">
        <f aca="false">SUM(G74:G83)</f>
        <v>678</v>
      </c>
      <c r="N43" s="13" t="n">
        <f aca="false">SUM(J43:K43)/SUM(J43:M43)</f>
        <v>0.844741405692135</v>
      </c>
      <c r="O43" s="13" t="n">
        <f aca="false">J43/(J43+L43)</f>
        <v>0.1610337972167</v>
      </c>
      <c r="P43" s="13" t="n">
        <f aca="false">J43/(J43+M43)</f>
        <v>0.192857142857143</v>
      </c>
      <c r="Q43" s="13" t="n">
        <f aca="false">(1549+J43+L43)/2389</f>
        <v>1.06948514022604</v>
      </c>
      <c r="T43" s="8"/>
      <c r="U43" s="9"/>
      <c r="V43" s="10" t="s">
        <v>22</v>
      </c>
      <c r="W43" s="11" t="n">
        <v>24</v>
      </c>
      <c r="X43" s="11" t="n">
        <v>795</v>
      </c>
      <c r="Y43" s="11" t="n">
        <v>110</v>
      </c>
      <c r="Z43" s="11" t="n">
        <v>75</v>
      </c>
    </row>
    <row r="44" customFormat="false" ht="14.25" hidden="false" customHeight="false" outlineLevel="0" collapsed="false">
      <c r="A44" s="8"/>
      <c r="B44" s="9"/>
      <c r="C44" s="10" t="s">
        <v>24</v>
      </c>
      <c r="D44" s="11" t="n">
        <v>34</v>
      </c>
      <c r="E44" s="11" t="n">
        <v>743</v>
      </c>
      <c r="F44" s="11" t="n">
        <v>161</v>
      </c>
      <c r="G44" s="11" t="n">
        <v>102</v>
      </c>
      <c r="I44" s="12" t="s">
        <v>23</v>
      </c>
      <c r="J44" s="11" t="n">
        <f aca="false">SUM(D84:D93)</f>
        <v>167</v>
      </c>
      <c r="K44" s="11" t="n">
        <f aca="false">SUM(E84:E93)</f>
        <v>8082</v>
      </c>
      <c r="L44" s="11" t="n">
        <f aca="false">SUM(F84:F93)</f>
        <v>881</v>
      </c>
      <c r="M44" s="11" t="n">
        <f aca="false">SUM(G84:G93)</f>
        <v>673</v>
      </c>
      <c r="N44" s="13" t="n">
        <f aca="false">SUM(J44:K44)/SUM(J44:M44)</f>
        <v>0.841477098847292</v>
      </c>
      <c r="O44" s="13" t="n">
        <f aca="false">J44/(J44+L44)</f>
        <v>0.159351145038168</v>
      </c>
      <c r="P44" s="13" t="n">
        <f aca="false">J44/(J44+M44)</f>
        <v>0.198809523809524</v>
      </c>
      <c r="Q44" s="13" t="n">
        <f aca="false">(1549+J44+L44)/2389</f>
        <v>1.08706571787359</v>
      </c>
      <c r="T44" s="8"/>
      <c r="U44" s="9"/>
      <c r="V44" s="10" t="s">
        <v>24</v>
      </c>
      <c r="W44" s="11" t="n">
        <v>12</v>
      </c>
      <c r="X44" s="11" t="n">
        <v>812</v>
      </c>
      <c r="Y44" s="11" t="n">
        <v>89</v>
      </c>
      <c r="Z44" s="11" t="n">
        <v>91</v>
      </c>
    </row>
    <row r="45" customFormat="false" ht="14.25" hidden="false" customHeight="false" outlineLevel="0" collapsed="false">
      <c r="A45" s="8"/>
      <c r="B45" s="9"/>
      <c r="C45" s="10" t="s">
        <v>26</v>
      </c>
      <c r="D45" s="11" t="n">
        <v>42</v>
      </c>
      <c r="E45" s="11" t="n">
        <v>766</v>
      </c>
      <c r="F45" s="11" t="n">
        <v>121</v>
      </c>
      <c r="G45" s="11" t="n">
        <v>111</v>
      </c>
      <c r="I45" s="12" t="s">
        <v>25</v>
      </c>
      <c r="J45" s="11" t="n">
        <f aca="false">SUM(D94:D103)</f>
        <v>163</v>
      </c>
      <c r="K45" s="11" t="n">
        <f aca="false">SUM(E94:E103)</f>
        <v>8034</v>
      </c>
      <c r="L45" s="11" t="n">
        <f aca="false">SUM(F94:F103)</f>
        <v>929</v>
      </c>
      <c r="M45" s="11" t="n">
        <f aca="false">SUM(G94:G103)</f>
        <v>677</v>
      </c>
      <c r="N45" s="13" t="n">
        <f aca="false">SUM(J45:K45)/SUM(J45:M45)</f>
        <v>0.836172600224421</v>
      </c>
      <c r="O45" s="13" t="n">
        <f aca="false">J45/(J45+L45)</f>
        <v>0.149267399267399</v>
      </c>
      <c r="P45" s="13" t="n">
        <f aca="false">J45/(J45+M45)</f>
        <v>0.194047619047619</v>
      </c>
      <c r="Q45" s="13" t="n">
        <f aca="false">(1549+J45+L45)/2389</f>
        <v>1.10548346588531</v>
      </c>
      <c r="T45" s="8"/>
      <c r="U45" s="9"/>
      <c r="V45" s="10" t="s">
        <v>26</v>
      </c>
      <c r="W45" s="11" t="n">
        <v>22</v>
      </c>
      <c r="X45" s="11" t="n">
        <v>785</v>
      </c>
      <c r="Y45" s="11" t="n">
        <v>98</v>
      </c>
      <c r="Z45" s="11" t="n">
        <v>99</v>
      </c>
    </row>
    <row r="46" customFormat="false" ht="15" hidden="false" customHeight="false" outlineLevel="0" collapsed="false">
      <c r="A46" s="8"/>
      <c r="B46" s="9"/>
      <c r="C46" s="10" t="s">
        <v>28</v>
      </c>
      <c r="D46" s="11" t="n">
        <v>35</v>
      </c>
      <c r="E46" s="11" t="n">
        <v>757</v>
      </c>
      <c r="F46" s="11" t="n">
        <v>129</v>
      </c>
      <c r="G46" s="11" t="n">
        <v>119</v>
      </c>
      <c r="N46" s="14" t="s">
        <v>27</v>
      </c>
      <c r="O46" s="14"/>
      <c r="P46" s="14"/>
      <c r="Q46" s="14"/>
      <c r="T46" s="8"/>
      <c r="U46" s="9"/>
      <c r="V46" s="10" t="s">
        <v>28</v>
      </c>
      <c r="W46" s="11" t="n">
        <v>23</v>
      </c>
      <c r="X46" s="11" t="n">
        <v>820</v>
      </c>
      <c r="Y46" s="11" t="n">
        <v>85</v>
      </c>
      <c r="Z46" s="11" t="n">
        <v>76</v>
      </c>
    </row>
    <row r="47" customFormat="false" ht="14.25" hidden="false" customHeight="false" outlineLevel="0" collapsed="false">
      <c r="A47" s="8"/>
      <c r="B47" s="9"/>
      <c r="C47" s="10" t="s">
        <v>29</v>
      </c>
      <c r="D47" s="11" t="n">
        <v>32</v>
      </c>
      <c r="E47" s="11" t="n">
        <v>773</v>
      </c>
      <c r="F47" s="11" t="n">
        <v>133</v>
      </c>
      <c r="G47" s="11" t="n">
        <v>102</v>
      </c>
      <c r="N47" s="13" t="n">
        <f aca="false">AVERAGE(N$43:N$45)</f>
        <v>0.840797034921282</v>
      </c>
      <c r="O47" s="13" t="n">
        <f aca="false">AVERAGE(O$43:O$45)</f>
        <v>0.156550780507422</v>
      </c>
      <c r="P47" s="13" t="n">
        <f aca="false">AVERAGE(P$43:P$45)</f>
        <v>0.195238095238095</v>
      </c>
      <c r="Q47" s="13" t="n">
        <f aca="false">AVERAGE(Q$43:Q$45)</f>
        <v>1.08734477466164</v>
      </c>
      <c r="T47" s="8"/>
      <c r="U47" s="9"/>
      <c r="V47" s="10" t="s">
        <v>29</v>
      </c>
      <c r="W47" s="11" t="n">
        <v>24</v>
      </c>
      <c r="X47" s="11" t="n">
        <v>796</v>
      </c>
      <c r="Y47" s="11" t="n">
        <v>96</v>
      </c>
      <c r="Z47" s="11" t="n">
        <v>88</v>
      </c>
    </row>
    <row r="48" customFormat="false" ht="14.25" hidden="false" customHeight="false" outlineLevel="0" collapsed="false">
      <c r="A48" s="8"/>
      <c r="B48" s="9"/>
      <c r="C48" s="10" t="s">
        <v>30</v>
      </c>
      <c r="D48" s="11" t="n">
        <v>36</v>
      </c>
      <c r="E48" s="11" t="n">
        <v>782</v>
      </c>
      <c r="F48" s="11" t="n">
        <v>104</v>
      </c>
      <c r="G48" s="11" t="n">
        <v>118</v>
      </c>
      <c r="T48" s="8"/>
      <c r="U48" s="9"/>
      <c r="V48" s="10" t="s">
        <v>30</v>
      </c>
      <c r="W48" s="11" t="n">
        <v>19</v>
      </c>
      <c r="X48" s="11" t="n">
        <v>786</v>
      </c>
      <c r="Y48" s="11" t="n">
        <v>123</v>
      </c>
      <c r="Z48" s="11" t="n">
        <v>76</v>
      </c>
    </row>
    <row r="49" customFormat="false" ht="14.25" hidden="false" customHeight="false" outlineLevel="0" collapsed="false">
      <c r="A49" s="8"/>
      <c r="B49" s="9"/>
      <c r="C49" s="10" t="s">
        <v>31</v>
      </c>
      <c r="D49" s="11" t="n">
        <v>36</v>
      </c>
      <c r="E49" s="11" t="n">
        <v>787</v>
      </c>
      <c r="F49" s="11" t="n">
        <v>117</v>
      </c>
      <c r="G49" s="11" t="n">
        <v>100</v>
      </c>
      <c r="T49" s="8"/>
      <c r="U49" s="9"/>
      <c r="V49" s="10" t="s">
        <v>31</v>
      </c>
      <c r="W49" s="11" t="n">
        <v>27</v>
      </c>
      <c r="X49" s="11" t="n">
        <v>791</v>
      </c>
      <c r="Y49" s="11" t="n">
        <v>97</v>
      </c>
      <c r="Z49" s="11" t="n">
        <v>89</v>
      </c>
    </row>
    <row r="50" customFormat="false" ht="15" hidden="false" customHeight="false" outlineLevel="0" collapsed="false">
      <c r="A50" s="8"/>
      <c r="B50" s="9"/>
      <c r="C50" s="10" t="s">
        <v>33</v>
      </c>
      <c r="D50" s="11" t="n">
        <v>34</v>
      </c>
      <c r="E50" s="11" t="n">
        <v>767</v>
      </c>
      <c r="F50" s="11" t="n">
        <v>141</v>
      </c>
      <c r="G50" s="11" t="n">
        <v>94</v>
      </c>
      <c r="I50" s="5" t="s">
        <v>41</v>
      </c>
      <c r="J50" s="6" t="s">
        <v>11</v>
      </c>
      <c r="K50" s="6"/>
      <c r="L50" s="6"/>
      <c r="M50" s="6"/>
      <c r="N50" s="7" t="s">
        <v>12</v>
      </c>
      <c r="O50" s="7" t="s">
        <v>13</v>
      </c>
      <c r="P50" s="7" t="s">
        <v>14</v>
      </c>
      <c r="Q50" s="7" t="s">
        <v>15</v>
      </c>
      <c r="T50" s="8"/>
      <c r="U50" s="9"/>
      <c r="V50" s="10" t="s">
        <v>33</v>
      </c>
      <c r="W50" s="11" t="n">
        <v>27</v>
      </c>
      <c r="X50" s="11" t="n">
        <v>801</v>
      </c>
      <c r="Y50" s="11" t="n">
        <v>93</v>
      </c>
      <c r="Z50" s="11" t="n">
        <v>82</v>
      </c>
    </row>
    <row r="51" customFormat="false" ht="15" hidden="false" customHeight="false" outlineLevel="0" collapsed="false">
      <c r="A51" s="8"/>
      <c r="B51" s="15" t="s">
        <v>34</v>
      </c>
      <c r="C51" s="10" t="s">
        <v>18</v>
      </c>
      <c r="D51" s="11" t="n">
        <v>38</v>
      </c>
      <c r="E51" s="11" t="n">
        <v>786</v>
      </c>
      <c r="F51" s="11" t="n">
        <v>107</v>
      </c>
      <c r="G51" s="11" t="n">
        <v>109</v>
      </c>
      <c r="I51" s="5"/>
      <c r="J51" s="4" t="s">
        <v>6</v>
      </c>
      <c r="K51" s="4" t="s">
        <v>7</v>
      </c>
      <c r="L51" s="4" t="s">
        <v>8</v>
      </c>
      <c r="M51" s="4" t="s">
        <v>9</v>
      </c>
      <c r="N51" s="7"/>
      <c r="O51" s="7"/>
      <c r="P51" s="7"/>
      <c r="Q51" s="7"/>
      <c r="T51" s="8"/>
      <c r="U51" s="15" t="s">
        <v>34</v>
      </c>
      <c r="V51" s="10" t="s">
        <v>18</v>
      </c>
      <c r="W51" s="11" t="n">
        <v>25</v>
      </c>
      <c r="X51" s="11" t="n">
        <v>790</v>
      </c>
      <c r="Y51" s="11" t="n">
        <v>99</v>
      </c>
      <c r="Z51" s="11" t="n">
        <v>90</v>
      </c>
    </row>
    <row r="52" customFormat="false" ht="14.25" hidden="false" customHeight="false" outlineLevel="0" collapsed="false">
      <c r="A52" s="8"/>
      <c r="B52" s="15"/>
      <c r="C52" s="10" t="s">
        <v>20</v>
      </c>
      <c r="D52" s="11" t="n">
        <v>42</v>
      </c>
      <c r="E52" s="11" t="n">
        <v>784</v>
      </c>
      <c r="F52" s="11" t="n">
        <v>119</v>
      </c>
      <c r="G52" s="11" t="n">
        <v>95</v>
      </c>
      <c r="I52" s="12" t="s">
        <v>21</v>
      </c>
      <c r="J52" s="11" t="n">
        <f aca="false">SUM(W74:W83)</f>
        <v>109</v>
      </c>
      <c r="K52" s="11" t="n">
        <f aca="false">SUM(X74:X83)</f>
        <v>8159</v>
      </c>
      <c r="L52" s="11" t="n">
        <f aca="false">SUM(Y74:Y83)</f>
        <v>804</v>
      </c>
      <c r="M52" s="11" t="n">
        <f aca="false">SUM(Z74:Z83)</f>
        <v>578</v>
      </c>
      <c r="N52" s="13" t="n">
        <f aca="false">SUM(J52:K52)/SUM(J52:M52)</f>
        <v>0.856787564766839</v>
      </c>
      <c r="O52" s="13" t="n">
        <f aca="false">J52/(J52+L52)</f>
        <v>0.119386637458927</v>
      </c>
      <c r="P52" s="13" t="n">
        <f aca="false">J52/(J52+M52)</f>
        <v>0.158660844250364</v>
      </c>
      <c r="Q52" s="13" t="n">
        <f aca="false">(1702+J52+L52)/2389</f>
        <v>1.09460025115111</v>
      </c>
      <c r="T52" s="8"/>
      <c r="U52" s="15"/>
      <c r="V52" s="10" t="s">
        <v>20</v>
      </c>
      <c r="W52" s="11" t="n">
        <v>33</v>
      </c>
      <c r="X52" s="11" t="n">
        <v>803</v>
      </c>
      <c r="Y52" s="11" t="n">
        <v>89</v>
      </c>
      <c r="Z52" s="11" t="n">
        <v>79</v>
      </c>
    </row>
    <row r="53" customFormat="false" ht="14.25" hidden="false" customHeight="false" outlineLevel="0" collapsed="false">
      <c r="A53" s="8"/>
      <c r="B53" s="15"/>
      <c r="C53" s="10" t="s">
        <v>22</v>
      </c>
      <c r="D53" s="11" t="n">
        <v>29</v>
      </c>
      <c r="E53" s="11" t="n">
        <v>798</v>
      </c>
      <c r="F53" s="11" t="n">
        <v>104</v>
      </c>
      <c r="G53" s="11" t="n">
        <v>109</v>
      </c>
      <c r="I53" s="12" t="s">
        <v>23</v>
      </c>
      <c r="J53" s="11" t="n">
        <f aca="false">SUM(W84:W93)</f>
        <v>123</v>
      </c>
      <c r="K53" s="11" t="n">
        <f aca="false">SUM(X84:X93)</f>
        <v>8148</v>
      </c>
      <c r="L53" s="11" t="n">
        <f aca="false">SUM(Y84:Y93)</f>
        <v>815</v>
      </c>
      <c r="M53" s="11" t="n">
        <f aca="false">SUM(Z84:Z93)</f>
        <v>564</v>
      </c>
      <c r="N53" s="13" t="n">
        <f aca="false">SUM(J53:K53)/SUM(J53:M53)</f>
        <v>0.857098445595855</v>
      </c>
      <c r="O53" s="13" t="n">
        <f aca="false">J53/(J53+L53)</f>
        <v>0.131130063965885</v>
      </c>
      <c r="P53" s="13" t="n">
        <f aca="false">J53/(J53+M53)</f>
        <v>0.179039301310044</v>
      </c>
      <c r="Q53" s="13" t="n">
        <f aca="false">(1702+J53+L53)/2389</f>
        <v>1.10506488070322</v>
      </c>
      <c r="T53" s="8"/>
      <c r="U53" s="15"/>
      <c r="V53" s="10" t="s">
        <v>22</v>
      </c>
      <c r="W53" s="11" t="n">
        <v>25</v>
      </c>
      <c r="X53" s="11" t="n">
        <v>791</v>
      </c>
      <c r="Y53" s="11" t="n">
        <v>109</v>
      </c>
      <c r="Z53" s="11" t="n">
        <v>79</v>
      </c>
    </row>
    <row r="54" customFormat="false" ht="14.25" hidden="false" customHeight="false" outlineLevel="0" collapsed="false">
      <c r="A54" s="8"/>
      <c r="B54" s="15"/>
      <c r="C54" s="10" t="s">
        <v>24</v>
      </c>
      <c r="D54" s="11" t="n">
        <v>43</v>
      </c>
      <c r="E54" s="11" t="n">
        <v>743</v>
      </c>
      <c r="F54" s="11" t="n">
        <v>144</v>
      </c>
      <c r="G54" s="11" t="n">
        <v>110</v>
      </c>
      <c r="I54" s="12" t="s">
        <v>25</v>
      </c>
      <c r="J54" s="11" t="n">
        <f aca="false">SUM(W93:W102)</f>
        <v>112</v>
      </c>
      <c r="K54" s="11" t="n">
        <f aca="false">SUM(X93:X102)</f>
        <v>8147</v>
      </c>
      <c r="L54" s="11" t="n">
        <f aca="false">SUM(Y94:Y103)</f>
        <v>815</v>
      </c>
      <c r="M54" s="11" t="n">
        <f aca="false">SUM(Z94:Z103)</f>
        <v>573</v>
      </c>
      <c r="N54" s="13" t="n">
        <f aca="false">SUM(J54:K54)/SUM(J54:M54)</f>
        <v>0.856121073908987</v>
      </c>
      <c r="O54" s="13" t="n">
        <f aca="false">J54/(J54+L54)</f>
        <v>0.120819848975189</v>
      </c>
      <c r="P54" s="13" t="n">
        <f aca="false">J54/(J54+M54)</f>
        <v>0.163503649635037</v>
      </c>
      <c r="Q54" s="13" t="n">
        <f aca="false">(1702+J54+L54)/2389</f>
        <v>1.10046044370029</v>
      </c>
      <c r="T54" s="8"/>
      <c r="U54" s="15"/>
      <c r="V54" s="10" t="s">
        <v>24</v>
      </c>
      <c r="W54" s="11" t="n">
        <v>37</v>
      </c>
      <c r="X54" s="11" t="n">
        <v>777</v>
      </c>
      <c r="Y54" s="11" t="n">
        <v>103</v>
      </c>
      <c r="Z54" s="11" t="n">
        <v>87</v>
      </c>
    </row>
    <row r="55" customFormat="false" ht="15" hidden="false" customHeight="false" outlineLevel="0" collapsed="false">
      <c r="A55" s="8"/>
      <c r="B55" s="15"/>
      <c r="C55" s="10" t="s">
        <v>26</v>
      </c>
      <c r="D55" s="11" t="n">
        <v>36</v>
      </c>
      <c r="E55" s="11" t="n">
        <v>788</v>
      </c>
      <c r="F55" s="11" t="n">
        <v>102</v>
      </c>
      <c r="G55" s="11" t="n">
        <v>114</v>
      </c>
      <c r="N55" s="14" t="s">
        <v>27</v>
      </c>
      <c r="O55" s="14"/>
      <c r="P55" s="14"/>
      <c r="Q55" s="14"/>
      <c r="T55" s="8"/>
      <c r="U55" s="15"/>
      <c r="V55" s="10" t="s">
        <v>26</v>
      </c>
      <c r="W55" s="11" t="n">
        <v>26</v>
      </c>
      <c r="X55" s="11" t="n">
        <v>768</v>
      </c>
      <c r="Y55" s="11" t="n">
        <v>135</v>
      </c>
      <c r="Z55" s="11" t="n">
        <v>75</v>
      </c>
    </row>
    <row r="56" customFormat="false" ht="14.25" hidden="false" customHeight="false" outlineLevel="0" collapsed="false">
      <c r="A56" s="8"/>
      <c r="B56" s="15"/>
      <c r="C56" s="10" t="s">
        <v>28</v>
      </c>
      <c r="D56" s="11" t="n">
        <v>28</v>
      </c>
      <c r="E56" s="11" t="n">
        <v>784</v>
      </c>
      <c r="F56" s="11" t="n">
        <v>123</v>
      </c>
      <c r="G56" s="11" t="n">
        <v>105</v>
      </c>
      <c r="N56" s="13" t="n">
        <f aca="false">AVERAGE(N$52:N$54)</f>
        <v>0.856669028090561</v>
      </c>
      <c r="O56" s="13" t="n">
        <f aca="false">AVERAGE(O$52:O$54)</f>
        <v>0.123778850133333</v>
      </c>
      <c r="P56" s="13" t="n">
        <f aca="false">AVERAGE(P$52:P$54)</f>
        <v>0.167067931731815</v>
      </c>
      <c r="Q56" s="13" t="n">
        <f aca="false">AVERAGE(Q$52:Q$54)</f>
        <v>1.10004185851821</v>
      </c>
      <c r="T56" s="8"/>
      <c r="U56" s="15"/>
      <c r="V56" s="10" t="s">
        <v>28</v>
      </c>
      <c r="W56" s="11" t="n">
        <v>19</v>
      </c>
      <c r="X56" s="11" t="n">
        <v>779</v>
      </c>
      <c r="Y56" s="11" t="n">
        <v>113</v>
      </c>
      <c r="Z56" s="11" t="n">
        <v>93</v>
      </c>
    </row>
    <row r="57" customFormat="false" ht="14.25" hidden="false" customHeight="false" outlineLevel="0" collapsed="false">
      <c r="A57" s="8"/>
      <c r="B57" s="15"/>
      <c r="C57" s="10" t="s">
        <v>29</v>
      </c>
      <c r="D57" s="11" t="n">
        <v>35</v>
      </c>
      <c r="E57" s="11" t="n">
        <v>770</v>
      </c>
      <c r="F57" s="11" t="n">
        <v>136</v>
      </c>
      <c r="G57" s="11" t="n">
        <v>99</v>
      </c>
      <c r="T57" s="8"/>
      <c r="U57" s="15"/>
      <c r="V57" s="10" t="s">
        <v>29</v>
      </c>
      <c r="W57" s="11" t="n">
        <v>17</v>
      </c>
      <c r="X57" s="11" t="n">
        <v>809</v>
      </c>
      <c r="Y57" s="11" t="n">
        <v>89</v>
      </c>
      <c r="Z57" s="11" t="n">
        <v>89</v>
      </c>
    </row>
    <row r="58" customFormat="false" ht="14.25" hidden="false" customHeight="false" outlineLevel="0" collapsed="false">
      <c r="A58" s="8"/>
      <c r="B58" s="15"/>
      <c r="C58" s="10" t="s">
        <v>30</v>
      </c>
      <c r="D58" s="11" t="n">
        <v>43</v>
      </c>
      <c r="E58" s="11" t="n">
        <v>743</v>
      </c>
      <c r="F58" s="11" t="n">
        <v>154</v>
      </c>
      <c r="G58" s="11" t="n">
        <v>100</v>
      </c>
      <c r="T58" s="8"/>
      <c r="U58" s="15"/>
      <c r="V58" s="10" t="s">
        <v>30</v>
      </c>
      <c r="W58" s="11" t="n">
        <v>29</v>
      </c>
      <c r="X58" s="11" t="n">
        <v>781</v>
      </c>
      <c r="Y58" s="11" t="n">
        <v>122</v>
      </c>
      <c r="Z58" s="11" t="n">
        <v>72</v>
      </c>
    </row>
    <row r="59" customFormat="false" ht="15" hidden="false" customHeight="false" outlineLevel="0" collapsed="false">
      <c r="A59" s="8"/>
      <c r="B59" s="15"/>
      <c r="C59" s="10" t="s">
        <v>31</v>
      </c>
      <c r="D59" s="11" t="n">
        <v>44</v>
      </c>
      <c r="E59" s="11" t="n">
        <v>753</v>
      </c>
      <c r="F59" s="11" t="n">
        <v>134</v>
      </c>
      <c r="G59" s="11" t="n">
        <v>109</v>
      </c>
      <c r="I59" s="5" t="s">
        <v>42</v>
      </c>
      <c r="J59" s="6" t="s">
        <v>11</v>
      </c>
      <c r="K59" s="6"/>
      <c r="L59" s="6"/>
      <c r="M59" s="6"/>
      <c r="N59" s="7" t="s">
        <v>12</v>
      </c>
      <c r="O59" s="7" t="s">
        <v>13</v>
      </c>
      <c r="P59" s="7" t="s">
        <v>14</v>
      </c>
      <c r="Q59" s="7" t="s">
        <v>15</v>
      </c>
      <c r="T59" s="8"/>
      <c r="U59" s="15"/>
      <c r="V59" s="10" t="s">
        <v>31</v>
      </c>
      <c r="W59" s="11" t="n">
        <v>23</v>
      </c>
      <c r="X59" s="11" t="n">
        <v>815</v>
      </c>
      <c r="Y59" s="11" t="n">
        <v>90</v>
      </c>
      <c r="Z59" s="11" t="n">
        <v>76</v>
      </c>
    </row>
    <row r="60" customFormat="false" ht="15" hidden="false" customHeight="false" outlineLevel="0" collapsed="false">
      <c r="A60" s="8"/>
      <c r="B60" s="15"/>
      <c r="C60" s="10" t="s">
        <v>33</v>
      </c>
      <c r="D60" s="11" t="n">
        <v>42</v>
      </c>
      <c r="E60" s="11" t="n">
        <v>744</v>
      </c>
      <c r="F60" s="11" t="n">
        <v>147</v>
      </c>
      <c r="G60" s="11" t="n">
        <v>103</v>
      </c>
      <c r="I60" s="5"/>
      <c r="J60" s="4" t="s">
        <v>6</v>
      </c>
      <c r="K60" s="4" t="s">
        <v>7</v>
      </c>
      <c r="L60" s="4" t="s">
        <v>8</v>
      </c>
      <c r="M60" s="4" t="s">
        <v>9</v>
      </c>
      <c r="N60" s="7"/>
      <c r="O60" s="7"/>
      <c r="P60" s="7"/>
      <c r="Q60" s="7"/>
      <c r="T60" s="8"/>
      <c r="U60" s="15"/>
      <c r="V60" s="10" t="s">
        <v>33</v>
      </c>
      <c r="W60" s="11" t="n">
        <v>22</v>
      </c>
      <c r="X60" s="11" t="n">
        <v>794</v>
      </c>
      <c r="Y60" s="11" t="n">
        <v>107</v>
      </c>
      <c r="Z60" s="11" t="n">
        <v>80</v>
      </c>
    </row>
    <row r="61" customFormat="false" ht="14.25" hidden="false" customHeight="false" outlineLevel="0" collapsed="false">
      <c r="A61" s="8"/>
      <c r="B61" s="16" t="s">
        <v>36</v>
      </c>
      <c r="C61" s="10" t="s">
        <v>18</v>
      </c>
      <c r="D61" s="11" t="n">
        <v>31</v>
      </c>
      <c r="E61" s="11" t="n">
        <v>748</v>
      </c>
      <c r="F61" s="11" t="n">
        <v>143</v>
      </c>
      <c r="G61" s="11" t="n">
        <v>118</v>
      </c>
      <c r="I61" s="12" t="s">
        <v>21</v>
      </c>
      <c r="J61" s="11" t="n">
        <f aca="false">SUM(D107:D116)</f>
        <v>89</v>
      </c>
      <c r="K61" s="11" t="n">
        <f aca="false">SUM(E107:E116)</f>
        <v>8228</v>
      </c>
      <c r="L61" s="11" t="n">
        <f aca="false">SUM(F107:F116)</f>
        <v>735</v>
      </c>
      <c r="M61" s="11" t="n">
        <f aca="false">SUM(G107:G116)</f>
        <v>503</v>
      </c>
      <c r="N61" s="13" t="n">
        <f aca="false">SUM(J61:K61)/SUM(J61:M61)</f>
        <v>0.870434327577185</v>
      </c>
      <c r="O61" s="13" t="n">
        <f aca="false">J61/(J61+L61)</f>
        <v>0.108009708737864</v>
      </c>
      <c r="P61" s="13" t="n">
        <f aca="false">J61/(J61+M61)</f>
        <v>0.150337837837838</v>
      </c>
      <c r="Q61" s="13" t="n">
        <f aca="false">(1797+J61+L61)/2389</f>
        <v>1.09711176224362</v>
      </c>
      <c r="T61" s="8"/>
      <c r="U61" s="16" t="s">
        <v>36</v>
      </c>
      <c r="V61" s="10" t="s">
        <v>18</v>
      </c>
      <c r="W61" s="11" t="n">
        <v>24</v>
      </c>
      <c r="X61" s="11" t="n">
        <v>783</v>
      </c>
      <c r="Y61" s="11" t="n">
        <v>113</v>
      </c>
      <c r="Z61" s="11" t="n">
        <v>84</v>
      </c>
    </row>
    <row r="62" customFormat="false" ht="14.25" hidden="false" customHeight="false" outlineLevel="0" collapsed="false">
      <c r="A62" s="8"/>
      <c r="B62" s="8"/>
      <c r="C62" s="10" t="s">
        <v>20</v>
      </c>
      <c r="D62" s="11" t="n">
        <v>41</v>
      </c>
      <c r="E62" s="11" t="n">
        <v>777</v>
      </c>
      <c r="F62" s="11" t="n">
        <v>125</v>
      </c>
      <c r="G62" s="11" t="n">
        <v>97</v>
      </c>
      <c r="I62" s="12" t="s">
        <v>23</v>
      </c>
      <c r="J62" s="11" t="n">
        <f aca="false">SUM(D117:D126)</f>
        <v>89</v>
      </c>
      <c r="K62" s="11" t="n">
        <f aca="false">SUM(E117:E126)</f>
        <v>8215</v>
      </c>
      <c r="L62" s="11" t="n">
        <f aca="false">SUM(F117:F126)</f>
        <v>748</v>
      </c>
      <c r="M62" s="11" t="n">
        <f aca="false">SUM(G117:G126)</f>
        <v>503</v>
      </c>
      <c r="N62" s="13" t="n">
        <f aca="false">SUM(J62:K62)/SUM(J62:M62)</f>
        <v>0.869073783359498</v>
      </c>
      <c r="O62" s="13" t="n">
        <f aca="false">J62/(J62+L62)</f>
        <v>0.106332138590203</v>
      </c>
      <c r="P62" s="13" t="n">
        <f aca="false">J62/(J62+M62)</f>
        <v>0.150337837837838</v>
      </c>
      <c r="Q62" s="13" t="n">
        <f aca="false">(1797+J62+L62)/2389</f>
        <v>1.10255336961072</v>
      </c>
      <c r="T62" s="8"/>
      <c r="U62" s="8"/>
      <c r="V62" s="10" t="s">
        <v>20</v>
      </c>
      <c r="W62" s="11" t="n">
        <v>28</v>
      </c>
      <c r="X62" s="11" t="n">
        <v>809</v>
      </c>
      <c r="Y62" s="11" t="n">
        <v>103</v>
      </c>
      <c r="Z62" s="11" t="n">
        <v>64</v>
      </c>
    </row>
    <row r="63" customFormat="false" ht="14.25" hidden="false" customHeight="false" outlineLevel="0" collapsed="false">
      <c r="A63" s="8"/>
      <c r="B63" s="8"/>
      <c r="C63" s="10" t="s">
        <v>22</v>
      </c>
      <c r="D63" s="11" t="n">
        <v>46</v>
      </c>
      <c r="E63" s="11" t="n">
        <v>784</v>
      </c>
      <c r="F63" s="11" t="n">
        <v>116</v>
      </c>
      <c r="G63" s="11" t="n">
        <v>94</v>
      </c>
      <c r="I63" s="12" t="s">
        <v>25</v>
      </c>
      <c r="J63" s="11" t="n">
        <f aca="false">SUM(D127:D136)</f>
        <v>98</v>
      </c>
      <c r="K63" s="11" t="n">
        <f aca="false">SUM(E127:E136)</f>
        <v>8219</v>
      </c>
      <c r="L63" s="11" t="n">
        <f aca="false">SUM(F126:F135)</f>
        <v>738</v>
      </c>
      <c r="M63" s="11" t="n">
        <f aca="false">SUM(G127:G136)</f>
        <v>494</v>
      </c>
      <c r="N63" s="13" t="n">
        <f aca="false">SUM(J63:K63)/SUM(J63:M63)</f>
        <v>0.870981254581631</v>
      </c>
      <c r="O63" s="13" t="n">
        <f aca="false">J63/(J63+L63)</f>
        <v>0.117224880382775</v>
      </c>
      <c r="P63" s="13" t="n">
        <f aca="false">J63/(J63+M63)</f>
        <v>0.165540540540541</v>
      </c>
      <c r="Q63" s="13" t="n">
        <f aca="false">(1797+J63+L63)/2389</f>
        <v>1.10213478442863</v>
      </c>
      <c r="T63" s="8"/>
      <c r="U63" s="8"/>
      <c r="V63" s="10" t="s">
        <v>22</v>
      </c>
      <c r="W63" s="11" t="n">
        <v>36</v>
      </c>
      <c r="X63" s="11" t="n">
        <v>776</v>
      </c>
      <c r="Y63" s="11" t="n">
        <v>120</v>
      </c>
      <c r="Z63" s="11" t="n">
        <v>72</v>
      </c>
    </row>
    <row r="64" customFormat="false" ht="15" hidden="false" customHeight="false" outlineLevel="0" collapsed="false">
      <c r="A64" s="8"/>
      <c r="B64" s="8"/>
      <c r="C64" s="10" t="s">
        <v>24</v>
      </c>
      <c r="D64" s="11" t="n">
        <v>41</v>
      </c>
      <c r="E64" s="11" t="n">
        <v>779</v>
      </c>
      <c r="F64" s="11" t="n">
        <v>124</v>
      </c>
      <c r="G64" s="11" t="n">
        <v>96</v>
      </c>
      <c r="N64" s="14" t="s">
        <v>27</v>
      </c>
      <c r="O64" s="14"/>
      <c r="P64" s="14"/>
      <c r="Q64" s="14"/>
      <c r="T64" s="8"/>
      <c r="U64" s="8"/>
      <c r="V64" s="10" t="s">
        <v>24</v>
      </c>
      <c r="W64" s="11" t="n">
        <v>22</v>
      </c>
      <c r="X64" s="11" t="n">
        <v>798</v>
      </c>
      <c r="Y64" s="11" t="n">
        <v>116</v>
      </c>
      <c r="Z64" s="11" t="n">
        <v>68</v>
      </c>
    </row>
    <row r="65" customFormat="false" ht="14.25" hidden="false" customHeight="false" outlineLevel="0" collapsed="false">
      <c r="A65" s="8"/>
      <c r="B65" s="8"/>
      <c r="C65" s="10" t="s">
        <v>26</v>
      </c>
      <c r="D65" s="11" t="n">
        <v>33</v>
      </c>
      <c r="E65" s="11" t="n">
        <v>743</v>
      </c>
      <c r="F65" s="11" t="n">
        <v>141</v>
      </c>
      <c r="G65" s="11" t="n">
        <v>123</v>
      </c>
      <c r="N65" s="13" t="n">
        <f aca="false">AVERAGE(N$61:N$63)</f>
        <v>0.870163121839438</v>
      </c>
      <c r="O65" s="13" t="n">
        <f aca="false">AVERAGE(O$61:O$63)</f>
        <v>0.110522242570281</v>
      </c>
      <c r="P65" s="13" t="n">
        <f aca="false">AVERAGE(P$61:P$63)</f>
        <v>0.155405405405405</v>
      </c>
      <c r="Q65" s="13" t="n">
        <f aca="false">AVERAGE(Q$61:Q$63)</f>
        <v>1.10059997209432</v>
      </c>
      <c r="T65" s="8"/>
      <c r="U65" s="8"/>
      <c r="V65" s="10" t="s">
        <v>26</v>
      </c>
      <c r="W65" s="11" t="n">
        <v>21</v>
      </c>
      <c r="X65" s="11" t="n">
        <v>796</v>
      </c>
      <c r="Y65" s="11" t="n">
        <v>100</v>
      </c>
      <c r="Z65" s="11" t="n">
        <v>87</v>
      </c>
    </row>
    <row r="66" customFormat="false" ht="14.25" hidden="false" customHeight="false" outlineLevel="0" collapsed="false">
      <c r="A66" s="8"/>
      <c r="B66" s="8"/>
      <c r="C66" s="10" t="s">
        <v>28</v>
      </c>
      <c r="D66" s="11" t="n">
        <v>44</v>
      </c>
      <c r="E66" s="11" t="n">
        <v>776</v>
      </c>
      <c r="F66" s="11" t="n">
        <v>108</v>
      </c>
      <c r="G66" s="11" t="n">
        <v>112</v>
      </c>
      <c r="T66" s="8"/>
      <c r="U66" s="8"/>
      <c r="V66" s="10" t="s">
        <v>28</v>
      </c>
      <c r="W66" s="11" t="n">
        <v>28</v>
      </c>
      <c r="X66" s="11" t="n">
        <v>811</v>
      </c>
      <c r="Y66" s="11" t="n">
        <v>85</v>
      </c>
      <c r="Z66" s="11" t="n">
        <v>80</v>
      </c>
    </row>
    <row r="67" customFormat="false" ht="14.25" hidden="false" customHeight="false" outlineLevel="0" collapsed="false">
      <c r="A67" s="8"/>
      <c r="B67" s="8"/>
      <c r="C67" s="10" t="s">
        <v>29</v>
      </c>
      <c r="D67" s="11" t="n">
        <v>31</v>
      </c>
      <c r="E67" s="11" t="n">
        <v>775</v>
      </c>
      <c r="F67" s="11" t="n">
        <v>114</v>
      </c>
      <c r="G67" s="11" t="n">
        <v>120</v>
      </c>
      <c r="T67" s="8"/>
      <c r="U67" s="8"/>
      <c r="V67" s="10" t="s">
        <v>29</v>
      </c>
      <c r="W67" s="11" t="n">
        <v>19</v>
      </c>
      <c r="X67" s="11" t="n">
        <v>788</v>
      </c>
      <c r="Y67" s="11" t="n">
        <v>102</v>
      </c>
      <c r="Z67" s="11" t="n">
        <v>95</v>
      </c>
    </row>
    <row r="68" customFormat="false" ht="15" hidden="false" customHeight="false" outlineLevel="0" collapsed="false">
      <c r="A68" s="8"/>
      <c r="B68" s="8"/>
      <c r="C68" s="10" t="s">
        <v>30</v>
      </c>
      <c r="D68" s="11" t="n">
        <v>35</v>
      </c>
      <c r="E68" s="11" t="n">
        <v>795</v>
      </c>
      <c r="F68" s="11" t="n">
        <v>117</v>
      </c>
      <c r="G68" s="11" t="n">
        <v>93</v>
      </c>
      <c r="I68" s="5" t="s">
        <v>43</v>
      </c>
      <c r="J68" s="6" t="s">
        <v>11</v>
      </c>
      <c r="K68" s="6"/>
      <c r="L68" s="6"/>
      <c r="M68" s="6"/>
      <c r="N68" s="7" t="s">
        <v>12</v>
      </c>
      <c r="O68" s="7" t="s">
        <v>13</v>
      </c>
      <c r="P68" s="7" t="s">
        <v>14</v>
      </c>
      <c r="Q68" s="7" t="s">
        <v>15</v>
      </c>
      <c r="T68" s="8"/>
      <c r="U68" s="8"/>
      <c r="V68" s="10" t="s">
        <v>30</v>
      </c>
      <c r="W68" s="11" t="n">
        <v>24</v>
      </c>
      <c r="X68" s="11" t="n">
        <v>792</v>
      </c>
      <c r="Y68" s="11" t="n">
        <v>103</v>
      </c>
      <c r="Z68" s="11" t="n">
        <v>85</v>
      </c>
    </row>
    <row r="69" customFormat="false" ht="15" hidden="false" customHeight="false" outlineLevel="0" collapsed="false">
      <c r="A69" s="8"/>
      <c r="B69" s="8"/>
      <c r="C69" s="10" t="s">
        <v>31</v>
      </c>
      <c r="D69" s="11" t="n">
        <v>38</v>
      </c>
      <c r="E69" s="11" t="n">
        <v>763</v>
      </c>
      <c r="F69" s="11" t="n">
        <v>142</v>
      </c>
      <c r="G69" s="11" t="n">
        <v>97</v>
      </c>
      <c r="I69" s="5"/>
      <c r="J69" s="4" t="s">
        <v>6</v>
      </c>
      <c r="K69" s="4" t="s">
        <v>7</v>
      </c>
      <c r="L69" s="4" t="s">
        <v>8</v>
      </c>
      <c r="M69" s="4" t="s">
        <v>9</v>
      </c>
      <c r="N69" s="7"/>
      <c r="O69" s="7"/>
      <c r="P69" s="7"/>
      <c r="Q69" s="7"/>
      <c r="T69" s="8"/>
      <c r="U69" s="8"/>
      <c r="V69" s="10" t="s">
        <v>31</v>
      </c>
      <c r="W69" s="11" t="n">
        <v>26</v>
      </c>
      <c r="X69" s="11" t="n">
        <v>739</v>
      </c>
      <c r="Y69" s="11" t="n">
        <v>141</v>
      </c>
      <c r="Z69" s="11" t="n">
        <v>98</v>
      </c>
    </row>
    <row r="70" customFormat="false" ht="14.25" hidden="false" customHeight="false" outlineLevel="0" collapsed="false">
      <c r="A70" s="8"/>
      <c r="B70" s="8"/>
      <c r="C70" s="10" t="s">
        <v>33</v>
      </c>
      <c r="D70" s="11" t="n">
        <v>41</v>
      </c>
      <c r="E70" s="11" t="n">
        <v>754</v>
      </c>
      <c r="F70" s="11" t="n">
        <v>139</v>
      </c>
      <c r="G70" s="11" t="n">
        <v>102</v>
      </c>
      <c r="I70" s="12" t="s">
        <v>21</v>
      </c>
      <c r="J70" s="11" t="n">
        <f aca="false">SUM(W107:W116)</f>
        <v>63</v>
      </c>
      <c r="K70" s="11" t="n">
        <f aca="false">SUM(X107:X116)</f>
        <v>8334</v>
      </c>
      <c r="L70" s="11" t="n">
        <f aca="false">SUM(Y107:Y116)</f>
        <v>629</v>
      </c>
      <c r="M70" s="11" t="n">
        <f aca="false">SUM(Z107:Z116)</f>
        <v>395</v>
      </c>
      <c r="N70" s="13" t="n">
        <f aca="false">SUM(J70:K70)/SUM(J70:M70)</f>
        <v>0.891306655344443</v>
      </c>
      <c r="O70" s="13" t="n">
        <f aca="false">J70/(J70+L70)</f>
        <v>0.0910404624277457</v>
      </c>
      <c r="P70" s="13" t="n">
        <f aca="false">J70/(J70+M70)</f>
        <v>0.137554585152838</v>
      </c>
      <c r="Q70" s="13" t="n">
        <f aca="false">(1931+J70+L70)/2389</f>
        <v>1.09794893260779</v>
      </c>
      <c r="T70" s="8"/>
      <c r="U70" s="8"/>
      <c r="V70" s="10" t="s">
        <v>33</v>
      </c>
      <c r="W70" s="11" t="n">
        <v>30</v>
      </c>
      <c r="X70" s="11" t="n">
        <v>788</v>
      </c>
      <c r="Y70" s="11" t="n">
        <v>100</v>
      </c>
      <c r="Z70" s="11" t="n">
        <v>85</v>
      </c>
    </row>
    <row r="71" customFormat="false" ht="12.75" hidden="false" customHeight="false" outlineLevel="0" collapsed="false">
      <c r="D71" s="17"/>
      <c r="E71" s="17"/>
      <c r="F71" s="17"/>
      <c r="G71" s="17"/>
      <c r="I71" s="12" t="s">
        <v>23</v>
      </c>
      <c r="J71" s="11" t="n">
        <f aca="false">SUM(W117:W126)</f>
        <v>68</v>
      </c>
      <c r="K71" s="11" t="n">
        <f aca="false">SUM(X117:X126)</f>
        <v>8266</v>
      </c>
      <c r="L71" s="11" t="n">
        <f aca="false">SUM(Y117:Y126)</f>
        <v>697</v>
      </c>
      <c r="M71" s="11" t="n">
        <f aca="false">SUM(Z117:Z126)</f>
        <v>390</v>
      </c>
      <c r="N71" s="13" t="n">
        <f aca="false">SUM(J71:K71)/SUM(J71:M71)</f>
        <v>0.884619467147861</v>
      </c>
      <c r="O71" s="13" t="n">
        <f aca="false">J71/(J71+L71)</f>
        <v>0.0888888888888889</v>
      </c>
      <c r="P71" s="13" t="n">
        <f aca="false">J71/(J71+M71)</f>
        <v>0.148471615720524</v>
      </c>
      <c r="Q71" s="13" t="n">
        <f aca="false">(1931+J71+L71)/2389</f>
        <v>1.12850565089996</v>
      </c>
      <c r="W71" s="17"/>
      <c r="X71" s="17"/>
      <c r="Y71" s="17"/>
      <c r="Z71" s="17"/>
    </row>
    <row r="72" customFormat="false" ht="12.75" hidden="false" customHeight="false" outlineLevel="0" collapsed="false">
      <c r="D72" s="17"/>
      <c r="E72" s="17"/>
      <c r="F72" s="17"/>
      <c r="G72" s="17"/>
      <c r="I72" s="12" t="s">
        <v>25</v>
      </c>
      <c r="J72" s="11" t="n">
        <f aca="false">SUM(W127:W136)</f>
        <v>65</v>
      </c>
      <c r="K72" s="11" t="n">
        <f aca="false">SUM(X127:X136)</f>
        <v>8236</v>
      </c>
      <c r="L72" s="11" t="n">
        <f aca="false">SUM(Y127:Y136)</f>
        <v>727</v>
      </c>
      <c r="M72" s="11" t="n">
        <f aca="false">SUM(Z127:Z136)</f>
        <v>393</v>
      </c>
      <c r="N72" s="13" t="n">
        <f aca="false">SUM(J72:K72)/SUM(J72:M72)</f>
        <v>0.881116654282985</v>
      </c>
      <c r="O72" s="13" t="n">
        <f aca="false">J72/(J72+L72)</f>
        <v>0.0820707070707071</v>
      </c>
      <c r="P72" s="13" t="n">
        <f aca="false">J72/(J72+M72)</f>
        <v>0.141921397379913</v>
      </c>
      <c r="Q72" s="13" t="n">
        <f aca="false">(1931+J72+L72)/2389</f>
        <v>1.13980745081624</v>
      </c>
      <c r="W72" s="17"/>
      <c r="X72" s="17"/>
      <c r="Y72" s="17"/>
      <c r="Z72" s="17"/>
    </row>
    <row r="73" customFormat="false" ht="15" hidden="false" customHeight="false" outlineLevel="0" collapsed="false">
      <c r="D73" s="4" t="s">
        <v>6</v>
      </c>
      <c r="E73" s="4" t="s">
        <v>7</v>
      </c>
      <c r="F73" s="4" t="s">
        <v>8</v>
      </c>
      <c r="G73" s="4" t="s">
        <v>9</v>
      </c>
      <c r="N73" s="14" t="s">
        <v>27</v>
      </c>
      <c r="O73" s="14"/>
      <c r="P73" s="14"/>
      <c r="Q73" s="14"/>
      <c r="W73" s="4" t="s">
        <v>6</v>
      </c>
      <c r="X73" s="4" t="s">
        <v>7</v>
      </c>
      <c r="Y73" s="4" t="s">
        <v>8</v>
      </c>
      <c r="Z73" s="4" t="s">
        <v>9</v>
      </c>
    </row>
    <row r="74" customFormat="false" ht="13.5" hidden="false" customHeight="true" outlineLevel="0" collapsed="false">
      <c r="A74" s="8" t="s">
        <v>70</v>
      </c>
      <c r="B74" s="9" t="s">
        <v>17</v>
      </c>
      <c r="C74" s="10" t="s">
        <v>18</v>
      </c>
      <c r="D74" s="11" t="n">
        <v>11</v>
      </c>
      <c r="E74" s="11" t="n">
        <v>808</v>
      </c>
      <c r="F74" s="11" t="n">
        <v>83</v>
      </c>
      <c r="G74" s="11" t="n">
        <v>79</v>
      </c>
      <c r="N74" s="13" t="n">
        <f aca="false">AVERAGE(N$70:N$72)</f>
        <v>0.885680925591763</v>
      </c>
      <c r="O74" s="13" t="n">
        <f aca="false">AVERAGE(O$70:O$72)</f>
        <v>0.0873333527957805</v>
      </c>
      <c r="P74" s="13" t="n">
        <f aca="false">AVERAGE(P$70:P$72)</f>
        <v>0.142649199417758</v>
      </c>
      <c r="Q74" s="13" t="n">
        <f aca="false">AVERAGE(Q$70:Q$72)</f>
        <v>1.12208734477466</v>
      </c>
      <c r="T74" s="8" t="s">
        <v>71</v>
      </c>
      <c r="U74" s="9" t="s">
        <v>17</v>
      </c>
      <c r="V74" s="10" t="s">
        <v>18</v>
      </c>
      <c r="W74" s="11" t="n">
        <v>13</v>
      </c>
      <c r="X74" s="11" t="n">
        <v>824</v>
      </c>
      <c r="Y74" s="11" t="n">
        <v>95</v>
      </c>
      <c r="Z74" s="11" t="n">
        <v>33</v>
      </c>
    </row>
    <row r="75" customFormat="false" ht="14.25" hidden="false" customHeight="false" outlineLevel="0" collapsed="false">
      <c r="A75" s="8"/>
      <c r="B75" s="9"/>
      <c r="C75" s="10" t="s">
        <v>20</v>
      </c>
      <c r="D75" s="11" t="n">
        <v>14</v>
      </c>
      <c r="E75" s="11" t="n">
        <v>830</v>
      </c>
      <c r="F75" s="11" t="n">
        <v>68</v>
      </c>
      <c r="G75" s="11" t="n">
        <v>69</v>
      </c>
      <c r="T75" s="8"/>
      <c r="U75" s="9"/>
      <c r="V75" s="10" t="s">
        <v>20</v>
      </c>
      <c r="W75" s="11" t="n">
        <v>13</v>
      </c>
      <c r="X75" s="11" t="n">
        <v>815</v>
      </c>
      <c r="Y75" s="11" t="n">
        <v>82</v>
      </c>
      <c r="Z75" s="11" t="n">
        <v>55</v>
      </c>
      <c r="AC75" s="22" t="n">
        <v>428</v>
      </c>
      <c r="AD75" s="0" t="n">
        <f aca="false">AC75/2389</f>
        <v>0.179154457932189</v>
      </c>
    </row>
    <row r="76" customFormat="false" ht="14.25" hidden="false" customHeight="false" outlineLevel="0" collapsed="false">
      <c r="A76" s="8"/>
      <c r="B76" s="9"/>
      <c r="C76" s="10" t="s">
        <v>22</v>
      </c>
      <c r="D76" s="11" t="n">
        <v>19</v>
      </c>
      <c r="E76" s="11" t="n">
        <v>782</v>
      </c>
      <c r="F76" s="11" t="n">
        <v>102</v>
      </c>
      <c r="G76" s="11" t="n">
        <v>78</v>
      </c>
      <c r="T76" s="8"/>
      <c r="U76" s="9"/>
      <c r="V76" s="10" t="s">
        <v>22</v>
      </c>
      <c r="W76" s="11" t="n">
        <v>6</v>
      </c>
      <c r="X76" s="11" t="n">
        <v>833</v>
      </c>
      <c r="Y76" s="11" t="n">
        <v>68</v>
      </c>
      <c r="Z76" s="11" t="n">
        <v>58</v>
      </c>
      <c r="AC76" s="22" t="n">
        <v>619</v>
      </c>
      <c r="AD76" s="0" t="n">
        <f aca="false">AC76/2389</f>
        <v>0.259104227710339</v>
      </c>
    </row>
    <row r="77" customFormat="false" ht="15" hidden="false" customHeight="false" outlineLevel="0" collapsed="false">
      <c r="A77" s="8"/>
      <c r="B77" s="9"/>
      <c r="C77" s="10" t="s">
        <v>24</v>
      </c>
      <c r="D77" s="11" t="n">
        <v>18</v>
      </c>
      <c r="E77" s="11" t="n">
        <v>819</v>
      </c>
      <c r="F77" s="11" t="n">
        <v>79</v>
      </c>
      <c r="G77" s="11" t="n">
        <v>65</v>
      </c>
      <c r="I77" s="5" t="s">
        <v>46</v>
      </c>
      <c r="J77" s="6" t="s">
        <v>11</v>
      </c>
      <c r="K77" s="6"/>
      <c r="L77" s="6"/>
      <c r="M77" s="6"/>
      <c r="N77" s="7" t="s">
        <v>12</v>
      </c>
      <c r="O77" s="7" t="s">
        <v>13</v>
      </c>
      <c r="P77" s="7" t="s">
        <v>14</v>
      </c>
      <c r="Q77" s="7" t="s">
        <v>15</v>
      </c>
      <c r="T77" s="8"/>
      <c r="U77" s="9"/>
      <c r="V77" s="10" t="s">
        <v>24</v>
      </c>
      <c r="W77" s="11" t="n">
        <v>8</v>
      </c>
      <c r="X77" s="11" t="n">
        <v>841</v>
      </c>
      <c r="Y77" s="11" t="n">
        <v>62</v>
      </c>
      <c r="Z77" s="11" t="n">
        <v>54</v>
      </c>
      <c r="AC77" s="22" t="n">
        <v>956</v>
      </c>
      <c r="AD77" s="0" t="n">
        <f aca="false">AC77/2389</f>
        <v>0.400167434072834</v>
      </c>
    </row>
    <row r="78" customFormat="false" ht="15" hidden="false" customHeight="false" outlineLevel="0" collapsed="false">
      <c r="A78" s="8"/>
      <c r="B78" s="9"/>
      <c r="C78" s="10" t="s">
        <v>26</v>
      </c>
      <c r="D78" s="11" t="n">
        <v>16</v>
      </c>
      <c r="E78" s="11" t="n">
        <v>809</v>
      </c>
      <c r="F78" s="11" t="n">
        <v>103</v>
      </c>
      <c r="G78" s="11" t="n">
        <v>53</v>
      </c>
      <c r="I78" s="5"/>
      <c r="J78" s="4" t="s">
        <v>6</v>
      </c>
      <c r="K78" s="4" t="s">
        <v>7</v>
      </c>
      <c r="L78" s="4" t="s">
        <v>8</v>
      </c>
      <c r="M78" s="4" t="s">
        <v>9</v>
      </c>
      <c r="N78" s="7"/>
      <c r="O78" s="7"/>
      <c r="P78" s="7"/>
      <c r="Q78" s="7"/>
      <c r="T78" s="8"/>
      <c r="U78" s="9"/>
      <c r="V78" s="10" t="s">
        <v>26</v>
      </c>
      <c r="W78" s="11" t="n">
        <v>14</v>
      </c>
      <c r="X78" s="11" t="n">
        <v>800</v>
      </c>
      <c r="Y78" s="11" t="n">
        <v>88</v>
      </c>
      <c r="Z78" s="11" t="n">
        <v>63</v>
      </c>
      <c r="AC78" s="22" t="n">
        <v>1313</v>
      </c>
      <c r="AD78" s="0" t="n">
        <f aca="false">AC78/2389</f>
        <v>0.54960234407702</v>
      </c>
    </row>
    <row r="79" customFormat="false" ht="14.25" hidden="false" customHeight="false" outlineLevel="0" collapsed="false">
      <c r="A79" s="8"/>
      <c r="B79" s="9"/>
      <c r="C79" s="10" t="s">
        <v>28</v>
      </c>
      <c r="D79" s="11" t="n">
        <v>19</v>
      </c>
      <c r="E79" s="11" t="n">
        <v>809</v>
      </c>
      <c r="F79" s="11" t="n">
        <v>82</v>
      </c>
      <c r="G79" s="11" t="n">
        <v>71</v>
      </c>
      <c r="I79" s="12" t="s">
        <v>21</v>
      </c>
      <c r="J79" s="11" t="n">
        <f aca="false">SUM(D140:D149)</f>
        <v>45</v>
      </c>
      <c r="K79" s="11" t="n">
        <f aca="false">SUM(E140:E149)</f>
        <v>8316</v>
      </c>
      <c r="L79" s="11" t="n">
        <f aca="false">SUM(F140:F149)</f>
        <v>647</v>
      </c>
      <c r="M79" s="11" t="n">
        <f aca="false">SUM(G140:G149)</f>
        <v>275</v>
      </c>
      <c r="N79" s="13" t="n">
        <f aca="false">SUM(J79:K79)/SUM(J79:M79)</f>
        <v>0.900678659915975</v>
      </c>
      <c r="O79" s="13" t="n">
        <f aca="false">J79/(J79+L79)</f>
        <v>0.065028901734104</v>
      </c>
      <c r="P79" s="13" t="n">
        <f aca="false">J79/(J79+M79)</f>
        <v>0.140625</v>
      </c>
      <c r="Q79" s="13" t="n">
        <f aca="false">(2069+J79+L79)/2389</f>
        <v>1.15571368773545</v>
      </c>
      <c r="T79" s="8"/>
      <c r="U79" s="9"/>
      <c r="V79" s="10" t="s">
        <v>28</v>
      </c>
      <c r="W79" s="11" t="n">
        <v>11</v>
      </c>
      <c r="X79" s="11" t="n">
        <v>817</v>
      </c>
      <c r="Y79" s="11" t="n">
        <v>91</v>
      </c>
      <c r="Z79" s="11" t="n">
        <v>46</v>
      </c>
      <c r="AC79" s="22" t="n">
        <v>1549</v>
      </c>
      <c r="AD79" s="0" t="n">
        <f aca="false">AC79/2389</f>
        <v>0.648388447048975</v>
      </c>
    </row>
    <row r="80" customFormat="false" ht="14.25" hidden="false" customHeight="false" outlineLevel="0" collapsed="false">
      <c r="A80" s="8"/>
      <c r="B80" s="9"/>
      <c r="C80" s="10" t="s">
        <v>29</v>
      </c>
      <c r="D80" s="11" t="n">
        <v>20</v>
      </c>
      <c r="E80" s="11" t="n">
        <v>810</v>
      </c>
      <c r="F80" s="11" t="n">
        <v>92</v>
      </c>
      <c r="G80" s="11" t="n">
        <v>59</v>
      </c>
      <c r="I80" s="12" t="s">
        <v>23</v>
      </c>
      <c r="J80" s="11" t="n">
        <f aca="false">SUM(D150:D159)</f>
        <v>43</v>
      </c>
      <c r="K80" s="11" t="n">
        <f aca="false">SUM(E150:E159)</f>
        <v>8363</v>
      </c>
      <c r="L80" s="11" t="n">
        <f aca="false">SUM(F150:F159)</f>
        <v>600</v>
      </c>
      <c r="M80" s="11" t="n">
        <f aca="false">SUM(G150:G159)</f>
        <v>277</v>
      </c>
      <c r="N80" s="13" t="n">
        <f aca="false">SUM(J80:K80)/SUM(J80:M80)</f>
        <v>0.905526230744371</v>
      </c>
      <c r="O80" s="13" t="n">
        <f aca="false">J80/(J80+L80)</f>
        <v>0.0668740279937792</v>
      </c>
      <c r="P80" s="13" t="n">
        <f aca="false">J80/(J80+M80)</f>
        <v>0.134375</v>
      </c>
      <c r="Q80" s="13" t="n">
        <f aca="false">(2069+J80+L80)/2389</f>
        <v>1.13520301381331</v>
      </c>
      <c r="T80" s="8"/>
      <c r="U80" s="9"/>
      <c r="V80" s="10" t="s">
        <v>29</v>
      </c>
      <c r="W80" s="11" t="n">
        <v>3</v>
      </c>
      <c r="X80" s="11" t="n">
        <v>811</v>
      </c>
      <c r="Y80" s="11" t="n">
        <v>85</v>
      </c>
      <c r="Z80" s="11" t="n">
        <v>66</v>
      </c>
      <c r="AC80" s="22" t="n">
        <v>1702</v>
      </c>
      <c r="AD80" s="0" t="n">
        <f aca="false">AC80/2389</f>
        <v>0.712431979907911</v>
      </c>
    </row>
    <row r="81" customFormat="false" ht="14.25" hidden="false" customHeight="false" outlineLevel="0" collapsed="false">
      <c r="A81" s="8"/>
      <c r="B81" s="9"/>
      <c r="C81" s="10" t="s">
        <v>30</v>
      </c>
      <c r="D81" s="11" t="n">
        <v>20</v>
      </c>
      <c r="E81" s="11" t="n">
        <v>806</v>
      </c>
      <c r="F81" s="11" t="n">
        <v>85</v>
      </c>
      <c r="G81" s="11" t="n">
        <v>70</v>
      </c>
      <c r="I81" s="12" t="s">
        <v>25</v>
      </c>
      <c r="J81" s="11" t="n">
        <f aca="false">SUM(D160:D169)</f>
        <v>40</v>
      </c>
      <c r="K81" s="11" t="n">
        <f aca="false">SUM(E160:E169)</f>
        <v>8370</v>
      </c>
      <c r="L81" s="11" t="n">
        <f aca="false">SUM(F160:F169)</f>
        <v>593</v>
      </c>
      <c r="M81" s="11" t="n">
        <f aca="false">SUM(G160:G169)</f>
        <v>280</v>
      </c>
      <c r="N81" s="13" t="n">
        <f aca="false">SUM(J81:K81)/SUM(J81:M81)</f>
        <v>0.905957125929118</v>
      </c>
      <c r="O81" s="13" t="n">
        <f aca="false">J81/(J81+L81)</f>
        <v>0.0631911532385466</v>
      </c>
      <c r="P81" s="13" t="n">
        <f aca="false">J81/(J81+M81)</f>
        <v>0.125</v>
      </c>
      <c r="Q81" s="13" t="n">
        <f aca="false">(2069+J81+L81)/2389</f>
        <v>1.13101716199247</v>
      </c>
      <c r="T81" s="8"/>
      <c r="U81" s="9"/>
      <c r="V81" s="10" t="s">
        <v>30</v>
      </c>
      <c r="W81" s="11" t="n">
        <v>11</v>
      </c>
      <c r="X81" s="11" t="n">
        <v>803</v>
      </c>
      <c r="Y81" s="11" t="n">
        <v>84</v>
      </c>
      <c r="Z81" s="11" t="n">
        <v>67</v>
      </c>
      <c r="AC81" s="22" t="n">
        <v>1797</v>
      </c>
      <c r="AD81" s="0" t="n">
        <f aca="false">AC81/2389</f>
        <v>0.752197572205944</v>
      </c>
    </row>
    <row r="82" customFormat="false" ht="15" hidden="false" customHeight="false" outlineLevel="0" collapsed="false">
      <c r="A82" s="8"/>
      <c r="B82" s="9"/>
      <c r="C82" s="10" t="s">
        <v>31</v>
      </c>
      <c r="D82" s="11" t="n">
        <v>11</v>
      </c>
      <c r="E82" s="11" t="n">
        <v>829</v>
      </c>
      <c r="F82" s="11" t="n">
        <v>69</v>
      </c>
      <c r="G82" s="11" t="n">
        <v>72</v>
      </c>
      <c r="N82" s="14" t="s">
        <v>27</v>
      </c>
      <c r="O82" s="14"/>
      <c r="P82" s="14"/>
      <c r="Q82" s="14"/>
      <c r="T82" s="8"/>
      <c r="U82" s="9"/>
      <c r="V82" s="10" t="s">
        <v>31</v>
      </c>
      <c r="W82" s="11" t="n">
        <v>19</v>
      </c>
      <c r="X82" s="11" t="n">
        <v>805</v>
      </c>
      <c r="Y82" s="11" t="n">
        <v>65</v>
      </c>
      <c r="Z82" s="11" t="n">
        <v>76</v>
      </c>
      <c r="AC82" s="22" t="n">
        <v>1931</v>
      </c>
      <c r="AD82" s="0" t="n">
        <f aca="false">AC82/2389</f>
        <v>0.808287986605274</v>
      </c>
    </row>
    <row r="83" customFormat="false" ht="14.25" hidden="false" customHeight="false" outlineLevel="0" collapsed="false">
      <c r="A83" s="8"/>
      <c r="B83" s="9"/>
      <c r="C83" s="10" t="s">
        <v>33</v>
      </c>
      <c r="D83" s="11" t="n">
        <v>14</v>
      </c>
      <c r="E83" s="11" t="n">
        <v>817</v>
      </c>
      <c r="F83" s="11" t="n">
        <v>81</v>
      </c>
      <c r="G83" s="11" t="n">
        <v>62</v>
      </c>
      <c r="N83" s="13" t="n">
        <f aca="false">AVERAGE(N$79:N$81)</f>
        <v>0.904054005529821</v>
      </c>
      <c r="O83" s="13" t="n">
        <f aca="false">AVERAGE(O$79:O$81)</f>
        <v>0.0650313609888099</v>
      </c>
      <c r="P83" s="13" t="n">
        <f aca="false">AVERAGE(P$79:P$81)</f>
        <v>0.133333333333333</v>
      </c>
      <c r="Q83" s="13" t="n">
        <f aca="false">AVERAGE(Q$79:Q$81)</f>
        <v>1.14064462118041</v>
      </c>
      <c r="T83" s="8"/>
      <c r="U83" s="9"/>
      <c r="V83" s="10" t="s">
        <v>33</v>
      </c>
      <c r="W83" s="11" t="n">
        <v>11</v>
      </c>
      <c r="X83" s="11" t="n">
        <v>810</v>
      </c>
      <c r="Y83" s="11" t="n">
        <v>84</v>
      </c>
      <c r="Z83" s="11" t="n">
        <v>60</v>
      </c>
      <c r="AC83" s="22" t="n">
        <v>2069</v>
      </c>
      <c r="AD83" s="0" t="n">
        <f aca="false">AC83/2389</f>
        <v>0.866052741732943</v>
      </c>
    </row>
    <row r="84" customFormat="false" ht="14.25" hidden="false" customHeight="false" outlineLevel="0" collapsed="false">
      <c r="A84" s="8"/>
      <c r="B84" s="15" t="s">
        <v>34</v>
      </c>
      <c r="C84" s="10" t="s">
        <v>18</v>
      </c>
      <c r="D84" s="11" t="n">
        <v>20</v>
      </c>
      <c r="E84" s="11" t="n">
        <v>799</v>
      </c>
      <c r="F84" s="11" t="n">
        <v>92</v>
      </c>
      <c r="G84" s="11" t="n">
        <v>70</v>
      </c>
      <c r="T84" s="8"/>
      <c r="U84" s="15" t="s">
        <v>34</v>
      </c>
      <c r="V84" s="10" t="s">
        <v>18</v>
      </c>
      <c r="W84" s="11" t="n">
        <v>18</v>
      </c>
      <c r="X84" s="11" t="n">
        <v>818</v>
      </c>
      <c r="Y84" s="11" t="n">
        <v>79</v>
      </c>
      <c r="Z84" s="11" t="n">
        <v>50</v>
      </c>
      <c r="AC84" s="22" t="n">
        <v>2160</v>
      </c>
      <c r="AD84" s="0" t="n">
        <f aca="false">AC84/2389</f>
        <v>0.904143993302637</v>
      </c>
    </row>
    <row r="85" customFormat="false" ht="14.25" hidden="false" customHeight="false" outlineLevel="0" collapsed="false">
      <c r="A85" s="8"/>
      <c r="B85" s="15"/>
      <c r="C85" s="10" t="s">
        <v>20</v>
      </c>
      <c r="D85" s="11" t="n">
        <v>14</v>
      </c>
      <c r="E85" s="11" t="n">
        <v>829</v>
      </c>
      <c r="F85" s="11" t="n">
        <v>92</v>
      </c>
      <c r="G85" s="11" t="n">
        <v>46</v>
      </c>
      <c r="T85" s="8"/>
      <c r="U85" s="15"/>
      <c r="V85" s="10" t="s">
        <v>20</v>
      </c>
      <c r="W85" s="11" t="n">
        <v>12</v>
      </c>
      <c r="X85" s="11" t="n">
        <v>803</v>
      </c>
      <c r="Y85" s="11" t="n">
        <v>87</v>
      </c>
      <c r="Z85" s="11" t="n">
        <v>63</v>
      </c>
    </row>
    <row r="86" customFormat="false" ht="14.25" hidden="false" customHeight="false" outlineLevel="0" collapsed="false">
      <c r="A86" s="8"/>
      <c r="B86" s="15"/>
      <c r="C86" s="10" t="s">
        <v>22</v>
      </c>
      <c r="D86" s="11" t="n">
        <v>24</v>
      </c>
      <c r="E86" s="11" t="n">
        <v>801</v>
      </c>
      <c r="F86" s="11" t="n">
        <v>90</v>
      </c>
      <c r="G86" s="11" t="n">
        <v>66</v>
      </c>
      <c r="T86" s="8"/>
      <c r="U86" s="15"/>
      <c r="V86" s="10" t="s">
        <v>22</v>
      </c>
      <c r="W86" s="11" t="n">
        <v>17</v>
      </c>
      <c r="X86" s="11" t="n">
        <v>809</v>
      </c>
      <c r="Y86" s="11" t="n">
        <v>83</v>
      </c>
      <c r="Z86" s="11" t="n">
        <v>56</v>
      </c>
    </row>
    <row r="87" customFormat="false" ht="15" hidden="false" customHeight="false" outlineLevel="0" collapsed="false">
      <c r="A87" s="8"/>
      <c r="B87" s="15"/>
      <c r="C87" s="10" t="s">
        <v>24</v>
      </c>
      <c r="D87" s="11" t="n">
        <v>14</v>
      </c>
      <c r="E87" s="11" t="n">
        <v>814</v>
      </c>
      <c r="F87" s="11" t="n">
        <v>78</v>
      </c>
      <c r="G87" s="11" t="n">
        <v>75</v>
      </c>
      <c r="I87" s="5" t="s">
        <v>47</v>
      </c>
      <c r="J87" s="6" t="s">
        <v>11</v>
      </c>
      <c r="K87" s="6"/>
      <c r="L87" s="6"/>
      <c r="M87" s="6"/>
      <c r="N87" s="7" t="s">
        <v>12</v>
      </c>
      <c r="O87" s="7" t="s">
        <v>13</v>
      </c>
      <c r="P87" s="7" t="s">
        <v>14</v>
      </c>
      <c r="Q87" s="7" t="s">
        <v>15</v>
      </c>
      <c r="T87" s="8"/>
      <c r="U87" s="15"/>
      <c r="V87" s="10" t="s">
        <v>24</v>
      </c>
      <c r="W87" s="11" t="n">
        <v>14</v>
      </c>
      <c r="X87" s="11" t="n">
        <v>833</v>
      </c>
      <c r="Y87" s="11" t="n">
        <v>67</v>
      </c>
      <c r="Z87" s="11" t="n">
        <v>51</v>
      </c>
    </row>
    <row r="88" customFormat="false" ht="15" hidden="false" customHeight="false" outlineLevel="0" collapsed="false">
      <c r="A88" s="8"/>
      <c r="B88" s="15"/>
      <c r="C88" s="10" t="s">
        <v>26</v>
      </c>
      <c r="D88" s="11" t="n">
        <v>17</v>
      </c>
      <c r="E88" s="11" t="n">
        <v>808</v>
      </c>
      <c r="F88" s="11" t="n">
        <v>92</v>
      </c>
      <c r="G88" s="11" t="n">
        <v>64</v>
      </c>
      <c r="I88" s="5"/>
      <c r="J88" s="4" t="s">
        <v>6</v>
      </c>
      <c r="K88" s="4" t="s">
        <v>7</v>
      </c>
      <c r="L88" s="4" t="s">
        <v>8</v>
      </c>
      <c r="M88" s="4" t="s">
        <v>9</v>
      </c>
      <c r="N88" s="7"/>
      <c r="O88" s="7"/>
      <c r="P88" s="7"/>
      <c r="Q88" s="7"/>
      <c r="T88" s="8"/>
      <c r="U88" s="15"/>
      <c r="V88" s="10" t="s">
        <v>26</v>
      </c>
      <c r="W88" s="11" t="n">
        <v>16</v>
      </c>
      <c r="X88" s="11" t="n">
        <v>824</v>
      </c>
      <c r="Y88" s="11" t="n">
        <v>82</v>
      </c>
      <c r="Z88" s="11" t="n">
        <v>43</v>
      </c>
    </row>
    <row r="89" customFormat="false" ht="14.25" hidden="false" customHeight="false" outlineLevel="0" collapsed="false">
      <c r="A89" s="8"/>
      <c r="B89" s="15"/>
      <c r="C89" s="10" t="s">
        <v>28</v>
      </c>
      <c r="D89" s="11" t="n">
        <v>9</v>
      </c>
      <c r="E89" s="11" t="n">
        <v>842</v>
      </c>
      <c r="F89" s="11" t="n">
        <v>63</v>
      </c>
      <c r="G89" s="11" t="n">
        <v>67</v>
      </c>
      <c r="I89" s="12" t="s">
        <v>21</v>
      </c>
      <c r="J89" s="11" t="n">
        <f aca="false">SUM(W140:W149)</f>
        <v>25</v>
      </c>
      <c r="K89" s="11" t="n">
        <f aca="false">SUM(X140:X149)</f>
        <v>8387</v>
      </c>
      <c r="L89" s="11" t="n">
        <f aca="false">SUM(Y140:Y149)</f>
        <v>576</v>
      </c>
      <c r="M89" s="11" t="n">
        <f aca="false">SUM(Z140:Z149)</f>
        <v>204</v>
      </c>
      <c r="N89" s="13" t="n">
        <f aca="false">SUM(J89:K89)/SUM(J89:M89)</f>
        <v>0.915143603133159</v>
      </c>
      <c r="O89" s="13" t="n">
        <f aca="false">J89/(J89+L89)</f>
        <v>0.0415973377703827</v>
      </c>
      <c r="P89" s="13" t="n">
        <f aca="false">J89/(J89+M89)</f>
        <v>0.109170305676856</v>
      </c>
      <c r="Q89" s="13" t="n">
        <f aca="false">(2160+J89+L89)/2389</f>
        <v>1.15571368773545</v>
      </c>
      <c r="T89" s="8"/>
      <c r="U89" s="15"/>
      <c r="V89" s="10" t="s">
        <v>28</v>
      </c>
      <c r="W89" s="11" t="n">
        <v>10</v>
      </c>
      <c r="X89" s="11" t="n">
        <v>820</v>
      </c>
      <c r="Y89" s="11" t="n">
        <v>72</v>
      </c>
      <c r="Z89" s="11" t="n">
        <v>63</v>
      </c>
    </row>
    <row r="90" customFormat="false" ht="14.25" hidden="false" customHeight="false" outlineLevel="0" collapsed="false">
      <c r="A90" s="8"/>
      <c r="B90" s="15"/>
      <c r="C90" s="10" t="s">
        <v>29</v>
      </c>
      <c r="D90" s="11" t="n">
        <v>16</v>
      </c>
      <c r="E90" s="11" t="n">
        <v>813</v>
      </c>
      <c r="F90" s="11" t="n">
        <v>89</v>
      </c>
      <c r="G90" s="11" t="n">
        <v>63</v>
      </c>
      <c r="I90" s="12" t="s">
        <v>23</v>
      </c>
      <c r="J90" s="11" t="n">
        <f aca="false">SUM(W150:W159)</f>
        <v>20</v>
      </c>
      <c r="K90" s="11" t="n">
        <f aca="false">SUM(X150:X159)</f>
        <v>8407</v>
      </c>
      <c r="L90" s="11" t="n">
        <f aca="false">SUM(Y150:Y159)</f>
        <v>556</v>
      </c>
      <c r="M90" s="11" t="n">
        <f aca="false">SUM(Z150:Z159)</f>
        <v>209</v>
      </c>
      <c r="N90" s="13" t="n">
        <f aca="false">SUM(J90:K90)/SUM(J90:M90)</f>
        <v>0.91677545691906</v>
      </c>
      <c r="O90" s="13" t="n">
        <f aca="false">J90/(J90+L90)</f>
        <v>0.0347222222222222</v>
      </c>
      <c r="P90" s="13" t="n">
        <f aca="false">J90/(J90+M90)</f>
        <v>0.0873362445414847</v>
      </c>
      <c r="Q90" s="13" t="n">
        <f aca="false">(2160+J90+L90)/2389</f>
        <v>1.14524905818334</v>
      </c>
      <c r="T90" s="8"/>
      <c r="U90" s="15"/>
      <c r="V90" s="10" t="s">
        <v>29</v>
      </c>
      <c r="W90" s="11" t="n">
        <v>7</v>
      </c>
      <c r="X90" s="11" t="n">
        <v>816</v>
      </c>
      <c r="Y90" s="11" t="n">
        <v>87</v>
      </c>
      <c r="Z90" s="11" t="n">
        <v>55</v>
      </c>
    </row>
    <row r="91" customFormat="false" ht="14.25" hidden="false" customHeight="false" outlineLevel="0" collapsed="false">
      <c r="A91" s="8"/>
      <c r="B91" s="15"/>
      <c r="C91" s="10" t="s">
        <v>30</v>
      </c>
      <c r="D91" s="11" t="n">
        <v>21</v>
      </c>
      <c r="E91" s="11" t="n">
        <v>796</v>
      </c>
      <c r="F91" s="11" t="n">
        <v>89</v>
      </c>
      <c r="G91" s="11" t="n">
        <v>75</v>
      </c>
      <c r="I91" s="12" t="s">
        <v>25</v>
      </c>
      <c r="J91" s="11" t="n">
        <f aca="false">SUM(W160:W169)</f>
        <v>21</v>
      </c>
      <c r="K91" s="11" t="n">
        <f aca="false">SUM(X160:X169)</f>
        <v>8402</v>
      </c>
      <c r="L91" s="11" t="n">
        <f aca="false">SUM(Y160:Y169)</f>
        <v>561</v>
      </c>
      <c r="M91" s="11" t="n">
        <f aca="false">SUM(Z160:Z169)</f>
        <v>208</v>
      </c>
      <c r="N91" s="13" t="n">
        <f aca="false">SUM(J91:K91)/SUM(J91:M91)</f>
        <v>0.916340295909487</v>
      </c>
      <c r="O91" s="13" t="n">
        <f aca="false">J91/(J91+L91)</f>
        <v>0.0360824742268041</v>
      </c>
      <c r="P91" s="13" t="n">
        <f aca="false">J91/(J91+M91)</f>
        <v>0.091703056768559</v>
      </c>
      <c r="Q91" s="13" t="n">
        <f aca="false">(2160+J91+L91)/2389</f>
        <v>1.14776056927585</v>
      </c>
      <c r="T91" s="8"/>
      <c r="U91" s="15"/>
      <c r="V91" s="10" t="s">
        <v>30</v>
      </c>
      <c r="W91" s="11" t="n">
        <v>13</v>
      </c>
      <c r="X91" s="11" t="n">
        <v>800</v>
      </c>
      <c r="Y91" s="11" t="n">
        <v>90</v>
      </c>
      <c r="Z91" s="11" t="n">
        <v>62</v>
      </c>
    </row>
    <row r="92" customFormat="false" ht="15" hidden="false" customHeight="false" outlineLevel="0" collapsed="false">
      <c r="A92" s="8"/>
      <c r="B92" s="15"/>
      <c r="C92" s="10" t="s">
        <v>31</v>
      </c>
      <c r="D92" s="11" t="n">
        <v>15</v>
      </c>
      <c r="E92" s="11" t="n">
        <v>801</v>
      </c>
      <c r="F92" s="11" t="n">
        <v>102</v>
      </c>
      <c r="G92" s="11" t="n">
        <v>63</v>
      </c>
      <c r="N92" s="14" t="s">
        <v>27</v>
      </c>
      <c r="O92" s="14"/>
      <c r="P92" s="14"/>
      <c r="Q92" s="14"/>
      <c r="T92" s="8"/>
      <c r="U92" s="15"/>
      <c r="V92" s="10" t="s">
        <v>31</v>
      </c>
      <c r="W92" s="11" t="n">
        <v>8</v>
      </c>
      <c r="X92" s="11" t="n">
        <v>826</v>
      </c>
      <c r="Y92" s="11" t="n">
        <v>70</v>
      </c>
      <c r="Z92" s="11" t="n">
        <v>61</v>
      </c>
    </row>
    <row r="93" customFormat="false" ht="14.25" hidden="false" customHeight="false" outlineLevel="0" collapsed="false">
      <c r="A93" s="8"/>
      <c r="B93" s="15"/>
      <c r="C93" s="10" t="s">
        <v>33</v>
      </c>
      <c r="D93" s="11" t="n">
        <v>17</v>
      </c>
      <c r="E93" s="11" t="n">
        <v>779</v>
      </c>
      <c r="F93" s="11" t="n">
        <v>94</v>
      </c>
      <c r="G93" s="11" t="n">
        <v>84</v>
      </c>
      <c r="N93" s="13" t="n">
        <f aca="false">AVERAGE(N$89:N$91)</f>
        <v>0.916086451987235</v>
      </c>
      <c r="O93" s="13" t="n">
        <f aca="false">AVERAGE(O$89:O$91)</f>
        <v>0.037467344739803</v>
      </c>
      <c r="P93" s="13" t="n">
        <f aca="false">AVERAGE(P$89:P$91)</f>
        <v>0.0960698689956332</v>
      </c>
      <c r="Q93" s="13" t="n">
        <f aca="false">AVERAGE(Q$81:Q$91)</f>
        <v>1.1440770196735</v>
      </c>
      <c r="T93" s="8"/>
      <c r="U93" s="15"/>
      <c r="V93" s="10" t="s">
        <v>33</v>
      </c>
      <c r="W93" s="11" t="n">
        <v>8</v>
      </c>
      <c r="X93" s="11" t="n">
        <v>799</v>
      </c>
      <c r="Y93" s="11" t="n">
        <v>98</v>
      </c>
      <c r="Z93" s="11" t="n">
        <v>60</v>
      </c>
    </row>
    <row r="94" customFormat="false" ht="14.25" hidden="false" customHeight="false" outlineLevel="0" collapsed="false">
      <c r="A94" s="8"/>
      <c r="B94" s="16" t="s">
        <v>36</v>
      </c>
      <c r="C94" s="10" t="s">
        <v>18</v>
      </c>
      <c r="D94" s="11" t="n">
        <v>24</v>
      </c>
      <c r="E94" s="11" t="n">
        <v>778</v>
      </c>
      <c r="F94" s="11" t="n">
        <v>111</v>
      </c>
      <c r="G94" s="11" t="n">
        <v>68</v>
      </c>
      <c r="T94" s="8"/>
      <c r="U94" s="16" t="s">
        <v>36</v>
      </c>
      <c r="V94" s="10" t="s">
        <v>18</v>
      </c>
      <c r="W94" s="11" t="n">
        <v>18</v>
      </c>
      <c r="X94" s="11" t="n">
        <v>809</v>
      </c>
      <c r="Y94" s="11" t="n">
        <v>83</v>
      </c>
      <c r="Z94" s="11" t="n">
        <v>55</v>
      </c>
    </row>
    <row r="95" customFormat="false" ht="14.25" hidden="false" customHeight="false" outlineLevel="0" collapsed="false">
      <c r="A95" s="8"/>
      <c r="B95" s="8"/>
      <c r="C95" s="10" t="s">
        <v>20</v>
      </c>
      <c r="D95" s="11" t="n">
        <v>15</v>
      </c>
      <c r="E95" s="11" t="n">
        <v>809</v>
      </c>
      <c r="F95" s="11" t="n">
        <v>89</v>
      </c>
      <c r="G95" s="11" t="n">
        <v>68</v>
      </c>
      <c r="T95" s="8"/>
      <c r="U95" s="8"/>
      <c r="V95" s="10" t="s">
        <v>20</v>
      </c>
      <c r="W95" s="11" t="n">
        <v>12</v>
      </c>
      <c r="X95" s="11" t="n">
        <v>813</v>
      </c>
      <c r="Y95" s="11" t="n">
        <v>66</v>
      </c>
      <c r="Z95" s="11" t="n">
        <v>74</v>
      </c>
    </row>
    <row r="96" customFormat="false" ht="14.25" hidden="false" customHeight="false" outlineLevel="0" collapsed="false">
      <c r="A96" s="8"/>
      <c r="B96" s="8"/>
      <c r="C96" s="10" t="s">
        <v>22</v>
      </c>
      <c r="D96" s="11" t="n">
        <v>13</v>
      </c>
      <c r="E96" s="11" t="n">
        <v>801</v>
      </c>
      <c r="F96" s="11" t="n">
        <v>106</v>
      </c>
      <c r="G96" s="11" t="n">
        <v>61</v>
      </c>
      <c r="T96" s="8"/>
      <c r="U96" s="8"/>
      <c r="V96" s="10" t="s">
        <v>22</v>
      </c>
      <c r="W96" s="11" t="n">
        <v>11</v>
      </c>
      <c r="X96" s="11" t="n">
        <v>806</v>
      </c>
      <c r="Y96" s="11" t="n">
        <v>94</v>
      </c>
      <c r="Z96" s="11" t="n">
        <v>54</v>
      </c>
    </row>
    <row r="97" customFormat="false" ht="14.25" hidden="false" customHeight="false" outlineLevel="0" collapsed="false">
      <c r="A97" s="8"/>
      <c r="B97" s="8"/>
      <c r="C97" s="10" t="s">
        <v>24</v>
      </c>
      <c r="D97" s="11" t="n">
        <v>18</v>
      </c>
      <c r="E97" s="11" t="n">
        <v>783</v>
      </c>
      <c r="F97" s="11" t="n">
        <v>120</v>
      </c>
      <c r="G97" s="11" t="n">
        <v>60</v>
      </c>
      <c r="T97" s="8"/>
      <c r="U97" s="8"/>
      <c r="V97" s="10" t="s">
        <v>24</v>
      </c>
      <c r="W97" s="11" t="n">
        <v>12</v>
      </c>
      <c r="X97" s="11" t="n">
        <v>821</v>
      </c>
      <c r="Y97" s="11" t="n">
        <v>74</v>
      </c>
      <c r="Z97" s="11" t="n">
        <v>58</v>
      </c>
    </row>
    <row r="98" customFormat="false" ht="14.25" hidden="false" customHeight="false" outlineLevel="0" collapsed="false">
      <c r="A98" s="8"/>
      <c r="B98" s="8"/>
      <c r="C98" s="10" t="s">
        <v>26</v>
      </c>
      <c r="D98" s="11" t="n">
        <v>7</v>
      </c>
      <c r="E98" s="11" t="n">
        <v>834</v>
      </c>
      <c r="F98" s="11" t="n">
        <v>70</v>
      </c>
      <c r="G98" s="11" t="n">
        <v>70</v>
      </c>
      <c r="T98" s="8"/>
      <c r="U98" s="8"/>
      <c r="V98" s="10" t="s">
        <v>26</v>
      </c>
      <c r="W98" s="11" t="n">
        <v>13</v>
      </c>
      <c r="X98" s="11" t="n">
        <v>805</v>
      </c>
      <c r="Y98" s="11" t="n">
        <v>83</v>
      </c>
      <c r="Z98" s="11" t="n">
        <v>64</v>
      </c>
    </row>
    <row r="99" customFormat="false" ht="14.25" hidden="false" customHeight="false" outlineLevel="0" collapsed="false">
      <c r="A99" s="8"/>
      <c r="B99" s="8"/>
      <c r="C99" s="10" t="s">
        <v>28</v>
      </c>
      <c r="D99" s="11" t="n">
        <v>16</v>
      </c>
      <c r="E99" s="11" t="n">
        <v>811</v>
      </c>
      <c r="F99" s="11" t="n">
        <v>93</v>
      </c>
      <c r="G99" s="11" t="n">
        <v>61</v>
      </c>
      <c r="T99" s="8"/>
      <c r="U99" s="8"/>
      <c r="V99" s="10" t="s">
        <v>28</v>
      </c>
      <c r="W99" s="11" t="n">
        <v>8</v>
      </c>
      <c r="X99" s="11" t="n">
        <v>826</v>
      </c>
      <c r="Y99" s="11" t="n">
        <v>80</v>
      </c>
      <c r="Z99" s="11" t="n">
        <v>51</v>
      </c>
    </row>
    <row r="100" customFormat="false" ht="14.25" hidden="false" customHeight="false" outlineLevel="0" collapsed="false">
      <c r="A100" s="8"/>
      <c r="B100" s="8"/>
      <c r="C100" s="10" t="s">
        <v>29</v>
      </c>
      <c r="D100" s="11" t="n">
        <v>22</v>
      </c>
      <c r="E100" s="11" t="n">
        <v>800</v>
      </c>
      <c r="F100" s="11" t="n">
        <v>82</v>
      </c>
      <c r="G100" s="11" t="n">
        <v>77</v>
      </c>
      <c r="T100" s="8"/>
      <c r="U100" s="8"/>
      <c r="V100" s="10" t="s">
        <v>29</v>
      </c>
      <c r="W100" s="11" t="n">
        <v>7</v>
      </c>
      <c r="X100" s="11" t="n">
        <v>818</v>
      </c>
      <c r="Y100" s="11" t="n">
        <v>94</v>
      </c>
      <c r="Z100" s="11" t="n">
        <v>46</v>
      </c>
    </row>
    <row r="101" customFormat="false" ht="14.25" hidden="false" customHeight="false" outlineLevel="0" collapsed="false">
      <c r="A101" s="8"/>
      <c r="B101" s="8"/>
      <c r="C101" s="10" t="s">
        <v>30</v>
      </c>
      <c r="D101" s="11" t="n">
        <v>13</v>
      </c>
      <c r="E101" s="11" t="n">
        <v>797</v>
      </c>
      <c r="F101" s="11" t="n">
        <v>97</v>
      </c>
      <c r="G101" s="11" t="n">
        <v>74</v>
      </c>
      <c r="T101" s="8"/>
      <c r="U101" s="8"/>
      <c r="V101" s="10" t="s">
        <v>30</v>
      </c>
      <c r="W101" s="11" t="n">
        <v>9</v>
      </c>
      <c r="X101" s="11" t="n">
        <v>840</v>
      </c>
      <c r="Y101" s="11" t="n">
        <v>65</v>
      </c>
      <c r="Z101" s="11" t="n">
        <v>51</v>
      </c>
    </row>
    <row r="102" customFormat="false" ht="14.25" hidden="false" customHeight="false" outlineLevel="0" collapsed="false">
      <c r="A102" s="8"/>
      <c r="B102" s="8"/>
      <c r="C102" s="10" t="s">
        <v>31</v>
      </c>
      <c r="D102" s="11" t="n">
        <v>15</v>
      </c>
      <c r="E102" s="11" t="n">
        <v>806</v>
      </c>
      <c r="F102" s="11" t="n">
        <v>84</v>
      </c>
      <c r="G102" s="11" t="n">
        <v>76</v>
      </c>
      <c r="T102" s="8"/>
      <c r="U102" s="8"/>
      <c r="V102" s="10" t="s">
        <v>31</v>
      </c>
      <c r="W102" s="11" t="n">
        <v>14</v>
      </c>
      <c r="X102" s="11" t="n">
        <v>810</v>
      </c>
      <c r="Y102" s="11" t="n">
        <v>83</v>
      </c>
      <c r="Z102" s="11" t="n">
        <v>58</v>
      </c>
    </row>
    <row r="103" customFormat="false" ht="14.25" hidden="false" customHeight="false" outlineLevel="0" collapsed="false">
      <c r="A103" s="8"/>
      <c r="B103" s="8"/>
      <c r="C103" s="10" t="s">
        <v>33</v>
      </c>
      <c r="D103" s="11" t="n">
        <v>20</v>
      </c>
      <c r="E103" s="11" t="n">
        <v>815</v>
      </c>
      <c r="F103" s="11" t="n">
        <v>77</v>
      </c>
      <c r="G103" s="11" t="n">
        <v>62</v>
      </c>
      <c r="T103" s="8"/>
      <c r="U103" s="8"/>
      <c r="V103" s="10" t="s">
        <v>33</v>
      </c>
      <c r="W103" s="11" t="n">
        <v>10</v>
      </c>
      <c r="X103" s="11" t="n">
        <v>800</v>
      </c>
      <c r="Y103" s="11" t="n">
        <v>93</v>
      </c>
      <c r="Z103" s="11" t="n">
        <v>62</v>
      </c>
    </row>
    <row r="104" customFormat="false" ht="12.75" hidden="false" customHeight="false" outlineLevel="0" collapsed="false">
      <c r="D104" s="17"/>
      <c r="E104" s="17"/>
      <c r="F104" s="17"/>
      <c r="G104" s="17"/>
      <c r="W104" s="17"/>
      <c r="X104" s="17"/>
      <c r="Y104" s="17"/>
      <c r="Z104" s="17"/>
    </row>
    <row r="105" customFormat="false" ht="12.75" hidden="false" customHeight="false" outlineLevel="0" collapsed="false">
      <c r="D105" s="17"/>
      <c r="E105" s="17"/>
      <c r="F105" s="17"/>
      <c r="G105" s="17"/>
      <c r="W105" s="17"/>
      <c r="X105" s="17"/>
      <c r="Y105" s="17"/>
      <c r="Z105" s="17"/>
    </row>
    <row r="106" customFormat="false" ht="15" hidden="false" customHeight="false" outlineLevel="0" collapsed="false">
      <c r="D106" s="4" t="s">
        <v>6</v>
      </c>
      <c r="E106" s="4" t="s">
        <v>7</v>
      </c>
      <c r="F106" s="4" t="s">
        <v>8</v>
      </c>
      <c r="G106" s="4" t="s">
        <v>9</v>
      </c>
      <c r="W106" s="4" t="s">
        <v>6</v>
      </c>
      <c r="X106" s="4" t="s">
        <v>7</v>
      </c>
      <c r="Y106" s="4" t="s">
        <v>8</v>
      </c>
      <c r="Z106" s="4" t="s">
        <v>9</v>
      </c>
    </row>
    <row r="107" customFormat="false" ht="13.5" hidden="false" customHeight="true" outlineLevel="0" collapsed="false">
      <c r="A107" s="8" t="s">
        <v>72</v>
      </c>
      <c r="B107" s="9" t="s">
        <v>17</v>
      </c>
      <c r="C107" s="10" t="s">
        <v>18</v>
      </c>
      <c r="D107" s="11" t="n">
        <v>4</v>
      </c>
      <c r="E107" s="11" t="n">
        <v>829</v>
      </c>
      <c r="F107" s="11" t="n">
        <v>82</v>
      </c>
      <c r="G107" s="11" t="n">
        <v>41</v>
      </c>
      <c r="T107" s="8" t="s">
        <v>73</v>
      </c>
      <c r="U107" s="9" t="s">
        <v>17</v>
      </c>
      <c r="V107" s="10" t="s">
        <v>18</v>
      </c>
      <c r="W107" s="11" t="n">
        <v>7</v>
      </c>
      <c r="X107" s="11" t="n">
        <v>860</v>
      </c>
      <c r="Y107" s="11" t="n">
        <v>41</v>
      </c>
      <c r="Z107" s="11" t="n">
        <v>35</v>
      </c>
    </row>
    <row r="108" customFormat="false" ht="14.25" hidden="false" customHeight="false" outlineLevel="0" collapsed="false">
      <c r="A108" s="8"/>
      <c r="B108" s="9"/>
      <c r="C108" s="10" t="s">
        <v>20</v>
      </c>
      <c r="D108" s="11" t="n">
        <v>9</v>
      </c>
      <c r="E108" s="11" t="n">
        <v>821</v>
      </c>
      <c r="F108" s="11" t="n">
        <v>75</v>
      </c>
      <c r="G108" s="11" t="n">
        <v>51</v>
      </c>
      <c r="T108" s="8"/>
      <c r="U108" s="9"/>
      <c r="V108" s="10" t="s">
        <v>20</v>
      </c>
      <c r="W108" s="11" t="n">
        <v>3</v>
      </c>
      <c r="X108" s="11" t="n">
        <v>830</v>
      </c>
      <c r="Y108" s="11" t="n">
        <v>64</v>
      </c>
      <c r="Z108" s="11" t="n">
        <v>46</v>
      </c>
    </row>
    <row r="109" customFormat="false" ht="14.25" hidden="false" customHeight="false" outlineLevel="0" collapsed="false">
      <c r="A109" s="8"/>
      <c r="B109" s="9"/>
      <c r="C109" s="10" t="s">
        <v>22</v>
      </c>
      <c r="D109" s="11" t="n">
        <v>13</v>
      </c>
      <c r="E109" s="11" t="n">
        <v>815</v>
      </c>
      <c r="F109" s="11" t="n">
        <v>75</v>
      </c>
      <c r="G109" s="11" t="n">
        <v>53</v>
      </c>
      <c r="T109" s="8"/>
      <c r="U109" s="9"/>
      <c r="V109" s="10" t="s">
        <v>22</v>
      </c>
      <c r="W109" s="11" t="n">
        <v>6</v>
      </c>
      <c r="X109" s="11" t="n">
        <v>836</v>
      </c>
      <c r="Y109" s="11" t="n">
        <v>65</v>
      </c>
      <c r="Z109" s="11" t="n">
        <v>36</v>
      </c>
    </row>
    <row r="110" customFormat="false" ht="14.25" hidden="false" customHeight="false" outlineLevel="0" collapsed="false">
      <c r="A110" s="8"/>
      <c r="B110" s="9"/>
      <c r="C110" s="10" t="s">
        <v>24</v>
      </c>
      <c r="D110" s="11" t="n">
        <v>11</v>
      </c>
      <c r="E110" s="11" t="n">
        <v>830</v>
      </c>
      <c r="F110" s="11" t="n">
        <v>68</v>
      </c>
      <c r="G110" s="11" t="n">
        <v>47</v>
      </c>
      <c r="T110" s="8"/>
      <c r="U110" s="9"/>
      <c r="V110" s="10" t="s">
        <v>24</v>
      </c>
      <c r="W110" s="11" t="n">
        <v>2</v>
      </c>
      <c r="X110" s="11" t="n">
        <v>833</v>
      </c>
      <c r="Y110" s="11" t="n">
        <v>77</v>
      </c>
      <c r="Z110" s="11" t="n">
        <v>31</v>
      </c>
    </row>
    <row r="111" customFormat="false" ht="14.25" hidden="false" customHeight="false" outlineLevel="0" collapsed="false">
      <c r="A111" s="8"/>
      <c r="B111" s="9"/>
      <c r="C111" s="10" t="s">
        <v>26</v>
      </c>
      <c r="D111" s="11" t="n">
        <v>10</v>
      </c>
      <c r="E111" s="11" t="n">
        <v>820</v>
      </c>
      <c r="F111" s="11" t="n">
        <v>68</v>
      </c>
      <c r="G111" s="11" t="n">
        <v>58</v>
      </c>
      <c r="T111" s="8"/>
      <c r="U111" s="9"/>
      <c r="V111" s="10" t="s">
        <v>26</v>
      </c>
      <c r="W111" s="11" t="n">
        <v>8</v>
      </c>
      <c r="X111" s="11" t="n">
        <v>840</v>
      </c>
      <c r="Y111" s="11" t="n">
        <v>61</v>
      </c>
      <c r="Z111" s="11" t="n">
        <v>34</v>
      </c>
    </row>
    <row r="112" customFormat="false" ht="14.25" hidden="false" customHeight="false" outlineLevel="0" collapsed="false">
      <c r="A112" s="8"/>
      <c r="B112" s="9"/>
      <c r="C112" s="10" t="s">
        <v>28</v>
      </c>
      <c r="D112" s="11" t="n">
        <v>10</v>
      </c>
      <c r="E112" s="11" t="n">
        <v>819</v>
      </c>
      <c r="F112" s="11" t="n">
        <v>74</v>
      </c>
      <c r="G112" s="11" t="n">
        <v>53</v>
      </c>
      <c r="T112" s="8"/>
      <c r="U112" s="9"/>
      <c r="V112" s="10" t="s">
        <v>28</v>
      </c>
      <c r="W112" s="11" t="n">
        <v>4</v>
      </c>
      <c r="X112" s="11" t="n">
        <v>832</v>
      </c>
      <c r="Y112" s="11" t="n">
        <v>61</v>
      </c>
      <c r="Z112" s="11" t="n">
        <v>46</v>
      </c>
    </row>
    <row r="113" customFormat="false" ht="14.25" hidden="false" customHeight="false" outlineLevel="0" collapsed="false">
      <c r="A113" s="8"/>
      <c r="B113" s="9"/>
      <c r="C113" s="10" t="s">
        <v>29</v>
      </c>
      <c r="D113" s="11" t="n">
        <v>8</v>
      </c>
      <c r="E113" s="11" t="n">
        <v>833</v>
      </c>
      <c r="F113" s="11" t="n">
        <v>70</v>
      </c>
      <c r="G113" s="11" t="n">
        <v>45</v>
      </c>
      <c r="T113" s="8"/>
      <c r="U113" s="9"/>
      <c r="V113" s="10" t="s">
        <v>29</v>
      </c>
      <c r="W113" s="11" t="n">
        <v>9</v>
      </c>
      <c r="X113" s="11" t="n">
        <v>834</v>
      </c>
      <c r="Y113" s="11" t="n">
        <v>55</v>
      </c>
      <c r="Z113" s="11" t="n">
        <v>45</v>
      </c>
    </row>
    <row r="114" customFormat="false" ht="14.25" hidden="false" customHeight="false" outlineLevel="0" collapsed="false">
      <c r="A114" s="8"/>
      <c r="B114" s="9"/>
      <c r="C114" s="10" t="s">
        <v>30</v>
      </c>
      <c r="D114" s="11" t="n">
        <v>8</v>
      </c>
      <c r="E114" s="11" t="n">
        <v>830</v>
      </c>
      <c r="F114" s="11" t="n">
        <v>69</v>
      </c>
      <c r="G114" s="11" t="n">
        <v>49</v>
      </c>
      <c r="T114" s="8"/>
      <c r="U114" s="9"/>
      <c r="V114" s="10" t="s">
        <v>30</v>
      </c>
      <c r="W114" s="11" t="n">
        <v>5</v>
      </c>
      <c r="X114" s="11" t="n">
        <v>842</v>
      </c>
      <c r="Y114" s="11" t="n">
        <v>47</v>
      </c>
      <c r="Z114" s="11" t="n">
        <v>49</v>
      </c>
    </row>
    <row r="115" customFormat="false" ht="14.25" hidden="false" customHeight="false" outlineLevel="0" collapsed="false">
      <c r="A115" s="8"/>
      <c r="B115" s="9"/>
      <c r="C115" s="10" t="s">
        <v>31</v>
      </c>
      <c r="D115" s="11" t="n">
        <v>9</v>
      </c>
      <c r="E115" s="11" t="n">
        <v>808</v>
      </c>
      <c r="F115" s="11" t="n">
        <v>79</v>
      </c>
      <c r="G115" s="11" t="n">
        <v>60</v>
      </c>
      <c r="T115" s="8"/>
      <c r="U115" s="9"/>
      <c r="V115" s="10" t="s">
        <v>31</v>
      </c>
      <c r="W115" s="11" t="n">
        <v>7</v>
      </c>
      <c r="X115" s="11" t="n">
        <v>816</v>
      </c>
      <c r="Y115" s="11" t="n">
        <v>81</v>
      </c>
      <c r="Z115" s="11" t="n">
        <v>39</v>
      </c>
    </row>
    <row r="116" customFormat="false" ht="14.25" hidden="false" customHeight="false" outlineLevel="0" collapsed="false">
      <c r="A116" s="8"/>
      <c r="B116" s="9"/>
      <c r="C116" s="10" t="s">
        <v>33</v>
      </c>
      <c r="D116" s="11" t="n">
        <v>7</v>
      </c>
      <c r="E116" s="11" t="n">
        <v>823</v>
      </c>
      <c r="F116" s="11" t="n">
        <v>75</v>
      </c>
      <c r="G116" s="11" t="n">
        <v>46</v>
      </c>
      <c r="T116" s="8"/>
      <c r="U116" s="9"/>
      <c r="V116" s="10" t="s">
        <v>33</v>
      </c>
      <c r="W116" s="11" t="n">
        <v>12</v>
      </c>
      <c r="X116" s="11" t="n">
        <v>811</v>
      </c>
      <c r="Y116" s="11" t="n">
        <v>77</v>
      </c>
      <c r="Z116" s="11" t="n">
        <v>34</v>
      </c>
    </row>
    <row r="117" customFormat="false" ht="14.25" hidden="false" customHeight="false" outlineLevel="0" collapsed="false">
      <c r="A117" s="8"/>
      <c r="B117" s="15" t="s">
        <v>34</v>
      </c>
      <c r="C117" s="10" t="s">
        <v>18</v>
      </c>
      <c r="D117" s="11" t="n">
        <v>11</v>
      </c>
      <c r="E117" s="11" t="n">
        <v>813</v>
      </c>
      <c r="F117" s="11" t="n">
        <v>73</v>
      </c>
      <c r="G117" s="11" t="n">
        <v>59</v>
      </c>
      <c r="T117" s="8"/>
      <c r="U117" s="15" t="s">
        <v>34</v>
      </c>
      <c r="V117" s="10" t="s">
        <v>18</v>
      </c>
      <c r="W117" s="11" t="n">
        <v>7</v>
      </c>
      <c r="X117" s="11" t="n">
        <v>822</v>
      </c>
      <c r="Y117" s="11" t="n">
        <v>78</v>
      </c>
      <c r="Z117" s="11" t="n">
        <v>36</v>
      </c>
    </row>
    <row r="118" customFormat="false" ht="14.25" hidden="false" customHeight="false" outlineLevel="0" collapsed="false">
      <c r="A118" s="8"/>
      <c r="B118" s="15"/>
      <c r="C118" s="10" t="s">
        <v>20</v>
      </c>
      <c r="D118" s="11" t="n">
        <v>15</v>
      </c>
      <c r="E118" s="11" t="n">
        <v>824</v>
      </c>
      <c r="F118" s="11" t="n">
        <v>74</v>
      </c>
      <c r="G118" s="11" t="n">
        <v>43</v>
      </c>
      <c r="T118" s="8"/>
      <c r="U118" s="15"/>
      <c r="V118" s="10" t="s">
        <v>20</v>
      </c>
      <c r="W118" s="11" t="n">
        <v>9</v>
      </c>
      <c r="X118" s="11" t="n">
        <v>818</v>
      </c>
      <c r="Y118" s="11" t="n">
        <v>76</v>
      </c>
      <c r="Z118" s="11" t="n">
        <v>40</v>
      </c>
    </row>
    <row r="119" customFormat="false" ht="14.25" hidden="false" customHeight="false" outlineLevel="0" collapsed="false">
      <c r="A119" s="8"/>
      <c r="B119" s="15"/>
      <c r="C119" s="10" t="s">
        <v>22</v>
      </c>
      <c r="D119" s="11" t="n">
        <v>13</v>
      </c>
      <c r="E119" s="11" t="n">
        <v>823</v>
      </c>
      <c r="F119" s="11" t="n">
        <v>65</v>
      </c>
      <c r="G119" s="11" t="n">
        <v>55</v>
      </c>
      <c r="T119" s="8"/>
      <c r="U119" s="15"/>
      <c r="V119" s="10" t="s">
        <v>22</v>
      </c>
      <c r="W119" s="11" t="n">
        <v>6</v>
      </c>
      <c r="X119" s="11" t="n">
        <v>851</v>
      </c>
      <c r="Y119" s="11" t="n">
        <v>65</v>
      </c>
      <c r="Z119" s="11" t="n">
        <v>21</v>
      </c>
    </row>
    <row r="120" customFormat="false" ht="14.25" hidden="false" customHeight="false" outlineLevel="0" collapsed="false">
      <c r="A120" s="8"/>
      <c r="B120" s="15"/>
      <c r="C120" s="10" t="s">
        <v>24</v>
      </c>
      <c r="D120" s="11" t="n">
        <v>4</v>
      </c>
      <c r="E120" s="11" t="n">
        <v>837</v>
      </c>
      <c r="F120" s="11" t="n">
        <v>62</v>
      </c>
      <c r="G120" s="11" t="n">
        <v>53</v>
      </c>
      <c r="T120" s="8"/>
      <c r="U120" s="15"/>
      <c r="V120" s="10" t="s">
        <v>24</v>
      </c>
      <c r="W120" s="11" t="n">
        <v>10</v>
      </c>
      <c r="X120" s="11" t="n">
        <v>812</v>
      </c>
      <c r="Y120" s="11" t="n">
        <v>69</v>
      </c>
      <c r="Z120" s="11" t="n">
        <v>52</v>
      </c>
    </row>
    <row r="121" customFormat="false" ht="14.25" hidden="false" customHeight="false" outlineLevel="0" collapsed="false">
      <c r="A121" s="8"/>
      <c r="B121" s="15"/>
      <c r="C121" s="10" t="s">
        <v>26</v>
      </c>
      <c r="D121" s="11" t="n">
        <v>5</v>
      </c>
      <c r="E121" s="11" t="n">
        <v>824</v>
      </c>
      <c r="F121" s="11" t="n">
        <v>69</v>
      </c>
      <c r="G121" s="11" t="n">
        <v>58</v>
      </c>
      <c r="T121" s="8"/>
      <c r="U121" s="15"/>
      <c r="V121" s="10" t="s">
        <v>26</v>
      </c>
      <c r="W121" s="11" t="n">
        <v>5</v>
      </c>
      <c r="X121" s="11" t="n">
        <v>817</v>
      </c>
      <c r="Y121" s="11" t="n">
        <v>76</v>
      </c>
      <c r="Z121" s="11" t="n">
        <v>45</v>
      </c>
    </row>
    <row r="122" customFormat="false" ht="14.25" hidden="false" customHeight="false" outlineLevel="0" collapsed="false">
      <c r="A122" s="8"/>
      <c r="B122" s="15"/>
      <c r="C122" s="10" t="s">
        <v>28</v>
      </c>
      <c r="D122" s="11" t="n">
        <v>9</v>
      </c>
      <c r="E122" s="11" t="n">
        <v>824</v>
      </c>
      <c r="F122" s="11" t="n">
        <v>75</v>
      </c>
      <c r="G122" s="11" t="n">
        <v>48</v>
      </c>
      <c r="T122" s="8"/>
      <c r="U122" s="15"/>
      <c r="V122" s="10" t="s">
        <v>28</v>
      </c>
      <c r="W122" s="11" t="n">
        <v>7</v>
      </c>
      <c r="X122" s="11" t="n">
        <v>826</v>
      </c>
      <c r="Y122" s="11" t="n">
        <v>66</v>
      </c>
      <c r="Z122" s="11" t="n">
        <v>44</v>
      </c>
    </row>
    <row r="123" customFormat="false" ht="14.25" hidden="false" customHeight="false" outlineLevel="0" collapsed="false">
      <c r="A123" s="8"/>
      <c r="B123" s="15"/>
      <c r="C123" s="10" t="s">
        <v>29</v>
      </c>
      <c r="D123" s="11" t="n">
        <v>9</v>
      </c>
      <c r="E123" s="11" t="n">
        <v>819</v>
      </c>
      <c r="F123" s="11" t="n">
        <v>85</v>
      </c>
      <c r="G123" s="11" t="n">
        <v>43</v>
      </c>
      <c r="T123" s="8"/>
      <c r="U123" s="15"/>
      <c r="V123" s="10" t="s">
        <v>29</v>
      </c>
      <c r="W123" s="11" t="n">
        <v>3</v>
      </c>
      <c r="X123" s="11" t="n">
        <v>851</v>
      </c>
      <c r="Y123" s="11" t="n">
        <v>52</v>
      </c>
      <c r="Z123" s="11" t="n">
        <v>37</v>
      </c>
    </row>
    <row r="124" customFormat="false" ht="14.25" hidden="false" customHeight="false" outlineLevel="0" collapsed="false">
      <c r="A124" s="8"/>
      <c r="B124" s="15"/>
      <c r="C124" s="10" t="s">
        <v>30</v>
      </c>
      <c r="D124" s="11" t="n">
        <v>9</v>
      </c>
      <c r="E124" s="11" t="n">
        <v>827</v>
      </c>
      <c r="F124" s="11" t="n">
        <v>77</v>
      </c>
      <c r="G124" s="11" t="n">
        <v>43</v>
      </c>
      <c r="T124" s="8"/>
      <c r="U124" s="15"/>
      <c r="V124" s="10" t="s">
        <v>30</v>
      </c>
      <c r="W124" s="11" t="n">
        <v>5</v>
      </c>
      <c r="X124" s="11" t="n">
        <v>831</v>
      </c>
      <c r="Y124" s="11" t="n">
        <v>62</v>
      </c>
      <c r="Z124" s="11" t="n">
        <v>45</v>
      </c>
    </row>
    <row r="125" customFormat="false" ht="14.25" hidden="false" customHeight="false" outlineLevel="0" collapsed="false">
      <c r="A125" s="8"/>
      <c r="B125" s="15"/>
      <c r="C125" s="10" t="s">
        <v>31</v>
      </c>
      <c r="D125" s="11" t="n">
        <v>6</v>
      </c>
      <c r="E125" s="11" t="n">
        <v>808</v>
      </c>
      <c r="F125" s="11" t="n">
        <v>81</v>
      </c>
      <c r="G125" s="11" t="n">
        <v>61</v>
      </c>
      <c r="T125" s="8"/>
      <c r="U125" s="15"/>
      <c r="V125" s="10" t="s">
        <v>31</v>
      </c>
      <c r="W125" s="11" t="n">
        <v>6</v>
      </c>
      <c r="X125" s="11" t="n">
        <v>832</v>
      </c>
      <c r="Y125" s="11" t="n">
        <v>63</v>
      </c>
      <c r="Z125" s="11" t="n">
        <v>42</v>
      </c>
    </row>
    <row r="126" customFormat="false" ht="14.25" hidden="false" customHeight="false" outlineLevel="0" collapsed="false">
      <c r="A126" s="8"/>
      <c r="B126" s="15"/>
      <c r="C126" s="10" t="s">
        <v>33</v>
      </c>
      <c r="D126" s="11" t="n">
        <v>8</v>
      </c>
      <c r="E126" s="11" t="n">
        <v>816</v>
      </c>
      <c r="F126" s="11" t="n">
        <v>87</v>
      </c>
      <c r="G126" s="11" t="n">
        <v>40</v>
      </c>
      <c r="T126" s="8"/>
      <c r="U126" s="15"/>
      <c r="V126" s="10" t="s">
        <v>33</v>
      </c>
      <c r="W126" s="11" t="n">
        <v>10</v>
      </c>
      <c r="X126" s="11" t="n">
        <v>806</v>
      </c>
      <c r="Y126" s="11" t="n">
        <v>90</v>
      </c>
      <c r="Z126" s="11" t="n">
        <v>28</v>
      </c>
    </row>
    <row r="127" customFormat="false" ht="14.25" hidden="false" customHeight="false" outlineLevel="0" collapsed="false">
      <c r="A127" s="8"/>
      <c r="B127" s="16" t="s">
        <v>36</v>
      </c>
      <c r="C127" s="10" t="s">
        <v>18</v>
      </c>
      <c r="D127" s="11" t="n">
        <v>9</v>
      </c>
      <c r="E127" s="11" t="n">
        <v>833</v>
      </c>
      <c r="F127" s="11" t="n">
        <v>79</v>
      </c>
      <c r="G127" s="11" t="n">
        <v>35</v>
      </c>
      <c r="T127" s="8"/>
      <c r="U127" s="16" t="s">
        <v>36</v>
      </c>
      <c r="V127" s="10" t="s">
        <v>18</v>
      </c>
      <c r="W127" s="11" t="n">
        <v>11</v>
      </c>
      <c r="X127" s="11" t="n">
        <v>839</v>
      </c>
      <c r="Y127" s="11" t="n">
        <v>64</v>
      </c>
      <c r="Z127" s="11" t="n">
        <v>29</v>
      </c>
    </row>
    <row r="128" customFormat="false" ht="14.25" hidden="false" customHeight="false" outlineLevel="0" collapsed="false">
      <c r="A128" s="8"/>
      <c r="B128" s="8"/>
      <c r="C128" s="10" t="s">
        <v>20</v>
      </c>
      <c r="D128" s="11" t="n">
        <v>10</v>
      </c>
      <c r="E128" s="11" t="n">
        <v>823</v>
      </c>
      <c r="F128" s="11" t="n">
        <v>73</v>
      </c>
      <c r="G128" s="11" t="n">
        <v>50</v>
      </c>
      <c r="T128" s="8"/>
      <c r="U128" s="8"/>
      <c r="V128" s="10" t="s">
        <v>20</v>
      </c>
      <c r="W128" s="11" t="n">
        <v>3</v>
      </c>
      <c r="X128" s="11" t="n">
        <v>826</v>
      </c>
      <c r="Y128" s="11" t="n">
        <v>66</v>
      </c>
      <c r="Z128" s="11" t="n">
        <v>48</v>
      </c>
    </row>
    <row r="129" customFormat="false" ht="14.25" hidden="false" customHeight="false" outlineLevel="0" collapsed="false">
      <c r="A129" s="8"/>
      <c r="B129" s="8"/>
      <c r="C129" s="10" t="s">
        <v>22</v>
      </c>
      <c r="D129" s="11" t="n">
        <v>10</v>
      </c>
      <c r="E129" s="11" t="n">
        <v>839</v>
      </c>
      <c r="F129" s="11" t="n">
        <v>64</v>
      </c>
      <c r="G129" s="11" t="n">
        <v>43</v>
      </c>
      <c r="T129" s="8"/>
      <c r="U129" s="8"/>
      <c r="V129" s="10" t="s">
        <v>22</v>
      </c>
      <c r="W129" s="11" t="n">
        <v>9</v>
      </c>
      <c r="X129" s="11" t="n">
        <v>821</v>
      </c>
      <c r="Y129" s="11" t="n">
        <v>76</v>
      </c>
      <c r="Z129" s="11" t="n">
        <v>37</v>
      </c>
    </row>
    <row r="130" customFormat="false" ht="14.25" hidden="false" customHeight="false" outlineLevel="0" collapsed="false">
      <c r="A130" s="8"/>
      <c r="B130" s="8"/>
      <c r="C130" s="10" t="s">
        <v>24</v>
      </c>
      <c r="D130" s="11" t="n">
        <v>8</v>
      </c>
      <c r="E130" s="11" t="n">
        <v>794</v>
      </c>
      <c r="F130" s="11" t="n">
        <v>93</v>
      </c>
      <c r="G130" s="11" t="n">
        <v>61</v>
      </c>
      <c r="T130" s="8"/>
      <c r="U130" s="8"/>
      <c r="V130" s="10" t="s">
        <v>24</v>
      </c>
      <c r="W130" s="11" t="n">
        <v>5</v>
      </c>
      <c r="X130" s="11" t="n">
        <v>810</v>
      </c>
      <c r="Y130" s="11" t="n">
        <v>86</v>
      </c>
      <c r="Z130" s="11" t="n">
        <v>42</v>
      </c>
    </row>
    <row r="131" customFormat="false" ht="14.25" hidden="false" customHeight="false" outlineLevel="0" collapsed="false">
      <c r="A131" s="8"/>
      <c r="B131" s="8"/>
      <c r="C131" s="10" t="s">
        <v>26</v>
      </c>
      <c r="D131" s="11" t="n">
        <v>11</v>
      </c>
      <c r="E131" s="11" t="n">
        <v>824</v>
      </c>
      <c r="F131" s="11" t="n">
        <v>56</v>
      </c>
      <c r="G131" s="11" t="n">
        <v>65</v>
      </c>
      <c r="T131" s="8"/>
      <c r="U131" s="8"/>
      <c r="V131" s="10" t="s">
        <v>26</v>
      </c>
      <c r="W131" s="11" t="n">
        <v>2</v>
      </c>
      <c r="X131" s="11" t="n">
        <v>829</v>
      </c>
      <c r="Y131" s="11" t="n">
        <v>75</v>
      </c>
      <c r="Z131" s="11" t="n">
        <v>37</v>
      </c>
    </row>
    <row r="132" customFormat="false" ht="14.25" hidden="false" customHeight="false" outlineLevel="0" collapsed="false">
      <c r="A132" s="8"/>
      <c r="B132" s="8"/>
      <c r="C132" s="10" t="s">
        <v>28</v>
      </c>
      <c r="D132" s="11" t="n">
        <v>9</v>
      </c>
      <c r="E132" s="11" t="n">
        <v>836</v>
      </c>
      <c r="F132" s="11" t="n">
        <v>63</v>
      </c>
      <c r="G132" s="11" t="n">
        <v>48</v>
      </c>
      <c r="T132" s="8"/>
      <c r="U132" s="8"/>
      <c r="V132" s="10" t="s">
        <v>28</v>
      </c>
      <c r="W132" s="11" t="n">
        <v>4</v>
      </c>
      <c r="X132" s="11" t="n">
        <v>817</v>
      </c>
      <c r="Y132" s="11" t="n">
        <v>71</v>
      </c>
      <c r="Z132" s="11" t="n">
        <v>51</v>
      </c>
    </row>
    <row r="133" customFormat="false" ht="14.25" hidden="false" customHeight="false" outlineLevel="0" collapsed="false">
      <c r="A133" s="8"/>
      <c r="B133" s="8"/>
      <c r="C133" s="10" t="s">
        <v>29</v>
      </c>
      <c r="D133" s="11" t="n">
        <v>10</v>
      </c>
      <c r="E133" s="11" t="n">
        <v>823</v>
      </c>
      <c r="F133" s="11" t="n">
        <v>83</v>
      </c>
      <c r="G133" s="11" t="n">
        <v>40</v>
      </c>
      <c r="T133" s="8"/>
      <c r="U133" s="8"/>
      <c r="V133" s="10" t="s">
        <v>29</v>
      </c>
      <c r="W133" s="11" t="n">
        <v>8</v>
      </c>
      <c r="X133" s="11" t="n">
        <v>819</v>
      </c>
      <c r="Y133" s="11" t="n">
        <v>84</v>
      </c>
      <c r="Z133" s="11" t="n">
        <v>32</v>
      </c>
    </row>
    <row r="134" customFormat="false" ht="14.25" hidden="false" customHeight="false" outlineLevel="0" collapsed="false">
      <c r="A134" s="8"/>
      <c r="B134" s="8"/>
      <c r="C134" s="10" t="s">
        <v>30</v>
      </c>
      <c r="D134" s="11" t="n">
        <v>9</v>
      </c>
      <c r="E134" s="11" t="n">
        <v>814</v>
      </c>
      <c r="F134" s="11" t="n">
        <v>81</v>
      </c>
      <c r="G134" s="11" t="n">
        <v>52</v>
      </c>
      <c r="T134" s="8"/>
      <c r="U134" s="8"/>
      <c r="V134" s="10" t="s">
        <v>30</v>
      </c>
      <c r="W134" s="11" t="n">
        <v>10</v>
      </c>
      <c r="X134" s="11" t="n">
        <v>821</v>
      </c>
      <c r="Y134" s="11" t="n">
        <v>75</v>
      </c>
      <c r="Z134" s="11" t="n">
        <v>37</v>
      </c>
    </row>
    <row r="135" customFormat="false" ht="14.25" hidden="false" customHeight="false" outlineLevel="0" collapsed="false">
      <c r="A135" s="8"/>
      <c r="B135" s="8"/>
      <c r="C135" s="10" t="s">
        <v>31</v>
      </c>
      <c r="D135" s="11" t="n">
        <v>10</v>
      </c>
      <c r="E135" s="11" t="n">
        <v>839</v>
      </c>
      <c r="F135" s="11" t="n">
        <v>59</v>
      </c>
      <c r="G135" s="11" t="n">
        <v>48</v>
      </c>
      <c r="T135" s="8"/>
      <c r="U135" s="8"/>
      <c r="V135" s="10" t="s">
        <v>31</v>
      </c>
      <c r="W135" s="11" t="n">
        <v>5</v>
      </c>
      <c r="X135" s="11" t="n">
        <v>825</v>
      </c>
      <c r="Y135" s="11" t="n">
        <v>74</v>
      </c>
      <c r="Z135" s="11" t="n">
        <v>39</v>
      </c>
    </row>
    <row r="136" customFormat="false" ht="14.25" hidden="false" customHeight="false" outlineLevel="0" collapsed="false">
      <c r="A136" s="8"/>
      <c r="B136" s="8"/>
      <c r="C136" s="10" t="s">
        <v>33</v>
      </c>
      <c r="D136" s="11" t="n">
        <v>12</v>
      </c>
      <c r="E136" s="11" t="n">
        <v>794</v>
      </c>
      <c r="F136" s="11" t="n">
        <v>93</v>
      </c>
      <c r="G136" s="11" t="n">
        <v>52</v>
      </c>
      <c r="T136" s="8"/>
      <c r="U136" s="8"/>
      <c r="V136" s="10" t="s">
        <v>33</v>
      </c>
      <c r="W136" s="11" t="n">
        <v>8</v>
      </c>
      <c r="X136" s="11" t="n">
        <v>829</v>
      </c>
      <c r="Y136" s="11" t="n">
        <v>56</v>
      </c>
      <c r="Z136" s="11" t="n">
        <v>41</v>
      </c>
    </row>
    <row r="137" customFormat="false" ht="12.75" hidden="false" customHeight="false" outlineLevel="0" collapsed="false">
      <c r="D137" s="17"/>
      <c r="E137" s="17"/>
      <c r="F137" s="17"/>
      <c r="G137" s="17"/>
      <c r="W137" s="17"/>
      <c r="X137" s="17"/>
      <c r="Y137" s="17"/>
      <c r="Z137" s="17"/>
    </row>
    <row r="138" customFormat="false" ht="12.75" hidden="false" customHeight="false" outlineLevel="0" collapsed="false">
      <c r="D138" s="17"/>
      <c r="E138" s="17"/>
      <c r="F138" s="17"/>
      <c r="G138" s="17"/>
      <c r="W138" s="17"/>
      <c r="X138" s="17"/>
      <c r="Y138" s="17"/>
      <c r="Z138" s="17"/>
    </row>
    <row r="139" customFormat="false" ht="15" hidden="false" customHeight="false" outlineLevel="0" collapsed="false">
      <c r="D139" s="4" t="s">
        <v>6</v>
      </c>
      <c r="E139" s="4" t="s">
        <v>7</v>
      </c>
      <c r="F139" s="4" t="s">
        <v>8</v>
      </c>
      <c r="G139" s="4" t="s">
        <v>9</v>
      </c>
      <c r="W139" s="4" t="s">
        <v>6</v>
      </c>
      <c r="X139" s="4" t="s">
        <v>7</v>
      </c>
      <c r="Y139" s="4" t="s">
        <v>8</v>
      </c>
      <c r="Z139" s="4" t="s">
        <v>9</v>
      </c>
    </row>
    <row r="140" customFormat="false" ht="13.5" hidden="false" customHeight="true" outlineLevel="0" collapsed="false">
      <c r="A140" s="8" t="s">
        <v>74</v>
      </c>
      <c r="B140" s="9" t="s">
        <v>17</v>
      </c>
      <c r="C140" s="10" t="s">
        <v>18</v>
      </c>
      <c r="D140" s="11" t="n">
        <v>8</v>
      </c>
      <c r="E140" s="11" t="n">
        <v>845</v>
      </c>
      <c r="F140" s="11" t="n">
        <v>54</v>
      </c>
      <c r="G140" s="11" t="n">
        <v>22</v>
      </c>
      <c r="T140" s="8" t="s">
        <v>75</v>
      </c>
      <c r="U140" s="9" t="s">
        <v>17</v>
      </c>
      <c r="V140" s="10" t="s">
        <v>18</v>
      </c>
      <c r="W140" s="11" t="n">
        <v>5</v>
      </c>
      <c r="X140" s="11" t="n">
        <v>818</v>
      </c>
      <c r="Y140" s="11" t="n">
        <v>77</v>
      </c>
      <c r="Z140" s="11" t="n">
        <v>20</v>
      </c>
    </row>
    <row r="141" customFormat="false" ht="14.25" hidden="false" customHeight="false" outlineLevel="0" collapsed="false">
      <c r="A141" s="8"/>
      <c r="B141" s="9"/>
      <c r="C141" s="10" t="s">
        <v>20</v>
      </c>
      <c r="D141" s="11" t="n">
        <v>3</v>
      </c>
      <c r="E141" s="11" t="n">
        <v>833</v>
      </c>
      <c r="F141" s="11" t="n">
        <v>65</v>
      </c>
      <c r="G141" s="11" t="n">
        <v>28</v>
      </c>
      <c r="T141" s="8"/>
      <c r="U141" s="9"/>
      <c r="V141" s="10" t="s">
        <v>20</v>
      </c>
      <c r="W141" s="11" t="n">
        <v>0</v>
      </c>
      <c r="X141" s="11" t="n">
        <v>839</v>
      </c>
      <c r="Y141" s="11" t="n">
        <v>59</v>
      </c>
      <c r="Z141" s="11" t="n">
        <v>22</v>
      </c>
    </row>
    <row r="142" customFormat="false" ht="14.25" hidden="false" customHeight="false" outlineLevel="0" collapsed="false">
      <c r="A142" s="8"/>
      <c r="B142" s="9"/>
      <c r="C142" s="10" t="s">
        <v>22</v>
      </c>
      <c r="D142" s="11" t="n">
        <v>5</v>
      </c>
      <c r="E142" s="11" t="n">
        <v>794</v>
      </c>
      <c r="F142" s="11" t="n">
        <v>98</v>
      </c>
      <c r="G142" s="11" t="n">
        <v>32</v>
      </c>
      <c r="T142" s="8"/>
      <c r="U142" s="9"/>
      <c r="V142" s="10" t="s">
        <v>22</v>
      </c>
      <c r="W142" s="11" t="n">
        <v>1</v>
      </c>
      <c r="X142" s="11" t="n">
        <v>837</v>
      </c>
      <c r="Y142" s="11" t="n">
        <v>67</v>
      </c>
      <c r="Z142" s="11" t="n">
        <v>15</v>
      </c>
    </row>
    <row r="143" customFormat="false" ht="14.25" hidden="false" customHeight="false" outlineLevel="0" collapsed="false">
      <c r="A143" s="8"/>
      <c r="B143" s="9"/>
      <c r="C143" s="10" t="s">
        <v>24</v>
      </c>
      <c r="D143" s="11" t="n">
        <v>2</v>
      </c>
      <c r="E143" s="11" t="n">
        <v>820</v>
      </c>
      <c r="F143" s="11" t="n">
        <v>83</v>
      </c>
      <c r="G143" s="11" t="n">
        <v>24</v>
      </c>
      <c r="T143" s="8"/>
      <c r="U143" s="9"/>
      <c r="V143" s="10" t="s">
        <v>24</v>
      </c>
      <c r="W143" s="11" t="n">
        <v>6</v>
      </c>
      <c r="X143" s="11" t="n">
        <v>836</v>
      </c>
      <c r="Y143" s="11" t="n">
        <v>53</v>
      </c>
      <c r="Z143" s="11" t="n">
        <v>25</v>
      </c>
    </row>
    <row r="144" customFormat="false" ht="14.25" hidden="false" customHeight="false" outlineLevel="0" collapsed="false">
      <c r="A144" s="8"/>
      <c r="B144" s="9"/>
      <c r="C144" s="10" t="s">
        <v>26</v>
      </c>
      <c r="D144" s="11" t="n">
        <v>5</v>
      </c>
      <c r="E144" s="11" t="n">
        <v>840</v>
      </c>
      <c r="F144" s="11" t="n">
        <v>58</v>
      </c>
      <c r="G144" s="11" t="n">
        <v>26</v>
      </c>
      <c r="T144" s="8"/>
      <c r="U144" s="9"/>
      <c r="V144" s="10" t="s">
        <v>26</v>
      </c>
      <c r="W144" s="11" t="n">
        <v>2</v>
      </c>
      <c r="X144" s="11" t="n">
        <v>857</v>
      </c>
      <c r="Y144" s="11" t="n">
        <v>41</v>
      </c>
      <c r="Z144" s="11" t="n">
        <v>20</v>
      </c>
    </row>
    <row r="145" customFormat="false" ht="14.25" hidden="false" customHeight="false" outlineLevel="0" collapsed="false">
      <c r="A145" s="8"/>
      <c r="B145" s="9"/>
      <c r="C145" s="10" t="s">
        <v>28</v>
      </c>
      <c r="D145" s="11" t="n">
        <v>2</v>
      </c>
      <c r="E145" s="11" t="n">
        <v>848</v>
      </c>
      <c r="F145" s="11" t="n">
        <v>50</v>
      </c>
      <c r="G145" s="11" t="n">
        <v>29</v>
      </c>
      <c r="T145" s="8"/>
      <c r="U145" s="9"/>
      <c r="V145" s="10" t="s">
        <v>28</v>
      </c>
      <c r="W145" s="11" t="n">
        <v>3</v>
      </c>
      <c r="X145" s="11" t="n">
        <v>834</v>
      </c>
      <c r="Y145" s="11" t="n">
        <v>57</v>
      </c>
      <c r="Z145" s="11" t="n">
        <v>26</v>
      </c>
    </row>
    <row r="146" customFormat="false" ht="14.25" hidden="false" customHeight="false" outlineLevel="0" collapsed="false">
      <c r="A146" s="8"/>
      <c r="B146" s="9"/>
      <c r="C146" s="10" t="s">
        <v>29</v>
      </c>
      <c r="D146" s="11" t="n">
        <v>5</v>
      </c>
      <c r="E146" s="11" t="n">
        <v>831</v>
      </c>
      <c r="F146" s="11" t="n">
        <v>54</v>
      </c>
      <c r="G146" s="11" t="n">
        <v>39</v>
      </c>
      <c r="T146" s="8"/>
      <c r="U146" s="9"/>
      <c r="V146" s="10" t="s">
        <v>29</v>
      </c>
      <c r="W146" s="11" t="n">
        <v>2</v>
      </c>
      <c r="X146" s="11" t="n">
        <v>826</v>
      </c>
      <c r="Y146" s="11" t="n">
        <v>71</v>
      </c>
      <c r="Z146" s="11" t="n">
        <v>21</v>
      </c>
    </row>
    <row r="147" customFormat="false" ht="14.25" hidden="false" customHeight="false" outlineLevel="0" collapsed="false">
      <c r="A147" s="8"/>
      <c r="B147" s="9"/>
      <c r="C147" s="10" t="s">
        <v>30</v>
      </c>
      <c r="D147" s="11" t="n">
        <v>3</v>
      </c>
      <c r="E147" s="11" t="n">
        <v>831</v>
      </c>
      <c r="F147" s="11" t="n">
        <v>63</v>
      </c>
      <c r="G147" s="11" t="n">
        <v>32</v>
      </c>
      <c r="T147" s="8"/>
      <c r="U147" s="9"/>
      <c r="V147" s="10" t="s">
        <v>30</v>
      </c>
      <c r="W147" s="11" t="n">
        <v>2</v>
      </c>
      <c r="X147" s="11" t="n">
        <v>848</v>
      </c>
      <c r="Y147" s="11" t="n">
        <v>50</v>
      </c>
      <c r="Z147" s="11" t="n">
        <v>20</v>
      </c>
    </row>
    <row r="148" customFormat="false" ht="14.25" hidden="false" customHeight="false" outlineLevel="0" collapsed="false">
      <c r="A148" s="8"/>
      <c r="B148" s="9"/>
      <c r="C148" s="10" t="s">
        <v>31</v>
      </c>
      <c r="D148" s="11" t="n">
        <v>6</v>
      </c>
      <c r="E148" s="11" t="n">
        <v>847</v>
      </c>
      <c r="F148" s="11" t="n">
        <v>57</v>
      </c>
      <c r="G148" s="11" t="n">
        <v>19</v>
      </c>
      <c r="T148" s="8"/>
      <c r="U148" s="9"/>
      <c r="V148" s="10" t="s">
        <v>31</v>
      </c>
      <c r="W148" s="11" t="n">
        <v>1</v>
      </c>
      <c r="X148" s="11" t="n">
        <v>847</v>
      </c>
      <c r="Y148" s="11" t="n">
        <v>53</v>
      </c>
      <c r="Z148" s="11" t="n">
        <v>19</v>
      </c>
    </row>
    <row r="149" customFormat="false" ht="14.25" hidden="false" customHeight="false" outlineLevel="0" collapsed="false">
      <c r="A149" s="8"/>
      <c r="B149" s="9"/>
      <c r="C149" s="10" t="s">
        <v>33</v>
      </c>
      <c r="D149" s="11" t="n">
        <v>6</v>
      </c>
      <c r="E149" s="11" t="n">
        <v>827</v>
      </c>
      <c r="F149" s="11" t="n">
        <v>65</v>
      </c>
      <c r="G149" s="11" t="n">
        <v>24</v>
      </c>
      <c r="T149" s="8"/>
      <c r="U149" s="9"/>
      <c r="V149" s="10" t="s">
        <v>33</v>
      </c>
      <c r="W149" s="11" t="n">
        <v>3</v>
      </c>
      <c r="X149" s="11" t="n">
        <v>845</v>
      </c>
      <c r="Y149" s="11" t="n">
        <v>48</v>
      </c>
      <c r="Z149" s="11" t="n">
        <v>16</v>
      </c>
    </row>
    <row r="150" customFormat="false" ht="14.25" hidden="false" customHeight="false" outlineLevel="0" collapsed="false">
      <c r="A150" s="8"/>
      <c r="B150" s="15" t="s">
        <v>34</v>
      </c>
      <c r="C150" s="10" t="s">
        <v>18</v>
      </c>
      <c r="D150" s="11" t="n">
        <v>2</v>
      </c>
      <c r="E150" s="11" t="n">
        <v>839</v>
      </c>
      <c r="F150" s="11" t="n">
        <v>59</v>
      </c>
      <c r="G150" s="11" t="n">
        <v>29</v>
      </c>
      <c r="T150" s="8"/>
      <c r="U150" s="15" t="s">
        <v>34</v>
      </c>
      <c r="V150" s="10" t="s">
        <v>18</v>
      </c>
      <c r="W150" s="11" t="n">
        <v>2</v>
      </c>
      <c r="X150" s="11" t="n">
        <v>837</v>
      </c>
      <c r="Y150" s="11" t="n">
        <v>61</v>
      </c>
      <c r="Z150" s="11" t="n">
        <v>20</v>
      </c>
    </row>
    <row r="151" customFormat="false" ht="14.25" hidden="false" customHeight="false" outlineLevel="0" collapsed="false">
      <c r="A151" s="8"/>
      <c r="B151" s="15"/>
      <c r="C151" s="10" t="s">
        <v>20</v>
      </c>
      <c r="D151" s="11" t="n">
        <v>4</v>
      </c>
      <c r="E151" s="11" t="n">
        <v>839</v>
      </c>
      <c r="F151" s="11" t="n">
        <v>63</v>
      </c>
      <c r="G151" s="11" t="n">
        <v>23</v>
      </c>
      <c r="T151" s="8"/>
      <c r="U151" s="15"/>
      <c r="V151" s="10" t="s">
        <v>20</v>
      </c>
      <c r="W151" s="11" t="n">
        <v>4</v>
      </c>
      <c r="X151" s="11" t="n">
        <v>831</v>
      </c>
      <c r="Y151" s="11" t="n">
        <v>70</v>
      </c>
      <c r="Z151" s="11" t="n">
        <v>15</v>
      </c>
    </row>
    <row r="152" customFormat="false" ht="14.25" hidden="false" customHeight="false" outlineLevel="0" collapsed="false">
      <c r="A152" s="8"/>
      <c r="B152" s="15"/>
      <c r="C152" s="10" t="s">
        <v>22</v>
      </c>
      <c r="D152" s="11" t="n">
        <v>4</v>
      </c>
      <c r="E152" s="11" t="n">
        <v>829</v>
      </c>
      <c r="F152" s="11" t="n">
        <v>67</v>
      </c>
      <c r="G152" s="11" t="n">
        <v>29</v>
      </c>
      <c r="T152" s="8"/>
      <c r="U152" s="15"/>
      <c r="V152" s="10" t="s">
        <v>22</v>
      </c>
      <c r="W152" s="11" t="n">
        <v>3</v>
      </c>
      <c r="X152" s="11" t="n">
        <v>843</v>
      </c>
      <c r="Y152" s="11" t="n">
        <v>49</v>
      </c>
      <c r="Z152" s="11" t="n">
        <v>25</v>
      </c>
    </row>
    <row r="153" customFormat="false" ht="14.25" hidden="false" customHeight="false" outlineLevel="0" collapsed="false">
      <c r="A153" s="8"/>
      <c r="B153" s="15"/>
      <c r="C153" s="10" t="s">
        <v>24</v>
      </c>
      <c r="D153" s="11" t="n">
        <v>4</v>
      </c>
      <c r="E153" s="11" t="n">
        <v>845</v>
      </c>
      <c r="F153" s="11" t="n">
        <v>51</v>
      </c>
      <c r="G153" s="11" t="n">
        <v>29</v>
      </c>
      <c r="T153" s="8"/>
      <c r="U153" s="15"/>
      <c r="V153" s="10" t="s">
        <v>24</v>
      </c>
      <c r="W153" s="11" t="n">
        <v>1</v>
      </c>
      <c r="X153" s="11" t="n">
        <v>812</v>
      </c>
      <c r="Y153" s="11" t="n">
        <v>83</v>
      </c>
      <c r="Z153" s="11" t="n">
        <v>24</v>
      </c>
    </row>
    <row r="154" customFormat="false" ht="14.25" hidden="false" customHeight="false" outlineLevel="0" collapsed="false">
      <c r="A154" s="8"/>
      <c r="B154" s="15"/>
      <c r="C154" s="10" t="s">
        <v>26</v>
      </c>
      <c r="D154" s="11" t="n">
        <v>6</v>
      </c>
      <c r="E154" s="11" t="n">
        <v>845</v>
      </c>
      <c r="F154" s="11" t="n">
        <v>51</v>
      </c>
      <c r="G154" s="11" t="n">
        <v>27</v>
      </c>
      <c r="T154" s="8"/>
      <c r="U154" s="15"/>
      <c r="V154" s="10" t="s">
        <v>26</v>
      </c>
      <c r="W154" s="11" t="n">
        <v>2</v>
      </c>
      <c r="X154" s="11" t="n">
        <v>853</v>
      </c>
      <c r="Y154" s="11" t="n">
        <v>45</v>
      </c>
      <c r="Z154" s="11" t="n">
        <v>20</v>
      </c>
    </row>
    <row r="155" customFormat="false" ht="14.25" hidden="false" customHeight="false" outlineLevel="0" collapsed="false">
      <c r="A155" s="8"/>
      <c r="B155" s="15"/>
      <c r="C155" s="10" t="s">
        <v>28</v>
      </c>
      <c r="D155" s="11" t="n">
        <v>3</v>
      </c>
      <c r="E155" s="11" t="n">
        <v>840</v>
      </c>
      <c r="F155" s="11" t="n">
        <v>66</v>
      </c>
      <c r="G155" s="11" t="n">
        <v>20</v>
      </c>
      <c r="T155" s="8"/>
      <c r="U155" s="15"/>
      <c r="V155" s="10" t="s">
        <v>28</v>
      </c>
      <c r="W155" s="11" t="n">
        <v>0</v>
      </c>
      <c r="X155" s="11" t="n">
        <v>851</v>
      </c>
      <c r="Y155" s="11" t="n">
        <v>52</v>
      </c>
      <c r="Z155" s="11" t="n">
        <v>17</v>
      </c>
    </row>
    <row r="156" customFormat="false" ht="14.25" hidden="false" customHeight="false" outlineLevel="0" collapsed="false">
      <c r="A156" s="8"/>
      <c r="B156" s="15"/>
      <c r="C156" s="10" t="s">
        <v>29</v>
      </c>
      <c r="D156" s="11" t="n">
        <v>2</v>
      </c>
      <c r="E156" s="11" t="n">
        <v>842</v>
      </c>
      <c r="F156" s="11" t="n">
        <v>54</v>
      </c>
      <c r="G156" s="11" t="n">
        <v>31</v>
      </c>
      <c r="T156" s="8"/>
      <c r="U156" s="15"/>
      <c r="V156" s="10" t="s">
        <v>29</v>
      </c>
      <c r="W156" s="11" t="n">
        <v>2</v>
      </c>
      <c r="X156" s="11" t="n">
        <v>842</v>
      </c>
      <c r="Y156" s="11" t="n">
        <v>51</v>
      </c>
      <c r="Z156" s="11" t="n">
        <v>25</v>
      </c>
    </row>
    <row r="157" customFormat="false" ht="14.25" hidden="false" customHeight="false" outlineLevel="0" collapsed="false">
      <c r="A157" s="8"/>
      <c r="B157" s="15"/>
      <c r="C157" s="10" t="s">
        <v>30</v>
      </c>
      <c r="D157" s="11" t="n">
        <v>8</v>
      </c>
      <c r="E157" s="11" t="n">
        <v>839</v>
      </c>
      <c r="F157" s="11" t="n">
        <v>61</v>
      </c>
      <c r="G157" s="11" t="n">
        <v>21</v>
      </c>
      <c r="T157" s="8"/>
      <c r="U157" s="15"/>
      <c r="V157" s="10" t="s">
        <v>30</v>
      </c>
      <c r="W157" s="11" t="n">
        <v>3</v>
      </c>
      <c r="X157" s="11" t="n">
        <v>842</v>
      </c>
      <c r="Y157" s="11" t="n">
        <v>55</v>
      </c>
      <c r="Z157" s="11" t="n">
        <v>20</v>
      </c>
    </row>
    <row r="158" customFormat="false" ht="14.25" hidden="false" customHeight="false" outlineLevel="0" collapsed="false">
      <c r="A158" s="8"/>
      <c r="B158" s="15"/>
      <c r="C158" s="10" t="s">
        <v>31</v>
      </c>
      <c r="D158" s="11" t="n">
        <v>5</v>
      </c>
      <c r="E158" s="11" t="n">
        <v>822</v>
      </c>
      <c r="F158" s="11" t="n">
        <v>71</v>
      </c>
      <c r="G158" s="11" t="n">
        <v>31</v>
      </c>
      <c r="T158" s="8"/>
      <c r="U158" s="15"/>
      <c r="V158" s="10" t="s">
        <v>31</v>
      </c>
      <c r="W158" s="11" t="n">
        <v>0</v>
      </c>
      <c r="X158" s="11" t="n">
        <v>852</v>
      </c>
      <c r="Y158" s="11" t="n">
        <v>51</v>
      </c>
      <c r="Z158" s="11" t="n">
        <v>17</v>
      </c>
    </row>
    <row r="159" customFormat="false" ht="14.25" hidden="false" customHeight="false" outlineLevel="0" collapsed="false">
      <c r="A159" s="8"/>
      <c r="B159" s="15"/>
      <c r="C159" s="10" t="s">
        <v>33</v>
      </c>
      <c r="D159" s="11" t="n">
        <v>5</v>
      </c>
      <c r="E159" s="11" t="n">
        <v>823</v>
      </c>
      <c r="F159" s="11" t="n">
        <v>57</v>
      </c>
      <c r="G159" s="11" t="n">
        <v>37</v>
      </c>
      <c r="T159" s="8"/>
      <c r="U159" s="15"/>
      <c r="V159" s="10" t="s">
        <v>33</v>
      </c>
      <c r="W159" s="11" t="n">
        <v>3</v>
      </c>
      <c r="X159" s="11" t="n">
        <v>844</v>
      </c>
      <c r="Y159" s="11" t="n">
        <v>39</v>
      </c>
      <c r="Z159" s="11" t="n">
        <v>26</v>
      </c>
    </row>
    <row r="160" customFormat="false" ht="14.25" hidden="false" customHeight="false" outlineLevel="0" collapsed="false">
      <c r="A160" s="8"/>
      <c r="B160" s="16" t="s">
        <v>36</v>
      </c>
      <c r="C160" s="10" t="s">
        <v>18</v>
      </c>
      <c r="D160" s="11" t="n">
        <v>2</v>
      </c>
      <c r="E160" s="11" t="n">
        <v>838</v>
      </c>
      <c r="F160" s="11" t="n">
        <v>58</v>
      </c>
      <c r="G160" s="11" t="n">
        <v>31</v>
      </c>
      <c r="T160" s="8"/>
      <c r="U160" s="16" t="s">
        <v>36</v>
      </c>
      <c r="V160" s="10" t="s">
        <v>18</v>
      </c>
      <c r="W160" s="11" t="n">
        <v>3</v>
      </c>
      <c r="X160" s="11" t="n">
        <v>829</v>
      </c>
      <c r="Y160" s="11" t="n">
        <v>66</v>
      </c>
      <c r="Z160" s="11" t="n">
        <v>22</v>
      </c>
    </row>
    <row r="161" customFormat="false" ht="14.25" hidden="false" customHeight="false" outlineLevel="0" collapsed="false">
      <c r="A161" s="8"/>
      <c r="B161" s="8"/>
      <c r="C161" s="10" t="s">
        <v>20</v>
      </c>
      <c r="D161" s="11" t="n">
        <v>6</v>
      </c>
      <c r="E161" s="11" t="n">
        <v>846</v>
      </c>
      <c r="F161" s="11" t="n">
        <v>52</v>
      </c>
      <c r="G161" s="11" t="n">
        <v>25</v>
      </c>
      <c r="T161" s="8"/>
      <c r="U161" s="8"/>
      <c r="V161" s="10" t="s">
        <v>20</v>
      </c>
      <c r="W161" s="11" t="n">
        <v>3</v>
      </c>
      <c r="X161" s="11" t="n">
        <v>845</v>
      </c>
      <c r="Y161" s="11" t="n">
        <v>40</v>
      </c>
      <c r="Z161" s="11" t="n">
        <v>32</v>
      </c>
    </row>
    <row r="162" customFormat="false" ht="14.25" hidden="false" customHeight="false" outlineLevel="0" collapsed="false">
      <c r="A162" s="8"/>
      <c r="B162" s="8"/>
      <c r="C162" s="10" t="s">
        <v>22</v>
      </c>
      <c r="D162" s="11" t="n">
        <v>7</v>
      </c>
      <c r="E162" s="11" t="n">
        <v>830</v>
      </c>
      <c r="F162" s="11" t="n">
        <v>58</v>
      </c>
      <c r="G162" s="11" t="n">
        <v>34</v>
      </c>
      <c r="T162" s="8"/>
      <c r="U162" s="8"/>
      <c r="V162" s="10" t="s">
        <v>22</v>
      </c>
      <c r="W162" s="11" t="n">
        <v>3</v>
      </c>
      <c r="X162" s="11" t="n">
        <v>836</v>
      </c>
      <c r="Y162" s="11" t="n">
        <v>60</v>
      </c>
      <c r="Z162" s="11" t="n">
        <v>21</v>
      </c>
    </row>
    <row r="163" customFormat="false" ht="14.25" hidden="false" customHeight="false" outlineLevel="0" collapsed="false">
      <c r="A163" s="8"/>
      <c r="B163" s="8"/>
      <c r="C163" s="10" t="s">
        <v>24</v>
      </c>
      <c r="D163" s="11" t="n">
        <v>5</v>
      </c>
      <c r="E163" s="11" t="n">
        <v>836</v>
      </c>
      <c r="F163" s="11" t="n">
        <v>71</v>
      </c>
      <c r="G163" s="11" t="n">
        <v>17</v>
      </c>
      <c r="T163" s="8"/>
      <c r="U163" s="8"/>
      <c r="V163" s="10" t="s">
        <v>24</v>
      </c>
      <c r="W163" s="11" t="n">
        <v>4</v>
      </c>
      <c r="X163" s="11" t="n">
        <v>827</v>
      </c>
      <c r="Y163" s="11" t="n">
        <v>75</v>
      </c>
      <c r="Z163" s="11" t="n">
        <v>14</v>
      </c>
    </row>
    <row r="164" customFormat="false" ht="14.25" hidden="false" customHeight="false" outlineLevel="0" collapsed="false">
      <c r="A164" s="8"/>
      <c r="B164" s="8"/>
      <c r="C164" s="10" t="s">
        <v>26</v>
      </c>
      <c r="D164" s="11" t="n">
        <v>2</v>
      </c>
      <c r="E164" s="11" t="n">
        <v>850</v>
      </c>
      <c r="F164" s="11" t="n">
        <v>53</v>
      </c>
      <c r="G164" s="11" t="n">
        <v>24</v>
      </c>
      <c r="T164" s="8"/>
      <c r="U164" s="8"/>
      <c r="V164" s="10" t="s">
        <v>26</v>
      </c>
      <c r="W164" s="11" t="n">
        <v>1</v>
      </c>
      <c r="X164" s="11" t="n">
        <v>856</v>
      </c>
      <c r="Y164" s="11" t="n">
        <v>47</v>
      </c>
      <c r="Z164" s="11" t="n">
        <v>16</v>
      </c>
    </row>
    <row r="165" customFormat="false" ht="14.25" hidden="false" customHeight="false" outlineLevel="0" collapsed="false">
      <c r="A165" s="8"/>
      <c r="B165" s="8"/>
      <c r="C165" s="10" t="s">
        <v>28</v>
      </c>
      <c r="D165" s="11" t="n">
        <v>3</v>
      </c>
      <c r="E165" s="11" t="n">
        <v>841</v>
      </c>
      <c r="F165" s="11" t="n">
        <v>51</v>
      </c>
      <c r="G165" s="11" t="n">
        <v>34</v>
      </c>
      <c r="T165" s="8"/>
      <c r="U165" s="8"/>
      <c r="V165" s="10" t="s">
        <v>28</v>
      </c>
      <c r="W165" s="11" t="n">
        <v>3</v>
      </c>
      <c r="X165" s="11" t="n">
        <v>852</v>
      </c>
      <c r="Y165" s="11" t="n">
        <v>49</v>
      </c>
      <c r="Z165" s="11" t="n">
        <v>16</v>
      </c>
    </row>
    <row r="166" customFormat="false" ht="14.25" hidden="false" customHeight="false" outlineLevel="0" collapsed="false">
      <c r="A166" s="8"/>
      <c r="B166" s="8"/>
      <c r="C166" s="10" t="s">
        <v>29</v>
      </c>
      <c r="D166" s="11" t="n">
        <v>5</v>
      </c>
      <c r="E166" s="11" t="n">
        <v>824</v>
      </c>
      <c r="F166" s="11" t="n">
        <v>63</v>
      </c>
      <c r="G166" s="11" t="n">
        <v>37</v>
      </c>
      <c r="T166" s="8"/>
      <c r="U166" s="8"/>
      <c r="V166" s="10" t="s">
        <v>29</v>
      </c>
      <c r="W166" s="11" t="n">
        <v>0</v>
      </c>
      <c r="X166" s="11" t="n">
        <v>844</v>
      </c>
      <c r="Y166" s="11" t="n">
        <v>56</v>
      </c>
      <c r="Z166" s="11" t="n">
        <v>20</v>
      </c>
    </row>
    <row r="167" customFormat="false" ht="14.25" hidden="false" customHeight="false" outlineLevel="0" collapsed="false">
      <c r="A167" s="8"/>
      <c r="B167" s="8"/>
      <c r="C167" s="10" t="s">
        <v>30</v>
      </c>
      <c r="D167" s="11" t="n">
        <v>2</v>
      </c>
      <c r="E167" s="11" t="n">
        <v>837</v>
      </c>
      <c r="F167" s="11" t="n">
        <v>61</v>
      </c>
      <c r="G167" s="11" t="n">
        <v>29</v>
      </c>
      <c r="T167" s="8"/>
      <c r="U167" s="8"/>
      <c r="V167" s="10" t="s">
        <v>30</v>
      </c>
      <c r="W167" s="11" t="n">
        <v>2</v>
      </c>
      <c r="X167" s="11" t="n">
        <v>836</v>
      </c>
      <c r="Y167" s="11" t="n">
        <v>56</v>
      </c>
      <c r="Z167" s="11" t="n">
        <v>26</v>
      </c>
    </row>
    <row r="168" customFormat="false" ht="14.25" hidden="false" customHeight="false" outlineLevel="0" collapsed="false">
      <c r="A168" s="8"/>
      <c r="B168" s="8"/>
      <c r="C168" s="10" t="s">
        <v>31</v>
      </c>
      <c r="D168" s="11" t="n">
        <v>2</v>
      </c>
      <c r="E168" s="11" t="n">
        <v>845</v>
      </c>
      <c r="F168" s="11" t="n">
        <v>54</v>
      </c>
      <c r="G168" s="11" t="n">
        <v>28</v>
      </c>
      <c r="T168" s="8"/>
      <c r="U168" s="8"/>
      <c r="V168" s="10" t="s">
        <v>31</v>
      </c>
      <c r="W168" s="11" t="n">
        <v>1</v>
      </c>
      <c r="X168" s="11" t="n">
        <v>841</v>
      </c>
      <c r="Y168" s="11" t="n">
        <v>57</v>
      </c>
      <c r="Z168" s="11" t="n">
        <v>21</v>
      </c>
    </row>
    <row r="169" customFormat="false" ht="14.25" hidden="false" customHeight="false" outlineLevel="0" collapsed="false">
      <c r="A169" s="8"/>
      <c r="B169" s="8"/>
      <c r="C169" s="10" t="s">
        <v>33</v>
      </c>
      <c r="D169" s="11" t="n">
        <v>6</v>
      </c>
      <c r="E169" s="11" t="n">
        <v>823</v>
      </c>
      <c r="F169" s="11" t="n">
        <v>72</v>
      </c>
      <c r="G169" s="11" t="n">
        <v>21</v>
      </c>
      <c r="T169" s="8"/>
      <c r="U169" s="8"/>
      <c r="V169" s="10" t="s">
        <v>33</v>
      </c>
      <c r="W169" s="11" t="n">
        <v>1</v>
      </c>
      <c r="X169" s="11" t="n">
        <v>836</v>
      </c>
      <c r="Y169" s="11" t="n">
        <v>55</v>
      </c>
      <c r="Z169" s="11" t="n">
        <v>20</v>
      </c>
    </row>
  </sheetData>
  <mergeCells count="100">
    <mergeCell ref="I6:I7"/>
    <mergeCell ref="J6:M6"/>
    <mergeCell ref="N6:N7"/>
    <mergeCell ref="O6:O7"/>
    <mergeCell ref="P6:P7"/>
    <mergeCell ref="Q6:Q7"/>
    <mergeCell ref="A7:A36"/>
    <mergeCell ref="B7:B16"/>
    <mergeCell ref="T7:T36"/>
    <mergeCell ref="U7:U16"/>
    <mergeCell ref="I15:I16"/>
    <mergeCell ref="J15:M15"/>
    <mergeCell ref="N15:N16"/>
    <mergeCell ref="O15:O16"/>
    <mergeCell ref="P15:P16"/>
    <mergeCell ref="Q15:Q16"/>
    <mergeCell ref="B17:B26"/>
    <mergeCell ref="U17:U26"/>
    <mergeCell ref="I24:I25"/>
    <mergeCell ref="J24:M24"/>
    <mergeCell ref="N24:N25"/>
    <mergeCell ref="O24:O25"/>
    <mergeCell ref="P24:P25"/>
    <mergeCell ref="Q24:Q25"/>
    <mergeCell ref="B27:B36"/>
    <mergeCell ref="U27:U36"/>
    <mergeCell ref="I33:I34"/>
    <mergeCell ref="J33:M33"/>
    <mergeCell ref="N33:N34"/>
    <mergeCell ref="O33:O34"/>
    <mergeCell ref="P33:P34"/>
    <mergeCell ref="Q33:Q34"/>
    <mergeCell ref="A41:A70"/>
    <mergeCell ref="B41:B50"/>
    <mergeCell ref="I41:I42"/>
    <mergeCell ref="J41:M41"/>
    <mergeCell ref="N41:N42"/>
    <mergeCell ref="O41:O42"/>
    <mergeCell ref="P41:P42"/>
    <mergeCell ref="Q41:Q42"/>
    <mergeCell ref="T41:T70"/>
    <mergeCell ref="U41:U50"/>
    <mergeCell ref="I50:I51"/>
    <mergeCell ref="J50:M50"/>
    <mergeCell ref="N50:N51"/>
    <mergeCell ref="O50:O51"/>
    <mergeCell ref="P50:P51"/>
    <mergeCell ref="Q50:Q51"/>
    <mergeCell ref="B51:B60"/>
    <mergeCell ref="U51:U60"/>
    <mergeCell ref="I59:I60"/>
    <mergeCell ref="J59:M59"/>
    <mergeCell ref="N59:N60"/>
    <mergeCell ref="O59:O60"/>
    <mergeCell ref="P59:P60"/>
    <mergeCell ref="Q59:Q60"/>
    <mergeCell ref="B61:B70"/>
    <mergeCell ref="U61:U70"/>
    <mergeCell ref="I68:I69"/>
    <mergeCell ref="J68:M68"/>
    <mergeCell ref="N68:N69"/>
    <mergeCell ref="O68:O69"/>
    <mergeCell ref="P68:P69"/>
    <mergeCell ref="Q68:Q69"/>
    <mergeCell ref="A74:A103"/>
    <mergeCell ref="B74:B83"/>
    <mergeCell ref="T74:T103"/>
    <mergeCell ref="U74:U83"/>
    <mergeCell ref="I77:I78"/>
    <mergeCell ref="J77:M77"/>
    <mergeCell ref="N77:N78"/>
    <mergeCell ref="O77:O78"/>
    <mergeCell ref="P77:P78"/>
    <mergeCell ref="Q77:Q78"/>
    <mergeCell ref="B84:B93"/>
    <mergeCell ref="U84:U93"/>
    <mergeCell ref="I87:I88"/>
    <mergeCell ref="J87:M87"/>
    <mergeCell ref="N87:N88"/>
    <mergeCell ref="O87:O88"/>
    <mergeCell ref="P87:P88"/>
    <mergeCell ref="Q87:Q88"/>
    <mergeCell ref="B94:B103"/>
    <mergeCell ref="U94:U103"/>
    <mergeCell ref="A107:A136"/>
    <mergeCell ref="B107:B116"/>
    <mergeCell ref="T107:T136"/>
    <mergeCell ref="U107:U116"/>
    <mergeCell ref="B117:B126"/>
    <mergeCell ref="U117:U126"/>
    <mergeCell ref="B127:B136"/>
    <mergeCell ref="U127:U136"/>
    <mergeCell ref="A140:A169"/>
    <mergeCell ref="B140:B149"/>
    <mergeCell ref="T140:T169"/>
    <mergeCell ref="U140:U149"/>
    <mergeCell ref="B150:B159"/>
    <mergeCell ref="U150:U159"/>
    <mergeCell ref="B160:B169"/>
    <mergeCell ref="U160:U1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69"/>
  <sheetViews>
    <sheetView showFormulas="false" showGridLines="true" showRowColHeaders="true" showZeros="true" rightToLeft="false" tabSelected="false" showOutlineSymbols="true" defaultGridColor="true" view="normal" topLeftCell="K2" colorId="64" zoomScale="65" zoomScaleNormal="65" zoomScalePageLayoutView="100" workbookViewId="0">
      <selection pane="topLeft" activeCell="AD73" activeCellId="0" sqref="AD73"/>
    </sheetView>
  </sheetViews>
  <sheetFormatPr defaultColWidth="11.58984375" defaultRowHeight="12.75" zeroHeight="false" outlineLevelRow="0" outlineLevelCol="0"/>
  <sheetData>
    <row r="1" customFormat="false" ht="15.75" hidden="false" customHeight="false" outlineLevel="0" collapsed="false">
      <c r="A1" s="18" t="s">
        <v>0</v>
      </c>
      <c r="E1" s="23" t="s">
        <v>76</v>
      </c>
      <c r="H1" s="24" t="s">
        <v>2</v>
      </c>
    </row>
    <row r="2" customFormat="false" ht="14.25" hidden="false" customHeight="false" outlineLevel="0" collapsed="false">
      <c r="A2" s="19" t="s">
        <v>3</v>
      </c>
      <c r="H2" s="24" t="s">
        <v>4</v>
      </c>
    </row>
    <row r="3" customFormat="false" ht="15.75" hidden="false" customHeight="false" outlineLevel="0" collapsed="false">
      <c r="E3" s="25" t="s">
        <v>77</v>
      </c>
    </row>
    <row r="5" customFormat="false" ht="12.75" hidden="false" customHeight="false" outlineLevel="0" collapsed="false">
      <c r="AC5" s="3" t="n">
        <f aca="false">N12</f>
        <v>0.646856240126382</v>
      </c>
      <c r="AD5" s="3" t="n">
        <f aca="false">O12</f>
        <v>0.232413647460153</v>
      </c>
      <c r="AE5" s="3" t="n">
        <f aca="false">P12</f>
        <v>0.320734173277337</v>
      </c>
      <c r="AF5" s="3" t="n">
        <f aca="false">Q12</f>
        <v>1.27651386530843</v>
      </c>
    </row>
    <row r="6" customFormat="false" ht="15" hidden="false" customHeight="false" outlineLevel="0" collapsed="false">
      <c r="D6" s="4" t="s">
        <v>6</v>
      </c>
      <c r="E6" s="4" t="s">
        <v>7</v>
      </c>
      <c r="F6" s="4" t="s">
        <v>8</v>
      </c>
      <c r="G6" s="4" t="s">
        <v>9</v>
      </c>
      <c r="I6" s="5" t="s">
        <v>10</v>
      </c>
      <c r="J6" s="6" t="s">
        <v>11</v>
      </c>
      <c r="K6" s="6"/>
      <c r="L6" s="6"/>
      <c r="M6" s="6"/>
      <c r="N6" s="7" t="s">
        <v>12</v>
      </c>
      <c r="O6" s="7" t="s">
        <v>13</v>
      </c>
      <c r="P6" s="7" t="s">
        <v>14</v>
      </c>
      <c r="Q6" s="7" t="s">
        <v>15</v>
      </c>
      <c r="W6" s="4" t="s">
        <v>6</v>
      </c>
      <c r="X6" s="4" t="s">
        <v>7</v>
      </c>
      <c r="Y6" s="4" t="s">
        <v>8</v>
      </c>
      <c r="Z6" s="4" t="s">
        <v>9</v>
      </c>
      <c r="AC6" s="3" t="n">
        <f aca="false">N21</f>
        <v>0.684937741799148</v>
      </c>
      <c r="AD6" s="3" t="n">
        <f aca="false">O21</f>
        <v>0.219066366939002</v>
      </c>
      <c r="AE6" s="3" t="n">
        <f aca="false">P21</f>
        <v>0.292343806428313</v>
      </c>
      <c r="AF6" s="3" t="n">
        <f aca="false">Q21</f>
        <v>1.20973401245048</v>
      </c>
    </row>
    <row r="7" customFormat="false" ht="13.5" hidden="false" customHeight="true" outlineLevel="0" collapsed="false">
      <c r="A7" s="8" t="s">
        <v>78</v>
      </c>
      <c r="B7" s="9" t="s">
        <v>17</v>
      </c>
      <c r="C7" s="10" t="s">
        <v>18</v>
      </c>
      <c r="D7" s="11" t="n">
        <v>67</v>
      </c>
      <c r="E7" s="11" t="n">
        <v>624</v>
      </c>
      <c r="F7" s="11" t="n">
        <v>262</v>
      </c>
      <c r="G7" s="11" t="n">
        <v>102</v>
      </c>
      <c r="I7" s="5"/>
      <c r="J7" s="4" t="s">
        <v>6</v>
      </c>
      <c r="K7" s="4" t="s">
        <v>7</v>
      </c>
      <c r="L7" s="4" t="s">
        <v>8</v>
      </c>
      <c r="M7" s="4" t="s">
        <v>9</v>
      </c>
      <c r="N7" s="7"/>
      <c r="O7" s="7"/>
      <c r="P7" s="7"/>
      <c r="Q7" s="7"/>
      <c r="T7" s="8" t="s">
        <v>79</v>
      </c>
      <c r="U7" s="9" t="s">
        <v>17</v>
      </c>
      <c r="V7" s="10" t="s">
        <v>18</v>
      </c>
      <c r="W7" s="11" t="n">
        <v>51</v>
      </c>
      <c r="X7" s="11" t="n">
        <v>654</v>
      </c>
      <c r="Y7" s="11" t="n">
        <v>196</v>
      </c>
      <c r="Z7" s="11" t="n">
        <v>125</v>
      </c>
      <c r="AC7" s="3" t="n">
        <f aca="false">N30</f>
        <v>0.737994492578414</v>
      </c>
      <c r="AD7" s="3" t="n">
        <f aca="false">O30</f>
        <v>0.184576830870368</v>
      </c>
      <c r="AE7" s="3" t="n">
        <f aca="false">P30</f>
        <v>0.208251042352425</v>
      </c>
      <c r="AF7" s="3" t="n">
        <f aca="false">Q30</f>
        <v>1.06632710809281</v>
      </c>
    </row>
    <row r="8" customFormat="false" ht="14.25" hidden="false" customHeight="false" outlineLevel="0" collapsed="false">
      <c r="A8" s="8"/>
      <c r="B8" s="9"/>
      <c r="C8" s="10" t="s">
        <v>20</v>
      </c>
      <c r="D8" s="11" t="n">
        <v>79</v>
      </c>
      <c r="E8" s="11" t="n">
        <v>586</v>
      </c>
      <c r="F8" s="11" t="n">
        <v>231</v>
      </c>
      <c r="G8" s="11" t="n">
        <v>159</v>
      </c>
      <c r="I8" s="12" t="s">
        <v>21</v>
      </c>
      <c r="J8" s="11" t="n">
        <f aca="false">SUM(D7:D16)</f>
        <v>700</v>
      </c>
      <c r="K8" s="11" t="n">
        <f aca="false">SUM(E7:E16)</f>
        <v>6093</v>
      </c>
      <c r="L8" s="11" t="n">
        <f aca="false">SUM(F7:F16)</f>
        <v>2314</v>
      </c>
      <c r="M8" s="11" t="n">
        <f aca="false">SUM(G7:G16)</f>
        <v>1443</v>
      </c>
      <c r="N8" s="13" t="n">
        <f aca="false">SUM(J8:K8)/SUM(J8:M8)</f>
        <v>0.643886255924171</v>
      </c>
      <c r="O8" s="13" t="n">
        <f aca="false">J8/(J8+L8)</f>
        <v>0.232249502322495</v>
      </c>
      <c r="P8" s="13" t="n">
        <f aca="false">J8/(J8+M8)</f>
        <v>0.326644890340644</v>
      </c>
      <c r="Q8" s="13" t="n">
        <f aca="false">(802+J8+L8)/2945</f>
        <v>1.29575551782683</v>
      </c>
      <c r="T8" s="8"/>
      <c r="U8" s="9"/>
      <c r="V8" s="10" t="s">
        <v>20</v>
      </c>
      <c r="W8" s="11" t="n">
        <v>40</v>
      </c>
      <c r="X8" s="11" t="n">
        <v>649</v>
      </c>
      <c r="Y8" s="11" t="n">
        <v>178</v>
      </c>
      <c r="Z8" s="11" t="n">
        <v>159</v>
      </c>
      <c r="AC8" s="3" t="n">
        <f aca="false">N39</f>
        <v>0.772897936688368</v>
      </c>
      <c r="AD8" s="3" t="n">
        <f aca="false">O39</f>
        <v>0.162945964385759</v>
      </c>
      <c r="AE8" s="3" t="n">
        <f aca="false">P39</f>
        <v>0.176640419947507</v>
      </c>
      <c r="AF8" s="3" t="n">
        <f aca="false">Q39</f>
        <v>1.03610639501981</v>
      </c>
    </row>
    <row r="9" customFormat="false" ht="14.25" hidden="false" customHeight="false" outlineLevel="0" collapsed="false">
      <c r="A9" s="8"/>
      <c r="B9" s="9"/>
      <c r="C9" s="10" t="s">
        <v>22</v>
      </c>
      <c r="D9" s="11" t="n">
        <v>69</v>
      </c>
      <c r="E9" s="11" t="n">
        <v>641</v>
      </c>
      <c r="F9" s="11" t="n">
        <v>194</v>
      </c>
      <c r="G9" s="11" t="n">
        <v>151</v>
      </c>
      <c r="I9" s="12" t="s">
        <v>23</v>
      </c>
      <c r="J9" s="11" t="n">
        <f aca="false">SUM(D17:D26)</f>
        <v>671</v>
      </c>
      <c r="K9" s="11" t="n">
        <f aca="false">SUM(E17:E26)</f>
        <v>6185</v>
      </c>
      <c r="L9" s="11" t="n">
        <f aca="false">SUM(F17:F26)</f>
        <v>2222</v>
      </c>
      <c r="M9" s="11" t="n">
        <f aca="false">SUM(G17:G26)</f>
        <v>1472</v>
      </c>
      <c r="N9" s="13" t="n">
        <f aca="false">SUM(J9:K9)/SUM(J9:M9)</f>
        <v>0.649857819905213</v>
      </c>
      <c r="O9" s="13" t="n">
        <f aca="false">J9/(J9+L9)</f>
        <v>0.231939163498099</v>
      </c>
      <c r="P9" s="13" t="n">
        <f aca="false">J9/(J9+M9)</f>
        <v>0.313112459169389</v>
      </c>
      <c r="Q9" s="13" t="n">
        <f aca="false">(802+J9+L9)/2945</f>
        <v>1.25466893039049</v>
      </c>
      <c r="T9" s="8"/>
      <c r="U9" s="9"/>
      <c r="V9" s="10" t="s">
        <v>22</v>
      </c>
      <c r="W9" s="11" t="n">
        <v>54</v>
      </c>
      <c r="X9" s="11" t="n">
        <v>652</v>
      </c>
      <c r="Y9" s="11" t="n">
        <v>187</v>
      </c>
      <c r="Z9" s="11" t="n">
        <v>133</v>
      </c>
      <c r="AC9" s="3" t="n">
        <f aca="false">N47</f>
        <v>0.800112198029522</v>
      </c>
      <c r="AD9" s="3" t="n">
        <f aca="false">O47</f>
        <v>0.140707432732193</v>
      </c>
      <c r="AE9" s="3" t="n">
        <f aca="false">P47</f>
        <v>0.142424242424242</v>
      </c>
      <c r="AF9" s="3" t="n">
        <f aca="false">Q47</f>
        <v>1.00464063384267</v>
      </c>
    </row>
    <row r="10" customFormat="false" ht="14.25" hidden="false" customHeight="false" outlineLevel="0" collapsed="false">
      <c r="A10" s="8"/>
      <c r="B10" s="9"/>
      <c r="C10" s="10" t="s">
        <v>24</v>
      </c>
      <c r="D10" s="11" t="n">
        <v>64</v>
      </c>
      <c r="E10" s="11" t="n">
        <v>612</v>
      </c>
      <c r="F10" s="11" t="n">
        <v>212</v>
      </c>
      <c r="G10" s="11" t="n">
        <v>167</v>
      </c>
      <c r="I10" s="12" t="s">
        <v>25</v>
      </c>
      <c r="J10" s="11" t="n">
        <f aca="false">SUM(D27:D36)</f>
        <v>691</v>
      </c>
      <c r="K10" s="11" t="n">
        <f aca="false">SUM(E27:E36)</f>
        <v>6133</v>
      </c>
      <c r="L10" s="11" t="n">
        <f aca="false">SUM(F27:F36)</f>
        <v>2274</v>
      </c>
      <c r="M10" s="11" t="n">
        <f aca="false">SUM(G27:G36)</f>
        <v>1452</v>
      </c>
      <c r="N10" s="13" t="n">
        <f aca="false">SUM(J10:K10)/SUM(J10:M10)</f>
        <v>0.646824644549763</v>
      </c>
      <c r="O10" s="13" t="n">
        <f aca="false">J10/(J10+L10)</f>
        <v>0.233052276559865</v>
      </c>
      <c r="P10" s="13" t="n">
        <f aca="false">J10/(J10+M10)</f>
        <v>0.322445170321979</v>
      </c>
      <c r="Q10" s="13" t="n">
        <f aca="false">(802+J10+L10)/2945</f>
        <v>1.27911714770798</v>
      </c>
      <c r="T10" s="8"/>
      <c r="U10" s="9"/>
      <c r="V10" s="10" t="s">
        <v>24</v>
      </c>
      <c r="W10" s="11" t="n">
        <v>47</v>
      </c>
      <c r="X10" s="11" t="n">
        <v>658</v>
      </c>
      <c r="Y10" s="11" t="n">
        <v>190</v>
      </c>
      <c r="Z10" s="11" t="n">
        <v>131</v>
      </c>
      <c r="AC10" s="3" t="n">
        <f aca="false">N56</f>
        <v>0.827958438347431</v>
      </c>
      <c r="AD10" s="3" t="n">
        <f aca="false">O56</f>
        <v>0.122902721122517</v>
      </c>
      <c r="AE10" s="3" t="n">
        <f aca="false">P56</f>
        <v>0.121163462861862</v>
      </c>
      <c r="AF10" s="3" t="n">
        <f aca="false">Q56</f>
        <v>0.995812110922467</v>
      </c>
    </row>
    <row r="11" customFormat="false" ht="15" hidden="false" customHeight="false" outlineLevel="0" collapsed="false">
      <c r="A11" s="8"/>
      <c r="B11" s="9"/>
      <c r="C11" s="10" t="s">
        <v>26</v>
      </c>
      <c r="D11" s="11" t="n">
        <v>96</v>
      </c>
      <c r="E11" s="11" t="n">
        <v>543</v>
      </c>
      <c r="F11" s="11" t="n">
        <v>283</v>
      </c>
      <c r="G11" s="11" t="n">
        <v>133</v>
      </c>
      <c r="N11" s="14" t="s">
        <v>27</v>
      </c>
      <c r="O11" s="14"/>
      <c r="P11" s="14"/>
      <c r="Q11" s="14"/>
      <c r="T11" s="8"/>
      <c r="U11" s="9"/>
      <c r="V11" s="10" t="s">
        <v>26</v>
      </c>
      <c r="W11" s="11" t="n">
        <v>56</v>
      </c>
      <c r="X11" s="11" t="n">
        <v>670</v>
      </c>
      <c r="Y11" s="11" t="n">
        <v>175</v>
      </c>
      <c r="Z11" s="11" t="n">
        <v>125</v>
      </c>
      <c r="AC11" s="3" t="n">
        <f aca="false">N65</f>
        <v>0.845540652509009</v>
      </c>
      <c r="AD11" s="3" t="n">
        <f aca="false">O65</f>
        <v>0.117714010336911</v>
      </c>
      <c r="AE11" s="3" t="n">
        <f aca="false">P65</f>
        <v>0.117306897976043</v>
      </c>
      <c r="AF11" s="3" t="n">
        <f aca="false">Q65</f>
        <v>0.999773627617431</v>
      </c>
    </row>
    <row r="12" customFormat="false" ht="14.25" hidden="false" customHeight="false" outlineLevel="0" collapsed="false">
      <c r="A12" s="8"/>
      <c r="B12" s="9"/>
      <c r="C12" s="10" t="s">
        <v>28</v>
      </c>
      <c r="D12" s="11" t="n">
        <v>74</v>
      </c>
      <c r="E12" s="11" t="n">
        <v>611</v>
      </c>
      <c r="F12" s="11" t="n">
        <v>233</v>
      </c>
      <c r="G12" s="11" t="n">
        <v>137</v>
      </c>
      <c r="N12" s="13" t="n">
        <f aca="false">AVERAGE(N$8:N$10)</f>
        <v>0.646856240126382</v>
      </c>
      <c r="O12" s="13" t="n">
        <f aca="false">AVERAGE(O$8:O$10)</f>
        <v>0.232413647460153</v>
      </c>
      <c r="P12" s="13" t="n">
        <f aca="false">AVERAGE(P$8:P$10)</f>
        <v>0.320734173277337</v>
      </c>
      <c r="Q12" s="13" t="n">
        <f aca="false">AVERAGE(Q$8:Q$10)</f>
        <v>1.27651386530843</v>
      </c>
      <c r="T12" s="8"/>
      <c r="U12" s="9"/>
      <c r="V12" s="10" t="s">
        <v>28</v>
      </c>
      <c r="W12" s="11" t="n">
        <v>55</v>
      </c>
      <c r="X12" s="11" t="n">
        <v>664</v>
      </c>
      <c r="Y12" s="11" t="n">
        <v>201</v>
      </c>
      <c r="Z12" s="11" t="n">
        <v>106</v>
      </c>
      <c r="AC12" s="3" t="n">
        <f aca="false">N74</f>
        <v>0.875942350332594</v>
      </c>
      <c r="AD12" s="3" t="n">
        <f aca="false">O74</f>
        <v>0.0838456684373761</v>
      </c>
      <c r="AE12" s="3" t="n">
        <f aca="false">P74</f>
        <v>0.0831973898858075</v>
      </c>
      <c r="AF12" s="3" t="n">
        <f aca="false">Q74</f>
        <v>0.99830220713073</v>
      </c>
    </row>
    <row r="13" customFormat="false" ht="14.25" hidden="false" customHeight="false" outlineLevel="0" collapsed="false">
      <c r="A13" s="8"/>
      <c r="B13" s="9"/>
      <c r="C13" s="10" t="s">
        <v>29</v>
      </c>
      <c r="D13" s="11" t="n">
        <v>43</v>
      </c>
      <c r="E13" s="11" t="n">
        <v>658</v>
      </c>
      <c r="F13" s="11" t="n">
        <v>196</v>
      </c>
      <c r="G13" s="11" t="n">
        <v>158</v>
      </c>
      <c r="T13" s="8"/>
      <c r="U13" s="9"/>
      <c r="V13" s="10" t="s">
        <v>29</v>
      </c>
      <c r="W13" s="11" t="n">
        <v>53</v>
      </c>
      <c r="X13" s="11" t="n">
        <v>657</v>
      </c>
      <c r="Y13" s="11" t="n">
        <v>172</v>
      </c>
      <c r="Z13" s="11" t="n">
        <v>144</v>
      </c>
      <c r="AC13" s="3" t="n">
        <f aca="false">N83</f>
        <v>0.893949642991357</v>
      </c>
      <c r="AD13" s="3" t="n">
        <f aca="false">O83</f>
        <v>0.042703381473056</v>
      </c>
      <c r="AE13" s="3" t="n">
        <f aca="false">P83</f>
        <v>0.0482361411087113</v>
      </c>
      <c r="AF13" s="3" t="n">
        <f aca="false">Q83</f>
        <v>1.02014714204867</v>
      </c>
    </row>
    <row r="14" customFormat="false" ht="14.25" hidden="false" customHeight="false" outlineLevel="0" collapsed="false">
      <c r="A14" s="8"/>
      <c r="B14" s="9"/>
      <c r="C14" s="10" t="s">
        <v>30</v>
      </c>
      <c r="D14" s="11" t="n">
        <v>82</v>
      </c>
      <c r="E14" s="11" t="n">
        <v>612</v>
      </c>
      <c r="F14" s="11" t="n">
        <v>213</v>
      </c>
      <c r="G14" s="11" t="n">
        <v>148</v>
      </c>
      <c r="T14" s="8"/>
      <c r="U14" s="9"/>
      <c r="V14" s="10" t="s">
        <v>30</v>
      </c>
      <c r="W14" s="11" t="n">
        <v>65</v>
      </c>
      <c r="X14" s="11" t="n">
        <v>629</v>
      </c>
      <c r="Y14" s="11" t="n">
        <v>207</v>
      </c>
      <c r="Z14" s="11" t="n">
        <v>125</v>
      </c>
      <c r="AC14" s="3" t="n">
        <f aca="false">N93</f>
        <v>0.916619053060603</v>
      </c>
      <c r="AD14" s="3" t="n">
        <f aca="false">O93</f>
        <v>0.0332294219788803</v>
      </c>
      <c r="AE14" s="3" t="n">
        <f aca="false">P93</f>
        <v>0.0397286821705426</v>
      </c>
      <c r="AF14" s="3" t="n">
        <f aca="false">Q93</f>
        <v>1.02555744199208</v>
      </c>
    </row>
    <row r="15" customFormat="false" ht="15" hidden="false" customHeight="false" outlineLevel="0" collapsed="false">
      <c r="A15" s="8"/>
      <c r="B15" s="9"/>
      <c r="C15" s="10" t="s">
        <v>31</v>
      </c>
      <c r="D15" s="11" t="n">
        <v>66</v>
      </c>
      <c r="E15" s="11" t="n">
        <v>628</v>
      </c>
      <c r="F15" s="11" t="n">
        <v>201</v>
      </c>
      <c r="G15" s="11" t="n">
        <v>160</v>
      </c>
      <c r="I15" s="5" t="s">
        <v>32</v>
      </c>
      <c r="J15" s="6" t="s">
        <v>11</v>
      </c>
      <c r="K15" s="6"/>
      <c r="L15" s="6"/>
      <c r="M15" s="6"/>
      <c r="N15" s="7" t="s">
        <v>12</v>
      </c>
      <c r="O15" s="7" t="s">
        <v>13</v>
      </c>
      <c r="P15" s="7" t="s">
        <v>14</v>
      </c>
      <c r="Q15" s="7" t="s">
        <v>15</v>
      </c>
      <c r="T15" s="8"/>
      <c r="U15" s="9"/>
      <c r="V15" s="10" t="s">
        <v>31</v>
      </c>
      <c r="W15" s="11" t="n">
        <v>65</v>
      </c>
      <c r="X15" s="11" t="n">
        <v>646</v>
      </c>
      <c r="Y15" s="11" t="n">
        <v>177</v>
      </c>
      <c r="Z15" s="11" t="n">
        <v>138</v>
      </c>
    </row>
    <row r="16" customFormat="false" ht="15" hidden="false" customHeight="false" outlineLevel="0" collapsed="false">
      <c r="A16" s="8"/>
      <c r="B16" s="9"/>
      <c r="C16" s="10" t="s">
        <v>33</v>
      </c>
      <c r="D16" s="11" t="n">
        <v>60</v>
      </c>
      <c r="E16" s="11" t="n">
        <v>578</v>
      </c>
      <c r="F16" s="11" t="n">
        <v>289</v>
      </c>
      <c r="G16" s="11" t="n">
        <v>128</v>
      </c>
      <c r="I16" s="5"/>
      <c r="J16" s="4" t="s">
        <v>6</v>
      </c>
      <c r="K16" s="4" t="s">
        <v>7</v>
      </c>
      <c r="L16" s="4" t="s">
        <v>8</v>
      </c>
      <c r="M16" s="4" t="s">
        <v>9</v>
      </c>
      <c r="N16" s="7"/>
      <c r="O16" s="7"/>
      <c r="P16" s="7"/>
      <c r="Q16" s="7"/>
      <c r="T16" s="8"/>
      <c r="U16" s="9"/>
      <c r="V16" s="10" t="s">
        <v>33</v>
      </c>
      <c r="W16" s="11" t="n">
        <v>53</v>
      </c>
      <c r="X16" s="11" t="n">
        <v>653</v>
      </c>
      <c r="Y16" s="11" t="n">
        <v>192</v>
      </c>
      <c r="Z16" s="11" t="n">
        <v>121</v>
      </c>
    </row>
    <row r="17" customFormat="false" ht="14.25" hidden="false" customHeight="false" outlineLevel="0" collapsed="false">
      <c r="A17" s="8"/>
      <c r="B17" s="15" t="s">
        <v>34</v>
      </c>
      <c r="C17" s="10" t="s">
        <v>18</v>
      </c>
      <c r="D17" s="11" t="n">
        <v>56</v>
      </c>
      <c r="E17" s="11" t="n">
        <v>614</v>
      </c>
      <c r="F17" s="11" t="n">
        <v>259</v>
      </c>
      <c r="G17" s="11" t="n">
        <v>126</v>
      </c>
      <c r="I17" s="12" t="s">
        <v>21</v>
      </c>
      <c r="J17" s="11" t="n">
        <f aca="false">SUM(W7:W16)</f>
        <v>539</v>
      </c>
      <c r="K17" s="11" t="n">
        <f aca="false">SUM(X7:X16)</f>
        <v>6532</v>
      </c>
      <c r="L17" s="11" t="n">
        <f aca="false">SUM(Y7:Y16)</f>
        <v>1875</v>
      </c>
      <c r="M17" s="11" t="n">
        <f aca="false">SUM(Z7:Z16)</f>
        <v>1307</v>
      </c>
      <c r="N17" s="13" t="n">
        <f aca="false">SUM(J17:K17)/SUM(J17:M17)</f>
        <v>0.689651809226568</v>
      </c>
      <c r="O17" s="13" t="n">
        <f aca="false">J17/(J17+L17)</f>
        <v>0.223280861640431</v>
      </c>
      <c r="P17" s="13" t="n">
        <f aca="false">J17/(J17+M17)</f>
        <v>0.291982665222102</v>
      </c>
      <c r="Q17" s="13" t="n">
        <f aca="false">(1099+J17+L17)/2945</f>
        <v>1.19286926994907</v>
      </c>
      <c r="T17" s="8"/>
      <c r="U17" s="15" t="s">
        <v>34</v>
      </c>
      <c r="V17" s="10" t="s">
        <v>18</v>
      </c>
      <c r="W17" s="11" t="n">
        <v>50</v>
      </c>
      <c r="X17" s="11" t="n">
        <v>689</v>
      </c>
      <c r="Y17" s="11" t="n">
        <v>129</v>
      </c>
      <c r="Z17" s="11" t="n">
        <v>158</v>
      </c>
    </row>
    <row r="18" customFormat="false" ht="14.25" hidden="false" customHeight="false" outlineLevel="0" collapsed="false">
      <c r="A18" s="8"/>
      <c r="B18" s="15"/>
      <c r="C18" s="10" t="s">
        <v>20</v>
      </c>
      <c r="D18" s="11" t="n">
        <v>69</v>
      </c>
      <c r="E18" s="11" t="n">
        <v>626</v>
      </c>
      <c r="F18" s="11" t="n">
        <v>220</v>
      </c>
      <c r="G18" s="11" t="n">
        <v>140</v>
      </c>
      <c r="I18" s="12" t="s">
        <v>23</v>
      </c>
      <c r="J18" s="11" t="n">
        <f aca="false">SUM(W17:W26)</f>
        <v>525</v>
      </c>
      <c r="K18" s="11" t="n">
        <f aca="false">SUM(X17:X26)</f>
        <v>6487</v>
      </c>
      <c r="L18" s="11" t="n">
        <f aca="false">SUM(Y17:Y26)</f>
        <v>1920</v>
      </c>
      <c r="M18" s="11" t="n">
        <f aca="false">SUM(Z17:Z26)</f>
        <v>1321</v>
      </c>
      <c r="N18" s="13" t="n">
        <f aca="false">SUM(J18:K18)/SUM(J18:M18)</f>
        <v>0.683897395884131</v>
      </c>
      <c r="O18" s="13" t="n">
        <f aca="false">J18/(J18+L18)</f>
        <v>0.214723926380368</v>
      </c>
      <c r="P18" s="13" t="n">
        <f aca="false">J18/(J18+M18)</f>
        <v>0.284398699891658</v>
      </c>
      <c r="Q18" s="13" t="n">
        <f aca="false">(1099+J18+L18)/2945</f>
        <v>1.20339558573854</v>
      </c>
      <c r="T18" s="8"/>
      <c r="U18" s="15"/>
      <c r="V18" s="10" t="s">
        <v>20</v>
      </c>
      <c r="W18" s="11" t="n">
        <v>57</v>
      </c>
      <c r="X18" s="11" t="n">
        <v>656</v>
      </c>
      <c r="Y18" s="11" t="n">
        <v>199</v>
      </c>
      <c r="Z18" s="11" t="n">
        <v>114</v>
      </c>
    </row>
    <row r="19" customFormat="false" ht="14.25" hidden="false" customHeight="false" outlineLevel="0" collapsed="false">
      <c r="A19" s="8"/>
      <c r="B19" s="15"/>
      <c r="C19" s="10" t="s">
        <v>22</v>
      </c>
      <c r="D19" s="11" t="n">
        <v>73</v>
      </c>
      <c r="E19" s="11" t="n">
        <v>590</v>
      </c>
      <c r="F19" s="11" t="n">
        <v>246</v>
      </c>
      <c r="G19" s="11" t="n">
        <v>146</v>
      </c>
      <c r="I19" s="12" t="s">
        <v>25</v>
      </c>
      <c r="J19" s="11" t="n">
        <f aca="false">SUM(W27:W36)</f>
        <v>555</v>
      </c>
      <c r="K19" s="11" t="n">
        <f aca="false">SUM(X27:X36)</f>
        <v>6430</v>
      </c>
      <c r="L19" s="11" t="n">
        <f aca="false">SUM(Y27:Y36)</f>
        <v>1977</v>
      </c>
      <c r="M19" s="11" t="n">
        <f aca="false">SUM(Z27:Z36)</f>
        <v>1291</v>
      </c>
      <c r="N19" s="13" t="n">
        <f aca="false">SUM(J19:K19)/SUM(J19:M19)</f>
        <v>0.681264020286745</v>
      </c>
      <c r="O19" s="13" t="n">
        <f aca="false">J19/(J19+L19)</f>
        <v>0.219194312796209</v>
      </c>
      <c r="P19" s="13" t="n">
        <f aca="false">J19/(J19+M19)</f>
        <v>0.300650054171181</v>
      </c>
      <c r="Q19" s="13" t="n">
        <f aca="false">(1099+J19+L19)/2945</f>
        <v>1.23293718166384</v>
      </c>
      <c r="T19" s="8"/>
      <c r="U19" s="15"/>
      <c r="V19" s="10" t="s">
        <v>22</v>
      </c>
      <c r="W19" s="11" t="n">
        <v>46</v>
      </c>
      <c r="X19" s="11" t="n">
        <v>692</v>
      </c>
      <c r="Y19" s="11" t="n">
        <v>135</v>
      </c>
      <c r="Z19" s="11" t="n">
        <v>153</v>
      </c>
    </row>
    <row r="20" customFormat="false" ht="15" hidden="false" customHeight="false" outlineLevel="0" collapsed="false">
      <c r="A20" s="8"/>
      <c r="B20" s="15"/>
      <c r="C20" s="10" t="s">
        <v>24</v>
      </c>
      <c r="D20" s="11" t="n">
        <v>74</v>
      </c>
      <c r="E20" s="11" t="n">
        <v>614</v>
      </c>
      <c r="F20" s="11" t="n">
        <v>225</v>
      </c>
      <c r="G20" s="11" t="n">
        <v>142</v>
      </c>
      <c r="N20" s="14" t="s">
        <v>27</v>
      </c>
      <c r="O20" s="14"/>
      <c r="P20" s="14"/>
      <c r="Q20" s="14"/>
      <c r="T20" s="8"/>
      <c r="U20" s="15"/>
      <c r="V20" s="10" t="s">
        <v>24</v>
      </c>
      <c r="W20" s="11" t="n">
        <v>70</v>
      </c>
      <c r="X20" s="11" t="n">
        <v>593</v>
      </c>
      <c r="Y20" s="11" t="n">
        <v>244</v>
      </c>
      <c r="Z20" s="11" t="n">
        <v>119</v>
      </c>
    </row>
    <row r="21" customFormat="false" ht="14.25" hidden="false" customHeight="false" outlineLevel="0" collapsed="false">
      <c r="A21" s="8"/>
      <c r="B21" s="15"/>
      <c r="C21" s="10" t="s">
        <v>26</v>
      </c>
      <c r="D21" s="11" t="n">
        <v>78</v>
      </c>
      <c r="E21" s="11" t="n">
        <v>579</v>
      </c>
      <c r="F21" s="11" t="n">
        <v>251</v>
      </c>
      <c r="G21" s="11" t="n">
        <v>147</v>
      </c>
      <c r="N21" s="13" t="n">
        <f aca="false">AVERAGE(N$17:N$19)</f>
        <v>0.684937741799148</v>
      </c>
      <c r="O21" s="13" t="n">
        <f aca="false">AVERAGE(O$17:O$19)</f>
        <v>0.219066366939002</v>
      </c>
      <c r="P21" s="13" t="n">
        <f aca="false">AVERAGE(P$17:P$19)</f>
        <v>0.292343806428313</v>
      </c>
      <c r="Q21" s="13" t="n">
        <f aca="false">AVERAGE(Q$17:Q$19)</f>
        <v>1.20973401245048</v>
      </c>
      <c r="T21" s="8"/>
      <c r="U21" s="15"/>
      <c r="V21" s="10" t="s">
        <v>26</v>
      </c>
      <c r="W21" s="11" t="n">
        <v>49</v>
      </c>
      <c r="X21" s="11" t="n">
        <v>616</v>
      </c>
      <c r="Y21" s="11" t="n">
        <v>239</v>
      </c>
      <c r="Z21" s="11" t="n">
        <v>122</v>
      </c>
    </row>
    <row r="22" customFormat="false" ht="14.25" hidden="false" customHeight="false" outlineLevel="0" collapsed="false">
      <c r="A22" s="8"/>
      <c r="B22" s="15"/>
      <c r="C22" s="10" t="s">
        <v>28</v>
      </c>
      <c r="D22" s="11" t="n">
        <v>42</v>
      </c>
      <c r="E22" s="11" t="n">
        <v>671</v>
      </c>
      <c r="F22" s="11" t="n">
        <v>187</v>
      </c>
      <c r="G22" s="11" t="n">
        <v>155</v>
      </c>
      <c r="T22" s="8"/>
      <c r="U22" s="15"/>
      <c r="V22" s="10" t="s">
        <v>28</v>
      </c>
      <c r="W22" s="11" t="n">
        <v>50</v>
      </c>
      <c r="X22" s="11" t="n">
        <v>658</v>
      </c>
      <c r="Y22" s="11" t="n">
        <v>181</v>
      </c>
      <c r="Z22" s="11" t="n">
        <v>137</v>
      </c>
    </row>
    <row r="23" customFormat="false" ht="14.25" hidden="false" customHeight="false" outlineLevel="0" collapsed="false">
      <c r="A23" s="8"/>
      <c r="B23" s="15"/>
      <c r="C23" s="10" t="s">
        <v>29</v>
      </c>
      <c r="D23" s="11" t="n">
        <v>62</v>
      </c>
      <c r="E23" s="11" t="n">
        <v>635</v>
      </c>
      <c r="F23" s="11" t="n">
        <v>199</v>
      </c>
      <c r="G23" s="11" t="n">
        <v>159</v>
      </c>
      <c r="T23" s="8"/>
      <c r="U23" s="15"/>
      <c r="V23" s="10" t="s">
        <v>29</v>
      </c>
      <c r="W23" s="11" t="n">
        <v>42</v>
      </c>
      <c r="X23" s="11" t="n">
        <v>656</v>
      </c>
      <c r="Y23" s="11" t="n">
        <v>177</v>
      </c>
      <c r="Z23" s="11" t="n">
        <v>151</v>
      </c>
    </row>
    <row r="24" customFormat="false" ht="15" hidden="false" customHeight="false" outlineLevel="0" collapsed="false">
      <c r="A24" s="8"/>
      <c r="B24" s="15"/>
      <c r="C24" s="10" t="s">
        <v>30</v>
      </c>
      <c r="D24" s="11" t="n">
        <v>67</v>
      </c>
      <c r="E24" s="11" t="n">
        <v>617</v>
      </c>
      <c r="F24" s="11" t="n">
        <v>227</v>
      </c>
      <c r="G24" s="11" t="n">
        <v>144</v>
      </c>
      <c r="I24" s="5" t="s">
        <v>35</v>
      </c>
      <c r="J24" s="6" t="s">
        <v>11</v>
      </c>
      <c r="K24" s="6"/>
      <c r="L24" s="6"/>
      <c r="M24" s="6"/>
      <c r="N24" s="7" t="s">
        <v>12</v>
      </c>
      <c r="O24" s="7" t="s">
        <v>13</v>
      </c>
      <c r="P24" s="7" t="s">
        <v>14</v>
      </c>
      <c r="Q24" s="7" t="s">
        <v>15</v>
      </c>
      <c r="T24" s="8"/>
      <c r="U24" s="15"/>
      <c r="V24" s="10" t="s">
        <v>30</v>
      </c>
      <c r="W24" s="11" t="n">
        <v>40</v>
      </c>
      <c r="X24" s="11" t="n">
        <v>683</v>
      </c>
      <c r="Y24" s="11" t="n">
        <v>187</v>
      </c>
      <c r="Z24" s="11" t="n">
        <v>116</v>
      </c>
    </row>
    <row r="25" customFormat="false" ht="15" hidden="false" customHeight="false" outlineLevel="0" collapsed="false">
      <c r="A25" s="8"/>
      <c r="B25" s="15"/>
      <c r="C25" s="10" t="s">
        <v>31</v>
      </c>
      <c r="D25" s="11" t="n">
        <v>66</v>
      </c>
      <c r="E25" s="11" t="n">
        <v>644</v>
      </c>
      <c r="F25" s="11" t="n">
        <v>191</v>
      </c>
      <c r="G25" s="11" t="n">
        <v>154</v>
      </c>
      <c r="I25" s="5"/>
      <c r="J25" s="4" t="s">
        <v>6</v>
      </c>
      <c r="K25" s="4" t="s">
        <v>7</v>
      </c>
      <c r="L25" s="4" t="s">
        <v>8</v>
      </c>
      <c r="M25" s="4" t="s">
        <v>9</v>
      </c>
      <c r="N25" s="7"/>
      <c r="O25" s="7"/>
      <c r="P25" s="7"/>
      <c r="Q25" s="7"/>
      <c r="T25" s="8"/>
      <c r="U25" s="15"/>
      <c r="V25" s="10" t="s">
        <v>31</v>
      </c>
      <c r="W25" s="11" t="n">
        <v>61</v>
      </c>
      <c r="X25" s="11" t="n">
        <v>647</v>
      </c>
      <c r="Y25" s="11" t="n">
        <v>195</v>
      </c>
      <c r="Z25" s="11" t="n">
        <v>123</v>
      </c>
    </row>
    <row r="26" customFormat="false" ht="14.25" hidden="false" customHeight="false" outlineLevel="0" collapsed="false">
      <c r="A26" s="8"/>
      <c r="B26" s="15"/>
      <c r="C26" s="10" t="s">
        <v>33</v>
      </c>
      <c r="D26" s="11" t="n">
        <v>84</v>
      </c>
      <c r="E26" s="11" t="n">
        <v>595</v>
      </c>
      <c r="F26" s="11" t="n">
        <v>217</v>
      </c>
      <c r="G26" s="11" t="n">
        <v>159</v>
      </c>
      <c r="I26" s="12" t="s">
        <v>21</v>
      </c>
      <c r="J26" s="11" t="n">
        <f aca="false">SUM(D41:D50)</f>
        <v>319</v>
      </c>
      <c r="K26" s="11" t="n">
        <f aca="false">SUM(E41:E50)</f>
        <v>7041</v>
      </c>
      <c r="L26" s="11" t="n">
        <f aca="false">SUM(F41:F50)</f>
        <v>1366</v>
      </c>
      <c r="M26" s="11" t="n">
        <f aca="false">SUM(G41:G50)</f>
        <v>1200</v>
      </c>
      <c r="N26" s="13" t="n">
        <f aca="false">SUM(J26:K26)/SUM(J26:M26)</f>
        <v>0.74148700382833</v>
      </c>
      <c r="O26" s="13" t="n">
        <f aca="false">J26/(J26+L26)</f>
        <v>0.189317507418398</v>
      </c>
      <c r="P26" s="13" t="n">
        <f aca="false">J26/(J26+M26)</f>
        <v>0.210006583278473</v>
      </c>
      <c r="Q26" s="13" t="n">
        <f aca="false">(1426+J26+L26)/2945</f>
        <v>1.05636672325976</v>
      </c>
      <c r="T26" s="8"/>
      <c r="U26" s="15"/>
      <c r="V26" s="10" t="s">
        <v>33</v>
      </c>
      <c r="W26" s="11" t="n">
        <v>60</v>
      </c>
      <c r="X26" s="11" t="n">
        <v>597</v>
      </c>
      <c r="Y26" s="11" t="n">
        <v>234</v>
      </c>
      <c r="Z26" s="11" t="n">
        <v>128</v>
      </c>
    </row>
    <row r="27" customFormat="false" ht="14.25" hidden="false" customHeight="false" outlineLevel="0" collapsed="false">
      <c r="A27" s="8"/>
      <c r="B27" s="16" t="s">
        <v>36</v>
      </c>
      <c r="C27" s="10" t="s">
        <v>18</v>
      </c>
      <c r="D27" s="11" t="n">
        <v>67</v>
      </c>
      <c r="E27" s="11" t="n">
        <v>615</v>
      </c>
      <c r="F27" s="11" t="n">
        <v>224</v>
      </c>
      <c r="G27" s="11" t="n">
        <v>149</v>
      </c>
      <c r="I27" s="12" t="s">
        <v>23</v>
      </c>
      <c r="J27" s="11" t="n">
        <f aca="false">SUM(D51:D60)</f>
        <v>324</v>
      </c>
      <c r="K27" s="11" t="n">
        <f aca="false">SUM(E51:E60)</f>
        <v>7008</v>
      </c>
      <c r="L27" s="11" t="n">
        <f aca="false">SUM(F51:F60)</f>
        <v>1399</v>
      </c>
      <c r="M27" s="11" t="n">
        <f aca="false">SUM(G51:G60)</f>
        <v>1195</v>
      </c>
      <c r="N27" s="13" t="n">
        <f aca="false">SUM(J27:K27)/SUM(J27:M27)</f>
        <v>0.738666129357244</v>
      </c>
      <c r="O27" s="13" t="n">
        <f aca="false">J27/(J27+L27)</f>
        <v>0.188044109112014</v>
      </c>
      <c r="P27" s="13" t="n">
        <f aca="false">J27/(J27+M27)</f>
        <v>0.213298222514812</v>
      </c>
      <c r="Q27" s="13" t="n">
        <f aca="false">(1426+J27+L27)/2945</f>
        <v>1.06926994906621</v>
      </c>
      <c r="T27" s="8"/>
      <c r="U27" s="16" t="s">
        <v>36</v>
      </c>
      <c r="V27" s="10" t="s">
        <v>18</v>
      </c>
      <c r="W27" s="11" t="n">
        <v>60</v>
      </c>
      <c r="X27" s="11" t="n">
        <v>647</v>
      </c>
      <c r="Y27" s="11" t="n">
        <v>198</v>
      </c>
      <c r="Z27" s="11" t="n">
        <v>121</v>
      </c>
    </row>
    <row r="28" customFormat="false" ht="14.25" hidden="false" customHeight="false" outlineLevel="0" collapsed="false">
      <c r="A28" s="8"/>
      <c r="B28" s="8"/>
      <c r="C28" s="10" t="s">
        <v>20</v>
      </c>
      <c r="D28" s="11" t="n">
        <v>71</v>
      </c>
      <c r="E28" s="11" t="n">
        <v>625</v>
      </c>
      <c r="F28" s="11" t="n">
        <v>222</v>
      </c>
      <c r="G28" s="11" t="n">
        <v>137</v>
      </c>
      <c r="I28" s="12" t="s">
        <v>25</v>
      </c>
      <c r="J28" s="11" t="n">
        <f aca="false">SUM(D61:D70)</f>
        <v>306</v>
      </c>
      <c r="K28" s="11" t="n">
        <f aca="false">SUM(E61:E70)</f>
        <v>6978</v>
      </c>
      <c r="L28" s="11" t="n">
        <f aca="false">SUM(F61:F70)</f>
        <v>1429</v>
      </c>
      <c r="M28" s="11" t="n">
        <f aca="false">SUM(G61:G70)</f>
        <v>1213</v>
      </c>
      <c r="N28" s="13" t="n">
        <f aca="false">SUM(J28:K28)/SUM(J28:M28)</f>
        <v>0.733830344549668</v>
      </c>
      <c r="O28" s="13" t="n">
        <f aca="false">J28/(J28+L28)</f>
        <v>0.176368876080692</v>
      </c>
      <c r="P28" s="13" t="n">
        <f aca="false">J28/(J28+M28)</f>
        <v>0.201448321263989</v>
      </c>
      <c r="Q28" s="13" t="n">
        <f aca="false">(1426+J28+L28)/2945</f>
        <v>1.07334465195246</v>
      </c>
      <c r="T28" s="8"/>
      <c r="U28" s="8"/>
      <c r="V28" s="10" t="s">
        <v>20</v>
      </c>
      <c r="W28" s="11" t="n">
        <v>71</v>
      </c>
      <c r="X28" s="11" t="n">
        <v>609</v>
      </c>
      <c r="Y28" s="11" t="n">
        <v>224</v>
      </c>
      <c r="Z28" s="11" t="n">
        <v>122</v>
      </c>
    </row>
    <row r="29" customFormat="false" ht="15" hidden="false" customHeight="false" outlineLevel="0" collapsed="false">
      <c r="A29" s="8"/>
      <c r="B29" s="8"/>
      <c r="C29" s="10" t="s">
        <v>22</v>
      </c>
      <c r="D29" s="11" t="n">
        <v>81</v>
      </c>
      <c r="E29" s="11" t="n">
        <v>612</v>
      </c>
      <c r="F29" s="11" t="n">
        <v>222</v>
      </c>
      <c r="G29" s="11" t="n">
        <v>140</v>
      </c>
      <c r="N29" s="14" t="s">
        <v>27</v>
      </c>
      <c r="O29" s="14"/>
      <c r="P29" s="14"/>
      <c r="Q29" s="14"/>
      <c r="T29" s="8"/>
      <c r="U29" s="8"/>
      <c r="V29" s="10" t="s">
        <v>22</v>
      </c>
      <c r="W29" s="11" t="n">
        <v>42</v>
      </c>
      <c r="X29" s="11" t="n">
        <v>663</v>
      </c>
      <c r="Y29" s="11" t="n">
        <v>174</v>
      </c>
      <c r="Z29" s="11" t="n">
        <v>147</v>
      </c>
    </row>
    <row r="30" customFormat="false" ht="14.25" hidden="false" customHeight="false" outlineLevel="0" collapsed="false">
      <c r="A30" s="8"/>
      <c r="B30" s="8"/>
      <c r="C30" s="10" t="s">
        <v>24</v>
      </c>
      <c r="D30" s="11" t="n">
        <v>90</v>
      </c>
      <c r="E30" s="11" t="n">
        <v>562</v>
      </c>
      <c r="F30" s="11" t="n">
        <v>274</v>
      </c>
      <c r="G30" s="11" t="n">
        <v>129</v>
      </c>
      <c r="N30" s="13" t="n">
        <f aca="false">AVERAGE(N$26:N$28)</f>
        <v>0.737994492578414</v>
      </c>
      <c r="O30" s="13" t="n">
        <f aca="false">AVERAGE(O$26:O$28)</f>
        <v>0.184576830870368</v>
      </c>
      <c r="P30" s="13" t="n">
        <f aca="false">AVERAGE(P$26:P$28)</f>
        <v>0.208251042352425</v>
      </c>
      <c r="Q30" s="13" t="n">
        <f aca="false">AVERAGE(Q$26:Q$28)</f>
        <v>1.06632710809281</v>
      </c>
      <c r="T30" s="8"/>
      <c r="U30" s="8"/>
      <c r="V30" s="10" t="s">
        <v>24</v>
      </c>
      <c r="W30" s="11" t="n">
        <v>51</v>
      </c>
      <c r="X30" s="11" t="n">
        <v>638</v>
      </c>
      <c r="Y30" s="11" t="n">
        <v>202</v>
      </c>
      <c r="Z30" s="11" t="n">
        <v>135</v>
      </c>
    </row>
    <row r="31" customFormat="false" ht="14.25" hidden="false" customHeight="false" outlineLevel="0" collapsed="false">
      <c r="A31" s="8"/>
      <c r="B31" s="8"/>
      <c r="C31" s="10" t="s">
        <v>26</v>
      </c>
      <c r="D31" s="11" t="n">
        <v>51</v>
      </c>
      <c r="E31" s="11" t="n">
        <v>640</v>
      </c>
      <c r="F31" s="11" t="n">
        <v>204</v>
      </c>
      <c r="G31" s="11" t="n">
        <v>160</v>
      </c>
      <c r="T31" s="8"/>
      <c r="U31" s="8"/>
      <c r="V31" s="10" t="s">
        <v>26</v>
      </c>
      <c r="W31" s="11" t="n">
        <v>53</v>
      </c>
      <c r="X31" s="11" t="n">
        <v>662</v>
      </c>
      <c r="Y31" s="11" t="n">
        <v>178</v>
      </c>
      <c r="Z31" s="11" t="n">
        <v>133</v>
      </c>
    </row>
    <row r="32" customFormat="false" ht="14.25" hidden="false" customHeight="false" outlineLevel="0" collapsed="false">
      <c r="A32" s="8"/>
      <c r="B32" s="8"/>
      <c r="C32" s="10" t="s">
        <v>28</v>
      </c>
      <c r="D32" s="11" t="n">
        <v>63</v>
      </c>
      <c r="E32" s="11" t="n">
        <v>608</v>
      </c>
      <c r="F32" s="11" t="n">
        <v>238</v>
      </c>
      <c r="G32" s="11" t="n">
        <v>146</v>
      </c>
      <c r="T32" s="8"/>
      <c r="U32" s="8"/>
      <c r="V32" s="10" t="s">
        <v>28</v>
      </c>
      <c r="W32" s="11" t="n">
        <v>56</v>
      </c>
      <c r="X32" s="11" t="n">
        <v>633</v>
      </c>
      <c r="Y32" s="11" t="n">
        <v>191</v>
      </c>
      <c r="Z32" s="11" t="n">
        <v>146</v>
      </c>
    </row>
    <row r="33" customFormat="false" ht="15" hidden="false" customHeight="false" outlineLevel="0" collapsed="false">
      <c r="A33" s="8"/>
      <c r="B33" s="8"/>
      <c r="C33" s="10" t="s">
        <v>29</v>
      </c>
      <c r="D33" s="11" t="n">
        <v>76</v>
      </c>
      <c r="E33" s="11" t="n">
        <v>601</v>
      </c>
      <c r="F33" s="11" t="n">
        <v>246</v>
      </c>
      <c r="G33" s="11" t="n">
        <v>132</v>
      </c>
      <c r="I33" s="5" t="s">
        <v>37</v>
      </c>
      <c r="J33" s="6" t="s">
        <v>11</v>
      </c>
      <c r="K33" s="6"/>
      <c r="L33" s="6"/>
      <c r="M33" s="6"/>
      <c r="N33" s="7" t="s">
        <v>12</v>
      </c>
      <c r="O33" s="7" t="s">
        <v>13</v>
      </c>
      <c r="P33" s="7" t="s">
        <v>14</v>
      </c>
      <c r="Q33" s="7" t="s">
        <v>15</v>
      </c>
      <c r="T33" s="8"/>
      <c r="U33" s="8"/>
      <c r="V33" s="10" t="s">
        <v>29</v>
      </c>
      <c r="W33" s="11" t="n">
        <v>64</v>
      </c>
      <c r="X33" s="11" t="n">
        <v>599</v>
      </c>
      <c r="Y33" s="11" t="n">
        <v>245</v>
      </c>
      <c r="Z33" s="11" t="n">
        <v>118</v>
      </c>
    </row>
    <row r="34" customFormat="false" ht="15" hidden="false" customHeight="false" outlineLevel="0" collapsed="false">
      <c r="A34" s="8"/>
      <c r="B34" s="8"/>
      <c r="C34" s="10" t="s">
        <v>30</v>
      </c>
      <c r="D34" s="11" t="n">
        <v>66</v>
      </c>
      <c r="E34" s="11" t="n">
        <v>606</v>
      </c>
      <c r="F34" s="11" t="n">
        <v>232</v>
      </c>
      <c r="G34" s="11" t="n">
        <v>151</v>
      </c>
      <c r="I34" s="5"/>
      <c r="J34" s="4" t="s">
        <v>6</v>
      </c>
      <c r="K34" s="4" t="s">
        <v>7</v>
      </c>
      <c r="L34" s="4" t="s">
        <v>8</v>
      </c>
      <c r="M34" s="4" t="s">
        <v>9</v>
      </c>
      <c r="N34" s="7"/>
      <c r="O34" s="7"/>
      <c r="P34" s="7"/>
      <c r="Q34" s="7"/>
      <c r="T34" s="8"/>
      <c r="U34" s="8"/>
      <c r="V34" s="10" t="s">
        <v>30</v>
      </c>
      <c r="W34" s="11" t="n">
        <v>62</v>
      </c>
      <c r="X34" s="11" t="n">
        <v>644</v>
      </c>
      <c r="Y34" s="11" t="n">
        <v>201</v>
      </c>
      <c r="Z34" s="11" t="n">
        <v>119</v>
      </c>
    </row>
    <row r="35" customFormat="false" ht="14.25" hidden="false" customHeight="false" outlineLevel="0" collapsed="false">
      <c r="A35" s="8"/>
      <c r="B35" s="8"/>
      <c r="C35" s="10" t="s">
        <v>31</v>
      </c>
      <c r="D35" s="11" t="n">
        <v>73</v>
      </c>
      <c r="E35" s="11" t="n">
        <v>626</v>
      </c>
      <c r="F35" s="11" t="n">
        <v>211</v>
      </c>
      <c r="G35" s="11" t="n">
        <v>145</v>
      </c>
      <c r="I35" s="12" t="s">
        <v>21</v>
      </c>
      <c r="J35" s="11" t="n">
        <f aca="false">SUM(W41:W50)</f>
        <v>216</v>
      </c>
      <c r="K35" s="11" t="n">
        <f aca="false">SUM(X41:X50)</f>
        <v>7303</v>
      </c>
      <c r="L35" s="11" t="n">
        <f aca="false">SUM(Y41:Y50)</f>
        <v>1104</v>
      </c>
      <c r="M35" s="11" t="n">
        <f aca="false">SUM(Z41:Z50)</f>
        <v>1054</v>
      </c>
      <c r="N35" s="13" t="n">
        <f aca="false">SUM(J35:K35)/SUM(J35:M35)</f>
        <v>0.776997003203472</v>
      </c>
      <c r="O35" s="13" t="n">
        <f aca="false">J35/(J35+L35)</f>
        <v>0.163636363636364</v>
      </c>
      <c r="P35" s="13" t="n">
        <f aca="false">J35/(J35+M35)</f>
        <v>0.17007874015748</v>
      </c>
      <c r="Q35" s="13" t="n">
        <f aca="false">(1675+J35+L35)/2945</f>
        <v>1.0169779286927</v>
      </c>
      <c r="T35" s="8"/>
      <c r="U35" s="8"/>
      <c r="V35" s="10" t="s">
        <v>31</v>
      </c>
      <c r="W35" s="11" t="n">
        <v>47</v>
      </c>
      <c r="X35" s="11" t="n">
        <v>656</v>
      </c>
      <c r="Y35" s="11" t="n">
        <v>196</v>
      </c>
      <c r="Z35" s="11" t="n">
        <v>127</v>
      </c>
    </row>
    <row r="36" customFormat="false" ht="14.25" hidden="false" customHeight="false" outlineLevel="0" collapsed="false">
      <c r="A36" s="8"/>
      <c r="B36" s="8"/>
      <c r="C36" s="10" t="s">
        <v>33</v>
      </c>
      <c r="D36" s="11" t="n">
        <v>53</v>
      </c>
      <c r="E36" s="11" t="n">
        <v>638</v>
      </c>
      <c r="F36" s="11" t="n">
        <v>201</v>
      </c>
      <c r="G36" s="11" t="n">
        <v>163</v>
      </c>
      <c r="I36" s="12" t="s">
        <v>23</v>
      </c>
      <c r="J36" s="11" t="n">
        <f aca="false">SUM(W51:W60)</f>
        <v>242</v>
      </c>
      <c r="K36" s="11" t="n">
        <f aca="false">SUM(X51:X60)</f>
        <v>7178</v>
      </c>
      <c r="L36" s="11" t="n">
        <f aca="false">SUM(Y51:Y60)</f>
        <v>1229</v>
      </c>
      <c r="M36" s="11" t="n">
        <f aca="false">SUM(Z51:Z60)</f>
        <v>1028</v>
      </c>
      <c r="N36" s="13" t="n">
        <f aca="false">SUM(J36:K36)/SUM(J36:M36)</f>
        <v>0.766766559884262</v>
      </c>
      <c r="O36" s="13" t="n">
        <f aca="false">J36/(J36+L36)</f>
        <v>0.164513936097893</v>
      </c>
      <c r="P36" s="13" t="n">
        <f aca="false">J36/(J36+M36)</f>
        <v>0.190551181102362</v>
      </c>
      <c r="Q36" s="13" t="n">
        <f aca="false">(1675+J36+L36)/2945</f>
        <v>1.06825127334465</v>
      </c>
      <c r="T36" s="8"/>
      <c r="U36" s="8"/>
      <c r="V36" s="10" t="s">
        <v>33</v>
      </c>
      <c r="W36" s="11" t="n">
        <v>49</v>
      </c>
      <c r="X36" s="11" t="n">
        <v>679</v>
      </c>
      <c r="Y36" s="11" t="n">
        <v>168</v>
      </c>
      <c r="Z36" s="11" t="n">
        <v>123</v>
      </c>
    </row>
    <row r="37" customFormat="false" ht="12.75" hidden="false" customHeight="false" outlineLevel="0" collapsed="false">
      <c r="D37" s="17"/>
      <c r="E37" s="17"/>
      <c r="F37" s="17"/>
      <c r="G37" s="17"/>
      <c r="I37" s="12" t="s">
        <v>25</v>
      </c>
      <c r="J37" s="11" t="n">
        <f aca="false">SUM(W61:W70)</f>
        <v>215</v>
      </c>
      <c r="K37" s="11" t="n">
        <f aca="false">SUM(X61:X70)</f>
        <v>7284</v>
      </c>
      <c r="L37" s="11" t="n">
        <f aca="false">SUM(Y61:Y70)</f>
        <v>1123</v>
      </c>
      <c r="M37" s="11" t="n">
        <f aca="false">SUM(Z61:Z70)</f>
        <v>1055</v>
      </c>
      <c r="N37" s="13" t="n">
        <f aca="false">SUM(J37:K37)/SUM(J37:M37)</f>
        <v>0.774930246977369</v>
      </c>
      <c r="O37" s="13" t="n">
        <f aca="false">J37/(J37+L37)</f>
        <v>0.160687593423019</v>
      </c>
      <c r="P37" s="13" t="n">
        <f aca="false">J37/(J37+M37)</f>
        <v>0.169291338582677</v>
      </c>
      <c r="Q37" s="13" t="n">
        <f aca="false">(1675+J37+L37)/2945</f>
        <v>1.02308998302207</v>
      </c>
      <c r="W37" s="17"/>
      <c r="X37" s="17"/>
      <c r="Y37" s="17"/>
      <c r="Z37" s="17"/>
    </row>
    <row r="38" customFormat="false" ht="15" hidden="false" customHeight="false" outlineLevel="0" collapsed="false">
      <c r="D38" s="17"/>
      <c r="E38" s="17"/>
      <c r="F38" s="17"/>
      <c r="G38" s="17"/>
      <c r="N38" s="14" t="s">
        <v>27</v>
      </c>
      <c r="O38" s="14"/>
      <c r="P38" s="14"/>
      <c r="Q38" s="14"/>
      <c r="W38" s="17"/>
      <c r="X38" s="17"/>
      <c r="Y38" s="17"/>
      <c r="Z38" s="17"/>
    </row>
    <row r="39" customFormat="false" ht="12.75" hidden="false" customHeight="false" outlineLevel="0" collapsed="false">
      <c r="D39" s="17"/>
      <c r="E39" s="17"/>
      <c r="F39" s="17"/>
      <c r="G39" s="17"/>
      <c r="N39" s="13" t="n">
        <f aca="false">AVERAGE(N$35:N$37)</f>
        <v>0.772897936688368</v>
      </c>
      <c r="O39" s="13" t="n">
        <f aca="false">AVERAGE(O$35:O$37)</f>
        <v>0.162945964385759</v>
      </c>
      <c r="P39" s="13" t="n">
        <f aca="false">AVERAGE(P$35:P$37)</f>
        <v>0.176640419947507</v>
      </c>
      <c r="Q39" s="13" t="n">
        <f aca="false">AVERAGE(Q$35:Q$37)</f>
        <v>1.03610639501981</v>
      </c>
      <c r="W39" s="17"/>
      <c r="X39" s="17"/>
      <c r="Y39" s="17"/>
      <c r="Z39" s="17"/>
    </row>
    <row r="40" customFormat="false" ht="15" hidden="false" customHeight="false" outlineLevel="0" collapsed="false">
      <c r="D40" s="4" t="s">
        <v>6</v>
      </c>
      <c r="E40" s="4" t="s">
        <v>7</v>
      </c>
      <c r="F40" s="4" t="s">
        <v>8</v>
      </c>
      <c r="G40" s="4" t="s">
        <v>9</v>
      </c>
      <c r="W40" s="4" t="s">
        <v>6</v>
      </c>
      <c r="X40" s="4" t="s">
        <v>7</v>
      </c>
      <c r="Y40" s="4" t="s">
        <v>8</v>
      </c>
      <c r="Z40" s="4" t="s">
        <v>9</v>
      </c>
    </row>
    <row r="41" customFormat="false" ht="13.5" hidden="false" customHeight="true" outlineLevel="0" collapsed="false">
      <c r="A41" s="8" t="s">
        <v>80</v>
      </c>
      <c r="B41" s="9" t="s">
        <v>17</v>
      </c>
      <c r="C41" s="10" t="s">
        <v>18</v>
      </c>
      <c r="D41" s="11" t="n">
        <v>26</v>
      </c>
      <c r="E41" s="11" t="n">
        <v>729</v>
      </c>
      <c r="F41" s="11" t="n">
        <v>124</v>
      </c>
      <c r="G41" s="11" t="n">
        <v>114</v>
      </c>
      <c r="I41" s="5" t="s">
        <v>39</v>
      </c>
      <c r="J41" s="6" t="s">
        <v>11</v>
      </c>
      <c r="K41" s="6"/>
      <c r="L41" s="6"/>
      <c r="M41" s="6"/>
      <c r="N41" s="7" t="s">
        <v>12</v>
      </c>
      <c r="O41" s="7" t="s">
        <v>13</v>
      </c>
      <c r="P41" s="7" t="s">
        <v>14</v>
      </c>
      <c r="Q41" s="7" t="s">
        <v>15</v>
      </c>
      <c r="T41" s="8" t="s">
        <v>81</v>
      </c>
      <c r="U41" s="9" t="s">
        <v>17</v>
      </c>
      <c r="V41" s="10" t="s">
        <v>18</v>
      </c>
      <c r="W41" s="11" t="n">
        <v>27</v>
      </c>
      <c r="X41" s="11" t="n">
        <v>701</v>
      </c>
      <c r="Y41" s="11" t="n">
        <v>124</v>
      </c>
      <c r="Z41" s="11" t="n">
        <v>116</v>
      </c>
    </row>
    <row r="42" customFormat="false" ht="15" hidden="false" customHeight="false" outlineLevel="0" collapsed="false">
      <c r="A42" s="8"/>
      <c r="B42" s="9"/>
      <c r="C42" s="10" t="s">
        <v>20</v>
      </c>
      <c r="D42" s="11" t="n">
        <v>32</v>
      </c>
      <c r="E42" s="11" t="n">
        <v>710</v>
      </c>
      <c r="F42" s="11" t="n">
        <v>135</v>
      </c>
      <c r="G42" s="11" t="n">
        <v>116</v>
      </c>
      <c r="I42" s="5"/>
      <c r="J42" s="4" t="s">
        <v>6</v>
      </c>
      <c r="K42" s="4" t="s">
        <v>7</v>
      </c>
      <c r="L42" s="4" t="s">
        <v>8</v>
      </c>
      <c r="M42" s="4" t="s">
        <v>9</v>
      </c>
      <c r="N42" s="7"/>
      <c r="O42" s="7"/>
      <c r="P42" s="7"/>
      <c r="Q42" s="7"/>
      <c r="T42" s="8"/>
      <c r="U42" s="9"/>
      <c r="V42" s="10" t="s">
        <v>20</v>
      </c>
      <c r="W42" s="11" t="n">
        <v>23</v>
      </c>
      <c r="X42" s="11" t="n">
        <v>754</v>
      </c>
      <c r="Y42" s="11" t="n">
        <v>99</v>
      </c>
      <c r="Z42" s="11" t="n">
        <v>92</v>
      </c>
    </row>
    <row r="43" customFormat="false" ht="14.25" hidden="false" customHeight="false" outlineLevel="0" collapsed="false">
      <c r="A43" s="8"/>
      <c r="B43" s="9"/>
      <c r="C43" s="10" t="s">
        <v>22</v>
      </c>
      <c r="D43" s="11" t="n">
        <v>37</v>
      </c>
      <c r="E43" s="11" t="n">
        <v>712</v>
      </c>
      <c r="F43" s="11" t="n">
        <v>129</v>
      </c>
      <c r="G43" s="11" t="n">
        <v>115</v>
      </c>
      <c r="I43" s="12" t="s">
        <v>21</v>
      </c>
      <c r="J43" s="11" t="n">
        <f aca="false">SUM(D74:D83)</f>
        <v>150</v>
      </c>
      <c r="K43" s="11" t="n">
        <f aca="false">SUM(E74:E83)</f>
        <v>7483</v>
      </c>
      <c r="L43" s="11" t="n">
        <f aca="false">SUM(F74:F83)</f>
        <v>924</v>
      </c>
      <c r="M43" s="11" t="n">
        <f aca="false">SUM(G74:G83)</f>
        <v>950</v>
      </c>
      <c r="N43" s="13" t="n">
        <f aca="false">SUM(J43:K43)/SUM(J43:M43)</f>
        <v>0.802882086883349</v>
      </c>
      <c r="O43" s="13" t="n">
        <f aca="false">J43/(J43+L43)</f>
        <v>0.139664804469274</v>
      </c>
      <c r="P43" s="13" t="n">
        <f aca="false">J43/(J43+M43)</f>
        <v>0.136363636363636</v>
      </c>
      <c r="Q43" s="13" t="n">
        <f aca="false">(1845+J43+L43)/2945</f>
        <v>0.991171477079796</v>
      </c>
      <c r="T43" s="8"/>
      <c r="U43" s="9"/>
      <c r="V43" s="10" t="s">
        <v>22</v>
      </c>
      <c r="W43" s="11" t="n">
        <v>26</v>
      </c>
      <c r="X43" s="11" t="n">
        <v>695</v>
      </c>
      <c r="Y43" s="11" t="n">
        <v>150</v>
      </c>
      <c r="Z43" s="11" t="n">
        <v>97</v>
      </c>
    </row>
    <row r="44" customFormat="false" ht="14.25" hidden="false" customHeight="false" outlineLevel="0" collapsed="false">
      <c r="A44" s="8"/>
      <c r="B44" s="9"/>
      <c r="C44" s="10" t="s">
        <v>24</v>
      </c>
      <c r="D44" s="11" t="n">
        <v>33</v>
      </c>
      <c r="E44" s="11" t="n">
        <v>712</v>
      </c>
      <c r="F44" s="11" t="n">
        <v>129</v>
      </c>
      <c r="G44" s="11" t="n">
        <v>119</v>
      </c>
      <c r="I44" s="12" t="s">
        <v>23</v>
      </c>
      <c r="J44" s="11" t="n">
        <f aca="false">SUM(D84:D93)</f>
        <v>157</v>
      </c>
      <c r="K44" s="11" t="n">
        <f aca="false">SUM(E84:E93)</f>
        <v>7469</v>
      </c>
      <c r="L44" s="11" t="n">
        <f aca="false">SUM(F84:F93)</f>
        <v>938</v>
      </c>
      <c r="M44" s="11" t="n">
        <f aca="false">SUM(G84:G93)</f>
        <v>943</v>
      </c>
      <c r="N44" s="13" t="n">
        <f aca="false">SUM(J44:K44)/SUM(J44:M44)</f>
        <v>0.80214578731461</v>
      </c>
      <c r="O44" s="13" t="n">
        <f aca="false">J44/(J44+L44)</f>
        <v>0.14337899543379</v>
      </c>
      <c r="P44" s="13" t="n">
        <f aca="false">J44/(J44+M44)</f>
        <v>0.142727272727273</v>
      </c>
      <c r="Q44" s="13" t="n">
        <f aca="false">(1845+J44+L44)/2945</f>
        <v>0.99830220713073</v>
      </c>
      <c r="T44" s="8"/>
      <c r="U44" s="9"/>
      <c r="V44" s="10" t="s">
        <v>24</v>
      </c>
      <c r="W44" s="11" t="n">
        <v>21</v>
      </c>
      <c r="X44" s="11" t="n">
        <v>747</v>
      </c>
      <c r="Y44" s="11" t="n">
        <v>101</v>
      </c>
      <c r="Z44" s="11" t="n">
        <v>99</v>
      </c>
    </row>
    <row r="45" customFormat="false" ht="14.25" hidden="false" customHeight="false" outlineLevel="0" collapsed="false">
      <c r="A45" s="8"/>
      <c r="B45" s="9"/>
      <c r="C45" s="10" t="s">
        <v>26</v>
      </c>
      <c r="D45" s="11" t="n">
        <v>33</v>
      </c>
      <c r="E45" s="11" t="n">
        <v>710</v>
      </c>
      <c r="F45" s="11" t="n">
        <v>122</v>
      </c>
      <c r="G45" s="11" t="n">
        <v>128</v>
      </c>
      <c r="I45" s="12" t="s">
        <v>25</v>
      </c>
      <c r="J45" s="11" t="n">
        <f aca="false">SUM(D94:D103)</f>
        <v>163</v>
      </c>
      <c r="K45" s="11" t="n">
        <f aca="false">SUM(E94:E103)</f>
        <v>7398</v>
      </c>
      <c r="L45" s="11" t="n">
        <f aca="false">SUM(F94:F103)</f>
        <v>1009</v>
      </c>
      <c r="M45" s="11" t="n">
        <f aca="false">SUM(G94:G103)</f>
        <v>937</v>
      </c>
      <c r="N45" s="13" t="n">
        <f aca="false">SUM(J45:K45)/SUM(J45:M45)</f>
        <v>0.795308719890607</v>
      </c>
      <c r="O45" s="13" t="n">
        <f aca="false">J45/(J45+L45)</f>
        <v>0.139078498293515</v>
      </c>
      <c r="P45" s="13" t="n">
        <f aca="false">J45/(J45+M45)</f>
        <v>0.148181818181818</v>
      </c>
      <c r="Q45" s="13" t="n">
        <f aca="false">(1845+J45+L45)/2945</f>
        <v>1.02444821731749</v>
      </c>
      <c r="T45" s="8"/>
      <c r="U45" s="9"/>
      <c r="V45" s="10" t="s">
        <v>26</v>
      </c>
      <c r="W45" s="11" t="n">
        <v>26</v>
      </c>
      <c r="X45" s="11" t="n">
        <v>695</v>
      </c>
      <c r="Y45" s="11" t="n">
        <v>120</v>
      </c>
      <c r="Z45" s="11" t="n">
        <v>127</v>
      </c>
    </row>
    <row r="46" customFormat="false" ht="15" hidden="false" customHeight="false" outlineLevel="0" collapsed="false">
      <c r="A46" s="8"/>
      <c r="B46" s="9"/>
      <c r="C46" s="10" t="s">
        <v>28</v>
      </c>
      <c r="D46" s="11" t="n">
        <v>22</v>
      </c>
      <c r="E46" s="11" t="n">
        <v>700</v>
      </c>
      <c r="F46" s="11" t="n">
        <v>159</v>
      </c>
      <c r="G46" s="11" t="n">
        <v>112</v>
      </c>
      <c r="N46" s="14" t="s">
        <v>27</v>
      </c>
      <c r="O46" s="14"/>
      <c r="P46" s="14"/>
      <c r="Q46" s="14"/>
      <c r="T46" s="8"/>
      <c r="U46" s="9"/>
      <c r="V46" s="10" t="s">
        <v>28</v>
      </c>
      <c r="W46" s="11" t="n">
        <v>18</v>
      </c>
      <c r="X46" s="11" t="n">
        <v>743</v>
      </c>
      <c r="Y46" s="11" t="n">
        <v>114</v>
      </c>
      <c r="Z46" s="11" t="n">
        <v>93</v>
      </c>
    </row>
    <row r="47" customFormat="false" ht="14.25" hidden="false" customHeight="false" outlineLevel="0" collapsed="false">
      <c r="A47" s="8"/>
      <c r="B47" s="9"/>
      <c r="C47" s="10" t="s">
        <v>29</v>
      </c>
      <c r="D47" s="11" t="n">
        <v>39</v>
      </c>
      <c r="E47" s="11" t="n">
        <v>670</v>
      </c>
      <c r="F47" s="11" t="n">
        <v>151</v>
      </c>
      <c r="G47" s="11" t="n">
        <v>133</v>
      </c>
      <c r="N47" s="13" t="n">
        <f aca="false">AVERAGE(N$43:N$45)</f>
        <v>0.800112198029522</v>
      </c>
      <c r="O47" s="13" t="n">
        <f aca="false">AVERAGE(O$43:O$45)</f>
        <v>0.140707432732193</v>
      </c>
      <c r="P47" s="13" t="n">
        <f aca="false">AVERAGE(P$43:P$45)</f>
        <v>0.142424242424242</v>
      </c>
      <c r="Q47" s="13" t="n">
        <f aca="false">AVERAGE(Q$43:Q$45)</f>
        <v>1.00464063384267</v>
      </c>
      <c r="T47" s="8"/>
      <c r="U47" s="9"/>
      <c r="V47" s="10" t="s">
        <v>29</v>
      </c>
      <c r="W47" s="11" t="n">
        <v>29</v>
      </c>
      <c r="X47" s="11" t="n">
        <v>722</v>
      </c>
      <c r="Y47" s="11" t="n">
        <v>126</v>
      </c>
      <c r="Z47" s="11" t="n">
        <v>91</v>
      </c>
    </row>
    <row r="48" customFormat="false" ht="14.25" hidden="false" customHeight="false" outlineLevel="0" collapsed="false">
      <c r="A48" s="8"/>
      <c r="B48" s="9"/>
      <c r="C48" s="10" t="s">
        <v>30</v>
      </c>
      <c r="D48" s="11" t="n">
        <v>30</v>
      </c>
      <c r="E48" s="11" t="n">
        <v>728</v>
      </c>
      <c r="F48" s="11" t="n">
        <v>118</v>
      </c>
      <c r="G48" s="11" t="n">
        <v>117</v>
      </c>
      <c r="T48" s="8"/>
      <c r="U48" s="9"/>
      <c r="V48" s="10" t="s">
        <v>30</v>
      </c>
      <c r="W48" s="11" t="n">
        <v>16</v>
      </c>
      <c r="X48" s="11" t="n">
        <v>757</v>
      </c>
      <c r="Y48" s="11" t="n">
        <v>80</v>
      </c>
      <c r="Z48" s="11" t="n">
        <v>115</v>
      </c>
    </row>
    <row r="49" customFormat="false" ht="14.25" hidden="false" customHeight="false" outlineLevel="0" collapsed="false">
      <c r="A49" s="8"/>
      <c r="B49" s="9"/>
      <c r="C49" s="10" t="s">
        <v>31</v>
      </c>
      <c r="D49" s="11" t="n">
        <v>31</v>
      </c>
      <c r="E49" s="11" t="n">
        <v>696</v>
      </c>
      <c r="F49" s="11" t="n">
        <v>150</v>
      </c>
      <c r="G49" s="11" t="n">
        <v>116</v>
      </c>
      <c r="T49" s="8"/>
      <c r="U49" s="9"/>
      <c r="V49" s="10" t="s">
        <v>31</v>
      </c>
      <c r="W49" s="11" t="n">
        <v>8</v>
      </c>
      <c r="X49" s="11" t="n">
        <v>751</v>
      </c>
      <c r="Y49" s="11" t="n">
        <v>101</v>
      </c>
      <c r="Z49" s="11" t="n">
        <v>108</v>
      </c>
    </row>
    <row r="50" customFormat="false" ht="15" hidden="false" customHeight="false" outlineLevel="0" collapsed="false">
      <c r="A50" s="8"/>
      <c r="B50" s="9"/>
      <c r="C50" s="10" t="s">
        <v>33</v>
      </c>
      <c r="D50" s="11" t="n">
        <v>36</v>
      </c>
      <c r="E50" s="11" t="n">
        <v>674</v>
      </c>
      <c r="F50" s="11" t="n">
        <v>149</v>
      </c>
      <c r="G50" s="11" t="n">
        <v>130</v>
      </c>
      <c r="I50" s="5" t="s">
        <v>41</v>
      </c>
      <c r="J50" s="6" t="s">
        <v>11</v>
      </c>
      <c r="K50" s="6"/>
      <c r="L50" s="6"/>
      <c r="M50" s="6"/>
      <c r="N50" s="7" t="s">
        <v>12</v>
      </c>
      <c r="O50" s="7" t="s">
        <v>13</v>
      </c>
      <c r="P50" s="7" t="s">
        <v>14</v>
      </c>
      <c r="Q50" s="7" t="s">
        <v>15</v>
      </c>
      <c r="T50" s="8"/>
      <c r="U50" s="9"/>
      <c r="V50" s="10" t="s">
        <v>33</v>
      </c>
      <c r="W50" s="11" t="n">
        <v>22</v>
      </c>
      <c r="X50" s="11" t="n">
        <v>738</v>
      </c>
      <c r="Y50" s="11" t="n">
        <v>89</v>
      </c>
      <c r="Z50" s="11" t="n">
        <v>116</v>
      </c>
    </row>
    <row r="51" customFormat="false" ht="15" hidden="false" customHeight="false" outlineLevel="0" collapsed="false">
      <c r="A51" s="8"/>
      <c r="B51" s="15" t="s">
        <v>34</v>
      </c>
      <c r="C51" s="10" t="s">
        <v>18</v>
      </c>
      <c r="D51" s="11" t="n">
        <v>32</v>
      </c>
      <c r="E51" s="11" t="n">
        <v>683</v>
      </c>
      <c r="F51" s="11" t="n">
        <v>148</v>
      </c>
      <c r="G51" s="11" t="n">
        <v>130</v>
      </c>
      <c r="I51" s="5"/>
      <c r="J51" s="4" t="s">
        <v>6</v>
      </c>
      <c r="K51" s="4" t="s">
        <v>7</v>
      </c>
      <c r="L51" s="4" t="s">
        <v>8</v>
      </c>
      <c r="M51" s="4" t="s">
        <v>9</v>
      </c>
      <c r="N51" s="7"/>
      <c r="O51" s="7"/>
      <c r="P51" s="7"/>
      <c r="Q51" s="7"/>
      <c r="T51" s="8"/>
      <c r="U51" s="15" t="s">
        <v>34</v>
      </c>
      <c r="V51" s="10" t="s">
        <v>18</v>
      </c>
      <c r="W51" s="11" t="n">
        <v>16</v>
      </c>
      <c r="X51" s="11" t="n">
        <v>740</v>
      </c>
      <c r="Y51" s="11" t="n">
        <v>104</v>
      </c>
      <c r="Z51" s="11" t="n">
        <v>108</v>
      </c>
    </row>
    <row r="52" customFormat="false" ht="14.25" hidden="false" customHeight="false" outlineLevel="0" collapsed="false">
      <c r="A52" s="8"/>
      <c r="B52" s="15"/>
      <c r="C52" s="10" t="s">
        <v>20</v>
      </c>
      <c r="D52" s="11" t="n">
        <v>33</v>
      </c>
      <c r="E52" s="11" t="n">
        <v>717</v>
      </c>
      <c r="F52" s="11" t="n">
        <v>124</v>
      </c>
      <c r="G52" s="11" t="n">
        <v>119</v>
      </c>
      <c r="I52" s="12" t="s">
        <v>21</v>
      </c>
      <c r="J52" s="11" t="n">
        <f aca="false">SUM(W74:W83)</f>
        <v>121</v>
      </c>
      <c r="K52" s="11" t="n">
        <f aca="false">SUM(X74:X83)</f>
        <v>7574</v>
      </c>
      <c r="L52" s="11" t="n">
        <f aca="false">SUM(Y74:Y83)</f>
        <v>833</v>
      </c>
      <c r="M52" s="11" t="n">
        <f aca="false">SUM(Z74:Z83)</f>
        <v>800</v>
      </c>
      <c r="N52" s="13" t="n">
        <f aca="false">SUM(J52:K52)/SUM(J52:M52)</f>
        <v>0.824935677530017</v>
      </c>
      <c r="O52" s="13" t="n">
        <f aca="false">J52/(J52+L52)</f>
        <v>0.126834381551363</v>
      </c>
      <c r="P52" s="13" t="n">
        <f aca="false">J52/(J52+M52)</f>
        <v>0.131378935939197</v>
      </c>
      <c r="Q52" s="13" t="n">
        <f aca="false">(2024+J52+L52)/2945</f>
        <v>1.01120543293718</v>
      </c>
      <c r="T52" s="8"/>
      <c r="U52" s="15"/>
      <c r="V52" s="10" t="s">
        <v>20</v>
      </c>
      <c r="W52" s="11" t="n">
        <v>21</v>
      </c>
      <c r="X52" s="11" t="n">
        <v>702</v>
      </c>
      <c r="Y52" s="11" t="n">
        <v>127</v>
      </c>
      <c r="Z52" s="11" t="n">
        <v>118</v>
      </c>
    </row>
    <row r="53" customFormat="false" ht="14.25" hidden="false" customHeight="false" outlineLevel="0" collapsed="false">
      <c r="A53" s="8"/>
      <c r="B53" s="15"/>
      <c r="C53" s="10" t="s">
        <v>22</v>
      </c>
      <c r="D53" s="11" t="n">
        <v>42</v>
      </c>
      <c r="E53" s="11" t="n">
        <v>667</v>
      </c>
      <c r="F53" s="11" t="n">
        <v>151</v>
      </c>
      <c r="G53" s="11" t="n">
        <v>133</v>
      </c>
      <c r="I53" s="12" t="s">
        <v>23</v>
      </c>
      <c r="J53" s="11" t="n">
        <f aca="false">SUM(W84:W93)</f>
        <v>110</v>
      </c>
      <c r="K53" s="11" t="n">
        <f aca="false">SUM(X84:X93)</f>
        <v>7654</v>
      </c>
      <c r="L53" s="11" t="n">
        <f aca="false">SUM(Y84:Y93)</f>
        <v>753</v>
      </c>
      <c r="M53" s="11" t="n">
        <f aca="false">SUM(Z84:Z93)</f>
        <v>811</v>
      </c>
      <c r="N53" s="13" t="n">
        <f aca="false">SUM(J53:K53)/SUM(J53:M53)</f>
        <v>0.832332761578045</v>
      </c>
      <c r="O53" s="13" t="n">
        <f aca="false">J53/(J53+L53)</f>
        <v>0.127462340672074</v>
      </c>
      <c r="P53" s="13" t="n">
        <f aca="false">J53/(J53+M53)</f>
        <v>0.11943539630836</v>
      </c>
      <c r="Q53" s="13" t="n">
        <f aca="false">(2024+J53+L53)/2945</f>
        <v>0.980305602716469</v>
      </c>
      <c r="T53" s="8"/>
      <c r="U53" s="15"/>
      <c r="V53" s="10" t="s">
        <v>22</v>
      </c>
      <c r="W53" s="11" t="n">
        <v>28</v>
      </c>
      <c r="X53" s="11" t="n">
        <v>697</v>
      </c>
      <c r="Y53" s="11" t="n">
        <v>141</v>
      </c>
      <c r="Z53" s="11" t="n">
        <v>102</v>
      </c>
    </row>
    <row r="54" customFormat="false" ht="14.25" hidden="false" customHeight="false" outlineLevel="0" collapsed="false">
      <c r="A54" s="8"/>
      <c r="B54" s="15"/>
      <c r="C54" s="10" t="s">
        <v>24</v>
      </c>
      <c r="D54" s="11" t="n">
        <v>30</v>
      </c>
      <c r="E54" s="11" t="n">
        <v>696</v>
      </c>
      <c r="F54" s="11" t="n">
        <v>141</v>
      </c>
      <c r="G54" s="11" t="n">
        <v>126</v>
      </c>
      <c r="I54" s="12" t="s">
        <v>25</v>
      </c>
      <c r="J54" s="11" t="n">
        <f aca="false">SUM(W93:W102)</f>
        <v>104</v>
      </c>
      <c r="K54" s="11" t="n">
        <f aca="false">SUM(X93:X102)</f>
        <v>7638</v>
      </c>
      <c r="L54" s="11" t="n">
        <f aca="false">SUM(Y94:Y103)</f>
        <v>805</v>
      </c>
      <c r="M54" s="11" t="n">
        <f aca="false">SUM(Z94:Z103)</f>
        <v>819</v>
      </c>
      <c r="N54" s="13" t="n">
        <f aca="false">SUM(J54:K54)/SUM(J54:M54)</f>
        <v>0.82660687593423</v>
      </c>
      <c r="O54" s="13" t="n">
        <f aca="false">J54/(J54+L54)</f>
        <v>0.114411441144114</v>
      </c>
      <c r="P54" s="13" t="n">
        <f aca="false">J54/(J54+M54)</f>
        <v>0.112676056338028</v>
      </c>
      <c r="Q54" s="13" t="n">
        <f aca="false">(2024+J54+L54)/2945</f>
        <v>0.995925297113752</v>
      </c>
      <c r="T54" s="8"/>
      <c r="U54" s="15"/>
      <c r="V54" s="10" t="s">
        <v>24</v>
      </c>
      <c r="W54" s="11" t="n">
        <v>27</v>
      </c>
      <c r="X54" s="11" t="n">
        <v>725</v>
      </c>
      <c r="Y54" s="11" t="n">
        <v>116</v>
      </c>
      <c r="Z54" s="11" t="n">
        <v>100</v>
      </c>
    </row>
    <row r="55" customFormat="false" ht="15" hidden="false" customHeight="false" outlineLevel="0" collapsed="false">
      <c r="A55" s="8"/>
      <c r="B55" s="15"/>
      <c r="C55" s="10" t="s">
        <v>26</v>
      </c>
      <c r="D55" s="11" t="n">
        <v>35</v>
      </c>
      <c r="E55" s="11" t="n">
        <v>690</v>
      </c>
      <c r="F55" s="11" t="n">
        <v>149</v>
      </c>
      <c r="G55" s="11" t="n">
        <v>119</v>
      </c>
      <c r="N55" s="14" t="s">
        <v>27</v>
      </c>
      <c r="O55" s="14"/>
      <c r="P55" s="14"/>
      <c r="Q55" s="14"/>
      <c r="T55" s="8"/>
      <c r="U55" s="15"/>
      <c r="V55" s="10" t="s">
        <v>26</v>
      </c>
      <c r="W55" s="11" t="n">
        <v>22</v>
      </c>
      <c r="X55" s="11" t="n">
        <v>732</v>
      </c>
      <c r="Y55" s="11" t="n">
        <v>128</v>
      </c>
      <c r="Z55" s="11" t="n">
        <v>86</v>
      </c>
    </row>
    <row r="56" customFormat="false" ht="14.25" hidden="false" customHeight="false" outlineLevel="0" collapsed="false">
      <c r="A56" s="8"/>
      <c r="B56" s="15"/>
      <c r="C56" s="10" t="s">
        <v>28</v>
      </c>
      <c r="D56" s="11" t="n">
        <v>28</v>
      </c>
      <c r="E56" s="11" t="n">
        <v>695</v>
      </c>
      <c r="F56" s="11" t="n">
        <v>155</v>
      </c>
      <c r="G56" s="11" t="n">
        <v>115</v>
      </c>
      <c r="N56" s="13" t="n">
        <f aca="false">AVERAGE(N$52:N$54)</f>
        <v>0.827958438347431</v>
      </c>
      <c r="O56" s="13" t="n">
        <f aca="false">AVERAGE(O$52:O$54)</f>
        <v>0.122902721122517</v>
      </c>
      <c r="P56" s="13" t="n">
        <f aca="false">AVERAGE(P$52:P$54)</f>
        <v>0.121163462861862</v>
      </c>
      <c r="Q56" s="13" t="n">
        <f aca="false">AVERAGE(Q$52:Q$54)</f>
        <v>0.995812110922467</v>
      </c>
      <c r="T56" s="8"/>
      <c r="U56" s="15"/>
      <c r="V56" s="10" t="s">
        <v>28</v>
      </c>
      <c r="W56" s="11" t="n">
        <v>28</v>
      </c>
      <c r="X56" s="11" t="n">
        <v>693</v>
      </c>
      <c r="Y56" s="11" t="n">
        <v>133</v>
      </c>
      <c r="Z56" s="11" t="n">
        <v>114</v>
      </c>
    </row>
    <row r="57" customFormat="false" ht="14.25" hidden="false" customHeight="false" outlineLevel="0" collapsed="false">
      <c r="A57" s="8"/>
      <c r="B57" s="15"/>
      <c r="C57" s="10" t="s">
        <v>29</v>
      </c>
      <c r="D57" s="11" t="n">
        <v>29</v>
      </c>
      <c r="E57" s="11" t="n">
        <v>705</v>
      </c>
      <c r="F57" s="11" t="n">
        <v>145</v>
      </c>
      <c r="G57" s="11" t="n">
        <v>114</v>
      </c>
      <c r="T57" s="8"/>
      <c r="U57" s="15"/>
      <c r="V57" s="10" t="s">
        <v>29</v>
      </c>
      <c r="W57" s="11" t="n">
        <v>21</v>
      </c>
      <c r="X57" s="11" t="n">
        <v>730</v>
      </c>
      <c r="Y57" s="11" t="n">
        <v>102</v>
      </c>
      <c r="Z57" s="11" t="n">
        <v>115</v>
      </c>
    </row>
    <row r="58" customFormat="false" ht="14.25" hidden="false" customHeight="false" outlineLevel="0" collapsed="false">
      <c r="A58" s="8"/>
      <c r="B58" s="15"/>
      <c r="C58" s="10" t="s">
        <v>30</v>
      </c>
      <c r="D58" s="11" t="n">
        <v>26</v>
      </c>
      <c r="E58" s="11" t="n">
        <v>741</v>
      </c>
      <c r="F58" s="11" t="n">
        <v>105</v>
      </c>
      <c r="G58" s="11" t="n">
        <v>121</v>
      </c>
      <c r="T58" s="8"/>
      <c r="U58" s="15"/>
      <c r="V58" s="10" t="s">
        <v>30</v>
      </c>
      <c r="W58" s="11" t="n">
        <v>19</v>
      </c>
      <c r="X58" s="11" t="n">
        <v>715</v>
      </c>
      <c r="Y58" s="11" t="n">
        <v>126</v>
      </c>
      <c r="Z58" s="11" t="n">
        <v>108</v>
      </c>
    </row>
    <row r="59" customFormat="false" ht="15" hidden="false" customHeight="false" outlineLevel="0" collapsed="false">
      <c r="A59" s="8"/>
      <c r="B59" s="15"/>
      <c r="C59" s="10" t="s">
        <v>31</v>
      </c>
      <c r="D59" s="11" t="n">
        <v>30</v>
      </c>
      <c r="E59" s="11" t="n">
        <v>715</v>
      </c>
      <c r="F59" s="11" t="n">
        <v>128</v>
      </c>
      <c r="G59" s="11" t="n">
        <v>120</v>
      </c>
      <c r="I59" s="5" t="s">
        <v>42</v>
      </c>
      <c r="J59" s="6" t="s">
        <v>11</v>
      </c>
      <c r="K59" s="6"/>
      <c r="L59" s="6"/>
      <c r="M59" s="6"/>
      <c r="N59" s="7" t="s">
        <v>12</v>
      </c>
      <c r="O59" s="7" t="s">
        <v>13</v>
      </c>
      <c r="P59" s="7" t="s">
        <v>14</v>
      </c>
      <c r="Q59" s="7" t="s">
        <v>15</v>
      </c>
      <c r="T59" s="8"/>
      <c r="U59" s="15"/>
      <c r="V59" s="10" t="s">
        <v>31</v>
      </c>
      <c r="W59" s="11" t="n">
        <v>38</v>
      </c>
      <c r="X59" s="11" t="n">
        <v>695</v>
      </c>
      <c r="Y59" s="11" t="n">
        <v>141</v>
      </c>
      <c r="Z59" s="11" t="n">
        <v>94</v>
      </c>
    </row>
    <row r="60" customFormat="false" ht="15" hidden="false" customHeight="false" outlineLevel="0" collapsed="false">
      <c r="A60" s="8"/>
      <c r="B60" s="15"/>
      <c r="C60" s="10" t="s">
        <v>33</v>
      </c>
      <c r="D60" s="11" t="n">
        <v>39</v>
      </c>
      <c r="E60" s="11" t="n">
        <v>699</v>
      </c>
      <c r="F60" s="11" t="n">
        <v>153</v>
      </c>
      <c r="G60" s="11" t="n">
        <v>98</v>
      </c>
      <c r="I60" s="5"/>
      <c r="J60" s="4" t="s">
        <v>6</v>
      </c>
      <c r="K60" s="4" t="s">
        <v>7</v>
      </c>
      <c r="L60" s="4" t="s">
        <v>8</v>
      </c>
      <c r="M60" s="4" t="s">
        <v>9</v>
      </c>
      <c r="N60" s="7"/>
      <c r="O60" s="7"/>
      <c r="P60" s="7"/>
      <c r="Q60" s="7"/>
      <c r="T60" s="8"/>
      <c r="U60" s="15"/>
      <c r="V60" s="10" t="s">
        <v>33</v>
      </c>
      <c r="W60" s="11" t="n">
        <v>22</v>
      </c>
      <c r="X60" s="11" t="n">
        <v>749</v>
      </c>
      <c r="Y60" s="11" t="n">
        <v>111</v>
      </c>
      <c r="Z60" s="11" t="n">
        <v>83</v>
      </c>
    </row>
    <row r="61" customFormat="false" ht="14.25" hidden="false" customHeight="false" outlineLevel="0" collapsed="false">
      <c r="A61" s="8"/>
      <c r="B61" s="16" t="s">
        <v>36</v>
      </c>
      <c r="C61" s="10" t="s">
        <v>18</v>
      </c>
      <c r="D61" s="11" t="n">
        <v>32</v>
      </c>
      <c r="E61" s="11" t="n">
        <v>666</v>
      </c>
      <c r="F61" s="11" t="n">
        <v>170</v>
      </c>
      <c r="G61" s="11" t="n">
        <v>125</v>
      </c>
      <c r="I61" s="12" t="s">
        <v>21</v>
      </c>
      <c r="J61" s="11" t="n">
        <f aca="false">SUM(D107:D116)</f>
        <v>98</v>
      </c>
      <c r="K61" s="11" t="n">
        <f aca="false">SUM(E107:E116)</f>
        <v>7724</v>
      </c>
      <c r="L61" s="11" t="n">
        <f aca="false">SUM(F107:F116)</f>
        <v>683</v>
      </c>
      <c r="M61" s="11" t="n">
        <f aca="false">SUM(G107:G116)</f>
        <v>709</v>
      </c>
      <c r="N61" s="13" t="n">
        <f aca="false">SUM(J61:K61)/SUM(J61:M61)</f>
        <v>0.84892554807901</v>
      </c>
      <c r="O61" s="13" t="n">
        <f aca="false">J61/(J61+L61)</f>
        <v>0.125480153649168</v>
      </c>
      <c r="P61" s="13" t="n">
        <f aca="false">J61/(J61+M61)</f>
        <v>0.121437422552664</v>
      </c>
      <c r="Q61" s="13" t="n">
        <f aca="false">(2138+J61+L61)/2945</f>
        <v>0.991171477079796</v>
      </c>
      <c r="T61" s="8"/>
      <c r="U61" s="16" t="s">
        <v>36</v>
      </c>
      <c r="V61" s="10" t="s">
        <v>18</v>
      </c>
      <c r="W61" s="11" t="n">
        <v>21</v>
      </c>
      <c r="X61" s="11" t="n">
        <v>748</v>
      </c>
      <c r="Y61" s="11" t="n">
        <v>90</v>
      </c>
      <c r="Z61" s="11" t="n">
        <v>109</v>
      </c>
    </row>
    <row r="62" customFormat="false" ht="14.25" hidden="false" customHeight="false" outlineLevel="0" collapsed="false">
      <c r="A62" s="8"/>
      <c r="B62" s="8"/>
      <c r="C62" s="10" t="s">
        <v>20</v>
      </c>
      <c r="D62" s="11" t="n">
        <v>35</v>
      </c>
      <c r="E62" s="11" t="n">
        <v>677</v>
      </c>
      <c r="F62" s="11" t="n">
        <v>148</v>
      </c>
      <c r="G62" s="11" t="n">
        <v>133</v>
      </c>
      <c r="I62" s="12" t="s">
        <v>23</v>
      </c>
      <c r="J62" s="11" t="n">
        <f aca="false">SUM(D117:D126)</f>
        <v>88</v>
      </c>
      <c r="K62" s="11" t="n">
        <f aca="false">SUM(E117:E126)</f>
        <v>7744</v>
      </c>
      <c r="L62" s="11" t="n">
        <f aca="false">SUM(F117:F126)</f>
        <v>663</v>
      </c>
      <c r="M62" s="11" t="n">
        <f aca="false">SUM(G117:G126)</f>
        <v>719</v>
      </c>
      <c r="N62" s="13" t="n">
        <f aca="false">SUM(J62:K62)/SUM(J62:M62)</f>
        <v>0.850010853049707</v>
      </c>
      <c r="O62" s="13" t="n">
        <f aca="false">J62/(J62+L62)</f>
        <v>0.117177097203728</v>
      </c>
      <c r="P62" s="13" t="n">
        <f aca="false">J62/(J62+M62)</f>
        <v>0.1090458488228</v>
      </c>
      <c r="Q62" s="13" t="n">
        <f aca="false">(2138+J62+L62)/2945</f>
        <v>0.980984719864177</v>
      </c>
      <c r="T62" s="8"/>
      <c r="U62" s="8"/>
      <c r="V62" s="10" t="s">
        <v>20</v>
      </c>
      <c r="W62" s="11" t="n">
        <v>16</v>
      </c>
      <c r="X62" s="11" t="n">
        <v>762</v>
      </c>
      <c r="Y62" s="11" t="n">
        <v>86</v>
      </c>
      <c r="Z62" s="11" t="n">
        <v>104</v>
      </c>
    </row>
    <row r="63" customFormat="false" ht="14.25" hidden="false" customHeight="false" outlineLevel="0" collapsed="false">
      <c r="A63" s="8"/>
      <c r="B63" s="8"/>
      <c r="C63" s="10" t="s">
        <v>22</v>
      </c>
      <c r="D63" s="11" t="n">
        <v>20</v>
      </c>
      <c r="E63" s="11" t="n">
        <v>703</v>
      </c>
      <c r="F63" s="11" t="n">
        <v>151</v>
      </c>
      <c r="G63" s="11" t="n">
        <v>119</v>
      </c>
      <c r="I63" s="12" t="s">
        <v>25</v>
      </c>
      <c r="J63" s="11" t="n">
        <f aca="false">SUM(D127:D136)</f>
        <v>98</v>
      </c>
      <c r="K63" s="11" t="n">
        <f aca="false">SUM(E127:E136)</f>
        <v>7633</v>
      </c>
      <c r="L63" s="11" t="n">
        <f aca="false">SUM(F126:F135)</f>
        <v>789</v>
      </c>
      <c r="M63" s="11" t="n">
        <f aca="false">SUM(G127:G136)</f>
        <v>709</v>
      </c>
      <c r="N63" s="13" t="n">
        <f aca="false">SUM(J63:K63)/SUM(J63:M63)</f>
        <v>0.83768555639831</v>
      </c>
      <c r="O63" s="13" t="n">
        <f aca="false">J63/(J63+L63)</f>
        <v>0.110484780157835</v>
      </c>
      <c r="P63" s="13" t="n">
        <f aca="false">J63/(J63+M63)</f>
        <v>0.121437422552664</v>
      </c>
      <c r="Q63" s="13" t="n">
        <f aca="false">(2138+J63+L63)/2945</f>
        <v>1.02716468590832</v>
      </c>
      <c r="T63" s="8"/>
      <c r="U63" s="8"/>
      <c r="V63" s="10" t="s">
        <v>22</v>
      </c>
      <c r="W63" s="11" t="n">
        <v>24</v>
      </c>
      <c r="X63" s="11" t="n">
        <v>729</v>
      </c>
      <c r="Y63" s="11" t="n">
        <v>116</v>
      </c>
      <c r="Z63" s="11" t="n">
        <v>99</v>
      </c>
    </row>
    <row r="64" customFormat="false" ht="15" hidden="false" customHeight="false" outlineLevel="0" collapsed="false">
      <c r="A64" s="8"/>
      <c r="B64" s="8"/>
      <c r="C64" s="10" t="s">
        <v>24</v>
      </c>
      <c r="D64" s="11" t="n">
        <v>36</v>
      </c>
      <c r="E64" s="11" t="n">
        <v>666</v>
      </c>
      <c r="F64" s="11" t="n">
        <v>168</v>
      </c>
      <c r="G64" s="11" t="n">
        <v>123</v>
      </c>
      <c r="N64" s="14" t="s">
        <v>27</v>
      </c>
      <c r="O64" s="14"/>
      <c r="P64" s="14"/>
      <c r="Q64" s="14"/>
      <c r="T64" s="8"/>
      <c r="U64" s="8"/>
      <c r="V64" s="10" t="s">
        <v>24</v>
      </c>
      <c r="W64" s="11" t="n">
        <v>20</v>
      </c>
      <c r="X64" s="11" t="n">
        <v>736</v>
      </c>
      <c r="Y64" s="11" t="n">
        <v>93</v>
      </c>
      <c r="Z64" s="11" t="n">
        <v>119</v>
      </c>
    </row>
    <row r="65" customFormat="false" ht="14.25" hidden="false" customHeight="false" outlineLevel="0" collapsed="false">
      <c r="A65" s="8"/>
      <c r="B65" s="8"/>
      <c r="C65" s="10" t="s">
        <v>26</v>
      </c>
      <c r="D65" s="11" t="n">
        <v>27</v>
      </c>
      <c r="E65" s="11" t="n">
        <v>734</v>
      </c>
      <c r="F65" s="11" t="n">
        <v>115</v>
      </c>
      <c r="G65" s="11" t="n">
        <v>117</v>
      </c>
      <c r="N65" s="13" t="n">
        <f aca="false">AVERAGE(N$61:N$63)</f>
        <v>0.845540652509009</v>
      </c>
      <c r="O65" s="13" t="n">
        <f aca="false">AVERAGE(O$61:O$63)</f>
        <v>0.117714010336911</v>
      </c>
      <c r="P65" s="13" t="n">
        <f aca="false">AVERAGE(P$61:P$63)</f>
        <v>0.117306897976043</v>
      </c>
      <c r="Q65" s="13" t="n">
        <f aca="false">AVERAGE(Q$61:Q$63)</f>
        <v>0.999773627617431</v>
      </c>
      <c r="T65" s="8"/>
      <c r="U65" s="8"/>
      <c r="V65" s="10" t="s">
        <v>26</v>
      </c>
      <c r="W65" s="11" t="n">
        <v>19</v>
      </c>
      <c r="X65" s="11" t="n">
        <v>741</v>
      </c>
      <c r="Y65" s="11" t="n">
        <v>114</v>
      </c>
      <c r="Z65" s="11" t="n">
        <v>94</v>
      </c>
    </row>
    <row r="66" customFormat="false" ht="14.25" hidden="false" customHeight="false" outlineLevel="0" collapsed="false">
      <c r="A66" s="8"/>
      <c r="B66" s="8"/>
      <c r="C66" s="10" t="s">
        <v>28</v>
      </c>
      <c r="D66" s="11" t="n">
        <v>28</v>
      </c>
      <c r="E66" s="11" t="n">
        <v>726</v>
      </c>
      <c r="F66" s="11" t="n">
        <v>134</v>
      </c>
      <c r="G66" s="11" t="n">
        <v>105</v>
      </c>
      <c r="T66" s="8"/>
      <c r="U66" s="8"/>
      <c r="V66" s="10" t="s">
        <v>28</v>
      </c>
      <c r="W66" s="11" t="n">
        <v>21</v>
      </c>
      <c r="X66" s="11" t="n">
        <v>714</v>
      </c>
      <c r="Y66" s="11" t="n">
        <v>112</v>
      </c>
      <c r="Z66" s="11" t="n">
        <v>121</v>
      </c>
    </row>
    <row r="67" customFormat="false" ht="14.25" hidden="false" customHeight="false" outlineLevel="0" collapsed="false">
      <c r="A67" s="8"/>
      <c r="B67" s="8"/>
      <c r="C67" s="10" t="s">
        <v>29</v>
      </c>
      <c r="D67" s="11" t="n">
        <v>38</v>
      </c>
      <c r="E67" s="11" t="n">
        <v>685</v>
      </c>
      <c r="F67" s="11" t="n">
        <v>140</v>
      </c>
      <c r="G67" s="11" t="n">
        <v>130</v>
      </c>
      <c r="T67" s="8"/>
      <c r="U67" s="8"/>
      <c r="V67" s="10" t="s">
        <v>29</v>
      </c>
      <c r="W67" s="11" t="n">
        <v>18</v>
      </c>
      <c r="X67" s="11" t="n">
        <v>712</v>
      </c>
      <c r="Y67" s="11" t="n">
        <v>145</v>
      </c>
      <c r="Z67" s="11" t="n">
        <v>93</v>
      </c>
    </row>
    <row r="68" customFormat="false" ht="15" hidden="false" customHeight="false" outlineLevel="0" collapsed="false">
      <c r="A68" s="8"/>
      <c r="B68" s="8"/>
      <c r="C68" s="10" t="s">
        <v>30</v>
      </c>
      <c r="D68" s="11" t="n">
        <v>27</v>
      </c>
      <c r="E68" s="11" t="n">
        <v>715</v>
      </c>
      <c r="F68" s="11" t="n">
        <v>112</v>
      </c>
      <c r="G68" s="11" t="n">
        <v>139</v>
      </c>
      <c r="I68" s="5" t="s">
        <v>43</v>
      </c>
      <c r="J68" s="6" t="s">
        <v>11</v>
      </c>
      <c r="K68" s="6"/>
      <c r="L68" s="6"/>
      <c r="M68" s="6"/>
      <c r="N68" s="7" t="s">
        <v>12</v>
      </c>
      <c r="O68" s="7" t="s">
        <v>13</v>
      </c>
      <c r="P68" s="7" t="s">
        <v>14</v>
      </c>
      <c r="Q68" s="7" t="s">
        <v>15</v>
      </c>
      <c r="T68" s="8"/>
      <c r="U68" s="8"/>
      <c r="V68" s="10" t="s">
        <v>30</v>
      </c>
      <c r="W68" s="11" t="n">
        <v>25</v>
      </c>
      <c r="X68" s="11" t="n">
        <v>697</v>
      </c>
      <c r="Y68" s="11" t="n">
        <v>139</v>
      </c>
      <c r="Z68" s="11" t="n">
        <v>107</v>
      </c>
    </row>
    <row r="69" customFormat="false" ht="15" hidden="false" customHeight="false" outlineLevel="0" collapsed="false">
      <c r="A69" s="8"/>
      <c r="B69" s="8"/>
      <c r="C69" s="10" t="s">
        <v>31</v>
      </c>
      <c r="D69" s="11" t="n">
        <v>28</v>
      </c>
      <c r="E69" s="11" t="n">
        <v>700</v>
      </c>
      <c r="F69" s="11" t="n">
        <v>154</v>
      </c>
      <c r="G69" s="11" t="n">
        <v>111</v>
      </c>
      <c r="I69" s="5"/>
      <c r="J69" s="4" t="s">
        <v>6</v>
      </c>
      <c r="K69" s="4" t="s">
        <v>7</v>
      </c>
      <c r="L69" s="4" t="s">
        <v>8</v>
      </c>
      <c r="M69" s="4" t="s">
        <v>9</v>
      </c>
      <c r="N69" s="7"/>
      <c r="O69" s="7"/>
      <c r="P69" s="7"/>
      <c r="Q69" s="7"/>
      <c r="T69" s="8"/>
      <c r="U69" s="8"/>
      <c r="V69" s="10" t="s">
        <v>31</v>
      </c>
      <c r="W69" s="11" t="n">
        <v>20</v>
      </c>
      <c r="X69" s="11" t="n">
        <v>709</v>
      </c>
      <c r="Y69" s="11" t="n">
        <v>127</v>
      </c>
      <c r="Z69" s="11" t="n">
        <v>112</v>
      </c>
    </row>
    <row r="70" customFormat="false" ht="14.25" hidden="false" customHeight="false" outlineLevel="0" collapsed="false">
      <c r="A70" s="8"/>
      <c r="B70" s="8"/>
      <c r="C70" s="10" t="s">
        <v>33</v>
      </c>
      <c r="D70" s="11" t="n">
        <v>35</v>
      </c>
      <c r="E70" s="11" t="n">
        <v>706</v>
      </c>
      <c r="F70" s="11" t="n">
        <v>137</v>
      </c>
      <c r="G70" s="11" t="n">
        <v>111</v>
      </c>
      <c r="I70" s="12" t="s">
        <v>21</v>
      </c>
      <c r="J70" s="11" t="n">
        <f aca="false">SUM(W107:W116)</f>
        <v>55</v>
      </c>
      <c r="K70" s="11" t="n">
        <f aca="false">SUM(X107:X116)</f>
        <v>7805</v>
      </c>
      <c r="L70" s="11" t="n">
        <f aca="false">SUM(Y107:Y116)</f>
        <v>602</v>
      </c>
      <c r="M70" s="11" t="n">
        <f aca="false">SUM(Z107:Z116)</f>
        <v>558</v>
      </c>
      <c r="N70" s="13" t="n">
        <f aca="false">SUM(J70:K70)/SUM(J70:M70)</f>
        <v>0.87139689578714</v>
      </c>
      <c r="O70" s="13" t="n">
        <f aca="false">J70/(J70+L70)</f>
        <v>0.0837138508371385</v>
      </c>
      <c r="P70" s="13" t="n">
        <f aca="false">J70/(J70+M70)</f>
        <v>0.0897226753670473</v>
      </c>
      <c r="Q70" s="13" t="n">
        <f aca="false">(2332+J70+L70)/2945</f>
        <v>1.01494057724958</v>
      </c>
      <c r="T70" s="8"/>
      <c r="U70" s="8"/>
      <c r="V70" s="10" t="s">
        <v>33</v>
      </c>
      <c r="W70" s="11" t="n">
        <v>31</v>
      </c>
      <c r="X70" s="11" t="n">
        <v>736</v>
      </c>
      <c r="Y70" s="11" t="n">
        <v>101</v>
      </c>
      <c r="Z70" s="11" t="n">
        <v>97</v>
      </c>
    </row>
    <row r="71" customFormat="false" ht="12.75" hidden="false" customHeight="false" outlineLevel="0" collapsed="false">
      <c r="D71" s="17"/>
      <c r="E71" s="17"/>
      <c r="F71" s="17"/>
      <c r="G71" s="17"/>
      <c r="I71" s="12" t="s">
        <v>23</v>
      </c>
      <c r="J71" s="11" t="n">
        <f aca="false">SUM(W117:W126)</f>
        <v>46</v>
      </c>
      <c r="K71" s="11" t="n">
        <f aca="false">SUM(X117:X126)</f>
        <v>7895</v>
      </c>
      <c r="L71" s="11" t="n">
        <f aca="false">SUM(Y117:Y126)</f>
        <v>512</v>
      </c>
      <c r="M71" s="11" t="n">
        <f aca="false">SUM(Z117:Z126)</f>
        <v>567</v>
      </c>
      <c r="N71" s="13" t="n">
        <f aca="false">SUM(J71:K71)/SUM(J71:M71)</f>
        <v>0.880376940133038</v>
      </c>
      <c r="O71" s="13" t="n">
        <f aca="false">J71/(J71+L71)</f>
        <v>0.0824372759856631</v>
      </c>
      <c r="P71" s="13" t="n">
        <f aca="false">J71/(J71+M71)</f>
        <v>0.0750407830342578</v>
      </c>
      <c r="Q71" s="13" t="n">
        <f aca="false">(2332+J71+L71)/2945</f>
        <v>0.981324278438031</v>
      </c>
      <c r="W71" s="17"/>
      <c r="X71" s="17"/>
      <c r="Y71" s="17"/>
      <c r="Z71" s="17"/>
    </row>
    <row r="72" customFormat="false" ht="12.75" hidden="false" customHeight="false" outlineLevel="0" collapsed="false">
      <c r="D72" s="17"/>
      <c r="E72" s="17"/>
      <c r="F72" s="17"/>
      <c r="G72" s="17"/>
      <c r="I72" s="12" t="s">
        <v>25</v>
      </c>
      <c r="J72" s="11" t="n">
        <f aca="false">SUM(W127:W136)</f>
        <v>52</v>
      </c>
      <c r="K72" s="11" t="n">
        <f aca="false">SUM(X127:X136)</f>
        <v>7850</v>
      </c>
      <c r="L72" s="11" t="n">
        <f aca="false">SUM(Y127:Y136)</f>
        <v>557</v>
      </c>
      <c r="M72" s="11" t="n">
        <f aca="false">SUM(Z127:Z136)</f>
        <v>561</v>
      </c>
      <c r="N72" s="13" t="n">
        <f aca="false">SUM(J72:K72)/SUM(J72:M72)</f>
        <v>0.876053215077605</v>
      </c>
      <c r="O72" s="13" t="n">
        <f aca="false">J72/(J72+L72)</f>
        <v>0.0853858784893268</v>
      </c>
      <c r="P72" s="13" t="n">
        <f aca="false">J72/(J72+M72)</f>
        <v>0.0848287112561175</v>
      </c>
      <c r="Q72" s="13" t="n">
        <f aca="false">(2332+J72+L72)/2945</f>
        <v>0.998641765704584</v>
      </c>
      <c r="W72" s="17"/>
      <c r="X72" s="17"/>
      <c r="Y72" s="17"/>
      <c r="Z72" s="17"/>
    </row>
    <row r="73" customFormat="false" ht="15" hidden="false" customHeight="false" outlineLevel="0" collapsed="false">
      <c r="D73" s="4" t="s">
        <v>6</v>
      </c>
      <c r="E73" s="4" t="s">
        <v>7</v>
      </c>
      <c r="F73" s="4" t="s">
        <v>8</v>
      </c>
      <c r="G73" s="4" t="s">
        <v>9</v>
      </c>
      <c r="N73" s="14" t="s">
        <v>27</v>
      </c>
      <c r="O73" s="14"/>
      <c r="P73" s="14"/>
      <c r="Q73" s="14"/>
      <c r="W73" s="4" t="s">
        <v>6</v>
      </c>
      <c r="X73" s="4" t="s">
        <v>7</v>
      </c>
      <c r="Y73" s="4" t="s">
        <v>8</v>
      </c>
      <c r="Z73" s="4" t="s">
        <v>9</v>
      </c>
      <c r="AC73" s="0" t="n">
        <v>802</v>
      </c>
      <c r="AD73" s="0" t="n">
        <f aca="false">AC73/2945</f>
        <v>0.2723259762309</v>
      </c>
    </row>
    <row r="74" customFormat="false" ht="13.5" hidden="false" customHeight="true" outlineLevel="0" collapsed="false">
      <c r="A74" s="8" t="s">
        <v>82</v>
      </c>
      <c r="B74" s="9" t="s">
        <v>17</v>
      </c>
      <c r="C74" s="10" t="s">
        <v>18</v>
      </c>
      <c r="D74" s="11" t="n">
        <v>15</v>
      </c>
      <c r="E74" s="11" t="n">
        <v>779</v>
      </c>
      <c r="F74" s="11" t="n">
        <v>73</v>
      </c>
      <c r="G74" s="11" t="n">
        <v>84</v>
      </c>
      <c r="N74" s="13" t="n">
        <f aca="false">AVERAGE(N$70:N$72)</f>
        <v>0.875942350332594</v>
      </c>
      <c r="O74" s="13" t="n">
        <f aca="false">AVERAGE(O$70:O$72)</f>
        <v>0.0838456684373761</v>
      </c>
      <c r="P74" s="13" t="n">
        <f aca="false">AVERAGE(P$70:P$72)</f>
        <v>0.0831973898858075</v>
      </c>
      <c r="Q74" s="13" t="n">
        <f aca="false">AVERAGE(Q$70:Q$72)</f>
        <v>0.99830220713073</v>
      </c>
      <c r="T74" s="8" t="s">
        <v>83</v>
      </c>
      <c r="U74" s="9" t="s">
        <v>17</v>
      </c>
      <c r="V74" s="10" t="s">
        <v>18</v>
      </c>
      <c r="W74" s="11" t="n">
        <v>10</v>
      </c>
      <c r="X74" s="11" t="n">
        <v>777</v>
      </c>
      <c r="Y74" s="11" t="n">
        <v>75</v>
      </c>
      <c r="Z74" s="11" t="n">
        <v>71</v>
      </c>
      <c r="AC74" s="22" t="n">
        <v>1099</v>
      </c>
      <c r="AD74" s="0" t="n">
        <f aca="false">AC74/2945</f>
        <v>0.373174872665535</v>
      </c>
    </row>
    <row r="75" customFormat="false" ht="14.25" hidden="false" customHeight="false" outlineLevel="0" collapsed="false">
      <c r="A75" s="8"/>
      <c r="B75" s="9"/>
      <c r="C75" s="10" t="s">
        <v>20</v>
      </c>
      <c r="D75" s="11" t="n">
        <v>10</v>
      </c>
      <c r="E75" s="11" t="n">
        <v>759</v>
      </c>
      <c r="F75" s="11" t="n">
        <v>90</v>
      </c>
      <c r="G75" s="11" t="n">
        <v>92</v>
      </c>
      <c r="T75" s="8"/>
      <c r="U75" s="9"/>
      <c r="V75" s="10" t="s">
        <v>20</v>
      </c>
      <c r="W75" s="11" t="n">
        <v>11</v>
      </c>
      <c r="X75" s="11" t="n">
        <v>752</v>
      </c>
      <c r="Y75" s="11" t="n">
        <v>74</v>
      </c>
      <c r="Z75" s="11" t="n">
        <v>96</v>
      </c>
      <c r="AC75" s="22" t="n">
        <v>1426</v>
      </c>
      <c r="AD75" s="0" t="n">
        <f aca="false">AC75/2945</f>
        <v>0.48421052631579</v>
      </c>
    </row>
    <row r="76" customFormat="false" ht="14.25" hidden="false" customHeight="false" outlineLevel="0" collapsed="false">
      <c r="A76" s="8"/>
      <c r="B76" s="9"/>
      <c r="C76" s="10" t="s">
        <v>22</v>
      </c>
      <c r="D76" s="11" t="n">
        <v>21</v>
      </c>
      <c r="E76" s="11" t="n">
        <v>736</v>
      </c>
      <c r="F76" s="11" t="n">
        <v>104</v>
      </c>
      <c r="G76" s="11" t="n">
        <v>90</v>
      </c>
      <c r="T76" s="8"/>
      <c r="U76" s="9"/>
      <c r="V76" s="10" t="s">
        <v>22</v>
      </c>
      <c r="W76" s="11" t="n">
        <v>13</v>
      </c>
      <c r="X76" s="11" t="n">
        <v>753</v>
      </c>
      <c r="Y76" s="11" t="n">
        <v>89</v>
      </c>
      <c r="Z76" s="11" t="n">
        <v>78</v>
      </c>
      <c r="AC76" s="22" t="n">
        <v>1675</v>
      </c>
      <c r="AD76" s="0" t="n">
        <f aca="false">AC76/2945</f>
        <v>0.568760611205433</v>
      </c>
    </row>
    <row r="77" customFormat="false" ht="15" hidden="false" customHeight="false" outlineLevel="0" collapsed="false">
      <c r="A77" s="8"/>
      <c r="B77" s="9"/>
      <c r="C77" s="10" t="s">
        <v>24</v>
      </c>
      <c r="D77" s="11" t="n">
        <v>30</v>
      </c>
      <c r="E77" s="11" t="n">
        <v>728</v>
      </c>
      <c r="F77" s="11" t="n">
        <v>108</v>
      </c>
      <c r="G77" s="11" t="n">
        <v>85</v>
      </c>
      <c r="I77" s="5" t="s">
        <v>46</v>
      </c>
      <c r="J77" s="6" t="s">
        <v>11</v>
      </c>
      <c r="K77" s="6"/>
      <c r="L77" s="6"/>
      <c r="M77" s="6"/>
      <c r="N77" s="7" t="s">
        <v>12</v>
      </c>
      <c r="O77" s="7" t="s">
        <v>13</v>
      </c>
      <c r="P77" s="7" t="s">
        <v>14</v>
      </c>
      <c r="Q77" s="7" t="s">
        <v>15</v>
      </c>
      <c r="T77" s="8"/>
      <c r="U77" s="9"/>
      <c r="V77" s="10" t="s">
        <v>24</v>
      </c>
      <c r="W77" s="11" t="n">
        <v>8</v>
      </c>
      <c r="X77" s="11" t="n">
        <v>780</v>
      </c>
      <c r="Y77" s="11" t="n">
        <v>65</v>
      </c>
      <c r="Z77" s="11" t="n">
        <v>80</v>
      </c>
      <c r="AC77" s="22" t="n">
        <v>1845</v>
      </c>
      <c r="AD77" s="0" t="n">
        <f aca="false">AC77/2945</f>
        <v>0.626485568760611</v>
      </c>
    </row>
    <row r="78" customFormat="false" ht="15" hidden="false" customHeight="false" outlineLevel="0" collapsed="false">
      <c r="A78" s="8"/>
      <c r="B78" s="9"/>
      <c r="C78" s="10" t="s">
        <v>26</v>
      </c>
      <c r="D78" s="11" t="n">
        <v>9</v>
      </c>
      <c r="E78" s="11" t="n">
        <v>749</v>
      </c>
      <c r="F78" s="11" t="n">
        <v>90</v>
      </c>
      <c r="G78" s="11" t="n">
        <v>103</v>
      </c>
      <c r="I78" s="5"/>
      <c r="J78" s="4" t="s">
        <v>6</v>
      </c>
      <c r="K78" s="4" t="s">
        <v>7</v>
      </c>
      <c r="L78" s="4" t="s">
        <v>8</v>
      </c>
      <c r="M78" s="4" t="s">
        <v>9</v>
      </c>
      <c r="N78" s="7"/>
      <c r="O78" s="7"/>
      <c r="P78" s="7"/>
      <c r="Q78" s="7"/>
      <c r="T78" s="8"/>
      <c r="U78" s="9"/>
      <c r="V78" s="10" t="s">
        <v>26</v>
      </c>
      <c r="W78" s="11" t="n">
        <v>14</v>
      </c>
      <c r="X78" s="11" t="n">
        <v>717</v>
      </c>
      <c r="Y78" s="11" t="n">
        <v>119</v>
      </c>
      <c r="Z78" s="11" t="n">
        <v>83</v>
      </c>
      <c r="AC78" s="22" t="n">
        <v>2024</v>
      </c>
      <c r="AD78" s="0" t="n">
        <f aca="false">AC78/2945</f>
        <v>0.687266553480475</v>
      </c>
    </row>
    <row r="79" customFormat="false" ht="14.25" hidden="false" customHeight="false" outlineLevel="0" collapsed="false">
      <c r="A79" s="8"/>
      <c r="B79" s="9"/>
      <c r="C79" s="10" t="s">
        <v>28</v>
      </c>
      <c r="D79" s="11" t="n">
        <v>9</v>
      </c>
      <c r="E79" s="11" t="n">
        <v>767</v>
      </c>
      <c r="F79" s="11" t="n">
        <v>79</v>
      </c>
      <c r="G79" s="11" t="n">
        <v>96</v>
      </c>
      <c r="I79" s="12" t="s">
        <v>21</v>
      </c>
      <c r="J79" s="11" t="n">
        <f aca="false">SUM(D140:D149)</f>
        <v>22</v>
      </c>
      <c r="K79" s="11" t="n">
        <f aca="false">SUM(E140:E149)</f>
        <v>7928</v>
      </c>
      <c r="L79" s="11" t="n">
        <f aca="false">SUM(F140:F149)</f>
        <v>479</v>
      </c>
      <c r="M79" s="11" t="n">
        <f aca="false">SUM(G140:G149)</f>
        <v>441</v>
      </c>
      <c r="N79" s="13" t="n">
        <f aca="false">SUM(J79:K79)/SUM(J79:M79)</f>
        <v>0.896279594137542</v>
      </c>
      <c r="O79" s="13" t="n">
        <f aca="false">J79/(J79+L79)</f>
        <v>0.0439121756487026</v>
      </c>
      <c r="P79" s="13" t="n">
        <f aca="false">J79/(J79+M79)</f>
        <v>0.0475161987041037</v>
      </c>
      <c r="Q79" s="13" t="n">
        <f aca="false">(2482+J79+L79)/2945</f>
        <v>1.01290322580645</v>
      </c>
      <c r="T79" s="8"/>
      <c r="U79" s="9"/>
      <c r="V79" s="10" t="s">
        <v>28</v>
      </c>
      <c r="W79" s="11" t="n">
        <v>10</v>
      </c>
      <c r="X79" s="11" t="n">
        <v>769</v>
      </c>
      <c r="Y79" s="11" t="n">
        <v>88</v>
      </c>
      <c r="Z79" s="11" t="n">
        <v>66</v>
      </c>
      <c r="AC79" s="22" t="n">
        <v>2138</v>
      </c>
      <c r="AD79" s="0" t="n">
        <f aca="false">AC79/2945</f>
        <v>0.72597623089983</v>
      </c>
    </row>
    <row r="80" customFormat="false" ht="14.25" hidden="false" customHeight="false" outlineLevel="0" collapsed="false">
      <c r="A80" s="8"/>
      <c r="B80" s="9"/>
      <c r="C80" s="10" t="s">
        <v>29</v>
      </c>
      <c r="D80" s="11" t="n">
        <v>16</v>
      </c>
      <c r="E80" s="11" t="n">
        <v>712</v>
      </c>
      <c r="F80" s="11" t="n">
        <v>112</v>
      </c>
      <c r="G80" s="11" t="n">
        <v>111</v>
      </c>
      <c r="I80" s="12" t="s">
        <v>23</v>
      </c>
      <c r="J80" s="11" t="n">
        <f aca="false">SUM(D150:D159)</f>
        <v>20</v>
      </c>
      <c r="K80" s="11" t="n">
        <f aca="false">SUM(E150:E159)</f>
        <v>7934</v>
      </c>
      <c r="L80" s="11" t="n">
        <f aca="false">SUM(F150:F159)</f>
        <v>473</v>
      </c>
      <c r="M80" s="11" t="n">
        <f aca="false">SUM(G150:G159)</f>
        <v>443</v>
      </c>
      <c r="N80" s="13" t="n">
        <f aca="false">SUM(J80:K80)/SUM(J80:M80)</f>
        <v>0.896730552423901</v>
      </c>
      <c r="O80" s="13" t="n">
        <f aca="false">J80/(J80+L80)</f>
        <v>0.0405679513184584</v>
      </c>
      <c r="P80" s="13" t="n">
        <f aca="false">J80/(J80+M80)</f>
        <v>0.0431965442764579</v>
      </c>
      <c r="Q80" s="13" t="n">
        <f aca="false">(2482+J80+L80)/2945</f>
        <v>1.01018675721562</v>
      </c>
      <c r="T80" s="8"/>
      <c r="U80" s="9"/>
      <c r="V80" s="10" t="s">
        <v>29</v>
      </c>
      <c r="W80" s="11" t="n">
        <v>14</v>
      </c>
      <c r="X80" s="11" t="n">
        <v>747</v>
      </c>
      <c r="Y80" s="11" t="n">
        <v>88</v>
      </c>
      <c r="Z80" s="11" t="n">
        <v>84</v>
      </c>
      <c r="AC80" s="22" t="n">
        <v>2332</v>
      </c>
      <c r="AD80" s="0" t="n">
        <f aca="false">AC80/2945</f>
        <v>0.791850594227504</v>
      </c>
    </row>
    <row r="81" customFormat="false" ht="14.25" hidden="false" customHeight="false" outlineLevel="0" collapsed="false">
      <c r="A81" s="8"/>
      <c r="B81" s="9"/>
      <c r="C81" s="10" t="s">
        <v>30</v>
      </c>
      <c r="D81" s="11" t="n">
        <v>15</v>
      </c>
      <c r="E81" s="11" t="n">
        <v>740</v>
      </c>
      <c r="F81" s="11" t="n">
        <v>101</v>
      </c>
      <c r="G81" s="11" t="n">
        <v>95</v>
      </c>
      <c r="I81" s="12" t="s">
        <v>25</v>
      </c>
      <c r="J81" s="11" t="n">
        <f aca="false">SUM(D160:D169)</f>
        <v>25</v>
      </c>
      <c r="K81" s="11" t="n">
        <f aca="false">SUM(E160:E169)</f>
        <v>7859</v>
      </c>
      <c r="L81" s="11" t="n">
        <f aca="false">SUM(F160:F169)</f>
        <v>548</v>
      </c>
      <c r="M81" s="11" t="n">
        <f aca="false">SUM(G160:G169)</f>
        <v>438</v>
      </c>
      <c r="N81" s="13" t="n">
        <f aca="false">SUM(J81:K81)/SUM(J81:M81)</f>
        <v>0.888838782412627</v>
      </c>
      <c r="O81" s="13" t="n">
        <f aca="false">J81/(J81+L81)</f>
        <v>0.043630017452007</v>
      </c>
      <c r="P81" s="13" t="n">
        <f aca="false">J81/(J81+M81)</f>
        <v>0.0539956803455724</v>
      </c>
      <c r="Q81" s="13" t="n">
        <f aca="false">(2482+J81+L81)/2945</f>
        <v>1.03735144312394</v>
      </c>
      <c r="T81" s="8"/>
      <c r="U81" s="9"/>
      <c r="V81" s="10" t="s">
        <v>30</v>
      </c>
      <c r="W81" s="11" t="n">
        <v>12</v>
      </c>
      <c r="X81" s="11" t="n">
        <v>766</v>
      </c>
      <c r="Y81" s="11" t="n">
        <v>65</v>
      </c>
      <c r="Z81" s="11" t="n">
        <v>90</v>
      </c>
      <c r="AC81" s="22" t="n">
        <v>2482</v>
      </c>
      <c r="AD81" s="0" t="n">
        <f aca="false">AC81/2945</f>
        <v>0.842784380305603</v>
      </c>
    </row>
    <row r="82" customFormat="false" ht="15" hidden="false" customHeight="false" outlineLevel="0" collapsed="false">
      <c r="A82" s="8"/>
      <c r="B82" s="9"/>
      <c r="C82" s="10" t="s">
        <v>31</v>
      </c>
      <c r="D82" s="11" t="n">
        <v>13</v>
      </c>
      <c r="E82" s="11" t="n">
        <v>768</v>
      </c>
      <c r="F82" s="11" t="n">
        <v>69</v>
      </c>
      <c r="G82" s="11" t="n">
        <v>101</v>
      </c>
      <c r="N82" s="14" t="s">
        <v>27</v>
      </c>
      <c r="O82" s="14"/>
      <c r="P82" s="14"/>
      <c r="Q82" s="14"/>
      <c r="T82" s="8"/>
      <c r="U82" s="9"/>
      <c r="V82" s="10" t="s">
        <v>31</v>
      </c>
      <c r="W82" s="11" t="n">
        <v>15</v>
      </c>
      <c r="X82" s="11" t="n">
        <v>747</v>
      </c>
      <c r="Y82" s="11" t="n">
        <v>93</v>
      </c>
      <c r="Z82" s="11" t="n">
        <v>78</v>
      </c>
      <c r="AC82" s="22" t="n">
        <v>2601</v>
      </c>
      <c r="AD82" s="0" t="n">
        <f aca="false">AC82/2945</f>
        <v>0.883191850594228</v>
      </c>
    </row>
    <row r="83" customFormat="false" ht="14.25" hidden="false" customHeight="false" outlineLevel="0" collapsed="false">
      <c r="A83" s="8"/>
      <c r="B83" s="9"/>
      <c r="C83" s="10" t="s">
        <v>33</v>
      </c>
      <c r="D83" s="11" t="n">
        <v>12</v>
      </c>
      <c r="E83" s="11" t="n">
        <v>745</v>
      </c>
      <c r="F83" s="11" t="n">
        <v>98</v>
      </c>
      <c r="G83" s="11" t="n">
        <v>93</v>
      </c>
      <c r="N83" s="13" t="n">
        <f aca="false">AVERAGE(N$79:N$81)</f>
        <v>0.893949642991357</v>
      </c>
      <c r="O83" s="13" t="n">
        <f aca="false">AVERAGE(O$79:O$81)</f>
        <v>0.042703381473056</v>
      </c>
      <c r="P83" s="13" t="n">
        <f aca="false">AVERAGE(P$79:P$81)</f>
        <v>0.0482361411087113</v>
      </c>
      <c r="Q83" s="13" t="n">
        <f aca="false">AVERAGE(Q$79:Q$81)</f>
        <v>1.02014714204867</v>
      </c>
      <c r="T83" s="8"/>
      <c r="U83" s="9"/>
      <c r="V83" s="10" t="s">
        <v>33</v>
      </c>
      <c r="W83" s="11" t="n">
        <v>14</v>
      </c>
      <c r="X83" s="11" t="n">
        <v>766</v>
      </c>
      <c r="Y83" s="11" t="n">
        <v>77</v>
      </c>
      <c r="Z83" s="11" t="n">
        <v>74</v>
      </c>
    </row>
    <row r="84" customFormat="false" ht="14.25" hidden="false" customHeight="false" outlineLevel="0" collapsed="false">
      <c r="A84" s="8"/>
      <c r="B84" s="15" t="s">
        <v>34</v>
      </c>
      <c r="C84" s="10" t="s">
        <v>18</v>
      </c>
      <c r="D84" s="11" t="n">
        <v>11</v>
      </c>
      <c r="E84" s="11" t="n">
        <v>747</v>
      </c>
      <c r="F84" s="11" t="n">
        <v>94</v>
      </c>
      <c r="G84" s="11" t="n">
        <v>99</v>
      </c>
      <c r="T84" s="8"/>
      <c r="U84" s="15" t="s">
        <v>34</v>
      </c>
      <c r="V84" s="10" t="s">
        <v>18</v>
      </c>
      <c r="W84" s="11" t="n">
        <v>9</v>
      </c>
      <c r="X84" s="11" t="n">
        <v>785</v>
      </c>
      <c r="Y84" s="11" t="n">
        <v>56</v>
      </c>
      <c r="Z84" s="11" t="n">
        <v>83</v>
      </c>
    </row>
    <row r="85" customFormat="false" ht="14.25" hidden="false" customHeight="false" outlineLevel="0" collapsed="false">
      <c r="A85" s="8"/>
      <c r="B85" s="15"/>
      <c r="C85" s="10" t="s">
        <v>20</v>
      </c>
      <c r="D85" s="11" t="n">
        <v>15</v>
      </c>
      <c r="E85" s="11" t="n">
        <v>753</v>
      </c>
      <c r="F85" s="11" t="n">
        <v>85</v>
      </c>
      <c r="G85" s="11" t="n">
        <v>98</v>
      </c>
      <c r="T85" s="8"/>
      <c r="U85" s="15"/>
      <c r="V85" s="10" t="s">
        <v>20</v>
      </c>
      <c r="W85" s="11" t="n">
        <v>7</v>
      </c>
      <c r="X85" s="11" t="n">
        <v>784</v>
      </c>
      <c r="Y85" s="11" t="n">
        <v>73</v>
      </c>
      <c r="Z85" s="11" t="n">
        <v>69</v>
      </c>
    </row>
    <row r="86" customFormat="false" ht="14.25" hidden="false" customHeight="false" outlineLevel="0" collapsed="false">
      <c r="A86" s="8"/>
      <c r="B86" s="15"/>
      <c r="C86" s="10" t="s">
        <v>22</v>
      </c>
      <c r="D86" s="11" t="n">
        <v>19</v>
      </c>
      <c r="E86" s="11" t="n">
        <v>757</v>
      </c>
      <c r="F86" s="11" t="n">
        <v>107</v>
      </c>
      <c r="G86" s="11" t="n">
        <v>68</v>
      </c>
      <c r="T86" s="8"/>
      <c r="U86" s="15"/>
      <c r="V86" s="10" t="s">
        <v>22</v>
      </c>
      <c r="W86" s="11" t="n">
        <v>8</v>
      </c>
      <c r="X86" s="11" t="n">
        <v>767</v>
      </c>
      <c r="Y86" s="11" t="n">
        <v>78</v>
      </c>
      <c r="Z86" s="11" t="n">
        <v>80</v>
      </c>
    </row>
    <row r="87" customFormat="false" ht="15" hidden="false" customHeight="false" outlineLevel="0" collapsed="false">
      <c r="A87" s="8"/>
      <c r="B87" s="15"/>
      <c r="C87" s="10" t="s">
        <v>24</v>
      </c>
      <c r="D87" s="11" t="n">
        <v>20</v>
      </c>
      <c r="E87" s="11" t="n">
        <v>742</v>
      </c>
      <c r="F87" s="11" t="n">
        <v>90</v>
      </c>
      <c r="G87" s="11" t="n">
        <v>99</v>
      </c>
      <c r="I87" s="5" t="s">
        <v>47</v>
      </c>
      <c r="J87" s="6" t="s">
        <v>11</v>
      </c>
      <c r="K87" s="6"/>
      <c r="L87" s="6"/>
      <c r="M87" s="6"/>
      <c r="N87" s="7" t="s">
        <v>12</v>
      </c>
      <c r="O87" s="7" t="s">
        <v>13</v>
      </c>
      <c r="P87" s="7" t="s">
        <v>14</v>
      </c>
      <c r="Q87" s="7" t="s">
        <v>15</v>
      </c>
      <c r="T87" s="8"/>
      <c r="U87" s="15"/>
      <c r="V87" s="10" t="s">
        <v>24</v>
      </c>
      <c r="W87" s="11" t="n">
        <v>13</v>
      </c>
      <c r="X87" s="11" t="n">
        <v>771</v>
      </c>
      <c r="Y87" s="11" t="n">
        <v>73</v>
      </c>
      <c r="Z87" s="11" t="n">
        <v>76</v>
      </c>
    </row>
    <row r="88" customFormat="false" ht="15" hidden="false" customHeight="false" outlineLevel="0" collapsed="false">
      <c r="A88" s="8"/>
      <c r="B88" s="15"/>
      <c r="C88" s="10" t="s">
        <v>26</v>
      </c>
      <c r="D88" s="11" t="n">
        <v>12</v>
      </c>
      <c r="E88" s="11" t="n">
        <v>745</v>
      </c>
      <c r="F88" s="11" t="n">
        <v>93</v>
      </c>
      <c r="G88" s="11" t="n">
        <v>101</v>
      </c>
      <c r="I88" s="5"/>
      <c r="J88" s="4" t="s">
        <v>6</v>
      </c>
      <c r="K88" s="4" t="s">
        <v>7</v>
      </c>
      <c r="L88" s="4" t="s">
        <v>8</v>
      </c>
      <c r="M88" s="4" t="s">
        <v>9</v>
      </c>
      <c r="N88" s="7"/>
      <c r="O88" s="7"/>
      <c r="P88" s="7"/>
      <c r="Q88" s="7"/>
      <c r="T88" s="8"/>
      <c r="U88" s="15"/>
      <c r="V88" s="10" t="s">
        <v>26</v>
      </c>
      <c r="W88" s="11" t="n">
        <v>13</v>
      </c>
      <c r="X88" s="11" t="n">
        <v>736</v>
      </c>
      <c r="Y88" s="11" t="n">
        <v>86</v>
      </c>
      <c r="Z88" s="11" t="n">
        <v>98</v>
      </c>
    </row>
    <row r="89" customFormat="false" ht="14.25" hidden="false" customHeight="false" outlineLevel="0" collapsed="false">
      <c r="A89" s="8"/>
      <c r="B89" s="15"/>
      <c r="C89" s="10" t="s">
        <v>28</v>
      </c>
      <c r="D89" s="11" t="n">
        <v>13</v>
      </c>
      <c r="E89" s="11" t="n">
        <v>757</v>
      </c>
      <c r="F89" s="11" t="n">
        <v>86</v>
      </c>
      <c r="G89" s="11" t="n">
        <v>95</v>
      </c>
      <c r="I89" s="12" t="s">
        <v>21</v>
      </c>
      <c r="J89" s="11" t="n">
        <f aca="false">SUM(W140:W149)</f>
        <v>13</v>
      </c>
      <c r="K89" s="11" t="n">
        <f aca="false">SUM(X140:X149)</f>
        <v>8052</v>
      </c>
      <c r="L89" s="11" t="n">
        <f aca="false">SUM(Y140:Y149)</f>
        <v>355</v>
      </c>
      <c r="M89" s="11" t="n">
        <f aca="false">SUM(Z140:Z149)</f>
        <v>331</v>
      </c>
      <c r="N89" s="13" t="n">
        <f aca="false">SUM(J89:K89)/SUM(J89:M89)</f>
        <v>0.921608958976117</v>
      </c>
      <c r="O89" s="13" t="n">
        <f aca="false">J89/(J89+L89)</f>
        <v>0.0353260869565217</v>
      </c>
      <c r="P89" s="13" t="n">
        <f aca="false">J89/(J89+M89)</f>
        <v>0.0377906976744186</v>
      </c>
      <c r="Q89" s="13" t="n">
        <f aca="false">(2601+J89+L89)/2945</f>
        <v>1.0081494057725</v>
      </c>
      <c r="T89" s="8"/>
      <c r="U89" s="15"/>
      <c r="V89" s="10" t="s">
        <v>28</v>
      </c>
      <c r="W89" s="11" t="n">
        <v>11</v>
      </c>
      <c r="X89" s="11" t="n">
        <v>738</v>
      </c>
      <c r="Y89" s="11" t="n">
        <v>86</v>
      </c>
      <c r="Z89" s="11" t="n">
        <v>98</v>
      </c>
    </row>
    <row r="90" customFormat="false" ht="14.25" hidden="false" customHeight="false" outlineLevel="0" collapsed="false">
      <c r="A90" s="8"/>
      <c r="B90" s="15"/>
      <c r="C90" s="10" t="s">
        <v>29</v>
      </c>
      <c r="D90" s="11" t="n">
        <v>23</v>
      </c>
      <c r="E90" s="11" t="n">
        <v>710</v>
      </c>
      <c r="F90" s="11" t="n">
        <v>117</v>
      </c>
      <c r="G90" s="11" t="n">
        <v>101</v>
      </c>
      <c r="I90" s="12" t="s">
        <v>23</v>
      </c>
      <c r="J90" s="11" t="n">
        <f aca="false">SUM(W150:W159)</f>
        <v>13</v>
      </c>
      <c r="K90" s="11" t="n">
        <f aca="false">SUM(X150:X159)</f>
        <v>7979</v>
      </c>
      <c r="L90" s="11" t="n">
        <f aca="false">SUM(Y150:Y159)</f>
        <v>428</v>
      </c>
      <c r="M90" s="11" t="n">
        <f aca="false">SUM(Z150:Z159)</f>
        <v>331</v>
      </c>
      <c r="N90" s="13" t="n">
        <f aca="false">SUM(J90:K90)/SUM(J90:M90)</f>
        <v>0.913267055193692</v>
      </c>
      <c r="O90" s="13" t="n">
        <f aca="false">J90/(J90+L90)</f>
        <v>0.0294784580498866</v>
      </c>
      <c r="P90" s="13" t="n">
        <f aca="false">J90/(J90+M90)</f>
        <v>0.0377906976744186</v>
      </c>
      <c r="Q90" s="13" t="n">
        <f aca="false">(2601+J90+L90)/2945</f>
        <v>1.03293718166384</v>
      </c>
      <c r="T90" s="8"/>
      <c r="U90" s="15"/>
      <c r="V90" s="10" t="s">
        <v>29</v>
      </c>
      <c r="W90" s="11" t="n">
        <v>9</v>
      </c>
      <c r="X90" s="11" t="n">
        <v>778</v>
      </c>
      <c r="Y90" s="11" t="n">
        <v>64</v>
      </c>
      <c r="Z90" s="11" t="n">
        <v>82</v>
      </c>
    </row>
    <row r="91" customFormat="false" ht="14.25" hidden="false" customHeight="false" outlineLevel="0" collapsed="false">
      <c r="A91" s="8"/>
      <c r="B91" s="15"/>
      <c r="C91" s="10" t="s">
        <v>30</v>
      </c>
      <c r="D91" s="11" t="n">
        <v>18</v>
      </c>
      <c r="E91" s="11" t="n">
        <v>758</v>
      </c>
      <c r="F91" s="11" t="n">
        <v>77</v>
      </c>
      <c r="G91" s="11" t="n">
        <v>98</v>
      </c>
      <c r="I91" s="12" t="s">
        <v>25</v>
      </c>
      <c r="J91" s="11" t="n">
        <f aca="false">SUM(W160:W169)</f>
        <v>15</v>
      </c>
      <c r="K91" s="11" t="n">
        <f aca="false">SUM(X160:X169)</f>
        <v>7992</v>
      </c>
      <c r="L91" s="11" t="n">
        <f aca="false">SUM(Y160:Y169)</f>
        <v>415</v>
      </c>
      <c r="M91" s="11" t="n">
        <f aca="false">SUM(Z160:Z169)</f>
        <v>329</v>
      </c>
      <c r="N91" s="13" t="n">
        <f aca="false">SUM(J91:K91)/SUM(J91:M91)</f>
        <v>0.914981145011999</v>
      </c>
      <c r="O91" s="13" t="n">
        <f aca="false">J91/(J91+L91)</f>
        <v>0.0348837209302326</v>
      </c>
      <c r="P91" s="13" t="n">
        <f aca="false">J91/(J91+M91)</f>
        <v>0.0436046511627907</v>
      </c>
      <c r="Q91" s="13" t="n">
        <f aca="false">(2601+J91+L91)/2945</f>
        <v>1.02920203735144</v>
      </c>
      <c r="T91" s="8"/>
      <c r="U91" s="15"/>
      <c r="V91" s="10" t="s">
        <v>30</v>
      </c>
      <c r="W91" s="11" t="n">
        <v>20</v>
      </c>
      <c r="X91" s="11" t="n">
        <v>749</v>
      </c>
      <c r="Y91" s="11" t="n">
        <v>82</v>
      </c>
      <c r="Z91" s="11" t="n">
        <v>82</v>
      </c>
    </row>
    <row r="92" customFormat="false" ht="15" hidden="false" customHeight="false" outlineLevel="0" collapsed="false">
      <c r="A92" s="8"/>
      <c r="B92" s="15"/>
      <c r="C92" s="10" t="s">
        <v>31</v>
      </c>
      <c r="D92" s="11" t="n">
        <v>9</v>
      </c>
      <c r="E92" s="11" t="n">
        <v>762</v>
      </c>
      <c r="F92" s="11" t="n">
        <v>97</v>
      </c>
      <c r="G92" s="11" t="n">
        <v>83</v>
      </c>
      <c r="N92" s="14" t="s">
        <v>27</v>
      </c>
      <c r="O92" s="14"/>
      <c r="P92" s="14"/>
      <c r="Q92" s="14"/>
      <c r="T92" s="8"/>
      <c r="U92" s="15"/>
      <c r="V92" s="10" t="s">
        <v>31</v>
      </c>
      <c r="W92" s="11" t="n">
        <v>9</v>
      </c>
      <c r="X92" s="11" t="n">
        <v>763</v>
      </c>
      <c r="Y92" s="11" t="n">
        <v>90</v>
      </c>
      <c r="Z92" s="11" t="n">
        <v>71</v>
      </c>
    </row>
    <row r="93" customFormat="false" ht="14.25" hidden="false" customHeight="false" outlineLevel="0" collapsed="false">
      <c r="A93" s="8"/>
      <c r="B93" s="15"/>
      <c r="C93" s="10" t="s">
        <v>33</v>
      </c>
      <c r="D93" s="11" t="n">
        <v>17</v>
      </c>
      <c r="E93" s="11" t="n">
        <v>738</v>
      </c>
      <c r="F93" s="11" t="n">
        <v>92</v>
      </c>
      <c r="G93" s="11" t="n">
        <v>101</v>
      </c>
      <c r="N93" s="13" t="n">
        <f aca="false">AVERAGE(N$89:N$91)</f>
        <v>0.916619053060603</v>
      </c>
      <c r="O93" s="13" t="n">
        <f aca="false">AVERAGE(O$89:O$91)</f>
        <v>0.0332294219788803</v>
      </c>
      <c r="P93" s="13" t="n">
        <f aca="false">AVERAGE(P$89:P$91)</f>
        <v>0.0397286821705426</v>
      </c>
      <c r="Q93" s="13" t="n">
        <f aca="false">AVERAGE(Q$81:Q$91)</f>
        <v>1.02555744199208</v>
      </c>
      <c r="T93" s="8"/>
      <c r="U93" s="15"/>
      <c r="V93" s="10" t="s">
        <v>33</v>
      </c>
      <c r="W93" s="11" t="n">
        <v>11</v>
      </c>
      <c r="X93" s="11" t="n">
        <v>783</v>
      </c>
      <c r="Y93" s="11" t="n">
        <v>65</v>
      </c>
      <c r="Z93" s="11" t="n">
        <v>72</v>
      </c>
    </row>
    <row r="94" customFormat="false" ht="14.25" hidden="false" customHeight="false" outlineLevel="0" collapsed="false">
      <c r="A94" s="8"/>
      <c r="B94" s="16" t="s">
        <v>36</v>
      </c>
      <c r="C94" s="10" t="s">
        <v>18</v>
      </c>
      <c r="D94" s="11" t="n">
        <v>17</v>
      </c>
      <c r="E94" s="11" t="n">
        <v>738</v>
      </c>
      <c r="F94" s="11" t="n">
        <v>105</v>
      </c>
      <c r="G94" s="11" t="n">
        <v>91</v>
      </c>
      <c r="T94" s="8"/>
      <c r="U94" s="16" t="s">
        <v>36</v>
      </c>
      <c r="V94" s="10" t="s">
        <v>18</v>
      </c>
      <c r="W94" s="11" t="n">
        <v>15</v>
      </c>
      <c r="X94" s="11" t="n">
        <v>738</v>
      </c>
      <c r="Y94" s="11" t="n">
        <v>101</v>
      </c>
      <c r="Z94" s="11" t="n">
        <v>79</v>
      </c>
    </row>
    <row r="95" customFormat="false" ht="14.25" hidden="false" customHeight="false" outlineLevel="0" collapsed="false">
      <c r="A95" s="8"/>
      <c r="B95" s="8"/>
      <c r="C95" s="10" t="s">
        <v>20</v>
      </c>
      <c r="D95" s="11" t="n">
        <v>28</v>
      </c>
      <c r="E95" s="11" t="n">
        <v>725</v>
      </c>
      <c r="F95" s="11" t="n">
        <v>100</v>
      </c>
      <c r="G95" s="11" t="n">
        <v>98</v>
      </c>
      <c r="T95" s="8"/>
      <c r="U95" s="8"/>
      <c r="V95" s="10" t="s">
        <v>20</v>
      </c>
      <c r="W95" s="11" t="n">
        <v>12</v>
      </c>
      <c r="X95" s="11" t="n">
        <v>759</v>
      </c>
      <c r="Y95" s="11" t="n">
        <v>81</v>
      </c>
      <c r="Z95" s="11" t="n">
        <v>81</v>
      </c>
    </row>
    <row r="96" customFormat="false" ht="14.25" hidden="false" customHeight="false" outlineLevel="0" collapsed="false">
      <c r="A96" s="8"/>
      <c r="B96" s="8"/>
      <c r="C96" s="10" t="s">
        <v>22</v>
      </c>
      <c r="D96" s="11" t="n">
        <v>17</v>
      </c>
      <c r="E96" s="11" t="n">
        <v>715</v>
      </c>
      <c r="F96" s="11" t="n">
        <v>107</v>
      </c>
      <c r="G96" s="11" t="n">
        <v>112</v>
      </c>
      <c r="T96" s="8"/>
      <c r="U96" s="8"/>
      <c r="V96" s="10" t="s">
        <v>22</v>
      </c>
      <c r="W96" s="11" t="n">
        <v>5</v>
      </c>
      <c r="X96" s="11" t="n">
        <v>771</v>
      </c>
      <c r="Y96" s="11" t="n">
        <v>69</v>
      </c>
      <c r="Z96" s="11" t="n">
        <v>88</v>
      </c>
    </row>
    <row r="97" customFormat="false" ht="14.25" hidden="false" customHeight="false" outlineLevel="0" collapsed="false">
      <c r="A97" s="8"/>
      <c r="B97" s="8"/>
      <c r="C97" s="10" t="s">
        <v>24</v>
      </c>
      <c r="D97" s="11" t="n">
        <v>21</v>
      </c>
      <c r="E97" s="11" t="n">
        <v>731</v>
      </c>
      <c r="F97" s="11" t="n">
        <v>105</v>
      </c>
      <c r="G97" s="11" t="n">
        <v>94</v>
      </c>
      <c r="T97" s="8"/>
      <c r="U97" s="8"/>
      <c r="V97" s="10" t="s">
        <v>24</v>
      </c>
      <c r="W97" s="11" t="n">
        <v>10</v>
      </c>
      <c r="X97" s="11" t="n">
        <v>746</v>
      </c>
      <c r="Y97" s="11" t="n">
        <v>92</v>
      </c>
      <c r="Z97" s="11" t="n">
        <v>85</v>
      </c>
    </row>
    <row r="98" customFormat="false" ht="14.25" hidden="false" customHeight="false" outlineLevel="0" collapsed="false">
      <c r="A98" s="8"/>
      <c r="B98" s="8"/>
      <c r="C98" s="10" t="s">
        <v>26</v>
      </c>
      <c r="D98" s="11" t="n">
        <v>19</v>
      </c>
      <c r="E98" s="11" t="n">
        <v>754</v>
      </c>
      <c r="F98" s="11" t="n">
        <v>82</v>
      </c>
      <c r="G98" s="11" t="n">
        <v>96</v>
      </c>
      <c r="T98" s="8"/>
      <c r="U98" s="8"/>
      <c r="V98" s="10" t="s">
        <v>26</v>
      </c>
      <c r="W98" s="11" t="n">
        <v>11</v>
      </c>
      <c r="X98" s="11" t="n">
        <v>781</v>
      </c>
      <c r="Y98" s="11" t="n">
        <v>68</v>
      </c>
      <c r="Z98" s="11" t="n">
        <v>73</v>
      </c>
    </row>
    <row r="99" customFormat="false" ht="14.25" hidden="false" customHeight="false" outlineLevel="0" collapsed="false">
      <c r="A99" s="8"/>
      <c r="B99" s="8"/>
      <c r="C99" s="10" t="s">
        <v>28</v>
      </c>
      <c r="D99" s="11" t="n">
        <v>11</v>
      </c>
      <c r="E99" s="11" t="n">
        <v>757</v>
      </c>
      <c r="F99" s="11" t="n">
        <v>89</v>
      </c>
      <c r="G99" s="11" t="n">
        <v>94</v>
      </c>
      <c r="T99" s="8"/>
      <c r="U99" s="8"/>
      <c r="V99" s="10" t="s">
        <v>28</v>
      </c>
      <c r="W99" s="11" t="n">
        <v>9</v>
      </c>
      <c r="X99" s="11" t="n">
        <v>773</v>
      </c>
      <c r="Y99" s="11" t="n">
        <v>77</v>
      </c>
      <c r="Z99" s="11" t="n">
        <v>74</v>
      </c>
    </row>
    <row r="100" customFormat="false" ht="14.25" hidden="false" customHeight="false" outlineLevel="0" collapsed="false">
      <c r="A100" s="8"/>
      <c r="B100" s="8"/>
      <c r="C100" s="10" t="s">
        <v>29</v>
      </c>
      <c r="D100" s="11" t="n">
        <v>17</v>
      </c>
      <c r="E100" s="11" t="n">
        <v>749</v>
      </c>
      <c r="F100" s="11" t="n">
        <v>111</v>
      </c>
      <c r="G100" s="11" t="n">
        <v>74</v>
      </c>
      <c r="T100" s="8"/>
      <c r="U100" s="8"/>
      <c r="V100" s="10" t="s">
        <v>29</v>
      </c>
      <c r="W100" s="11" t="n">
        <v>9</v>
      </c>
      <c r="X100" s="11" t="n">
        <v>765</v>
      </c>
      <c r="Y100" s="11" t="n">
        <v>65</v>
      </c>
      <c r="Z100" s="11" t="n">
        <v>94</v>
      </c>
    </row>
    <row r="101" customFormat="false" ht="14.25" hidden="false" customHeight="false" outlineLevel="0" collapsed="false">
      <c r="A101" s="8"/>
      <c r="B101" s="8"/>
      <c r="C101" s="10" t="s">
        <v>30</v>
      </c>
      <c r="D101" s="11" t="n">
        <v>10</v>
      </c>
      <c r="E101" s="11" t="n">
        <v>738</v>
      </c>
      <c r="F101" s="11" t="n">
        <v>115</v>
      </c>
      <c r="G101" s="11" t="n">
        <v>88</v>
      </c>
      <c r="T101" s="8"/>
      <c r="U101" s="8"/>
      <c r="V101" s="10" t="s">
        <v>30</v>
      </c>
      <c r="W101" s="11" t="n">
        <v>11</v>
      </c>
      <c r="X101" s="11" t="n">
        <v>764</v>
      </c>
      <c r="Y101" s="11" t="n">
        <v>76</v>
      </c>
      <c r="Z101" s="11" t="n">
        <v>82</v>
      </c>
    </row>
    <row r="102" customFormat="false" ht="14.25" hidden="false" customHeight="false" outlineLevel="0" collapsed="false">
      <c r="A102" s="8"/>
      <c r="B102" s="8"/>
      <c r="C102" s="10" t="s">
        <v>31</v>
      </c>
      <c r="D102" s="11" t="n">
        <v>14</v>
      </c>
      <c r="E102" s="11" t="n">
        <v>731</v>
      </c>
      <c r="F102" s="11" t="n">
        <v>99</v>
      </c>
      <c r="G102" s="11" t="n">
        <v>107</v>
      </c>
      <c r="T102" s="8"/>
      <c r="U102" s="8"/>
      <c r="V102" s="10" t="s">
        <v>31</v>
      </c>
      <c r="W102" s="11" t="n">
        <v>11</v>
      </c>
      <c r="X102" s="11" t="n">
        <v>758</v>
      </c>
      <c r="Y102" s="11" t="n">
        <v>85</v>
      </c>
      <c r="Z102" s="11" t="n">
        <v>79</v>
      </c>
    </row>
    <row r="103" customFormat="false" ht="14.25" hidden="false" customHeight="false" outlineLevel="0" collapsed="false">
      <c r="A103" s="8"/>
      <c r="B103" s="8"/>
      <c r="C103" s="10" t="s">
        <v>33</v>
      </c>
      <c r="D103" s="11" t="n">
        <v>9</v>
      </c>
      <c r="E103" s="11" t="n">
        <v>760</v>
      </c>
      <c r="F103" s="11" t="n">
        <v>96</v>
      </c>
      <c r="G103" s="11" t="n">
        <v>83</v>
      </c>
      <c r="T103" s="8"/>
      <c r="U103" s="8"/>
      <c r="V103" s="10" t="s">
        <v>33</v>
      </c>
      <c r="W103" s="11" t="n">
        <v>9</v>
      </c>
      <c r="X103" s="11" t="n">
        <v>747</v>
      </c>
      <c r="Y103" s="11" t="n">
        <v>91</v>
      </c>
      <c r="Z103" s="11" t="n">
        <v>84</v>
      </c>
    </row>
    <row r="104" customFormat="false" ht="12.75" hidden="false" customHeight="false" outlineLevel="0" collapsed="false">
      <c r="D104" s="17"/>
      <c r="E104" s="17"/>
      <c r="F104" s="17"/>
      <c r="G104" s="17"/>
      <c r="W104" s="17"/>
      <c r="X104" s="17"/>
      <c r="Y104" s="17"/>
      <c r="Z104" s="17"/>
    </row>
    <row r="105" customFormat="false" ht="12.75" hidden="false" customHeight="false" outlineLevel="0" collapsed="false">
      <c r="D105" s="17"/>
      <c r="E105" s="17"/>
      <c r="F105" s="17"/>
      <c r="G105" s="17"/>
      <c r="W105" s="17"/>
      <c r="X105" s="17"/>
      <c r="Y105" s="17"/>
      <c r="Z105" s="17"/>
    </row>
    <row r="106" customFormat="false" ht="15" hidden="false" customHeight="false" outlineLevel="0" collapsed="false">
      <c r="D106" s="4" t="s">
        <v>6</v>
      </c>
      <c r="E106" s="4" t="s">
        <v>7</v>
      </c>
      <c r="F106" s="4" t="s">
        <v>8</v>
      </c>
      <c r="G106" s="4" t="s">
        <v>9</v>
      </c>
      <c r="W106" s="4" t="s">
        <v>6</v>
      </c>
      <c r="X106" s="4" t="s">
        <v>7</v>
      </c>
      <c r="Y106" s="4" t="s">
        <v>8</v>
      </c>
      <c r="Z106" s="4" t="s">
        <v>9</v>
      </c>
    </row>
    <row r="107" customFormat="false" ht="13.5" hidden="false" customHeight="true" outlineLevel="0" collapsed="false">
      <c r="A107" s="8" t="s">
        <v>84</v>
      </c>
      <c r="B107" s="9" t="s">
        <v>17</v>
      </c>
      <c r="C107" s="10" t="s">
        <v>18</v>
      </c>
      <c r="D107" s="11" t="n">
        <v>6</v>
      </c>
      <c r="E107" s="11" t="n">
        <v>793</v>
      </c>
      <c r="F107" s="11" t="n">
        <v>53</v>
      </c>
      <c r="G107" s="11" t="n">
        <v>70</v>
      </c>
      <c r="T107" s="8" t="s">
        <v>85</v>
      </c>
      <c r="U107" s="9" t="s">
        <v>17</v>
      </c>
      <c r="V107" s="10" t="s">
        <v>18</v>
      </c>
      <c r="W107" s="11" t="n">
        <v>5</v>
      </c>
      <c r="X107" s="11" t="n">
        <v>801</v>
      </c>
      <c r="Y107" s="11" t="n">
        <v>48</v>
      </c>
      <c r="Z107" s="11" t="n">
        <v>48</v>
      </c>
    </row>
    <row r="108" customFormat="false" ht="14.25" hidden="false" customHeight="false" outlineLevel="0" collapsed="false">
      <c r="A108" s="8"/>
      <c r="B108" s="9"/>
      <c r="C108" s="10" t="s">
        <v>20</v>
      </c>
      <c r="D108" s="11" t="n">
        <v>13</v>
      </c>
      <c r="E108" s="11" t="n">
        <v>748</v>
      </c>
      <c r="F108" s="11" t="n">
        <v>88</v>
      </c>
      <c r="G108" s="11" t="n">
        <v>73</v>
      </c>
      <c r="T108" s="8"/>
      <c r="U108" s="9"/>
      <c r="V108" s="10" t="s">
        <v>20</v>
      </c>
      <c r="W108" s="11" t="n">
        <v>4</v>
      </c>
      <c r="X108" s="11" t="n">
        <v>805</v>
      </c>
      <c r="Y108" s="11" t="n">
        <v>48</v>
      </c>
      <c r="Z108" s="11" t="n">
        <v>45</v>
      </c>
    </row>
    <row r="109" customFormat="false" ht="14.25" hidden="false" customHeight="false" outlineLevel="0" collapsed="false">
      <c r="A109" s="8"/>
      <c r="B109" s="9"/>
      <c r="C109" s="10" t="s">
        <v>22</v>
      </c>
      <c r="D109" s="11" t="n">
        <v>10</v>
      </c>
      <c r="E109" s="11" t="n">
        <v>742</v>
      </c>
      <c r="F109" s="11" t="n">
        <v>99</v>
      </c>
      <c r="G109" s="11" t="n">
        <v>71</v>
      </c>
      <c r="T109" s="8"/>
      <c r="U109" s="9"/>
      <c r="V109" s="10" t="s">
        <v>22</v>
      </c>
      <c r="W109" s="11" t="n">
        <v>4</v>
      </c>
      <c r="X109" s="11" t="n">
        <v>795</v>
      </c>
      <c r="Y109" s="11" t="n">
        <v>62</v>
      </c>
      <c r="Z109" s="11" t="n">
        <v>41</v>
      </c>
    </row>
    <row r="110" customFormat="false" ht="14.25" hidden="false" customHeight="false" outlineLevel="0" collapsed="false">
      <c r="A110" s="8"/>
      <c r="B110" s="9"/>
      <c r="C110" s="10" t="s">
        <v>24</v>
      </c>
      <c r="D110" s="11" t="n">
        <v>14</v>
      </c>
      <c r="E110" s="11" t="n">
        <v>768</v>
      </c>
      <c r="F110" s="11" t="n">
        <v>68</v>
      </c>
      <c r="G110" s="11" t="n">
        <v>72</v>
      </c>
      <c r="T110" s="8"/>
      <c r="U110" s="9"/>
      <c r="V110" s="10" t="s">
        <v>24</v>
      </c>
      <c r="W110" s="11" t="n">
        <v>7</v>
      </c>
      <c r="X110" s="11" t="n">
        <v>786</v>
      </c>
      <c r="Y110" s="11" t="n">
        <v>50</v>
      </c>
      <c r="Z110" s="11" t="n">
        <v>59</v>
      </c>
    </row>
    <row r="111" customFormat="false" ht="14.25" hidden="false" customHeight="false" outlineLevel="0" collapsed="false">
      <c r="A111" s="8"/>
      <c r="B111" s="9"/>
      <c r="C111" s="10" t="s">
        <v>26</v>
      </c>
      <c r="D111" s="11" t="n">
        <v>11</v>
      </c>
      <c r="E111" s="11" t="n">
        <v>767</v>
      </c>
      <c r="F111" s="11" t="n">
        <v>66</v>
      </c>
      <c r="G111" s="11" t="n">
        <v>78</v>
      </c>
      <c r="T111" s="8"/>
      <c r="U111" s="9"/>
      <c r="V111" s="10" t="s">
        <v>26</v>
      </c>
      <c r="W111" s="11" t="n">
        <v>9</v>
      </c>
      <c r="X111" s="11" t="n">
        <v>779</v>
      </c>
      <c r="Y111" s="11" t="n">
        <v>53</v>
      </c>
      <c r="Z111" s="11" t="n">
        <v>61</v>
      </c>
    </row>
    <row r="112" customFormat="false" ht="14.25" hidden="false" customHeight="false" outlineLevel="0" collapsed="false">
      <c r="A112" s="8"/>
      <c r="B112" s="9"/>
      <c r="C112" s="10" t="s">
        <v>28</v>
      </c>
      <c r="D112" s="11" t="n">
        <v>6</v>
      </c>
      <c r="E112" s="11" t="n">
        <v>788</v>
      </c>
      <c r="F112" s="11" t="n">
        <v>63</v>
      </c>
      <c r="G112" s="11" t="n">
        <v>65</v>
      </c>
      <c r="T112" s="8"/>
      <c r="U112" s="9"/>
      <c r="V112" s="10" t="s">
        <v>28</v>
      </c>
      <c r="W112" s="11" t="n">
        <v>7</v>
      </c>
      <c r="X112" s="11" t="n">
        <v>786</v>
      </c>
      <c r="Y112" s="11" t="n">
        <v>55</v>
      </c>
      <c r="Z112" s="11" t="n">
        <v>54</v>
      </c>
    </row>
    <row r="113" customFormat="false" ht="14.25" hidden="false" customHeight="false" outlineLevel="0" collapsed="false">
      <c r="A113" s="8"/>
      <c r="B113" s="9"/>
      <c r="C113" s="10" t="s">
        <v>29</v>
      </c>
      <c r="D113" s="11" t="n">
        <v>11</v>
      </c>
      <c r="E113" s="11" t="n">
        <v>789</v>
      </c>
      <c r="F113" s="11" t="n">
        <v>57</v>
      </c>
      <c r="G113" s="11" t="n">
        <v>65</v>
      </c>
      <c r="T113" s="8"/>
      <c r="U113" s="9"/>
      <c r="V113" s="10" t="s">
        <v>29</v>
      </c>
      <c r="W113" s="11" t="n">
        <v>7</v>
      </c>
      <c r="X113" s="11" t="n">
        <v>761</v>
      </c>
      <c r="Y113" s="11" t="n">
        <v>70</v>
      </c>
      <c r="Z113" s="11" t="n">
        <v>64</v>
      </c>
    </row>
    <row r="114" customFormat="false" ht="14.25" hidden="false" customHeight="false" outlineLevel="0" collapsed="false">
      <c r="A114" s="8"/>
      <c r="B114" s="9"/>
      <c r="C114" s="10" t="s">
        <v>30</v>
      </c>
      <c r="D114" s="11" t="n">
        <v>7</v>
      </c>
      <c r="E114" s="11" t="n">
        <v>778</v>
      </c>
      <c r="F114" s="11" t="n">
        <v>68</v>
      </c>
      <c r="G114" s="11" t="n">
        <v>69</v>
      </c>
      <c r="T114" s="8"/>
      <c r="U114" s="9"/>
      <c r="V114" s="10" t="s">
        <v>30</v>
      </c>
      <c r="W114" s="11" t="n">
        <v>7</v>
      </c>
      <c r="X114" s="11" t="n">
        <v>751</v>
      </c>
      <c r="Y114" s="11" t="n">
        <v>81</v>
      </c>
      <c r="Z114" s="11" t="n">
        <v>63</v>
      </c>
    </row>
    <row r="115" customFormat="false" ht="14.25" hidden="false" customHeight="false" outlineLevel="0" collapsed="false">
      <c r="A115" s="8"/>
      <c r="B115" s="9"/>
      <c r="C115" s="10" t="s">
        <v>31</v>
      </c>
      <c r="D115" s="11" t="n">
        <v>14</v>
      </c>
      <c r="E115" s="11" t="n">
        <v>771</v>
      </c>
      <c r="F115" s="11" t="n">
        <v>68</v>
      </c>
      <c r="G115" s="11" t="n">
        <v>69</v>
      </c>
      <c r="T115" s="8"/>
      <c r="U115" s="9"/>
      <c r="V115" s="10" t="s">
        <v>31</v>
      </c>
      <c r="W115" s="11" t="n">
        <v>2</v>
      </c>
      <c r="X115" s="11" t="n">
        <v>777</v>
      </c>
      <c r="Y115" s="11" t="n">
        <v>60</v>
      </c>
      <c r="Z115" s="11" t="n">
        <v>63</v>
      </c>
    </row>
    <row r="116" customFormat="false" ht="14.25" hidden="false" customHeight="false" outlineLevel="0" collapsed="false">
      <c r="A116" s="8"/>
      <c r="B116" s="9"/>
      <c r="C116" s="10" t="s">
        <v>33</v>
      </c>
      <c r="D116" s="11" t="n">
        <v>6</v>
      </c>
      <c r="E116" s="11" t="n">
        <v>780</v>
      </c>
      <c r="F116" s="11" t="n">
        <v>53</v>
      </c>
      <c r="G116" s="11" t="n">
        <v>77</v>
      </c>
      <c r="T116" s="8"/>
      <c r="U116" s="9"/>
      <c r="V116" s="10" t="s">
        <v>33</v>
      </c>
      <c r="W116" s="11" t="n">
        <v>3</v>
      </c>
      <c r="X116" s="11" t="n">
        <v>764</v>
      </c>
      <c r="Y116" s="11" t="n">
        <v>75</v>
      </c>
      <c r="Z116" s="11" t="n">
        <v>60</v>
      </c>
    </row>
    <row r="117" customFormat="false" ht="14.25" hidden="false" customHeight="false" outlineLevel="0" collapsed="false">
      <c r="A117" s="8"/>
      <c r="B117" s="15" t="s">
        <v>34</v>
      </c>
      <c r="C117" s="10" t="s">
        <v>18</v>
      </c>
      <c r="D117" s="11" t="n">
        <v>6</v>
      </c>
      <c r="E117" s="11" t="n">
        <v>756</v>
      </c>
      <c r="F117" s="11" t="n">
        <v>96</v>
      </c>
      <c r="G117" s="11" t="n">
        <v>64</v>
      </c>
      <c r="T117" s="8"/>
      <c r="U117" s="15" t="s">
        <v>34</v>
      </c>
      <c r="V117" s="10" t="s">
        <v>18</v>
      </c>
      <c r="W117" s="11" t="n">
        <v>3</v>
      </c>
      <c r="X117" s="11" t="n">
        <v>768</v>
      </c>
      <c r="Y117" s="11" t="n">
        <v>67</v>
      </c>
      <c r="Z117" s="11" t="n">
        <v>64</v>
      </c>
    </row>
    <row r="118" customFormat="false" ht="14.25" hidden="false" customHeight="false" outlineLevel="0" collapsed="false">
      <c r="A118" s="8"/>
      <c r="B118" s="15"/>
      <c r="C118" s="10" t="s">
        <v>20</v>
      </c>
      <c r="D118" s="11" t="n">
        <v>10</v>
      </c>
      <c r="E118" s="11" t="n">
        <v>773</v>
      </c>
      <c r="F118" s="11" t="n">
        <v>51</v>
      </c>
      <c r="G118" s="11" t="n">
        <v>88</v>
      </c>
      <c r="T118" s="8"/>
      <c r="U118" s="15"/>
      <c r="V118" s="10" t="s">
        <v>20</v>
      </c>
      <c r="W118" s="11" t="n">
        <v>3</v>
      </c>
      <c r="X118" s="11" t="n">
        <v>776</v>
      </c>
      <c r="Y118" s="11" t="n">
        <v>67</v>
      </c>
      <c r="Z118" s="11" t="n">
        <v>56</v>
      </c>
    </row>
    <row r="119" customFormat="false" ht="14.25" hidden="false" customHeight="false" outlineLevel="0" collapsed="false">
      <c r="A119" s="8"/>
      <c r="B119" s="15"/>
      <c r="C119" s="10" t="s">
        <v>22</v>
      </c>
      <c r="D119" s="11" t="n">
        <v>10</v>
      </c>
      <c r="E119" s="11" t="n">
        <v>787</v>
      </c>
      <c r="F119" s="11" t="n">
        <v>54</v>
      </c>
      <c r="G119" s="11" t="n">
        <v>71</v>
      </c>
      <c r="T119" s="8"/>
      <c r="U119" s="15"/>
      <c r="V119" s="10" t="s">
        <v>22</v>
      </c>
      <c r="W119" s="11" t="n">
        <v>4</v>
      </c>
      <c r="X119" s="11" t="n">
        <v>804</v>
      </c>
      <c r="Y119" s="11" t="n">
        <v>44</v>
      </c>
      <c r="Z119" s="11" t="n">
        <v>50</v>
      </c>
    </row>
    <row r="120" customFormat="false" ht="14.25" hidden="false" customHeight="false" outlineLevel="0" collapsed="false">
      <c r="A120" s="8"/>
      <c r="B120" s="15"/>
      <c r="C120" s="10" t="s">
        <v>24</v>
      </c>
      <c r="D120" s="11" t="n">
        <v>11</v>
      </c>
      <c r="E120" s="11" t="n">
        <v>771</v>
      </c>
      <c r="F120" s="11" t="n">
        <v>64</v>
      </c>
      <c r="G120" s="11" t="n">
        <v>76</v>
      </c>
      <c r="T120" s="8"/>
      <c r="U120" s="15"/>
      <c r="V120" s="10" t="s">
        <v>24</v>
      </c>
      <c r="W120" s="11" t="n">
        <v>6</v>
      </c>
      <c r="X120" s="11" t="n">
        <v>795</v>
      </c>
      <c r="Y120" s="11" t="n">
        <v>41</v>
      </c>
      <c r="Z120" s="11" t="n">
        <v>60</v>
      </c>
    </row>
    <row r="121" customFormat="false" ht="14.25" hidden="false" customHeight="false" outlineLevel="0" collapsed="false">
      <c r="A121" s="8"/>
      <c r="B121" s="15"/>
      <c r="C121" s="10" t="s">
        <v>26</v>
      </c>
      <c r="D121" s="11" t="n">
        <v>10</v>
      </c>
      <c r="E121" s="11" t="n">
        <v>789</v>
      </c>
      <c r="F121" s="11" t="n">
        <v>67</v>
      </c>
      <c r="G121" s="11" t="n">
        <v>56</v>
      </c>
      <c r="T121" s="8"/>
      <c r="U121" s="15"/>
      <c r="V121" s="10" t="s">
        <v>26</v>
      </c>
      <c r="W121" s="11" t="n">
        <v>2</v>
      </c>
      <c r="X121" s="11" t="n">
        <v>803</v>
      </c>
      <c r="Y121" s="11" t="n">
        <v>37</v>
      </c>
      <c r="Z121" s="11" t="n">
        <v>60</v>
      </c>
    </row>
    <row r="122" customFormat="false" ht="14.25" hidden="false" customHeight="false" outlineLevel="0" collapsed="false">
      <c r="A122" s="8"/>
      <c r="B122" s="15"/>
      <c r="C122" s="10" t="s">
        <v>28</v>
      </c>
      <c r="D122" s="11" t="n">
        <v>4</v>
      </c>
      <c r="E122" s="11" t="n">
        <v>784</v>
      </c>
      <c r="F122" s="11" t="n">
        <v>49</v>
      </c>
      <c r="G122" s="11" t="n">
        <v>85</v>
      </c>
      <c r="T122" s="8"/>
      <c r="U122" s="15"/>
      <c r="V122" s="10" t="s">
        <v>28</v>
      </c>
      <c r="W122" s="11" t="n">
        <v>6</v>
      </c>
      <c r="X122" s="11" t="n">
        <v>804</v>
      </c>
      <c r="Y122" s="11" t="n">
        <v>43</v>
      </c>
      <c r="Z122" s="11" t="n">
        <v>49</v>
      </c>
    </row>
    <row r="123" customFormat="false" ht="14.25" hidden="false" customHeight="false" outlineLevel="0" collapsed="false">
      <c r="A123" s="8"/>
      <c r="B123" s="15"/>
      <c r="C123" s="10" t="s">
        <v>29</v>
      </c>
      <c r="D123" s="11" t="n">
        <v>7</v>
      </c>
      <c r="E123" s="11" t="n">
        <v>781</v>
      </c>
      <c r="F123" s="11" t="n">
        <v>64</v>
      </c>
      <c r="G123" s="11" t="n">
        <v>70</v>
      </c>
      <c r="T123" s="8"/>
      <c r="U123" s="15"/>
      <c r="V123" s="10" t="s">
        <v>29</v>
      </c>
      <c r="W123" s="11" t="n">
        <v>3</v>
      </c>
      <c r="X123" s="11" t="n">
        <v>801</v>
      </c>
      <c r="Y123" s="11" t="n">
        <v>46</v>
      </c>
      <c r="Z123" s="11" t="n">
        <v>52</v>
      </c>
    </row>
    <row r="124" customFormat="false" ht="14.25" hidden="false" customHeight="false" outlineLevel="0" collapsed="false">
      <c r="A124" s="8"/>
      <c r="B124" s="15"/>
      <c r="C124" s="10" t="s">
        <v>30</v>
      </c>
      <c r="D124" s="11" t="n">
        <v>10</v>
      </c>
      <c r="E124" s="11" t="n">
        <v>746</v>
      </c>
      <c r="F124" s="11" t="n">
        <v>92</v>
      </c>
      <c r="G124" s="11" t="n">
        <v>74</v>
      </c>
      <c r="T124" s="8"/>
      <c r="U124" s="15"/>
      <c r="V124" s="10" t="s">
        <v>30</v>
      </c>
      <c r="W124" s="11" t="n">
        <v>6</v>
      </c>
      <c r="X124" s="11" t="n">
        <v>775</v>
      </c>
      <c r="Y124" s="11" t="n">
        <v>60</v>
      </c>
      <c r="Z124" s="11" t="n">
        <v>61</v>
      </c>
    </row>
    <row r="125" customFormat="false" ht="14.25" hidden="false" customHeight="false" outlineLevel="0" collapsed="false">
      <c r="A125" s="8"/>
      <c r="B125" s="15"/>
      <c r="C125" s="10" t="s">
        <v>31</v>
      </c>
      <c r="D125" s="11" t="n">
        <v>7</v>
      </c>
      <c r="E125" s="11" t="n">
        <v>805</v>
      </c>
      <c r="F125" s="11" t="n">
        <v>42</v>
      </c>
      <c r="G125" s="11" t="n">
        <v>68</v>
      </c>
      <c r="T125" s="8"/>
      <c r="U125" s="15"/>
      <c r="V125" s="10" t="s">
        <v>31</v>
      </c>
      <c r="W125" s="11" t="n">
        <v>7</v>
      </c>
      <c r="X125" s="11" t="n">
        <v>777</v>
      </c>
      <c r="Y125" s="11" t="n">
        <v>59</v>
      </c>
      <c r="Z125" s="11" t="n">
        <v>59</v>
      </c>
    </row>
    <row r="126" customFormat="false" ht="14.25" hidden="false" customHeight="false" outlineLevel="0" collapsed="false">
      <c r="A126" s="8"/>
      <c r="B126" s="15"/>
      <c r="C126" s="10" t="s">
        <v>33</v>
      </c>
      <c r="D126" s="11" t="n">
        <v>13</v>
      </c>
      <c r="E126" s="11" t="n">
        <v>752</v>
      </c>
      <c r="F126" s="11" t="n">
        <v>84</v>
      </c>
      <c r="G126" s="11" t="n">
        <v>67</v>
      </c>
      <c r="T126" s="8"/>
      <c r="U126" s="15"/>
      <c r="V126" s="10" t="s">
        <v>33</v>
      </c>
      <c r="W126" s="11" t="n">
        <v>6</v>
      </c>
      <c r="X126" s="11" t="n">
        <v>792</v>
      </c>
      <c r="Y126" s="11" t="n">
        <v>48</v>
      </c>
      <c r="Z126" s="11" t="n">
        <v>56</v>
      </c>
    </row>
    <row r="127" customFormat="false" ht="14.25" hidden="false" customHeight="false" outlineLevel="0" collapsed="false">
      <c r="A127" s="8"/>
      <c r="B127" s="16" t="s">
        <v>36</v>
      </c>
      <c r="C127" s="10" t="s">
        <v>18</v>
      </c>
      <c r="D127" s="11" t="n">
        <v>11</v>
      </c>
      <c r="E127" s="11" t="n">
        <v>772</v>
      </c>
      <c r="F127" s="11" t="n">
        <v>63</v>
      </c>
      <c r="G127" s="11" t="n">
        <v>76</v>
      </c>
      <c r="T127" s="8"/>
      <c r="U127" s="16" t="s">
        <v>36</v>
      </c>
      <c r="V127" s="10" t="s">
        <v>18</v>
      </c>
      <c r="W127" s="11" t="n">
        <v>2</v>
      </c>
      <c r="X127" s="11" t="n">
        <v>794</v>
      </c>
      <c r="Y127" s="11" t="n">
        <v>45</v>
      </c>
      <c r="Z127" s="11" t="n">
        <v>61</v>
      </c>
    </row>
    <row r="128" customFormat="false" ht="14.25" hidden="false" customHeight="false" outlineLevel="0" collapsed="false">
      <c r="A128" s="8"/>
      <c r="B128" s="8"/>
      <c r="C128" s="10" t="s">
        <v>20</v>
      </c>
      <c r="D128" s="11" t="n">
        <v>3</v>
      </c>
      <c r="E128" s="11" t="n">
        <v>789</v>
      </c>
      <c r="F128" s="11" t="n">
        <v>58</v>
      </c>
      <c r="G128" s="11" t="n">
        <v>72</v>
      </c>
      <c r="T128" s="8"/>
      <c r="U128" s="8"/>
      <c r="V128" s="10" t="s">
        <v>20</v>
      </c>
      <c r="W128" s="11" t="n">
        <v>3</v>
      </c>
      <c r="X128" s="11" t="n">
        <v>808</v>
      </c>
      <c r="Y128" s="11" t="n">
        <v>51</v>
      </c>
      <c r="Z128" s="11" t="n">
        <v>40</v>
      </c>
    </row>
    <row r="129" customFormat="false" ht="14.25" hidden="false" customHeight="false" outlineLevel="0" collapsed="false">
      <c r="A129" s="8"/>
      <c r="B129" s="8"/>
      <c r="C129" s="10" t="s">
        <v>22</v>
      </c>
      <c r="D129" s="11" t="n">
        <v>11</v>
      </c>
      <c r="E129" s="11" t="n">
        <v>766</v>
      </c>
      <c r="F129" s="11" t="n">
        <v>79</v>
      </c>
      <c r="G129" s="11" t="n">
        <v>66</v>
      </c>
      <c r="T129" s="8"/>
      <c r="U129" s="8"/>
      <c r="V129" s="10" t="s">
        <v>22</v>
      </c>
      <c r="W129" s="11" t="n">
        <v>6</v>
      </c>
      <c r="X129" s="11" t="n">
        <v>779</v>
      </c>
      <c r="Y129" s="11" t="n">
        <v>48</v>
      </c>
      <c r="Z129" s="11" t="n">
        <v>69</v>
      </c>
    </row>
    <row r="130" customFormat="false" ht="14.25" hidden="false" customHeight="false" outlineLevel="0" collapsed="false">
      <c r="A130" s="8"/>
      <c r="B130" s="8"/>
      <c r="C130" s="10" t="s">
        <v>24</v>
      </c>
      <c r="D130" s="11" t="n">
        <v>9</v>
      </c>
      <c r="E130" s="11" t="n">
        <v>719</v>
      </c>
      <c r="F130" s="11" t="n">
        <v>128</v>
      </c>
      <c r="G130" s="11" t="n">
        <v>66</v>
      </c>
      <c r="T130" s="8"/>
      <c r="U130" s="8"/>
      <c r="V130" s="10" t="s">
        <v>24</v>
      </c>
      <c r="W130" s="11" t="n">
        <v>7</v>
      </c>
      <c r="X130" s="11" t="n">
        <v>782</v>
      </c>
      <c r="Y130" s="11" t="n">
        <v>65</v>
      </c>
      <c r="Z130" s="11" t="n">
        <v>48</v>
      </c>
    </row>
    <row r="131" customFormat="false" ht="14.25" hidden="false" customHeight="false" outlineLevel="0" collapsed="false">
      <c r="A131" s="8"/>
      <c r="B131" s="8"/>
      <c r="C131" s="10" t="s">
        <v>26</v>
      </c>
      <c r="D131" s="11" t="n">
        <v>7</v>
      </c>
      <c r="E131" s="11" t="n">
        <v>786</v>
      </c>
      <c r="F131" s="11" t="n">
        <v>61</v>
      </c>
      <c r="G131" s="11" t="n">
        <v>68</v>
      </c>
      <c r="T131" s="8"/>
      <c r="U131" s="8"/>
      <c r="V131" s="10" t="s">
        <v>26</v>
      </c>
      <c r="W131" s="11" t="n">
        <v>5</v>
      </c>
      <c r="X131" s="11" t="n">
        <v>760</v>
      </c>
      <c r="Y131" s="11" t="n">
        <v>65</v>
      </c>
      <c r="Z131" s="11" t="n">
        <v>72</v>
      </c>
    </row>
    <row r="132" customFormat="false" ht="14.25" hidden="false" customHeight="false" outlineLevel="0" collapsed="false">
      <c r="A132" s="8"/>
      <c r="B132" s="8"/>
      <c r="C132" s="10" t="s">
        <v>28</v>
      </c>
      <c r="D132" s="11" t="n">
        <v>9</v>
      </c>
      <c r="E132" s="11" t="n">
        <v>753</v>
      </c>
      <c r="F132" s="11" t="n">
        <v>95</v>
      </c>
      <c r="G132" s="11" t="n">
        <v>65</v>
      </c>
      <c r="T132" s="8"/>
      <c r="U132" s="8"/>
      <c r="V132" s="10" t="s">
        <v>28</v>
      </c>
      <c r="W132" s="11" t="n">
        <v>4</v>
      </c>
      <c r="X132" s="11" t="n">
        <v>787</v>
      </c>
      <c r="Y132" s="11" t="n">
        <v>54</v>
      </c>
      <c r="Z132" s="11" t="n">
        <v>57</v>
      </c>
    </row>
    <row r="133" customFormat="false" ht="14.25" hidden="false" customHeight="false" outlineLevel="0" collapsed="false">
      <c r="A133" s="8"/>
      <c r="B133" s="8"/>
      <c r="C133" s="10" t="s">
        <v>29</v>
      </c>
      <c r="D133" s="11" t="n">
        <v>14</v>
      </c>
      <c r="E133" s="11" t="n">
        <v>774</v>
      </c>
      <c r="F133" s="11" t="n">
        <v>54</v>
      </c>
      <c r="G133" s="11" t="n">
        <v>80</v>
      </c>
      <c r="T133" s="8"/>
      <c r="U133" s="8"/>
      <c r="V133" s="10" t="s">
        <v>29</v>
      </c>
      <c r="W133" s="11" t="n">
        <v>8</v>
      </c>
      <c r="X133" s="11" t="n">
        <v>785</v>
      </c>
      <c r="Y133" s="11" t="n">
        <v>53</v>
      </c>
      <c r="Z133" s="11" t="n">
        <v>56</v>
      </c>
    </row>
    <row r="134" customFormat="false" ht="14.25" hidden="false" customHeight="false" outlineLevel="0" collapsed="false">
      <c r="A134" s="8"/>
      <c r="B134" s="8"/>
      <c r="C134" s="10" t="s">
        <v>30</v>
      </c>
      <c r="D134" s="11" t="n">
        <v>9</v>
      </c>
      <c r="E134" s="11" t="n">
        <v>749</v>
      </c>
      <c r="F134" s="11" t="n">
        <v>90</v>
      </c>
      <c r="G134" s="11" t="n">
        <v>74</v>
      </c>
      <c r="T134" s="8"/>
      <c r="U134" s="8"/>
      <c r="V134" s="10" t="s">
        <v>30</v>
      </c>
      <c r="W134" s="11" t="n">
        <v>9</v>
      </c>
      <c r="X134" s="11" t="n">
        <v>796</v>
      </c>
      <c r="Y134" s="11" t="n">
        <v>51</v>
      </c>
      <c r="Z134" s="11" t="n">
        <v>46</v>
      </c>
    </row>
    <row r="135" customFormat="false" ht="14.25" hidden="false" customHeight="false" outlineLevel="0" collapsed="false">
      <c r="A135" s="8"/>
      <c r="B135" s="8"/>
      <c r="C135" s="10" t="s">
        <v>31</v>
      </c>
      <c r="D135" s="11" t="n">
        <v>9</v>
      </c>
      <c r="E135" s="11" t="n">
        <v>757</v>
      </c>
      <c r="F135" s="11" t="n">
        <v>77</v>
      </c>
      <c r="G135" s="11" t="n">
        <v>79</v>
      </c>
      <c r="T135" s="8"/>
      <c r="U135" s="8"/>
      <c r="V135" s="10" t="s">
        <v>31</v>
      </c>
      <c r="W135" s="11" t="n">
        <v>5</v>
      </c>
      <c r="X135" s="11" t="n">
        <v>785</v>
      </c>
      <c r="Y135" s="11" t="n">
        <v>61</v>
      </c>
      <c r="Z135" s="11" t="n">
        <v>51</v>
      </c>
    </row>
    <row r="136" customFormat="false" ht="14.25" hidden="false" customHeight="false" outlineLevel="0" collapsed="false">
      <c r="A136" s="8"/>
      <c r="B136" s="8"/>
      <c r="C136" s="10" t="s">
        <v>33</v>
      </c>
      <c r="D136" s="11" t="n">
        <v>16</v>
      </c>
      <c r="E136" s="11" t="n">
        <v>768</v>
      </c>
      <c r="F136" s="11" t="n">
        <v>69</v>
      </c>
      <c r="G136" s="11" t="n">
        <v>63</v>
      </c>
      <c r="T136" s="8"/>
      <c r="U136" s="8"/>
      <c r="V136" s="10" t="s">
        <v>33</v>
      </c>
      <c r="W136" s="11" t="n">
        <v>3</v>
      </c>
      <c r="X136" s="11" t="n">
        <v>774</v>
      </c>
      <c r="Y136" s="11" t="n">
        <v>64</v>
      </c>
      <c r="Z136" s="11" t="n">
        <v>61</v>
      </c>
    </row>
    <row r="137" customFormat="false" ht="12.75" hidden="false" customHeight="false" outlineLevel="0" collapsed="false">
      <c r="D137" s="17"/>
      <c r="E137" s="17"/>
      <c r="F137" s="17"/>
      <c r="G137" s="17"/>
      <c r="W137" s="17"/>
      <c r="X137" s="17"/>
      <c r="Y137" s="17"/>
      <c r="Z137" s="17"/>
    </row>
    <row r="138" customFormat="false" ht="12.75" hidden="false" customHeight="false" outlineLevel="0" collapsed="false">
      <c r="D138" s="17"/>
      <c r="E138" s="17"/>
      <c r="F138" s="17"/>
      <c r="G138" s="17"/>
      <c r="W138" s="17"/>
      <c r="X138" s="17"/>
      <c r="Y138" s="17"/>
      <c r="Z138" s="17"/>
    </row>
    <row r="139" customFormat="false" ht="15" hidden="false" customHeight="false" outlineLevel="0" collapsed="false">
      <c r="D139" s="4" t="s">
        <v>6</v>
      </c>
      <c r="E139" s="4" t="s">
        <v>7</v>
      </c>
      <c r="F139" s="4" t="s">
        <v>8</v>
      </c>
      <c r="G139" s="4" t="s">
        <v>9</v>
      </c>
      <c r="W139" s="4" t="s">
        <v>6</v>
      </c>
      <c r="X139" s="4" t="s">
        <v>7</v>
      </c>
      <c r="Y139" s="4" t="s">
        <v>8</v>
      </c>
      <c r="Z139" s="4" t="s">
        <v>9</v>
      </c>
    </row>
    <row r="140" customFormat="false" ht="13.5" hidden="false" customHeight="true" outlineLevel="0" collapsed="false">
      <c r="A140" s="8" t="s">
        <v>86</v>
      </c>
      <c r="B140" s="9" t="s">
        <v>17</v>
      </c>
      <c r="C140" s="10" t="s">
        <v>18</v>
      </c>
      <c r="D140" s="11" t="n">
        <v>2</v>
      </c>
      <c r="E140" s="11" t="n">
        <v>785</v>
      </c>
      <c r="F140" s="11" t="n">
        <v>62</v>
      </c>
      <c r="G140" s="11" t="n">
        <v>38</v>
      </c>
      <c r="T140" s="8" t="s">
        <v>87</v>
      </c>
      <c r="U140" s="9" t="s">
        <v>17</v>
      </c>
      <c r="V140" s="10" t="s">
        <v>18</v>
      </c>
      <c r="W140" s="11" t="n">
        <v>0</v>
      </c>
      <c r="X140" s="11" t="n">
        <v>808</v>
      </c>
      <c r="Y140" s="11" t="n">
        <v>39</v>
      </c>
      <c r="Z140" s="11" t="n">
        <v>29</v>
      </c>
    </row>
    <row r="141" customFormat="false" ht="14.25" hidden="false" customHeight="false" outlineLevel="0" collapsed="false">
      <c r="A141" s="8"/>
      <c r="B141" s="9"/>
      <c r="C141" s="10" t="s">
        <v>20</v>
      </c>
      <c r="D141" s="11" t="n">
        <v>0</v>
      </c>
      <c r="E141" s="11" t="n">
        <v>803</v>
      </c>
      <c r="F141" s="11" t="n">
        <v>49</v>
      </c>
      <c r="G141" s="11" t="n">
        <v>35</v>
      </c>
      <c r="T141" s="8"/>
      <c r="U141" s="9"/>
      <c r="V141" s="10" t="s">
        <v>20</v>
      </c>
      <c r="W141" s="11" t="n">
        <v>1</v>
      </c>
      <c r="X141" s="11" t="n">
        <v>809</v>
      </c>
      <c r="Y141" s="11" t="n">
        <v>29</v>
      </c>
      <c r="Z141" s="11" t="n">
        <v>37</v>
      </c>
    </row>
    <row r="142" customFormat="false" ht="14.25" hidden="false" customHeight="false" outlineLevel="0" collapsed="false">
      <c r="A142" s="8"/>
      <c r="B142" s="9"/>
      <c r="C142" s="10" t="s">
        <v>22</v>
      </c>
      <c r="D142" s="11" t="n">
        <v>1</v>
      </c>
      <c r="E142" s="11" t="n">
        <v>806</v>
      </c>
      <c r="F142" s="11" t="n">
        <v>48</v>
      </c>
      <c r="G142" s="11" t="n">
        <v>32</v>
      </c>
      <c r="T142" s="8"/>
      <c r="U142" s="9"/>
      <c r="V142" s="10" t="s">
        <v>22</v>
      </c>
      <c r="W142" s="11" t="n">
        <v>1</v>
      </c>
      <c r="X142" s="11" t="n">
        <v>813</v>
      </c>
      <c r="Y142" s="11" t="n">
        <v>31</v>
      </c>
      <c r="Z142" s="11" t="n">
        <v>31</v>
      </c>
    </row>
    <row r="143" customFormat="false" ht="14.25" hidden="false" customHeight="false" outlineLevel="0" collapsed="false">
      <c r="A143" s="8"/>
      <c r="B143" s="9"/>
      <c r="C143" s="10" t="s">
        <v>24</v>
      </c>
      <c r="D143" s="11" t="n">
        <v>1</v>
      </c>
      <c r="E143" s="11" t="n">
        <v>799</v>
      </c>
      <c r="F143" s="11" t="n">
        <v>33</v>
      </c>
      <c r="G143" s="11" t="n">
        <v>54</v>
      </c>
      <c r="T143" s="8"/>
      <c r="U143" s="9"/>
      <c r="V143" s="10" t="s">
        <v>24</v>
      </c>
      <c r="W143" s="11" t="n">
        <v>1</v>
      </c>
      <c r="X143" s="11" t="n">
        <v>794</v>
      </c>
      <c r="Y143" s="11" t="n">
        <v>47</v>
      </c>
      <c r="Z143" s="11" t="n">
        <v>34</v>
      </c>
    </row>
    <row r="144" customFormat="false" ht="14.25" hidden="false" customHeight="false" outlineLevel="0" collapsed="false">
      <c r="A144" s="8"/>
      <c r="B144" s="9"/>
      <c r="C144" s="10" t="s">
        <v>26</v>
      </c>
      <c r="D144" s="11" t="n">
        <v>5</v>
      </c>
      <c r="E144" s="11" t="n">
        <v>806</v>
      </c>
      <c r="F144" s="11" t="n">
        <v>30</v>
      </c>
      <c r="G144" s="11" t="n">
        <v>46</v>
      </c>
      <c r="T144" s="8"/>
      <c r="U144" s="9"/>
      <c r="V144" s="10" t="s">
        <v>26</v>
      </c>
      <c r="W144" s="11" t="n">
        <v>2</v>
      </c>
      <c r="X144" s="11" t="n">
        <v>802</v>
      </c>
      <c r="Y144" s="11" t="n">
        <v>40</v>
      </c>
      <c r="Z144" s="11" t="n">
        <v>32</v>
      </c>
    </row>
    <row r="145" customFormat="false" ht="14.25" hidden="false" customHeight="false" outlineLevel="0" collapsed="false">
      <c r="A145" s="8"/>
      <c r="B145" s="9"/>
      <c r="C145" s="10" t="s">
        <v>28</v>
      </c>
      <c r="D145" s="11" t="n">
        <v>4</v>
      </c>
      <c r="E145" s="11" t="n">
        <v>768</v>
      </c>
      <c r="F145" s="11" t="n">
        <v>61</v>
      </c>
      <c r="G145" s="11" t="n">
        <v>54</v>
      </c>
      <c r="T145" s="8"/>
      <c r="U145" s="9"/>
      <c r="V145" s="10" t="s">
        <v>28</v>
      </c>
      <c r="W145" s="11" t="n">
        <v>2</v>
      </c>
      <c r="X145" s="11" t="n">
        <v>800</v>
      </c>
      <c r="Y145" s="11" t="n">
        <v>38</v>
      </c>
      <c r="Z145" s="11" t="n">
        <v>36</v>
      </c>
    </row>
    <row r="146" customFormat="false" ht="14.25" hidden="false" customHeight="false" outlineLevel="0" collapsed="false">
      <c r="A146" s="8"/>
      <c r="B146" s="9"/>
      <c r="C146" s="10" t="s">
        <v>29</v>
      </c>
      <c r="D146" s="11" t="n">
        <v>3</v>
      </c>
      <c r="E146" s="11" t="n">
        <v>798</v>
      </c>
      <c r="F146" s="11" t="n">
        <v>46</v>
      </c>
      <c r="G146" s="11" t="n">
        <v>40</v>
      </c>
      <c r="T146" s="8"/>
      <c r="U146" s="9"/>
      <c r="V146" s="10" t="s">
        <v>29</v>
      </c>
      <c r="W146" s="11" t="n">
        <v>1</v>
      </c>
      <c r="X146" s="11" t="n">
        <v>803</v>
      </c>
      <c r="Y146" s="11" t="n">
        <v>36</v>
      </c>
      <c r="Z146" s="11" t="n">
        <v>36</v>
      </c>
    </row>
    <row r="147" customFormat="false" ht="14.25" hidden="false" customHeight="false" outlineLevel="0" collapsed="false">
      <c r="A147" s="8"/>
      <c r="B147" s="9"/>
      <c r="C147" s="10" t="s">
        <v>30</v>
      </c>
      <c r="D147" s="11" t="n">
        <v>3</v>
      </c>
      <c r="E147" s="11" t="n">
        <v>782</v>
      </c>
      <c r="F147" s="11" t="n">
        <v>58</v>
      </c>
      <c r="G147" s="11" t="n">
        <v>44</v>
      </c>
      <c r="T147" s="8"/>
      <c r="U147" s="9"/>
      <c r="V147" s="10" t="s">
        <v>30</v>
      </c>
      <c r="W147" s="11" t="n">
        <v>3</v>
      </c>
      <c r="X147" s="11" t="n">
        <v>812</v>
      </c>
      <c r="Y147" s="11" t="n">
        <v>32</v>
      </c>
      <c r="Z147" s="11" t="n">
        <v>29</v>
      </c>
    </row>
    <row r="148" customFormat="false" ht="14.25" hidden="false" customHeight="false" outlineLevel="0" collapsed="false">
      <c r="A148" s="8"/>
      <c r="B148" s="9"/>
      <c r="C148" s="10" t="s">
        <v>31</v>
      </c>
      <c r="D148" s="11" t="n">
        <v>2</v>
      </c>
      <c r="E148" s="11" t="n">
        <v>786</v>
      </c>
      <c r="F148" s="11" t="n">
        <v>47</v>
      </c>
      <c r="G148" s="11" t="n">
        <v>52</v>
      </c>
      <c r="T148" s="8"/>
      <c r="U148" s="9"/>
      <c r="V148" s="10" t="s">
        <v>31</v>
      </c>
      <c r="W148" s="11" t="n">
        <v>1</v>
      </c>
      <c r="X148" s="11" t="n">
        <v>816</v>
      </c>
      <c r="Y148" s="11" t="n">
        <v>31</v>
      </c>
      <c r="Z148" s="11" t="n">
        <v>28</v>
      </c>
    </row>
    <row r="149" customFormat="false" ht="14.25" hidden="false" customHeight="false" outlineLevel="0" collapsed="false">
      <c r="A149" s="8"/>
      <c r="B149" s="9"/>
      <c r="C149" s="10" t="s">
        <v>33</v>
      </c>
      <c r="D149" s="11" t="n">
        <v>1</v>
      </c>
      <c r="E149" s="11" t="n">
        <v>795</v>
      </c>
      <c r="F149" s="11" t="n">
        <v>45</v>
      </c>
      <c r="G149" s="11" t="n">
        <v>46</v>
      </c>
      <c r="T149" s="8"/>
      <c r="U149" s="9"/>
      <c r="V149" s="10" t="s">
        <v>33</v>
      </c>
      <c r="W149" s="11" t="n">
        <v>1</v>
      </c>
      <c r="X149" s="11" t="n">
        <v>795</v>
      </c>
      <c r="Y149" s="11" t="n">
        <v>32</v>
      </c>
      <c r="Z149" s="11" t="n">
        <v>39</v>
      </c>
    </row>
    <row r="150" customFormat="false" ht="14.25" hidden="false" customHeight="false" outlineLevel="0" collapsed="false">
      <c r="A150" s="8"/>
      <c r="B150" s="15" t="s">
        <v>34</v>
      </c>
      <c r="C150" s="10" t="s">
        <v>18</v>
      </c>
      <c r="D150" s="11" t="n">
        <v>2</v>
      </c>
      <c r="E150" s="11" t="n">
        <v>799</v>
      </c>
      <c r="F150" s="11" t="n">
        <v>47</v>
      </c>
      <c r="G150" s="11" t="n">
        <v>39</v>
      </c>
      <c r="T150" s="8"/>
      <c r="U150" s="15" t="s">
        <v>34</v>
      </c>
      <c r="V150" s="10" t="s">
        <v>18</v>
      </c>
      <c r="W150" s="11" t="n">
        <v>2</v>
      </c>
      <c r="X150" s="11" t="n">
        <v>820</v>
      </c>
      <c r="Y150" s="11" t="n">
        <v>24</v>
      </c>
      <c r="Z150" s="11" t="n">
        <v>30</v>
      </c>
    </row>
    <row r="151" customFormat="false" ht="14.25" hidden="false" customHeight="false" outlineLevel="0" collapsed="false">
      <c r="A151" s="8"/>
      <c r="B151" s="15"/>
      <c r="C151" s="10" t="s">
        <v>20</v>
      </c>
      <c r="D151" s="11" t="n">
        <v>5</v>
      </c>
      <c r="E151" s="11" t="n">
        <v>797</v>
      </c>
      <c r="F151" s="11" t="n">
        <v>37</v>
      </c>
      <c r="G151" s="11" t="n">
        <v>48</v>
      </c>
      <c r="T151" s="8"/>
      <c r="U151" s="15"/>
      <c r="V151" s="10" t="s">
        <v>20</v>
      </c>
      <c r="W151" s="11" t="n">
        <v>1</v>
      </c>
      <c r="X151" s="11" t="n">
        <v>798</v>
      </c>
      <c r="Y151" s="11" t="n">
        <v>46</v>
      </c>
      <c r="Z151" s="11" t="n">
        <v>31</v>
      </c>
    </row>
    <row r="152" customFormat="false" ht="14.25" hidden="false" customHeight="false" outlineLevel="0" collapsed="false">
      <c r="A152" s="8"/>
      <c r="B152" s="15"/>
      <c r="C152" s="10" t="s">
        <v>22</v>
      </c>
      <c r="D152" s="11" t="n">
        <v>1</v>
      </c>
      <c r="E152" s="11" t="n">
        <v>794</v>
      </c>
      <c r="F152" s="11" t="n">
        <v>50</v>
      </c>
      <c r="G152" s="11" t="n">
        <v>42</v>
      </c>
      <c r="T152" s="8"/>
      <c r="U152" s="15"/>
      <c r="V152" s="10" t="s">
        <v>22</v>
      </c>
      <c r="W152" s="11" t="n">
        <v>0</v>
      </c>
      <c r="X152" s="11" t="n">
        <v>795</v>
      </c>
      <c r="Y152" s="11" t="n">
        <v>48</v>
      </c>
      <c r="Z152" s="11" t="n">
        <v>33</v>
      </c>
    </row>
    <row r="153" customFormat="false" ht="14.25" hidden="false" customHeight="false" outlineLevel="0" collapsed="false">
      <c r="A153" s="8"/>
      <c r="B153" s="15"/>
      <c r="C153" s="10" t="s">
        <v>24</v>
      </c>
      <c r="D153" s="11" t="n">
        <v>0</v>
      </c>
      <c r="E153" s="11" t="n">
        <v>768</v>
      </c>
      <c r="F153" s="11" t="n">
        <v>67</v>
      </c>
      <c r="G153" s="11" t="n">
        <v>52</v>
      </c>
      <c r="T153" s="8"/>
      <c r="U153" s="15"/>
      <c r="V153" s="10" t="s">
        <v>24</v>
      </c>
      <c r="W153" s="11" t="n">
        <v>1</v>
      </c>
      <c r="X153" s="11" t="n">
        <v>797</v>
      </c>
      <c r="Y153" s="11" t="n">
        <v>52</v>
      </c>
      <c r="Z153" s="11" t="n">
        <v>26</v>
      </c>
    </row>
    <row r="154" customFormat="false" ht="14.25" hidden="false" customHeight="false" outlineLevel="0" collapsed="false">
      <c r="A154" s="8"/>
      <c r="B154" s="15"/>
      <c r="C154" s="10" t="s">
        <v>26</v>
      </c>
      <c r="D154" s="11" t="n">
        <v>2</v>
      </c>
      <c r="E154" s="11" t="n">
        <v>799</v>
      </c>
      <c r="F154" s="11" t="n">
        <v>43</v>
      </c>
      <c r="G154" s="11" t="n">
        <v>43</v>
      </c>
      <c r="T154" s="8"/>
      <c r="U154" s="15"/>
      <c r="V154" s="10" t="s">
        <v>26</v>
      </c>
      <c r="W154" s="11" t="n">
        <v>3</v>
      </c>
      <c r="X154" s="11" t="n">
        <v>798</v>
      </c>
      <c r="Y154" s="11" t="n">
        <v>37</v>
      </c>
      <c r="Z154" s="11" t="n">
        <v>38</v>
      </c>
    </row>
    <row r="155" customFormat="false" ht="14.25" hidden="false" customHeight="false" outlineLevel="0" collapsed="false">
      <c r="A155" s="8"/>
      <c r="B155" s="15"/>
      <c r="C155" s="10" t="s">
        <v>28</v>
      </c>
      <c r="D155" s="11" t="n">
        <v>1</v>
      </c>
      <c r="E155" s="11" t="n">
        <v>809</v>
      </c>
      <c r="F155" s="11" t="n">
        <v>37</v>
      </c>
      <c r="G155" s="11" t="n">
        <v>40</v>
      </c>
      <c r="T155" s="8"/>
      <c r="U155" s="15"/>
      <c r="V155" s="10" t="s">
        <v>28</v>
      </c>
      <c r="W155" s="11" t="n">
        <v>0</v>
      </c>
      <c r="X155" s="11" t="n">
        <v>799</v>
      </c>
      <c r="Y155" s="11" t="n">
        <v>43</v>
      </c>
      <c r="Z155" s="11" t="n">
        <v>34</v>
      </c>
    </row>
    <row r="156" customFormat="false" ht="14.25" hidden="false" customHeight="false" outlineLevel="0" collapsed="false">
      <c r="A156" s="8"/>
      <c r="B156" s="15"/>
      <c r="C156" s="10" t="s">
        <v>29</v>
      </c>
      <c r="D156" s="11" t="n">
        <v>0</v>
      </c>
      <c r="E156" s="11" t="n">
        <v>788</v>
      </c>
      <c r="F156" s="11" t="n">
        <v>48</v>
      </c>
      <c r="G156" s="11" t="n">
        <v>51</v>
      </c>
      <c r="T156" s="8"/>
      <c r="U156" s="15"/>
      <c r="V156" s="10" t="s">
        <v>29</v>
      </c>
      <c r="W156" s="11" t="n">
        <v>1</v>
      </c>
      <c r="X156" s="11" t="n">
        <v>794</v>
      </c>
      <c r="Y156" s="11" t="n">
        <v>50</v>
      </c>
      <c r="Z156" s="11" t="n">
        <v>31</v>
      </c>
    </row>
    <row r="157" customFormat="false" ht="14.25" hidden="false" customHeight="false" outlineLevel="0" collapsed="false">
      <c r="A157" s="8"/>
      <c r="B157" s="15"/>
      <c r="C157" s="10" t="s">
        <v>30</v>
      </c>
      <c r="D157" s="11" t="n">
        <v>3</v>
      </c>
      <c r="E157" s="11" t="n">
        <v>807</v>
      </c>
      <c r="F157" s="11" t="n">
        <v>38</v>
      </c>
      <c r="G157" s="11" t="n">
        <v>39</v>
      </c>
      <c r="T157" s="8"/>
      <c r="U157" s="15"/>
      <c r="V157" s="10" t="s">
        <v>30</v>
      </c>
      <c r="W157" s="11" t="n">
        <v>0</v>
      </c>
      <c r="X157" s="11" t="n">
        <v>803</v>
      </c>
      <c r="Y157" s="11" t="n">
        <v>36</v>
      </c>
      <c r="Z157" s="11" t="n">
        <v>37</v>
      </c>
    </row>
    <row r="158" customFormat="false" ht="14.25" hidden="false" customHeight="false" outlineLevel="0" collapsed="false">
      <c r="A158" s="8"/>
      <c r="B158" s="15"/>
      <c r="C158" s="10" t="s">
        <v>31</v>
      </c>
      <c r="D158" s="11" t="n">
        <v>4</v>
      </c>
      <c r="E158" s="11" t="n">
        <v>788</v>
      </c>
      <c r="F158" s="11" t="n">
        <v>54</v>
      </c>
      <c r="G158" s="11" t="n">
        <v>41</v>
      </c>
      <c r="T158" s="8"/>
      <c r="U158" s="15"/>
      <c r="V158" s="10" t="s">
        <v>31</v>
      </c>
      <c r="W158" s="11" t="n">
        <v>1</v>
      </c>
      <c r="X158" s="11" t="n">
        <v>793</v>
      </c>
      <c r="Y158" s="11" t="n">
        <v>42</v>
      </c>
      <c r="Z158" s="11" t="n">
        <v>40</v>
      </c>
    </row>
    <row r="159" customFormat="false" ht="14.25" hidden="false" customHeight="false" outlineLevel="0" collapsed="false">
      <c r="A159" s="8"/>
      <c r="B159" s="15"/>
      <c r="C159" s="10" t="s">
        <v>33</v>
      </c>
      <c r="D159" s="11" t="n">
        <v>2</v>
      </c>
      <c r="E159" s="11" t="n">
        <v>785</v>
      </c>
      <c r="F159" s="11" t="n">
        <v>52</v>
      </c>
      <c r="G159" s="11" t="n">
        <v>48</v>
      </c>
      <c r="T159" s="8"/>
      <c r="U159" s="15"/>
      <c r="V159" s="10" t="s">
        <v>33</v>
      </c>
      <c r="W159" s="11" t="n">
        <v>4</v>
      </c>
      <c r="X159" s="11" t="n">
        <v>782</v>
      </c>
      <c r="Y159" s="11" t="n">
        <v>50</v>
      </c>
      <c r="Z159" s="11" t="n">
        <v>31</v>
      </c>
    </row>
    <row r="160" customFormat="false" ht="14.25" hidden="false" customHeight="false" outlineLevel="0" collapsed="false">
      <c r="A160" s="8"/>
      <c r="B160" s="16" t="s">
        <v>36</v>
      </c>
      <c r="C160" s="10" t="s">
        <v>18</v>
      </c>
      <c r="D160" s="11" t="n">
        <v>3</v>
      </c>
      <c r="E160" s="11" t="n">
        <v>789</v>
      </c>
      <c r="F160" s="11" t="n">
        <v>51</v>
      </c>
      <c r="G160" s="11" t="n">
        <v>44</v>
      </c>
      <c r="T160" s="8"/>
      <c r="U160" s="16" t="s">
        <v>36</v>
      </c>
      <c r="V160" s="10" t="s">
        <v>18</v>
      </c>
      <c r="W160" s="11" t="n">
        <v>1</v>
      </c>
      <c r="X160" s="11" t="n">
        <v>805</v>
      </c>
      <c r="Y160" s="11" t="n">
        <v>35</v>
      </c>
      <c r="Z160" s="11" t="n">
        <v>35</v>
      </c>
    </row>
    <row r="161" customFormat="false" ht="14.25" hidden="false" customHeight="false" outlineLevel="0" collapsed="false">
      <c r="A161" s="8"/>
      <c r="B161" s="8"/>
      <c r="C161" s="10" t="s">
        <v>20</v>
      </c>
      <c r="D161" s="11" t="n">
        <v>3</v>
      </c>
      <c r="E161" s="11" t="n">
        <v>810</v>
      </c>
      <c r="F161" s="11" t="n">
        <v>43</v>
      </c>
      <c r="G161" s="11" t="n">
        <v>31</v>
      </c>
      <c r="T161" s="8"/>
      <c r="U161" s="8"/>
      <c r="V161" s="10" t="s">
        <v>20</v>
      </c>
      <c r="W161" s="11" t="n">
        <v>2</v>
      </c>
      <c r="X161" s="11" t="n">
        <v>795</v>
      </c>
      <c r="Y161" s="11" t="n">
        <v>38</v>
      </c>
      <c r="Z161" s="11" t="n">
        <v>41</v>
      </c>
    </row>
    <row r="162" customFormat="false" ht="14.25" hidden="false" customHeight="false" outlineLevel="0" collapsed="false">
      <c r="A162" s="8"/>
      <c r="B162" s="8"/>
      <c r="C162" s="10" t="s">
        <v>22</v>
      </c>
      <c r="D162" s="11" t="n">
        <v>1</v>
      </c>
      <c r="E162" s="11" t="n">
        <v>789</v>
      </c>
      <c r="F162" s="11" t="n">
        <v>45</v>
      </c>
      <c r="G162" s="11" t="n">
        <v>52</v>
      </c>
      <c r="T162" s="8"/>
      <c r="U162" s="8"/>
      <c r="V162" s="10" t="s">
        <v>22</v>
      </c>
      <c r="W162" s="11" t="n">
        <v>1</v>
      </c>
      <c r="X162" s="11" t="n">
        <v>800</v>
      </c>
      <c r="Y162" s="11" t="n">
        <v>44</v>
      </c>
      <c r="Z162" s="11" t="n">
        <v>31</v>
      </c>
    </row>
    <row r="163" customFormat="false" ht="14.25" hidden="false" customHeight="false" outlineLevel="0" collapsed="false">
      <c r="A163" s="8"/>
      <c r="B163" s="8"/>
      <c r="C163" s="10" t="s">
        <v>24</v>
      </c>
      <c r="D163" s="11" t="n">
        <v>4</v>
      </c>
      <c r="E163" s="11" t="n">
        <v>771</v>
      </c>
      <c r="F163" s="11" t="n">
        <v>59</v>
      </c>
      <c r="G163" s="11" t="n">
        <v>53</v>
      </c>
      <c r="T163" s="8"/>
      <c r="U163" s="8"/>
      <c r="V163" s="10" t="s">
        <v>24</v>
      </c>
      <c r="W163" s="11" t="n">
        <v>2</v>
      </c>
      <c r="X163" s="11" t="n">
        <v>804</v>
      </c>
      <c r="Y163" s="11" t="n">
        <v>39</v>
      </c>
      <c r="Z163" s="11" t="n">
        <v>31</v>
      </c>
    </row>
    <row r="164" customFormat="false" ht="14.25" hidden="false" customHeight="false" outlineLevel="0" collapsed="false">
      <c r="A164" s="8"/>
      <c r="B164" s="8"/>
      <c r="C164" s="10" t="s">
        <v>26</v>
      </c>
      <c r="D164" s="11" t="n">
        <v>1</v>
      </c>
      <c r="E164" s="11" t="n">
        <v>783</v>
      </c>
      <c r="F164" s="11" t="n">
        <v>60</v>
      </c>
      <c r="G164" s="11" t="n">
        <v>43</v>
      </c>
      <c r="T164" s="8"/>
      <c r="U164" s="8"/>
      <c r="V164" s="10" t="s">
        <v>26</v>
      </c>
      <c r="W164" s="11" t="n">
        <v>0</v>
      </c>
      <c r="X164" s="11" t="n">
        <v>787</v>
      </c>
      <c r="Y164" s="11" t="n">
        <v>54</v>
      </c>
      <c r="Z164" s="11" t="n">
        <v>35</v>
      </c>
    </row>
    <row r="165" customFormat="false" ht="14.25" hidden="false" customHeight="false" outlineLevel="0" collapsed="false">
      <c r="A165" s="8"/>
      <c r="B165" s="8"/>
      <c r="C165" s="10" t="s">
        <v>28</v>
      </c>
      <c r="D165" s="11" t="n">
        <v>3</v>
      </c>
      <c r="E165" s="11" t="n">
        <v>724</v>
      </c>
      <c r="F165" s="11" t="n">
        <v>124</v>
      </c>
      <c r="G165" s="11" t="n">
        <v>36</v>
      </c>
      <c r="T165" s="8"/>
      <c r="U165" s="8"/>
      <c r="V165" s="10" t="s">
        <v>28</v>
      </c>
      <c r="W165" s="11" t="n">
        <v>4</v>
      </c>
      <c r="X165" s="11" t="n">
        <v>797</v>
      </c>
      <c r="Y165" s="11" t="n">
        <v>45</v>
      </c>
      <c r="Z165" s="11" t="n">
        <v>30</v>
      </c>
    </row>
    <row r="166" customFormat="false" ht="14.25" hidden="false" customHeight="false" outlineLevel="0" collapsed="false">
      <c r="A166" s="8"/>
      <c r="B166" s="8"/>
      <c r="C166" s="10" t="s">
        <v>29</v>
      </c>
      <c r="D166" s="11" t="n">
        <v>3</v>
      </c>
      <c r="E166" s="11" t="n">
        <v>795</v>
      </c>
      <c r="F166" s="11" t="n">
        <v>49</v>
      </c>
      <c r="G166" s="11" t="n">
        <v>40</v>
      </c>
      <c r="T166" s="8"/>
      <c r="U166" s="8"/>
      <c r="V166" s="10" t="s">
        <v>29</v>
      </c>
      <c r="W166" s="11" t="n">
        <v>2</v>
      </c>
      <c r="X166" s="11" t="n">
        <v>795</v>
      </c>
      <c r="Y166" s="11" t="n">
        <v>48</v>
      </c>
      <c r="Z166" s="11" t="n">
        <v>31</v>
      </c>
    </row>
    <row r="167" customFormat="false" ht="14.25" hidden="false" customHeight="false" outlineLevel="0" collapsed="false">
      <c r="A167" s="8"/>
      <c r="B167" s="8"/>
      <c r="C167" s="10" t="s">
        <v>30</v>
      </c>
      <c r="D167" s="11" t="n">
        <v>5</v>
      </c>
      <c r="E167" s="11" t="n">
        <v>790</v>
      </c>
      <c r="F167" s="11" t="n">
        <v>47</v>
      </c>
      <c r="G167" s="11" t="n">
        <v>45</v>
      </c>
      <c r="T167" s="8"/>
      <c r="U167" s="8"/>
      <c r="V167" s="10" t="s">
        <v>30</v>
      </c>
      <c r="W167" s="11" t="n">
        <v>2</v>
      </c>
      <c r="X167" s="11" t="n">
        <v>806</v>
      </c>
      <c r="Y167" s="11" t="n">
        <v>44</v>
      </c>
      <c r="Z167" s="11" t="n">
        <v>24</v>
      </c>
    </row>
    <row r="168" customFormat="false" ht="14.25" hidden="false" customHeight="false" outlineLevel="0" collapsed="false">
      <c r="A168" s="8"/>
      <c r="B168" s="8"/>
      <c r="C168" s="10" t="s">
        <v>31</v>
      </c>
      <c r="D168" s="11" t="n">
        <v>2</v>
      </c>
      <c r="E168" s="11" t="n">
        <v>804</v>
      </c>
      <c r="F168" s="11" t="n">
        <v>31</v>
      </c>
      <c r="G168" s="11" t="n">
        <v>50</v>
      </c>
      <c r="T168" s="8"/>
      <c r="U168" s="8"/>
      <c r="V168" s="10" t="s">
        <v>31</v>
      </c>
      <c r="W168" s="11" t="n">
        <v>1</v>
      </c>
      <c r="X168" s="11" t="n">
        <v>796</v>
      </c>
      <c r="Y168" s="11" t="n">
        <v>38</v>
      </c>
      <c r="Z168" s="11" t="n">
        <v>41</v>
      </c>
    </row>
    <row r="169" customFormat="false" ht="14.25" hidden="false" customHeight="false" outlineLevel="0" collapsed="false">
      <c r="A169" s="8"/>
      <c r="B169" s="8"/>
      <c r="C169" s="10" t="s">
        <v>33</v>
      </c>
      <c r="D169" s="11" t="n">
        <v>0</v>
      </c>
      <c r="E169" s="11" t="n">
        <v>804</v>
      </c>
      <c r="F169" s="11" t="n">
        <v>39</v>
      </c>
      <c r="G169" s="11" t="n">
        <v>44</v>
      </c>
      <c r="T169" s="8"/>
      <c r="U169" s="8"/>
      <c r="V169" s="10" t="s">
        <v>33</v>
      </c>
      <c r="W169" s="11" t="n">
        <v>0</v>
      </c>
      <c r="X169" s="11" t="n">
        <v>807</v>
      </c>
      <c r="Y169" s="11" t="n">
        <v>30</v>
      </c>
      <c r="Z169" s="11" t="n">
        <v>30</v>
      </c>
    </row>
  </sheetData>
  <mergeCells count="100">
    <mergeCell ref="I6:I7"/>
    <mergeCell ref="J6:M6"/>
    <mergeCell ref="N6:N7"/>
    <mergeCell ref="O6:O7"/>
    <mergeCell ref="P6:P7"/>
    <mergeCell ref="Q6:Q7"/>
    <mergeCell ref="A7:A36"/>
    <mergeCell ref="B7:B16"/>
    <mergeCell ref="T7:T36"/>
    <mergeCell ref="U7:U16"/>
    <mergeCell ref="I15:I16"/>
    <mergeCell ref="J15:M15"/>
    <mergeCell ref="N15:N16"/>
    <mergeCell ref="O15:O16"/>
    <mergeCell ref="P15:P16"/>
    <mergeCell ref="Q15:Q16"/>
    <mergeCell ref="B17:B26"/>
    <mergeCell ref="U17:U26"/>
    <mergeCell ref="I24:I25"/>
    <mergeCell ref="J24:M24"/>
    <mergeCell ref="N24:N25"/>
    <mergeCell ref="O24:O25"/>
    <mergeCell ref="P24:P25"/>
    <mergeCell ref="Q24:Q25"/>
    <mergeCell ref="B27:B36"/>
    <mergeCell ref="U27:U36"/>
    <mergeCell ref="I33:I34"/>
    <mergeCell ref="J33:M33"/>
    <mergeCell ref="N33:N34"/>
    <mergeCell ref="O33:O34"/>
    <mergeCell ref="P33:P34"/>
    <mergeCell ref="Q33:Q34"/>
    <mergeCell ref="A41:A70"/>
    <mergeCell ref="B41:B50"/>
    <mergeCell ref="I41:I42"/>
    <mergeCell ref="J41:M41"/>
    <mergeCell ref="N41:N42"/>
    <mergeCell ref="O41:O42"/>
    <mergeCell ref="P41:P42"/>
    <mergeCell ref="Q41:Q42"/>
    <mergeCell ref="T41:T70"/>
    <mergeCell ref="U41:U50"/>
    <mergeCell ref="I50:I51"/>
    <mergeCell ref="J50:M50"/>
    <mergeCell ref="N50:N51"/>
    <mergeCell ref="O50:O51"/>
    <mergeCell ref="P50:P51"/>
    <mergeCell ref="Q50:Q51"/>
    <mergeCell ref="B51:B60"/>
    <mergeCell ref="U51:U60"/>
    <mergeCell ref="I59:I60"/>
    <mergeCell ref="J59:M59"/>
    <mergeCell ref="N59:N60"/>
    <mergeCell ref="O59:O60"/>
    <mergeCell ref="P59:P60"/>
    <mergeCell ref="Q59:Q60"/>
    <mergeCell ref="B61:B70"/>
    <mergeCell ref="U61:U70"/>
    <mergeCell ref="I68:I69"/>
    <mergeCell ref="J68:M68"/>
    <mergeCell ref="N68:N69"/>
    <mergeCell ref="O68:O69"/>
    <mergeCell ref="P68:P69"/>
    <mergeCell ref="Q68:Q69"/>
    <mergeCell ref="A74:A103"/>
    <mergeCell ref="B74:B83"/>
    <mergeCell ref="T74:T103"/>
    <mergeCell ref="U74:U83"/>
    <mergeCell ref="I77:I78"/>
    <mergeCell ref="J77:M77"/>
    <mergeCell ref="N77:N78"/>
    <mergeCell ref="O77:O78"/>
    <mergeCell ref="P77:P78"/>
    <mergeCell ref="Q77:Q78"/>
    <mergeCell ref="B84:B93"/>
    <mergeCell ref="U84:U93"/>
    <mergeCell ref="I87:I88"/>
    <mergeCell ref="J87:M87"/>
    <mergeCell ref="N87:N88"/>
    <mergeCell ref="O87:O88"/>
    <mergeCell ref="P87:P88"/>
    <mergeCell ref="Q87:Q88"/>
    <mergeCell ref="B94:B103"/>
    <mergeCell ref="U94:U103"/>
    <mergeCell ref="A107:A136"/>
    <mergeCell ref="B107:B116"/>
    <mergeCell ref="T107:T136"/>
    <mergeCell ref="U107:U116"/>
    <mergeCell ref="B117:B126"/>
    <mergeCell ref="U117:U126"/>
    <mergeCell ref="B127:B136"/>
    <mergeCell ref="U127:U136"/>
    <mergeCell ref="A140:A169"/>
    <mergeCell ref="B140:B149"/>
    <mergeCell ref="T140:T169"/>
    <mergeCell ref="U140:U149"/>
    <mergeCell ref="B150:B159"/>
    <mergeCell ref="U150:U159"/>
    <mergeCell ref="B160:B169"/>
    <mergeCell ref="U160:U1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69"/>
  <sheetViews>
    <sheetView showFormulas="false" showGridLines="true" showRowColHeaders="true" showZeros="true" rightToLeft="false" tabSelected="false" showOutlineSymbols="true" defaultGridColor="true" view="normal" topLeftCell="K1" colorId="64" zoomScale="65" zoomScaleNormal="65" zoomScalePageLayoutView="100" workbookViewId="0">
      <selection pane="topLeft" activeCell="M37" activeCellId="0" sqref="M37"/>
    </sheetView>
  </sheetViews>
  <sheetFormatPr defaultColWidth="11.58984375" defaultRowHeight="12.75" zeroHeight="false" outlineLevelRow="0" outlineLevelCol="0"/>
  <sheetData>
    <row r="1" customFormat="false" ht="15.75" hidden="false" customHeight="false" outlineLevel="0" collapsed="false">
      <c r="A1" s="18" t="s">
        <v>0</v>
      </c>
      <c r="E1" s="23" t="s">
        <v>88</v>
      </c>
      <c r="H1" s="24" t="s">
        <v>2</v>
      </c>
    </row>
    <row r="2" customFormat="false" ht="14.25" hidden="false" customHeight="false" outlineLevel="0" collapsed="false">
      <c r="A2" s="19" t="s">
        <v>3</v>
      </c>
      <c r="H2" s="24" t="s">
        <v>4</v>
      </c>
    </row>
    <row r="3" customFormat="false" ht="15.75" hidden="false" customHeight="false" outlineLevel="0" collapsed="false">
      <c r="E3" s="25" t="s">
        <v>89</v>
      </c>
    </row>
    <row r="5" customFormat="false" ht="12.75" hidden="false" customHeight="false" outlineLevel="0" collapsed="false">
      <c r="AC5" s="3" t="n">
        <f aca="false">N12</f>
        <v>0.715121505279381</v>
      </c>
      <c r="AD5" s="3" t="n">
        <f aca="false">O12</f>
        <v>0.209184703594805</v>
      </c>
      <c r="AE5" s="3" t="n">
        <f aca="false">P12</f>
        <v>0.268113303760877</v>
      </c>
      <c r="AF5" s="3" t="n">
        <f aca="false">Q12</f>
        <v>1.05926581158779</v>
      </c>
    </row>
    <row r="6" customFormat="false" ht="15" hidden="false" customHeight="false" outlineLevel="0" collapsed="false">
      <c r="D6" s="4" t="s">
        <v>6</v>
      </c>
      <c r="E6" s="4" t="s">
        <v>7</v>
      </c>
      <c r="F6" s="4" t="s">
        <v>8</v>
      </c>
      <c r="G6" s="4" t="s">
        <v>9</v>
      </c>
      <c r="I6" s="5" t="s">
        <v>10</v>
      </c>
      <c r="J6" s="6" t="s">
        <v>11</v>
      </c>
      <c r="K6" s="6"/>
      <c r="L6" s="6"/>
      <c r="M6" s="6"/>
      <c r="N6" s="7" t="s">
        <v>12</v>
      </c>
      <c r="O6" s="7" t="s">
        <v>13</v>
      </c>
      <c r="P6" s="7" t="s">
        <v>14</v>
      </c>
      <c r="Q6" s="7" t="s">
        <v>15</v>
      </c>
      <c r="W6" s="4" t="s">
        <v>6</v>
      </c>
      <c r="X6" s="4" t="s">
        <v>7</v>
      </c>
      <c r="Y6" s="4" t="s">
        <v>8</v>
      </c>
      <c r="Z6" s="4" t="s">
        <v>9</v>
      </c>
      <c r="AC6" s="3" t="n">
        <f aca="false">N21</f>
        <v>0.741021088371803</v>
      </c>
      <c r="AD6" s="3" t="n">
        <f aca="false">O21</f>
        <v>0.202961026021787</v>
      </c>
      <c r="AE6" s="3" t="n">
        <f aca="false">P21</f>
        <v>0.245962732919255</v>
      </c>
      <c r="AF6" s="3" t="n">
        <f aca="false">Q21</f>
        <v>1.15185021376972</v>
      </c>
    </row>
    <row r="7" customFormat="false" ht="13.5" hidden="false" customHeight="true" outlineLevel="0" collapsed="false">
      <c r="A7" s="8" t="s">
        <v>90</v>
      </c>
      <c r="B7" s="9" t="s">
        <v>17</v>
      </c>
      <c r="C7" s="10" t="s">
        <v>18</v>
      </c>
      <c r="D7" s="11" t="n">
        <v>43</v>
      </c>
      <c r="E7" s="11" t="n">
        <v>776</v>
      </c>
      <c r="F7" s="11" t="n">
        <v>138</v>
      </c>
      <c r="G7" s="11" t="n">
        <v>130</v>
      </c>
      <c r="I7" s="5"/>
      <c r="J7" s="4" t="s">
        <v>6</v>
      </c>
      <c r="K7" s="4" t="s">
        <v>7</v>
      </c>
      <c r="L7" s="4" t="s">
        <v>8</v>
      </c>
      <c r="M7" s="4" t="s">
        <v>9</v>
      </c>
      <c r="N7" s="7"/>
      <c r="O7" s="7"/>
      <c r="P7" s="7"/>
      <c r="Q7" s="7"/>
      <c r="T7" s="8" t="s">
        <v>91</v>
      </c>
      <c r="U7" s="9" t="s">
        <v>17</v>
      </c>
      <c r="V7" s="10" t="s">
        <v>18</v>
      </c>
      <c r="W7" s="11" t="n">
        <v>34</v>
      </c>
      <c r="X7" s="11" t="n">
        <v>778</v>
      </c>
      <c r="Y7" s="11" t="n">
        <v>138</v>
      </c>
      <c r="Z7" s="11" t="n">
        <v>121</v>
      </c>
      <c r="AC7" s="3" t="n">
        <f aca="false">N30</f>
        <v>0.764036755386565</v>
      </c>
      <c r="AD7" s="3" t="n">
        <f aca="false">O30</f>
        <v>0.178892783976985</v>
      </c>
      <c r="AE7" s="3" t="n">
        <f aca="false">P30</f>
        <v>0.205038488453464</v>
      </c>
      <c r="AF7" s="3" t="n">
        <f aca="false">Q30</f>
        <v>1.09302668435795</v>
      </c>
    </row>
    <row r="8" customFormat="false" ht="14.25" hidden="false" customHeight="false" outlineLevel="0" collapsed="false">
      <c r="A8" s="8"/>
      <c r="B8" s="9"/>
      <c r="C8" s="10" t="s">
        <v>20</v>
      </c>
      <c r="D8" s="11" t="n">
        <v>49</v>
      </c>
      <c r="E8" s="11" t="n">
        <v>713</v>
      </c>
      <c r="F8" s="11" t="n">
        <v>198</v>
      </c>
      <c r="G8" s="11" t="n">
        <v>127</v>
      </c>
      <c r="I8" s="12" t="s">
        <v>21</v>
      </c>
      <c r="J8" s="11" t="n">
        <f aca="false">SUM(D2:D11)</f>
        <v>235</v>
      </c>
      <c r="K8" s="11" t="n">
        <f aca="false">SUM(E2:E11)</f>
        <v>3694</v>
      </c>
      <c r="L8" s="11" t="n">
        <f aca="false">SUM(F2:F11)</f>
        <v>860</v>
      </c>
      <c r="M8" s="11" t="n">
        <f aca="false">SUM(G2:G11)</f>
        <v>646</v>
      </c>
      <c r="N8" s="13" t="n">
        <f aca="false">SUM(J8:K8)/SUM(J8:M8)</f>
        <v>0.722907083716651</v>
      </c>
      <c r="O8" s="13" t="n">
        <f aca="false">J8/(J8+L8)</f>
        <v>0.214611872146119</v>
      </c>
      <c r="P8" s="13" t="n">
        <f aca="false">J8/(J8+M8)</f>
        <v>0.266742338251986</v>
      </c>
      <c r="Q8" s="13" t="n">
        <f aca="false">(487+J8+L8)/2261</f>
        <v>0.69969040247678</v>
      </c>
      <c r="T8" s="8"/>
      <c r="U8" s="9"/>
      <c r="V8" s="10" t="s">
        <v>20</v>
      </c>
      <c r="W8" s="11" t="n">
        <v>44</v>
      </c>
      <c r="X8" s="11" t="n">
        <v>703</v>
      </c>
      <c r="Y8" s="11" t="n">
        <v>204</v>
      </c>
      <c r="Z8" s="11" t="n">
        <v>120</v>
      </c>
      <c r="AC8" s="3" t="n">
        <f aca="false">N39</f>
        <v>0.777627162406403</v>
      </c>
      <c r="AD8" s="3" t="n">
        <f aca="false">O39</f>
        <v>0.156570647341696</v>
      </c>
      <c r="AE8" s="3" t="n">
        <f aca="false">P39</f>
        <v>0.19482619240097</v>
      </c>
      <c r="AF8" s="3" t="n">
        <f aca="false">Q39</f>
        <v>1.13474863629662</v>
      </c>
    </row>
    <row r="9" customFormat="false" ht="14.25" hidden="false" customHeight="false" outlineLevel="0" collapsed="false">
      <c r="A9" s="8"/>
      <c r="B9" s="9"/>
      <c r="C9" s="10" t="s">
        <v>22</v>
      </c>
      <c r="D9" s="11" t="n">
        <v>45</v>
      </c>
      <c r="E9" s="11" t="n">
        <v>716</v>
      </c>
      <c r="F9" s="11" t="n">
        <v>175</v>
      </c>
      <c r="G9" s="11" t="n">
        <v>151</v>
      </c>
      <c r="I9" s="12" t="s">
        <v>23</v>
      </c>
      <c r="J9" s="11" t="n">
        <f aca="false">SUM(D12:D21)</f>
        <v>444</v>
      </c>
      <c r="K9" s="11" t="n">
        <f aca="false">SUM(E12:E21)</f>
        <v>7301</v>
      </c>
      <c r="L9" s="11" t="n">
        <f aca="false">SUM(F12:F21)</f>
        <v>1786</v>
      </c>
      <c r="M9" s="11" t="n">
        <f aca="false">SUM(G12:G21)</f>
        <v>1334</v>
      </c>
      <c r="N9" s="13" t="n">
        <f aca="false">SUM(J9:K9)/SUM(J9:M9)</f>
        <v>0.712839392544869</v>
      </c>
      <c r="O9" s="13" t="n">
        <f aca="false">J9/(J9+L9)</f>
        <v>0.199103139013453</v>
      </c>
      <c r="P9" s="13" t="n">
        <f aca="false">J9/(J9+M9)</f>
        <v>0.249718785151856</v>
      </c>
      <c r="Q9" s="13" t="n">
        <f aca="false">(487+J9+L9)/2261</f>
        <v>1.20168067226891</v>
      </c>
      <c r="T9" s="8"/>
      <c r="U9" s="9"/>
      <c r="V9" s="10" t="s">
        <v>22</v>
      </c>
      <c r="W9" s="11" t="n">
        <v>36</v>
      </c>
      <c r="X9" s="11" t="n">
        <v>733</v>
      </c>
      <c r="Y9" s="11" t="n">
        <v>158</v>
      </c>
      <c r="Z9" s="11" t="n">
        <v>144</v>
      </c>
      <c r="AC9" s="3" t="n">
        <f aca="false">N47</f>
        <v>0.818482503142158</v>
      </c>
      <c r="AD9" s="3" t="n">
        <f aca="false">O47</f>
        <v>0.135387948480708</v>
      </c>
      <c r="AE9" s="3" t="n">
        <f aca="false">P47</f>
        <v>0.15839243498818</v>
      </c>
      <c r="AF9" s="3" t="n">
        <f aca="false">Q47</f>
        <v>1.07430340557276</v>
      </c>
    </row>
    <row r="10" customFormat="false" ht="14.25" hidden="false" customHeight="false" outlineLevel="0" collapsed="false">
      <c r="A10" s="8"/>
      <c r="B10" s="9"/>
      <c r="C10" s="10" t="s">
        <v>24</v>
      </c>
      <c r="D10" s="11" t="n">
        <v>43</v>
      </c>
      <c r="E10" s="11" t="n">
        <v>758</v>
      </c>
      <c r="F10" s="11" t="n">
        <v>173</v>
      </c>
      <c r="G10" s="11" t="n">
        <v>113</v>
      </c>
      <c r="I10" s="12" t="s">
        <v>25</v>
      </c>
      <c r="J10" s="11" t="n">
        <f aca="false">SUM(D22:D31)</f>
        <v>513</v>
      </c>
      <c r="K10" s="11" t="n">
        <f aca="false">SUM(E22:E31)</f>
        <v>7197</v>
      </c>
      <c r="L10" s="11" t="n">
        <f aca="false">SUM(F22:F31)</f>
        <v>1886</v>
      </c>
      <c r="M10" s="11" t="n">
        <f aca="false">SUM(G22:G31)</f>
        <v>1269</v>
      </c>
      <c r="N10" s="13" t="n">
        <f aca="false">SUM(J10:K10)/SUM(J10:M10)</f>
        <v>0.709618039576622</v>
      </c>
      <c r="O10" s="13" t="n">
        <f aca="false">J10/(J10+L10)</f>
        <v>0.213839099624844</v>
      </c>
      <c r="P10" s="13" t="n">
        <f aca="false">J10/(J10+M10)</f>
        <v>0.287878787878788</v>
      </c>
      <c r="Q10" s="13" t="n">
        <f aca="false">(487+J10+L10)/2261</f>
        <v>1.27642636001769</v>
      </c>
      <c r="T10" s="8"/>
      <c r="U10" s="9"/>
      <c r="V10" s="10" t="s">
        <v>24</v>
      </c>
      <c r="W10" s="11" t="n">
        <v>31</v>
      </c>
      <c r="X10" s="11" t="n">
        <v>778</v>
      </c>
      <c r="Y10" s="11" t="n">
        <v>138</v>
      </c>
      <c r="Z10" s="11" t="n">
        <v>124</v>
      </c>
      <c r="AC10" s="3" t="n">
        <f aca="false">N56</f>
        <v>0.847195727594008</v>
      </c>
      <c r="AD10" s="3" t="n">
        <f aca="false">O56</f>
        <v>0.115444858938933</v>
      </c>
      <c r="AE10" s="3" t="n">
        <f aca="false">P56</f>
        <v>0.142378553900607</v>
      </c>
      <c r="AF10" s="3" t="n">
        <f aca="false">Q56</f>
        <v>1.08079021082117</v>
      </c>
    </row>
    <row r="11" customFormat="false" ht="15" hidden="false" customHeight="false" outlineLevel="0" collapsed="false">
      <c r="A11" s="8"/>
      <c r="B11" s="9"/>
      <c r="C11" s="10" t="s">
        <v>26</v>
      </c>
      <c r="D11" s="11" t="n">
        <v>55</v>
      </c>
      <c r="E11" s="11" t="n">
        <v>731</v>
      </c>
      <c r="F11" s="11" t="n">
        <v>176</v>
      </c>
      <c r="G11" s="11" t="n">
        <v>125</v>
      </c>
      <c r="N11" s="14" t="s">
        <v>27</v>
      </c>
      <c r="O11" s="14"/>
      <c r="P11" s="14"/>
      <c r="Q11" s="14"/>
      <c r="T11" s="8"/>
      <c r="U11" s="9"/>
      <c r="V11" s="10" t="s">
        <v>26</v>
      </c>
      <c r="W11" s="11" t="n">
        <v>36</v>
      </c>
      <c r="X11" s="11" t="n">
        <v>790</v>
      </c>
      <c r="Y11" s="11" t="n">
        <v>129</v>
      </c>
      <c r="Z11" s="11" t="n">
        <v>116</v>
      </c>
      <c r="AC11" s="3" t="n">
        <f aca="false">N65</f>
        <v>0.875304447209525</v>
      </c>
      <c r="AD11" s="3" t="n">
        <f aca="false">O65</f>
        <v>0.0941814908921453</v>
      </c>
      <c r="AE11" s="3" t="n">
        <f aca="false">P65</f>
        <v>0.117191818684356</v>
      </c>
      <c r="AF11" s="3" t="n">
        <f aca="false">Q65</f>
        <v>1.06309892378004</v>
      </c>
    </row>
    <row r="12" customFormat="false" ht="14.25" hidden="false" customHeight="false" outlineLevel="0" collapsed="false">
      <c r="A12" s="8"/>
      <c r="B12" s="9"/>
      <c r="C12" s="10" t="s">
        <v>28</v>
      </c>
      <c r="D12" s="11" t="n">
        <v>52</v>
      </c>
      <c r="E12" s="11" t="n">
        <v>705</v>
      </c>
      <c r="F12" s="11" t="n">
        <v>195</v>
      </c>
      <c r="G12" s="11" t="n">
        <v>135</v>
      </c>
      <c r="N12" s="13" t="n">
        <f aca="false">AVERAGE(N$8:N$10)</f>
        <v>0.715121505279381</v>
      </c>
      <c r="O12" s="13" t="n">
        <f aca="false">AVERAGE(O$8:O$10)</f>
        <v>0.209184703594805</v>
      </c>
      <c r="P12" s="13" t="n">
        <f aca="false">AVERAGE(P$8:P$10)</f>
        <v>0.268113303760877</v>
      </c>
      <c r="Q12" s="13" t="n">
        <f aca="false">AVERAGE(Q$8:Q$10)</f>
        <v>1.05926581158779</v>
      </c>
      <c r="T12" s="8"/>
      <c r="U12" s="9"/>
      <c r="V12" s="10" t="s">
        <v>28</v>
      </c>
      <c r="W12" s="11" t="n">
        <v>50</v>
      </c>
      <c r="X12" s="11" t="n">
        <v>712</v>
      </c>
      <c r="Y12" s="11" t="n">
        <v>197</v>
      </c>
      <c r="Z12" s="11" t="n">
        <v>112</v>
      </c>
      <c r="AC12" s="3" t="n">
        <f aca="false">N74</f>
        <v>0.899571749508565</v>
      </c>
      <c r="AD12" s="3" t="n">
        <f aca="false">O74</f>
        <v>0.0568152185295355</v>
      </c>
      <c r="AE12" s="3" t="n">
        <f aca="false">P74</f>
        <v>0.0880658436213992</v>
      </c>
      <c r="AF12" s="3" t="n">
        <f aca="false">Q74</f>
        <v>1.09509066784609</v>
      </c>
    </row>
    <row r="13" customFormat="false" ht="14.25" hidden="false" customHeight="false" outlineLevel="0" collapsed="false">
      <c r="A13" s="8"/>
      <c r="B13" s="9"/>
      <c r="C13" s="10" t="s">
        <v>29</v>
      </c>
      <c r="D13" s="11" t="n">
        <v>39</v>
      </c>
      <c r="E13" s="11" t="n">
        <v>769</v>
      </c>
      <c r="F13" s="11" t="n">
        <v>141</v>
      </c>
      <c r="G13" s="11" t="n">
        <v>138</v>
      </c>
      <c r="T13" s="8"/>
      <c r="U13" s="9"/>
      <c r="V13" s="10" t="s">
        <v>29</v>
      </c>
      <c r="W13" s="11" t="n">
        <v>30</v>
      </c>
      <c r="X13" s="11" t="n">
        <v>809</v>
      </c>
      <c r="Y13" s="11" t="n">
        <v>98</v>
      </c>
      <c r="Z13" s="11" t="n">
        <v>134</v>
      </c>
      <c r="AC13" s="3" t="n">
        <f aca="false">N83</f>
        <v>0.923812571103527</v>
      </c>
      <c r="AD13" s="3" t="n">
        <f aca="false">O83</f>
        <v>0.0560346800057534</v>
      </c>
      <c r="AE13" s="3" t="n">
        <f aca="false">P83</f>
        <v>0.0947368421052632</v>
      </c>
      <c r="AF13" s="3" t="n">
        <f aca="false">Q83</f>
        <v>1.08771929824561</v>
      </c>
    </row>
    <row r="14" customFormat="false" ht="14.25" hidden="false" customHeight="false" outlineLevel="0" collapsed="false">
      <c r="A14" s="8"/>
      <c r="B14" s="9"/>
      <c r="C14" s="10" t="s">
        <v>30</v>
      </c>
      <c r="D14" s="11" t="n">
        <v>35</v>
      </c>
      <c r="E14" s="11" t="n">
        <v>767</v>
      </c>
      <c r="F14" s="11" t="n">
        <v>163</v>
      </c>
      <c r="G14" s="11" t="n">
        <v>122</v>
      </c>
      <c r="T14" s="8"/>
      <c r="U14" s="9"/>
      <c r="V14" s="10" t="s">
        <v>30</v>
      </c>
      <c r="W14" s="11" t="n">
        <v>36</v>
      </c>
      <c r="X14" s="11" t="n">
        <v>755</v>
      </c>
      <c r="Y14" s="11" t="n">
        <v>158</v>
      </c>
      <c r="Z14" s="11" t="n">
        <v>122</v>
      </c>
      <c r="AC14" s="3" t="n">
        <f aca="false">N93</f>
        <v>0.934804449228561</v>
      </c>
      <c r="AD14" s="3" t="n">
        <f aca="false">O93</f>
        <v>0.0385222423341518</v>
      </c>
      <c r="AE14" s="3" t="n">
        <f aca="false">P93</f>
        <v>0.085427135678392</v>
      </c>
      <c r="AF14" s="3" t="n">
        <f aca="false">Q93</f>
        <v>1.10255049388176</v>
      </c>
    </row>
    <row r="15" customFormat="false" ht="15" hidden="false" customHeight="false" outlineLevel="0" collapsed="false">
      <c r="A15" s="8"/>
      <c r="B15" s="9"/>
      <c r="C15" s="10" t="s">
        <v>31</v>
      </c>
      <c r="D15" s="11" t="n">
        <v>62</v>
      </c>
      <c r="E15" s="11" t="n">
        <v>686</v>
      </c>
      <c r="F15" s="11" t="n">
        <v>208</v>
      </c>
      <c r="G15" s="11" t="n">
        <v>131</v>
      </c>
      <c r="I15" s="5" t="s">
        <v>32</v>
      </c>
      <c r="J15" s="6" t="s">
        <v>11</v>
      </c>
      <c r="K15" s="6"/>
      <c r="L15" s="6"/>
      <c r="M15" s="6"/>
      <c r="N15" s="7" t="s">
        <v>12</v>
      </c>
      <c r="O15" s="7" t="s">
        <v>13</v>
      </c>
      <c r="P15" s="7" t="s">
        <v>14</v>
      </c>
      <c r="Q15" s="7" t="s">
        <v>15</v>
      </c>
      <c r="T15" s="8"/>
      <c r="U15" s="9"/>
      <c r="V15" s="10" t="s">
        <v>31</v>
      </c>
      <c r="W15" s="11" t="n">
        <v>54</v>
      </c>
      <c r="X15" s="11" t="n">
        <v>737</v>
      </c>
      <c r="Y15" s="11" t="n">
        <v>178</v>
      </c>
      <c r="Z15" s="11" t="n">
        <v>102</v>
      </c>
    </row>
    <row r="16" customFormat="false" ht="15" hidden="false" customHeight="false" outlineLevel="0" collapsed="false">
      <c r="A16" s="8"/>
      <c r="B16" s="9"/>
      <c r="C16" s="10" t="s">
        <v>33</v>
      </c>
      <c r="D16" s="11" t="n">
        <v>48</v>
      </c>
      <c r="E16" s="11" t="n">
        <v>705</v>
      </c>
      <c r="F16" s="11" t="n">
        <v>198</v>
      </c>
      <c r="G16" s="11" t="n">
        <v>131</v>
      </c>
      <c r="I16" s="5"/>
      <c r="J16" s="4" t="s">
        <v>6</v>
      </c>
      <c r="K16" s="4" t="s">
        <v>7</v>
      </c>
      <c r="L16" s="4" t="s">
        <v>8</v>
      </c>
      <c r="M16" s="4" t="s">
        <v>9</v>
      </c>
      <c r="N16" s="7"/>
      <c r="O16" s="7"/>
      <c r="P16" s="7"/>
      <c r="Q16" s="7"/>
      <c r="T16" s="8"/>
      <c r="U16" s="9"/>
      <c r="V16" s="10" t="s">
        <v>33</v>
      </c>
      <c r="W16" s="11" t="n">
        <v>36</v>
      </c>
      <c r="X16" s="11" t="n">
        <v>735</v>
      </c>
      <c r="Y16" s="11" t="n">
        <v>163</v>
      </c>
      <c r="Z16" s="11" t="n">
        <v>128</v>
      </c>
    </row>
    <row r="17" customFormat="false" ht="14.25" hidden="false" customHeight="false" outlineLevel="0" collapsed="false">
      <c r="A17" s="8"/>
      <c r="B17" s="15" t="s">
        <v>34</v>
      </c>
      <c r="C17" s="10" t="s">
        <v>18</v>
      </c>
      <c r="D17" s="11" t="n">
        <v>38</v>
      </c>
      <c r="E17" s="11" t="n">
        <v>733</v>
      </c>
      <c r="F17" s="11" t="n">
        <v>174</v>
      </c>
      <c r="G17" s="11" t="n">
        <v>142</v>
      </c>
      <c r="I17" s="12" t="s">
        <v>21</v>
      </c>
      <c r="J17" s="11" t="n">
        <f aca="false">SUM(W7:W16)</f>
        <v>387</v>
      </c>
      <c r="K17" s="11" t="n">
        <f aca="false">SUM(X7:X16)</f>
        <v>7530</v>
      </c>
      <c r="L17" s="11" t="n">
        <f aca="false">SUM(Y7:Y16)</f>
        <v>1561</v>
      </c>
      <c r="M17" s="11" t="n">
        <f aca="false">SUM(Z7:Z16)</f>
        <v>1223</v>
      </c>
      <c r="N17" s="13" t="n">
        <f aca="false">SUM(J17:K17)/SUM(J17:M17)</f>
        <v>0.739837398373984</v>
      </c>
      <c r="O17" s="13" t="n">
        <f aca="false">J17/(J17+L17)</f>
        <v>0.198665297741273</v>
      </c>
      <c r="P17" s="13" t="n">
        <f aca="false">J17/(J17+M17)</f>
        <v>0.240372670807453</v>
      </c>
      <c r="Q17" s="13" t="n">
        <f aca="false">(651+J17+L17)/2261</f>
        <v>1.14949137549757</v>
      </c>
      <c r="T17" s="8"/>
      <c r="U17" s="15" t="s">
        <v>34</v>
      </c>
      <c r="V17" s="10" t="s">
        <v>18</v>
      </c>
      <c r="W17" s="11" t="n">
        <v>50</v>
      </c>
      <c r="X17" s="11" t="n">
        <v>736</v>
      </c>
      <c r="Y17" s="11" t="n">
        <v>181</v>
      </c>
      <c r="Z17" s="11" t="n">
        <v>104</v>
      </c>
    </row>
    <row r="18" customFormat="false" ht="14.25" hidden="false" customHeight="false" outlineLevel="0" collapsed="false">
      <c r="A18" s="8"/>
      <c r="B18" s="15"/>
      <c r="C18" s="10" t="s">
        <v>20</v>
      </c>
      <c r="D18" s="11" t="n">
        <v>52</v>
      </c>
      <c r="E18" s="11" t="n">
        <v>723</v>
      </c>
      <c r="F18" s="11" t="n">
        <v>192</v>
      </c>
      <c r="G18" s="11" t="n">
        <v>120</v>
      </c>
      <c r="I18" s="12" t="s">
        <v>23</v>
      </c>
      <c r="J18" s="11" t="n">
        <f aca="false">SUM(W17:W26)</f>
        <v>405</v>
      </c>
      <c r="K18" s="11" t="n">
        <f aca="false">SUM(X17:X26)</f>
        <v>7447</v>
      </c>
      <c r="L18" s="11" t="n">
        <f aca="false">SUM(Y17:Y26)</f>
        <v>1644</v>
      </c>
      <c r="M18" s="11" t="n">
        <f aca="false">SUM(Z17:Z26)</f>
        <v>1205</v>
      </c>
      <c r="N18" s="13" t="n">
        <f aca="false">SUM(J18:K18)/SUM(J18:M18)</f>
        <v>0.733763199700962</v>
      </c>
      <c r="O18" s="13" t="n">
        <f aca="false">J18/(J18+L18)</f>
        <v>0.197657393850659</v>
      </c>
      <c r="P18" s="13" t="n">
        <f aca="false">J18/(J18+M18)</f>
        <v>0.251552795031056</v>
      </c>
      <c r="Q18" s="13" t="n">
        <f aca="false">(651+J18+L18)/2261</f>
        <v>1.19416187527643</v>
      </c>
      <c r="T18" s="8"/>
      <c r="U18" s="15"/>
      <c r="V18" s="10" t="s">
        <v>20</v>
      </c>
      <c r="W18" s="11" t="n">
        <v>42</v>
      </c>
      <c r="X18" s="11" t="n">
        <v>731</v>
      </c>
      <c r="Y18" s="11" t="n">
        <v>165</v>
      </c>
      <c r="Z18" s="11" t="n">
        <v>133</v>
      </c>
    </row>
    <row r="19" customFormat="false" ht="14.25" hidden="false" customHeight="false" outlineLevel="0" collapsed="false">
      <c r="A19" s="8"/>
      <c r="B19" s="15"/>
      <c r="C19" s="10" t="s">
        <v>22</v>
      </c>
      <c r="D19" s="11" t="n">
        <v>35</v>
      </c>
      <c r="E19" s="11" t="n">
        <v>759</v>
      </c>
      <c r="F19" s="11" t="n">
        <v>152</v>
      </c>
      <c r="G19" s="11" t="n">
        <v>141</v>
      </c>
      <c r="I19" s="12" t="s">
        <v>25</v>
      </c>
      <c r="J19" s="11" t="n">
        <f aca="false">SUM(W27:W36)</f>
        <v>396</v>
      </c>
      <c r="K19" s="11" t="n">
        <f aca="false">SUM(X27:X36)</f>
        <v>7624</v>
      </c>
      <c r="L19" s="11" t="n">
        <f aca="false">SUM(Y27:Y36)</f>
        <v>1467</v>
      </c>
      <c r="M19" s="11" t="n">
        <f aca="false">SUM(Z27:Z36)</f>
        <v>1214</v>
      </c>
      <c r="N19" s="13" t="n">
        <f aca="false">SUM(J19:K19)/SUM(J19:M19)</f>
        <v>0.749462667040463</v>
      </c>
      <c r="O19" s="13" t="n">
        <f aca="false">J19/(J19+L19)</f>
        <v>0.21256038647343</v>
      </c>
      <c r="P19" s="13" t="n">
        <f aca="false">J19/(J19+M19)</f>
        <v>0.245962732919255</v>
      </c>
      <c r="Q19" s="13" t="n">
        <f aca="false">(651+J19+L19)/2261</f>
        <v>1.11189739053516</v>
      </c>
      <c r="T19" s="8"/>
      <c r="U19" s="15"/>
      <c r="V19" s="10" t="s">
        <v>22</v>
      </c>
      <c r="W19" s="11" t="n">
        <v>46</v>
      </c>
      <c r="X19" s="11" t="n">
        <v>724</v>
      </c>
      <c r="Y19" s="11" t="n">
        <v>187</v>
      </c>
      <c r="Z19" s="11" t="n">
        <v>114</v>
      </c>
    </row>
    <row r="20" customFormat="false" ht="15" hidden="false" customHeight="false" outlineLevel="0" collapsed="false">
      <c r="A20" s="8"/>
      <c r="B20" s="15"/>
      <c r="C20" s="10" t="s">
        <v>24</v>
      </c>
      <c r="D20" s="11" t="n">
        <v>44</v>
      </c>
      <c r="E20" s="11" t="n">
        <v>728</v>
      </c>
      <c r="F20" s="11" t="n">
        <v>180</v>
      </c>
      <c r="G20" s="11" t="n">
        <v>135</v>
      </c>
      <c r="N20" s="14" t="s">
        <v>27</v>
      </c>
      <c r="O20" s="14"/>
      <c r="P20" s="14"/>
      <c r="Q20" s="14"/>
      <c r="T20" s="8"/>
      <c r="U20" s="15"/>
      <c r="V20" s="10" t="s">
        <v>24</v>
      </c>
      <c r="W20" s="11" t="n">
        <v>34</v>
      </c>
      <c r="X20" s="11" t="n">
        <v>760</v>
      </c>
      <c r="Y20" s="11" t="n">
        <v>157</v>
      </c>
      <c r="Z20" s="11" t="n">
        <v>120</v>
      </c>
    </row>
    <row r="21" customFormat="false" ht="14.25" hidden="false" customHeight="false" outlineLevel="0" collapsed="false">
      <c r="A21" s="8"/>
      <c r="B21" s="15"/>
      <c r="C21" s="10" t="s">
        <v>26</v>
      </c>
      <c r="D21" s="11" t="n">
        <v>39</v>
      </c>
      <c r="E21" s="11" t="n">
        <v>726</v>
      </c>
      <c r="F21" s="11" t="n">
        <v>183</v>
      </c>
      <c r="G21" s="11" t="n">
        <v>139</v>
      </c>
      <c r="N21" s="13" t="n">
        <f aca="false">AVERAGE(N$17:N$19)</f>
        <v>0.741021088371803</v>
      </c>
      <c r="O21" s="13" t="n">
        <f aca="false">AVERAGE(O$17:O$19)</f>
        <v>0.202961026021787</v>
      </c>
      <c r="P21" s="13" t="n">
        <f aca="false">AVERAGE(P$17:P$19)</f>
        <v>0.245962732919255</v>
      </c>
      <c r="Q21" s="13" t="n">
        <f aca="false">AVERAGE(Q$17:Q$19)</f>
        <v>1.15185021376972</v>
      </c>
      <c r="T21" s="8"/>
      <c r="U21" s="15"/>
      <c r="V21" s="10" t="s">
        <v>26</v>
      </c>
      <c r="W21" s="11" t="n">
        <v>28</v>
      </c>
      <c r="X21" s="11" t="n">
        <v>754</v>
      </c>
      <c r="Y21" s="11" t="n">
        <v>164</v>
      </c>
      <c r="Z21" s="11" t="n">
        <v>125</v>
      </c>
    </row>
    <row r="22" customFormat="false" ht="14.25" hidden="false" customHeight="false" outlineLevel="0" collapsed="false">
      <c r="A22" s="8"/>
      <c r="B22" s="15"/>
      <c r="C22" s="10" t="s">
        <v>28</v>
      </c>
      <c r="D22" s="11" t="n">
        <v>49</v>
      </c>
      <c r="E22" s="11" t="n">
        <v>715</v>
      </c>
      <c r="F22" s="11" t="n">
        <v>208</v>
      </c>
      <c r="G22" s="11" t="n">
        <v>115</v>
      </c>
      <c r="T22" s="8"/>
      <c r="U22" s="15"/>
      <c r="V22" s="10" t="s">
        <v>28</v>
      </c>
      <c r="W22" s="11" t="n">
        <v>45</v>
      </c>
      <c r="X22" s="11" t="n">
        <v>738</v>
      </c>
      <c r="Y22" s="11" t="n">
        <v>165</v>
      </c>
      <c r="Z22" s="11" t="n">
        <v>123</v>
      </c>
    </row>
    <row r="23" customFormat="false" ht="14.25" hidden="false" customHeight="false" outlineLevel="0" collapsed="false">
      <c r="A23" s="8"/>
      <c r="B23" s="15"/>
      <c r="C23" s="10" t="s">
        <v>29</v>
      </c>
      <c r="D23" s="11" t="n">
        <v>46</v>
      </c>
      <c r="E23" s="11" t="n">
        <v>710</v>
      </c>
      <c r="F23" s="11" t="n">
        <v>201</v>
      </c>
      <c r="G23" s="11" t="n">
        <v>130</v>
      </c>
      <c r="T23" s="8"/>
      <c r="U23" s="15"/>
      <c r="V23" s="10" t="s">
        <v>29</v>
      </c>
      <c r="W23" s="11" t="n">
        <v>35</v>
      </c>
      <c r="X23" s="11" t="n">
        <v>758</v>
      </c>
      <c r="Y23" s="11" t="n">
        <v>157</v>
      </c>
      <c r="Z23" s="11" t="n">
        <v>121</v>
      </c>
    </row>
    <row r="24" customFormat="false" ht="15" hidden="false" customHeight="false" outlineLevel="0" collapsed="false">
      <c r="A24" s="8"/>
      <c r="B24" s="15"/>
      <c r="C24" s="10" t="s">
        <v>30</v>
      </c>
      <c r="D24" s="11" t="n">
        <v>61</v>
      </c>
      <c r="E24" s="11" t="n">
        <v>683</v>
      </c>
      <c r="F24" s="11" t="n">
        <v>226</v>
      </c>
      <c r="G24" s="11" t="n">
        <v>117</v>
      </c>
      <c r="I24" s="5" t="s">
        <v>35</v>
      </c>
      <c r="J24" s="6" t="s">
        <v>11</v>
      </c>
      <c r="K24" s="6"/>
      <c r="L24" s="6"/>
      <c r="M24" s="6"/>
      <c r="N24" s="7" t="s">
        <v>12</v>
      </c>
      <c r="O24" s="7" t="s">
        <v>13</v>
      </c>
      <c r="P24" s="7" t="s">
        <v>14</v>
      </c>
      <c r="Q24" s="7" t="s">
        <v>15</v>
      </c>
      <c r="T24" s="8"/>
      <c r="U24" s="15"/>
      <c r="V24" s="10" t="s">
        <v>30</v>
      </c>
      <c r="W24" s="11" t="n">
        <v>34</v>
      </c>
      <c r="X24" s="11" t="n">
        <v>749</v>
      </c>
      <c r="Y24" s="11" t="n">
        <v>160</v>
      </c>
      <c r="Z24" s="11" t="n">
        <v>128</v>
      </c>
    </row>
    <row r="25" customFormat="false" ht="15" hidden="false" customHeight="false" outlineLevel="0" collapsed="false">
      <c r="A25" s="8"/>
      <c r="B25" s="15"/>
      <c r="C25" s="10" t="s">
        <v>31</v>
      </c>
      <c r="D25" s="11" t="n">
        <v>46</v>
      </c>
      <c r="E25" s="11" t="n">
        <v>735</v>
      </c>
      <c r="F25" s="11" t="n">
        <v>168</v>
      </c>
      <c r="G25" s="11" t="n">
        <v>138</v>
      </c>
      <c r="I25" s="5"/>
      <c r="J25" s="4" t="s">
        <v>6</v>
      </c>
      <c r="K25" s="4" t="s">
        <v>7</v>
      </c>
      <c r="L25" s="4" t="s">
        <v>8</v>
      </c>
      <c r="M25" s="4" t="s">
        <v>9</v>
      </c>
      <c r="N25" s="7"/>
      <c r="O25" s="7"/>
      <c r="P25" s="7"/>
      <c r="Q25" s="7"/>
      <c r="T25" s="8"/>
      <c r="U25" s="15"/>
      <c r="V25" s="10" t="s">
        <v>31</v>
      </c>
      <c r="W25" s="11" t="n">
        <v>36</v>
      </c>
      <c r="X25" s="11" t="n">
        <v>778</v>
      </c>
      <c r="Y25" s="11" t="n">
        <v>119</v>
      </c>
      <c r="Z25" s="11" t="n">
        <v>138</v>
      </c>
    </row>
    <row r="26" customFormat="false" ht="14.25" hidden="false" customHeight="false" outlineLevel="0" collapsed="false">
      <c r="A26" s="8"/>
      <c r="B26" s="15"/>
      <c r="C26" s="10" t="s">
        <v>33</v>
      </c>
      <c r="D26" s="11" t="n">
        <v>62</v>
      </c>
      <c r="E26" s="11" t="n">
        <v>694</v>
      </c>
      <c r="F26" s="11" t="n">
        <v>201</v>
      </c>
      <c r="G26" s="11" t="n">
        <v>125</v>
      </c>
      <c r="I26" s="12" t="s">
        <v>21</v>
      </c>
      <c r="J26" s="11" t="n">
        <f aca="false">SUM(D41:D50)</f>
        <v>308</v>
      </c>
      <c r="K26" s="11" t="n">
        <f aca="false">SUM(E41:E50)</f>
        <v>7635</v>
      </c>
      <c r="L26" s="11" t="n">
        <f aca="false">SUM(F41:F50)</f>
        <v>1456</v>
      </c>
      <c r="M26" s="11" t="n">
        <f aca="false">SUM(G41:G50)</f>
        <v>1121</v>
      </c>
      <c r="N26" s="13" t="n">
        <f aca="false">SUM(J26:K26)/SUM(J26:M26)</f>
        <v>0.755038022813688</v>
      </c>
      <c r="O26" s="13" t="n">
        <f aca="false">J26/(J26+L26)</f>
        <v>0.174603174603175</v>
      </c>
      <c r="P26" s="13" t="n">
        <f aca="false">J26/(J26+M26)</f>
        <v>0.215535339398181</v>
      </c>
      <c r="Q26" s="13" t="n">
        <f aca="false">(832+J26+L26)/2261</f>
        <v>1.14816452896948</v>
      </c>
      <c r="T26" s="8"/>
      <c r="U26" s="15"/>
      <c r="V26" s="10" t="s">
        <v>33</v>
      </c>
      <c r="W26" s="11" t="n">
        <v>55</v>
      </c>
      <c r="X26" s="11" t="n">
        <v>719</v>
      </c>
      <c r="Y26" s="11" t="n">
        <v>189</v>
      </c>
      <c r="Z26" s="11" t="n">
        <v>99</v>
      </c>
    </row>
    <row r="27" customFormat="false" ht="14.25" hidden="false" customHeight="false" outlineLevel="0" collapsed="false">
      <c r="A27" s="8"/>
      <c r="B27" s="16" t="s">
        <v>36</v>
      </c>
      <c r="C27" s="10" t="s">
        <v>18</v>
      </c>
      <c r="D27" s="11" t="n">
        <v>44</v>
      </c>
      <c r="E27" s="11" t="n">
        <v>748</v>
      </c>
      <c r="F27" s="11" t="n">
        <v>152</v>
      </c>
      <c r="G27" s="11" t="n">
        <v>143</v>
      </c>
      <c r="I27" s="12" t="s">
        <v>23</v>
      </c>
      <c r="J27" s="11" t="n">
        <f aca="false">SUM(D51:D60)</f>
        <v>283</v>
      </c>
      <c r="K27" s="11" t="n">
        <f aca="false">SUM(E51:E60)</f>
        <v>7800</v>
      </c>
      <c r="L27" s="11" t="n">
        <f aca="false">SUM(F51:F60)</f>
        <v>1291</v>
      </c>
      <c r="M27" s="11" t="n">
        <f aca="false">SUM(G51:G60)</f>
        <v>1146</v>
      </c>
      <c r="N27" s="13" t="n">
        <f aca="false">SUM(J27:K27)/SUM(J27:M27)</f>
        <v>0.768346007604563</v>
      </c>
      <c r="O27" s="13" t="n">
        <f aca="false">J27/(J27+L27)</f>
        <v>0.179796696315121</v>
      </c>
      <c r="P27" s="13" t="n">
        <f aca="false">J27/(J27+M27)</f>
        <v>0.198040587823653</v>
      </c>
      <c r="Q27" s="13" t="n">
        <f aca="false">(832+J27+L27)/2261</f>
        <v>1.0641309155241</v>
      </c>
      <c r="T27" s="8"/>
      <c r="U27" s="16" t="s">
        <v>36</v>
      </c>
      <c r="V27" s="10" t="s">
        <v>18</v>
      </c>
      <c r="W27" s="11" t="n">
        <v>34</v>
      </c>
      <c r="X27" s="11" t="n">
        <v>810</v>
      </c>
      <c r="Y27" s="11" t="n">
        <v>108</v>
      </c>
      <c r="Z27" s="11" t="n">
        <v>119</v>
      </c>
    </row>
    <row r="28" customFormat="false" ht="14.25" hidden="false" customHeight="false" outlineLevel="0" collapsed="false">
      <c r="A28" s="8"/>
      <c r="B28" s="8"/>
      <c r="C28" s="10" t="s">
        <v>20</v>
      </c>
      <c r="D28" s="11" t="n">
        <v>52</v>
      </c>
      <c r="E28" s="11" t="n">
        <v>692</v>
      </c>
      <c r="F28" s="11" t="n">
        <v>214</v>
      </c>
      <c r="G28" s="11" t="n">
        <v>129</v>
      </c>
      <c r="I28" s="12" t="s">
        <v>25</v>
      </c>
      <c r="J28" s="11" t="n">
        <f aca="false">SUM(D61:D70)</f>
        <v>288</v>
      </c>
      <c r="K28" s="11" t="n">
        <f aca="false">SUM(E61:E70)</f>
        <v>7799</v>
      </c>
      <c r="L28" s="11" t="n">
        <f aca="false">SUM(F61:F70)</f>
        <v>1292</v>
      </c>
      <c r="M28" s="11" t="n">
        <f aca="false">SUM(G61:G70)</f>
        <v>1141</v>
      </c>
      <c r="N28" s="13" t="n">
        <f aca="false">SUM(J28:K28)/SUM(J28:M28)</f>
        <v>0.768726235741445</v>
      </c>
      <c r="O28" s="13" t="n">
        <f aca="false">J28/(J28+L28)</f>
        <v>0.182278481012658</v>
      </c>
      <c r="P28" s="13" t="n">
        <f aca="false">J28/(J28+M28)</f>
        <v>0.201539538138558</v>
      </c>
      <c r="Q28" s="13" t="n">
        <f aca="false">(832+J28+L28)/2261</f>
        <v>1.06678460858027</v>
      </c>
      <c r="T28" s="8"/>
      <c r="U28" s="8"/>
      <c r="V28" s="10" t="s">
        <v>20</v>
      </c>
      <c r="W28" s="11" t="n">
        <v>37</v>
      </c>
      <c r="X28" s="11" t="n">
        <v>777</v>
      </c>
      <c r="Y28" s="11" t="n">
        <v>165</v>
      </c>
      <c r="Z28" s="11" t="n">
        <v>92</v>
      </c>
    </row>
    <row r="29" customFormat="false" ht="15" hidden="false" customHeight="false" outlineLevel="0" collapsed="false">
      <c r="A29" s="8"/>
      <c r="B29" s="8"/>
      <c r="C29" s="10" t="s">
        <v>22</v>
      </c>
      <c r="D29" s="11" t="n">
        <v>69</v>
      </c>
      <c r="E29" s="11" t="n">
        <v>691</v>
      </c>
      <c r="F29" s="11" t="n">
        <v>210</v>
      </c>
      <c r="G29" s="11" t="n">
        <v>117</v>
      </c>
      <c r="N29" s="14" t="s">
        <v>27</v>
      </c>
      <c r="O29" s="14"/>
      <c r="P29" s="14"/>
      <c r="Q29" s="14"/>
      <c r="T29" s="8"/>
      <c r="U29" s="8"/>
      <c r="V29" s="10" t="s">
        <v>22</v>
      </c>
      <c r="W29" s="11" t="n">
        <v>38</v>
      </c>
      <c r="X29" s="11" t="n">
        <v>746</v>
      </c>
      <c r="Y29" s="11" t="n">
        <v>150</v>
      </c>
      <c r="Z29" s="11" t="n">
        <v>137</v>
      </c>
    </row>
    <row r="30" customFormat="false" ht="14.25" hidden="false" customHeight="false" outlineLevel="0" collapsed="false">
      <c r="A30" s="8"/>
      <c r="B30" s="8"/>
      <c r="C30" s="10" t="s">
        <v>24</v>
      </c>
      <c r="D30" s="11" t="n">
        <v>41</v>
      </c>
      <c r="E30" s="11" t="n">
        <v>774</v>
      </c>
      <c r="F30" s="11" t="n">
        <v>160</v>
      </c>
      <c r="G30" s="11" t="n">
        <v>112</v>
      </c>
      <c r="N30" s="13" t="n">
        <f aca="false">AVERAGE(N$26:N$28)</f>
        <v>0.764036755386565</v>
      </c>
      <c r="O30" s="13" t="n">
        <f aca="false">AVERAGE(O$26:O$28)</f>
        <v>0.178892783976985</v>
      </c>
      <c r="P30" s="13" t="n">
        <f aca="false">AVERAGE(P$26:P$28)</f>
        <v>0.205038488453464</v>
      </c>
      <c r="Q30" s="13" t="n">
        <f aca="false">AVERAGE(Q$26:Q$28)</f>
        <v>1.09302668435795</v>
      </c>
      <c r="T30" s="8"/>
      <c r="U30" s="8"/>
      <c r="V30" s="10" t="s">
        <v>24</v>
      </c>
      <c r="W30" s="11" t="n">
        <v>32</v>
      </c>
      <c r="X30" s="11" t="n">
        <v>784</v>
      </c>
      <c r="Y30" s="11" t="n">
        <v>123</v>
      </c>
      <c r="Z30" s="11" t="n">
        <v>132</v>
      </c>
    </row>
    <row r="31" customFormat="false" ht="14.25" hidden="false" customHeight="false" outlineLevel="0" collapsed="false">
      <c r="A31" s="8"/>
      <c r="B31" s="8"/>
      <c r="C31" s="10" t="s">
        <v>26</v>
      </c>
      <c r="D31" s="11" t="n">
        <v>43</v>
      </c>
      <c r="E31" s="11" t="n">
        <v>755</v>
      </c>
      <c r="F31" s="11" t="n">
        <v>146</v>
      </c>
      <c r="G31" s="11" t="n">
        <v>143</v>
      </c>
      <c r="T31" s="8"/>
      <c r="U31" s="8"/>
      <c r="V31" s="10" t="s">
        <v>26</v>
      </c>
      <c r="W31" s="11" t="n">
        <v>36</v>
      </c>
      <c r="X31" s="11" t="n">
        <v>777</v>
      </c>
      <c r="Y31" s="11" t="n">
        <v>129</v>
      </c>
      <c r="Z31" s="11" t="n">
        <v>129</v>
      </c>
    </row>
    <row r="32" customFormat="false" ht="14.25" hidden="false" customHeight="false" outlineLevel="0" collapsed="false">
      <c r="A32" s="8"/>
      <c r="B32" s="8"/>
      <c r="C32" s="10" t="s">
        <v>28</v>
      </c>
      <c r="D32" s="11" t="n">
        <v>42</v>
      </c>
      <c r="E32" s="11" t="n">
        <v>763</v>
      </c>
      <c r="F32" s="11" t="n">
        <v>142</v>
      </c>
      <c r="G32" s="11" t="n">
        <v>140</v>
      </c>
      <c r="T32" s="8"/>
      <c r="U32" s="8"/>
      <c r="V32" s="10" t="s">
        <v>28</v>
      </c>
      <c r="W32" s="11" t="n">
        <v>28</v>
      </c>
      <c r="X32" s="11" t="n">
        <v>762</v>
      </c>
      <c r="Y32" s="11" t="n">
        <v>180</v>
      </c>
      <c r="Z32" s="11" t="n">
        <v>101</v>
      </c>
    </row>
    <row r="33" customFormat="false" ht="15" hidden="false" customHeight="false" outlineLevel="0" collapsed="false">
      <c r="A33" s="8"/>
      <c r="B33" s="8"/>
      <c r="C33" s="10" t="s">
        <v>29</v>
      </c>
      <c r="D33" s="11" t="n">
        <v>56</v>
      </c>
      <c r="E33" s="11" t="n">
        <v>753</v>
      </c>
      <c r="F33" s="11" t="n">
        <v>145</v>
      </c>
      <c r="G33" s="11" t="n">
        <v>133</v>
      </c>
      <c r="I33" s="5" t="s">
        <v>37</v>
      </c>
      <c r="J33" s="6" t="s">
        <v>11</v>
      </c>
      <c r="K33" s="6"/>
      <c r="L33" s="6"/>
      <c r="M33" s="6"/>
      <c r="N33" s="7" t="s">
        <v>12</v>
      </c>
      <c r="O33" s="7" t="s">
        <v>13</v>
      </c>
      <c r="P33" s="7" t="s">
        <v>14</v>
      </c>
      <c r="Q33" s="7" t="s">
        <v>15</v>
      </c>
      <c r="T33" s="8"/>
      <c r="U33" s="8"/>
      <c r="V33" s="10" t="s">
        <v>29</v>
      </c>
      <c r="W33" s="11" t="n">
        <v>41</v>
      </c>
      <c r="X33" s="11" t="n">
        <v>738</v>
      </c>
      <c r="Y33" s="11" t="n">
        <v>173</v>
      </c>
      <c r="Z33" s="11" t="n">
        <v>119</v>
      </c>
    </row>
    <row r="34" customFormat="false" ht="15" hidden="false" customHeight="false" outlineLevel="0" collapsed="false">
      <c r="A34" s="8"/>
      <c r="B34" s="8"/>
      <c r="C34" s="10" t="s">
        <v>30</v>
      </c>
      <c r="D34" s="11" t="n">
        <v>45</v>
      </c>
      <c r="E34" s="11" t="n">
        <v>713</v>
      </c>
      <c r="F34" s="11" t="n">
        <v>192</v>
      </c>
      <c r="G34" s="11" t="n">
        <v>137</v>
      </c>
      <c r="I34" s="5"/>
      <c r="J34" s="4" t="s">
        <v>6</v>
      </c>
      <c r="K34" s="4" t="s">
        <v>7</v>
      </c>
      <c r="L34" s="4" t="s">
        <v>8</v>
      </c>
      <c r="M34" s="4" t="s">
        <v>9</v>
      </c>
      <c r="N34" s="7"/>
      <c r="O34" s="7"/>
      <c r="P34" s="7"/>
      <c r="Q34" s="7"/>
      <c r="T34" s="8"/>
      <c r="U34" s="8"/>
      <c r="V34" s="10" t="s">
        <v>30</v>
      </c>
      <c r="W34" s="11" t="n">
        <v>48</v>
      </c>
      <c r="X34" s="11" t="n">
        <v>785</v>
      </c>
      <c r="Y34" s="11" t="n">
        <v>126</v>
      </c>
      <c r="Z34" s="11" t="n">
        <v>112</v>
      </c>
    </row>
    <row r="35" customFormat="false" ht="14.25" hidden="false" customHeight="false" outlineLevel="0" collapsed="false">
      <c r="A35" s="8"/>
      <c r="B35" s="8"/>
      <c r="C35" s="10" t="s">
        <v>31</v>
      </c>
      <c r="D35" s="11" t="n">
        <v>38</v>
      </c>
      <c r="E35" s="11" t="n">
        <v>719</v>
      </c>
      <c r="F35" s="11" t="n">
        <v>207</v>
      </c>
      <c r="G35" s="11" t="n">
        <v>123</v>
      </c>
      <c r="I35" s="12" t="s">
        <v>21</v>
      </c>
      <c r="J35" s="11" t="n">
        <f aca="false">SUM(W41:W50)</f>
        <v>248</v>
      </c>
      <c r="K35" s="11" t="n">
        <f aca="false">SUM(X41:X50)</f>
        <v>7790</v>
      </c>
      <c r="L35" s="11" t="n">
        <f aca="false">SUM(Y41:Y50)</f>
        <v>1301</v>
      </c>
      <c r="M35" s="11" t="n">
        <f aca="false">SUM(Z41:Z50)</f>
        <v>989</v>
      </c>
      <c r="N35" s="13" t="n">
        <f aca="false">SUM(J35:K35)/SUM(J35:M35)</f>
        <v>0.778272656855151</v>
      </c>
      <c r="O35" s="13" t="n">
        <f aca="false">J35/(J35+L35)</f>
        <v>0.16010329244674</v>
      </c>
      <c r="P35" s="13" t="n">
        <f aca="false">J35/(J35+M35)</f>
        <v>0.200485044462409</v>
      </c>
      <c r="Q35" s="13" t="n">
        <f aca="false">(1024+J35+L35)/2261</f>
        <v>1.13799203892083</v>
      </c>
      <c r="T35" s="8"/>
      <c r="U35" s="8"/>
      <c r="V35" s="10" t="s">
        <v>31</v>
      </c>
      <c r="W35" s="11" t="n">
        <v>47</v>
      </c>
      <c r="X35" s="11" t="n">
        <v>731</v>
      </c>
      <c r="Y35" s="11" t="n">
        <v>157</v>
      </c>
      <c r="Z35" s="11" t="n">
        <v>136</v>
      </c>
    </row>
    <row r="36" customFormat="false" ht="14.25" hidden="false" customHeight="false" outlineLevel="0" collapsed="false">
      <c r="A36" s="8"/>
      <c r="B36" s="8"/>
      <c r="C36" s="10" t="s">
        <v>33</v>
      </c>
      <c r="D36" s="11" t="n">
        <v>36</v>
      </c>
      <c r="E36" s="11" t="n">
        <v>760</v>
      </c>
      <c r="F36" s="11" t="n">
        <v>155</v>
      </c>
      <c r="G36" s="11" t="n">
        <v>131</v>
      </c>
      <c r="I36" s="12" t="s">
        <v>23</v>
      </c>
      <c r="J36" s="11" t="n">
        <f aca="false">SUM(W51:W60)</f>
        <v>240</v>
      </c>
      <c r="K36" s="11" t="n">
        <f aca="false">SUM(X51:X60)</f>
        <v>7708</v>
      </c>
      <c r="L36" s="11" t="n">
        <f aca="false">SUM(Y51:Y60)</f>
        <v>1383</v>
      </c>
      <c r="M36" s="11" t="n">
        <f aca="false">SUM(Z51:Z60)</f>
        <v>997</v>
      </c>
      <c r="N36" s="13" t="n">
        <f aca="false">SUM(J36:K36)/SUM(J36:M36)</f>
        <v>0.769558481797057</v>
      </c>
      <c r="O36" s="13" t="n">
        <f aca="false">J36/(J36+L36)</f>
        <v>0.147874306839187</v>
      </c>
      <c r="P36" s="13" t="n">
        <f aca="false">J36/(J36+M36)</f>
        <v>0.194017784963622</v>
      </c>
      <c r="Q36" s="13" t="n">
        <f aca="false">(1024+J36+L36)/2261</f>
        <v>1.17072091994693</v>
      </c>
      <c r="T36" s="8"/>
      <c r="U36" s="8"/>
      <c r="V36" s="10" t="s">
        <v>33</v>
      </c>
      <c r="W36" s="11" t="n">
        <v>55</v>
      </c>
      <c r="X36" s="11" t="n">
        <v>714</v>
      </c>
      <c r="Y36" s="11" t="n">
        <v>156</v>
      </c>
      <c r="Z36" s="11" t="n">
        <v>137</v>
      </c>
    </row>
    <row r="37" customFormat="false" ht="12.75" hidden="false" customHeight="false" outlineLevel="0" collapsed="false">
      <c r="D37" s="17"/>
      <c r="E37" s="17"/>
      <c r="F37" s="17"/>
      <c r="G37" s="17"/>
      <c r="I37" s="12" t="s">
        <v>25</v>
      </c>
      <c r="J37" s="11" t="n">
        <f aca="false">SUM(W61:W70)</f>
        <v>235</v>
      </c>
      <c r="K37" s="11" t="n">
        <f aca="false">SUM(X61:X70)</f>
        <v>7873</v>
      </c>
      <c r="L37" s="11" t="n">
        <f aca="false">SUM(Y61:Y70)</f>
        <v>1218</v>
      </c>
      <c r="M37" s="11" t="n">
        <f aca="false">SUM(Z61:Z70)</f>
        <v>1002</v>
      </c>
      <c r="N37" s="13" t="n">
        <f aca="false">SUM(J37:K37)/SUM(J37:M37)</f>
        <v>0.785050348567002</v>
      </c>
      <c r="O37" s="13" t="n">
        <f aca="false">J37/(J37+L37)</f>
        <v>0.16173434273916</v>
      </c>
      <c r="P37" s="13" t="n">
        <f aca="false">J37/(J37+M37)</f>
        <v>0.18997574777688</v>
      </c>
      <c r="Q37" s="13" t="n">
        <f aca="false">(1024+J37+L37)/2261</f>
        <v>1.09553295002211</v>
      </c>
      <c r="W37" s="17"/>
      <c r="X37" s="17"/>
      <c r="Y37" s="17"/>
      <c r="Z37" s="17"/>
    </row>
    <row r="38" customFormat="false" ht="15" hidden="false" customHeight="false" outlineLevel="0" collapsed="false">
      <c r="D38" s="17"/>
      <c r="E38" s="17"/>
      <c r="F38" s="17"/>
      <c r="G38" s="17"/>
      <c r="N38" s="14" t="s">
        <v>27</v>
      </c>
      <c r="O38" s="14"/>
      <c r="P38" s="14"/>
      <c r="Q38" s="14"/>
      <c r="W38" s="17"/>
      <c r="X38" s="17"/>
      <c r="Y38" s="17"/>
      <c r="Z38" s="17"/>
    </row>
    <row r="39" customFormat="false" ht="12.75" hidden="false" customHeight="false" outlineLevel="0" collapsed="false">
      <c r="D39" s="17"/>
      <c r="E39" s="17"/>
      <c r="F39" s="17"/>
      <c r="G39" s="17"/>
      <c r="N39" s="13" t="n">
        <f aca="false">AVERAGE(N$35:N$37)</f>
        <v>0.777627162406403</v>
      </c>
      <c r="O39" s="13" t="n">
        <f aca="false">AVERAGE(O$35:O$37)</f>
        <v>0.156570647341696</v>
      </c>
      <c r="P39" s="13" t="n">
        <f aca="false">AVERAGE(P$35:P$37)</f>
        <v>0.19482619240097</v>
      </c>
      <c r="Q39" s="13" t="n">
        <f aca="false">AVERAGE(Q$35:Q$37)</f>
        <v>1.13474863629662</v>
      </c>
      <c r="W39" s="17"/>
      <c r="X39" s="17"/>
      <c r="Y39" s="17"/>
      <c r="Z39" s="17"/>
    </row>
    <row r="40" customFormat="false" ht="15" hidden="false" customHeight="false" outlineLevel="0" collapsed="false">
      <c r="D40" s="4" t="s">
        <v>6</v>
      </c>
      <c r="E40" s="4" t="s">
        <v>7</v>
      </c>
      <c r="F40" s="4" t="s">
        <v>8</v>
      </c>
      <c r="G40" s="4" t="s">
        <v>9</v>
      </c>
      <c r="W40" s="4" t="s">
        <v>6</v>
      </c>
      <c r="X40" s="4" t="s">
        <v>7</v>
      </c>
      <c r="Y40" s="4" t="s">
        <v>8</v>
      </c>
      <c r="Z40" s="4" t="s">
        <v>9</v>
      </c>
    </row>
    <row r="41" customFormat="false" ht="13.5" hidden="false" customHeight="true" outlineLevel="0" collapsed="false">
      <c r="A41" s="8" t="s">
        <v>92</v>
      </c>
      <c r="B41" s="9" t="s">
        <v>17</v>
      </c>
      <c r="C41" s="10" t="s">
        <v>18</v>
      </c>
      <c r="D41" s="11" t="n">
        <v>23</v>
      </c>
      <c r="E41" s="11" t="n">
        <v>803</v>
      </c>
      <c r="F41" s="11" t="n">
        <v>104</v>
      </c>
      <c r="G41" s="11" t="n">
        <v>122</v>
      </c>
      <c r="I41" s="5" t="s">
        <v>39</v>
      </c>
      <c r="J41" s="6" t="s">
        <v>11</v>
      </c>
      <c r="K41" s="6"/>
      <c r="L41" s="6"/>
      <c r="M41" s="6"/>
      <c r="N41" s="7" t="s">
        <v>12</v>
      </c>
      <c r="O41" s="7" t="s">
        <v>13</v>
      </c>
      <c r="P41" s="7" t="s">
        <v>14</v>
      </c>
      <c r="Q41" s="7" t="s">
        <v>15</v>
      </c>
      <c r="T41" s="8" t="s">
        <v>93</v>
      </c>
      <c r="U41" s="9" t="s">
        <v>17</v>
      </c>
      <c r="V41" s="10" t="s">
        <v>18</v>
      </c>
      <c r="W41" s="11" t="n">
        <v>24</v>
      </c>
      <c r="X41" s="11" t="n">
        <v>785</v>
      </c>
      <c r="Y41" s="11" t="n">
        <v>134</v>
      </c>
      <c r="Z41" s="11" t="n">
        <v>90</v>
      </c>
    </row>
    <row r="42" customFormat="false" ht="15" hidden="false" customHeight="false" outlineLevel="0" collapsed="false">
      <c r="A42" s="8"/>
      <c r="B42" s="9"/>
      <c r="C42" s="10" t="s">
        <v>20</v>
      </c>
      <c r="D42" s="11" t="n">
        <v>41</v>
      </c>
      <c r="E42" s="11" t="n">
        <v>738</v>
      </c>
      <c r="F42" s="11" t="n">
        <v>158</v>
      </c>
      <c r="G42" s="11" t="n">
        <v>115</v>
      </c>
      <c r="I42" s="5"/>
      <c r="J42" s="4" t="s">
        <v>6</v>
      </c>
      <c r="K42" s="4" t="s">
        <v>7</v>
      </c>
      <c r="L42" s="4" t="s">
        <v>8</v>
      </c>
      <c r="M42" s="4" t="s">
        <v>9</v>
      </c>
      <c r="N42" s="7"/>
      <c r="O42" s="7"/>
      <c r="P42" s="7"/>
      <c r="Q42" s="7"/>
      <c r="T42" s="8"/>
      <c r="U42" s="9"/>
      <c r="V42" s="10" t="s">
        <v>20</v>
      </c>
      <c r="W42" s="11" t="n">
        <v>20</v>
      </c>
      <c r="X42" s="11" t="n">
        <v>827</v>
      </c>
      <c r="Y42" s="11" t="n">
        <v>80</v>
      </c>
      <c r="Z42" s="11" t="n">
        <v>106</v>
      </c>
    </row>
    <row r="43" customFormat="false" ht="14.25" hidden="false" customHeight="false" outlineLevel="0" collapsed="false">
      <c r="A43" s="8"/>
      <c r="B43" s="9"/>
      <c r="C43" s="10" t="s">
        <v>22</v>
      </c>
      <c r="D43" s="11" t="n">
        <v>23</v>
      </c>
      <c r="E43" s="11" t="n">
        <v>786</v>
      </c>
      <c r="F43" s="11" t="n">
        <v>127</v>
      </c>
      <c r="G43" s="11" t="n">
        <v>116</v>
      </c>
      <c r="I43" s="12" t="s">
        <v>21</v>
      </c>
      <c r="J43" s="11" t="n">
        <f aca="false">SUM(D74:D83)</f>
        <v>160</v>
      </c>
      <c r="K43" s="11" t="n">
        <f aca="false">SUM(E74:E83)</f>
        <v>8021</v>
      </c>
      <c r="L43" s="11" t="n">
        <f aca="false">SUM(F74:F83)</f>
        <v>1070</v>
      </c>
      <c r="M43" s="11" t="n">
        <f aca="false">SUM(G74:G83)</f>
        <v>827</v>
      </c>
      <c r="N43" s="13" t="n">
        <f aca="false">SUM(J43:K43)/SUM(J43:M43)</f>
        <v>0.811768207977773</v>
      </c>
      <c r="O43" s="13" t="n">
        <f aca="false">J43/(J43+L43)</f>
        <v>0.130081300813008</v>
      </c>
      <c r="P43" s="13" t="n">
        <f aca="false">J43/(J43+M43)</f>
        <v>0.162107396149949</v>
      </c>
      <c r="Q43" s="13" t="n">
        <f aca="false">(1274+J43+L43)/2261</f>
        <v>1.10747456877488</v>
      </c>
      <c r="T43" s="8"/>
      <c r="U43" s="9"/>
      <c r="V43" s="10" t="s">
        <v>22</v>
      </c>
      <c r="W43" s="11" t="n">
        <v>21</v>
      </c>
      <c r="X43" s="11" t="n">
        <v>803</v>
      </c>
      <c r="Y43" s="11" t="n">
        <v>107</v>
      </c>
      <c r="Z43" s="11" t="n">
        <v>102</v>
      </c>
    </row>
    <row r="44" customFormat="false" ht="14.25" hidden="false" customHeight="false" outlineLevel="0" collapsed="false">
      <c r="A44" s="8"/>
      <c r="B44" s="9"/>
      <c r="C44" s="10" t="s">
        <v>24</v>
      </c>
      <c r="D44" s="11" t="n">
        <v>53</v>
      </c>
      <c r="E44" s="11" t="n">
        <v>694</v>
      </c>
      <c r="F44" s="11" t="n">
        <v>210</v>
      </c>
      <c r="G44" s="11" t="n">
        <v>95</v>
      </c>
      <c r="I44" s="12" t="s">
        <v>23</v>
      </c>
      <c r="J44" s="11" t="n">
        <f aca="false">SUM(D84:D93)</f>
        <v>142</v>
      </c>
      <c r="K44" s="11" t="n">
        <f aca="false">SUM(E84:E93)</f>
        <v>8150</v>
      </c>
      <c r="L44" s="11" t="n">
        <f aca="false">SUM(F84:F93)</f>
        <v>941</v>
      </c>
      <c r="M44" s="11" t="n">
        <f aca="false">SUM(G84:G93)</f>
        <v>845</v>
      </c>
      <c r="N44" s="13" t="n">
        <f aca="false">SUM(J44:K44)/SUM(J44:M44)</f>
        <v>0.822782298075015</v>
      </c>
      <c r="O44" s="13" t="n">
        <f aca="false">J44/(J44+L44)</f>
        <v>0.131117266851339</v>
      </c>
      <c r="P44" s="13" t="n">
        <f aca="false">J44/(J44+M44)</f>
        <v>0.14387031408308</v>
      </c>
      <c r="Q44" s="13" t="n">
        <f aca="false">(1274+J44+L44)/2261</f>
        <v>1.04245908889872</v>
      </c>
      <c r="T44" s="8"/>
      <c r="U44" s="9"/>
      <c r="V44" s="10" t="s">
        <v>24</v>
      </c>
      <c r="W44" s="11" t="n">
        <v>22</v>
      </c>
      <c r="X44" s="11" t="n">
        <v>796</v>
      </c>
      <c r="Y44" s="11" t="n">
        <v>113</v>
      </c>
      <c r="Z44" s="11" t="n">
        <v>102</v>
      </c>
    </row>
    <row r="45" customFormat="false" ht="14.25" hidden="false" customHeight="false" outlineLevel="0" collapsed="false">
      <c r="A45" s="8"/>
      <c r="B45" s="9"/>
      <c r="C45" s="10" t="s">
        <v>26</v>
      </c>
      <c r="D45" s="11" t="n">
        <v>35</v>
      </c>
      <c r="E45" s="11" t="n">
        <v>794</v>
      </c>
      <c r="F45" s="11" t="n">
        <v>113</v>
      </c>
      <c r="G45" s="11" t="n">
        <v>110</v>
      </c>
      <c r="I45" s="12" t="s">
        <v>25</v>
      </c>
      <c r="J45" s="11" t="n">
        <f aca="false">SUM(D94:D103)</f>
        <v>167</v>
      </c>
      <c r="K45" s="11" t="n">
        <f aca="false">SUM(E94:E103)</f>
        <v>8106</v>
      </c>
      <c r="L45" s="11" t="n">
        <f aca="false">SUM(F94:F103)</f>
        <v>985</v>
      </c>
      <c r="M45" s="11" t="n">
        <f aca="false">SUM(G94:G103)</f>
        <v>820</v>
      </c>
      <c r="N45" s="13" t="n">
        <f aca="false">SUM(J45:K45)/SUM(J45:M45)</f>
        <v>0.820897003373685</v>
      </c>
      <c r="O45" s="13" t="n">
        <f aca="false">J45/(J45+L45)</f>
        <v>0.144965277777778</v>
      </c>
      <c r="P45" s="13" t="n">
        <f aca="false">J45/(J45+M45)</f>
        <v>0.16919959473151</v>
      </c>
      <c r="Q45" s="13" t="n">
        <f aca="false">(1274+J45+L45)/2261</f>
        <v>1.07297655904467</v>
      </c>
      <c r="T45" s="8"/>
      <c r="U45" s="9"/>
      <c r="V45" s="10" t="s">
        <v>26</v>
      </c>
      <c r="W45" s="11" t="n">
        <v>24</v>
      </c>
      <c r="X45" s="11" t="n">
        <v>758</v>
      </c>
      <c r="Y45" s="11" t="n">
        <v>152</v>
      </c>
      <c r="Z45" s="11" t="n">
        <v>99</v>
      </c>
    </row>
    <row r="46" customFormat="false" ht="15" hidden="false" customHeight="false" outlineLevel="0" collapsed="false">
      <c r="A46" s="8"/>
      <c r="B46" s="9"/>
      <c r="C46" s="10" t="s">
        <v>28</v>
      </c>
      <c r="D46" s="11" t="n">
        <v>24</v>
      </c>
      <c r="E46" s="11" t="n">
        <v>772</v>
      </c>
      <c r="F46" s="11" t="n">
        <v>139</v>
      </c>
      <c r="G46" s="11" t="n">
        <v>117</v>
      </c>
      <c r="N46" s="14" t="s">
        <v>27</v>
      </c>
      <c r="O46" s="14"/>
      <c r="P46" s="14"/>
      <c r="Q46" s="14"/>
      <c r="T46" s="8"/>
      <c r="U46" s="9"/>
      <c r="V46" s="10" t="s">
        <v>28</v>
      </c>
      <c r="W46" s="11" t="n">
        <v>30</v>
      </c>
      <c r="X46" s="11" t="n">
        <v>761</v>
      </c>
      <c r="Y46" s="11" t="n">
        <v>140</v>
      </c>
      <c r="Z46" s="11" t="n">
        <v>102</v>
      </c>
    </row>
    <row r="47" customFormat="false" ht="14.25" hidden="false" customHeight="false" outlineLevel="0" collapsed="false">
      <c r="A47" s="8"/>
      <c r="B47" s="9"/>
      <c r="C47" s="10" t="s">
        <v>29</v>
      </c>
      <c r="D47" s="11" t="n">
        <v>19</v>
      </c>
      <c r="E47" s="11" t="n">
        <v>790</v>
      </c>
      <c r="F47" s="11" t="n">
        <v>103</v>
      </c>
      <c r="G47" s="11" t="n">
        <v>140</v>
      </c>
      <c r="N47" s="13" t="n">
        <f aca="false">AVERAGE(N$43:N$45)</f>
        <v>0.818482503142158</v>
      </c>
      <c r="O47" s="13" t="n">
        <f aca="false">AVERAGE(O$43:O$45)</f>
        <v>0.135387948480708</v>
      </c>
      <c r="P47" s="13" t="n">
        <f aca="false">AVERAGE(P$43:P$45)</f>
        <v>0.15839243498818</v>
      </c>
      <c r="Q47" s="13" t="n">
        <f aca="false">AVERAGE(Q$43:Q$45)</f>
        <v>1.07430340557276</v>
      </c>
      <c r="T47" s="8"/>
      <c r="U47" s="9"/>
      <c r="V47" s="10" t="s">
        <v>29</v>
      </c>
      <c r="W47" s="11" t="n">
        <v>19</v>
      </c>
      <c r="X47" s="11" t="n">
        <v>763</v>
      </c>
      <c r="Y47" s="11" t="n">
        <v>151</v>
      </c>
      <c r="Z47" s="11" t="n">
        <v>100</v>
      </c>
    </row>
    <row r="48" customFormat="false" ht="14.25" hidden="false" customHeight="false" outlineLevel="0" collapsed="false">
      <c r="A48" s="8"/>
      <c r="B48" s="9"/>
      <c r="C48" s="10" t="s">
        <v>30</v>
      </c>
      <c r="D48" s="11" t="n">
        <v>30</v>
      </c>
      <c r="E48" s="11" t="n">
        <v>763</v>
      </c>
      <c r="F48" s="11" t="n">
        <v>147</v>
      </c>
      <c r="G48" s="11" t="n">
        <v>112</v>
      </c>
      <c r="T48" s="8"/>
      <c r="U48" s="9"/>
      <c r="V48" s="10" t="s">
        <v>30</v>
      </c>
      <c r="W48" s="11" t="n">
        <v>25</v>
      </c>
      <c r="X48" s="11" t="n">
        <v>790</v>
      </c>
      <c r="Y48" s="11" t="n">
        <v>126</v>
      </c>
      <c r="Z48" s="11" t="n">
        <v>92</v>
      </c>
    </row>
    <row r="49" customFormat="false" ht="14.25" hidden="false" customHeight="false" outlineLevel="0" collapsed="false">
      <c r="A49" s="8"/>
      <c r="B49" s="9"/>
      <c r="C49" s="10" t="s">
        <v>31</v>
      </c>
      <c r="D49" s="11" t="n">
        <v>31</v>
      </c>
      <c r="E49" s="11" t="n">
        <v>777</v>
      </c>
      <c r="F49" s="11" t="n">
        <v>155</v>
      </c>
      <c r="G49" s="11" t="n">
        <v>89</v>
      </c>
      <c r="T49" s="8"/>
      <c r="U49" s="9"/>
      <c r="V49" s="10" t="s">
        <v>31</v>
      </c>
      <c r="W49" s="11" t="n">
        <v>23</v>
      </c>
      <c r="X49" s="11" t="n">
        <v>763</v>
      </c>
      <c r="Y49" s="11" t="n">
        <v>136</v>
      </c>
      <c r="Z49" s="11" t="n">
        <v>111</v>
      </c>
    </row>
    <row r="50" customFormat="false" ht="15" hidden="false" customHeight="false" outlineLevel="0" collapsed="false">
      <c r="A50" s="8"/>
      <c r="B50" s="9"/>
      <c r="C50" s="10" t="s">
        <v>33</v>
      </c>
      <c r="D50" s="11" t="n">
        <v>29</v>
      </c>
      <c r="E50" s="11" t="n">
        <v>718</v>
      </c>
      <c r="F50" s="11" t="n">
        <v>200</v>
      </c>
      <c r="G50" s="11" t="n">
        <v>105</v>
      </c>
      <c r="I50" s="5" t="s">
        <v>41</v>
      </c>
      <c r="J50" s="6" t="s">
        <v>11</v>
      </c>
      <c r="K50" s="6"/>
      <c r="L50" s="6"/>
      <c r="M50" s="6"/>
      <c r="N50" s="7" t="s">
        <v>12</v>
      </c>
      <c r="O50" s="7" t="s">
        <v>13</v>
      </c>
      <c r="P50" s="7" t="s">
        <v>14</v>
      </c>
      <c r="Q50" s="7" t="s">
        <v>15</v>
      </c>
      <c r="T50" s="8"/>
      <c r="U50" s="9"/>
      <c r="V50" s="10" t="s">
        <v>33</v>
      </c>
      <c r="W50" s="11" t="n">
        <v>40</v>
      </c>
      <c r="X50" s="11" t="n">
        <v>744</v>
      </c>
      <c r="Y50" s="11" t="n">
        <v>162</v>
      </c>
      <c r="Z50" s="11" t="n">
        <v>85</v>
      </c>
    </row>
    <row r="51" customFormat="false" ht="15" hidden="false" customHeight="false" outlineLevel="0" collapsed="false">
      <c r="A51" s="8"/>
      <c r="B51" s="15" t="s">
        <v>34</v>
      </c>
      <c r="C51" s="10" t="s">
        <v>18</v>
      </c>
      <c r="D51" s="11" t="n">
        <v>26</v>
      </c>
      <c r="E51" s="11" t="n">
        <v>774</v>
      </c>
      <c r="F51" s="11" t="n">
        <v>103</v>
      </c>
      <c r="G51" s="11" t="n">
        <v>149</v>
      </c>
      <c r="I51" s="5"/>
      <c r="J51" s="4" t="s">
        <v>6</v>
      </c>
      <c r="K51" s="4" t="s">
        <v>7</v>
      </c>
      <c r="L51" s="4" t="s">
        <v>8</v>
      </c>
      <c r="M51" s="4" t="s">
        <v>9</v>
      </c>
      <c r="N51" s="7"/>
      <c r="O51" s="7"/>
      <c r="P51" s="7"/>
      <c r="Q51" s="7"/>
      <c r="T51" s="8"/>
      <c r="U51" s="15" t="s">
        <v>34</v>
      </c>
      <c r="V51" s="10" t="s">
        <v>18</v>
      </c>
      <c r="W51" s="11" t="n">
        <v>23</v>
      </c>
      <c r="X51" s="11" t="n">
        <v>787</v>
      </c>
      <c r="Y51" s="11" t="n">
        <v>104</v>
      </c>
      <c r="Z51" s="11" t="n">
        <v>119</v>
      </c>
    </row>
    <row r="52" customFormat="false" ht="14.25" hidden="false" customHeight="false" outlineLevel="0" collapsed="false">
      <c r="A52" s="8"/>
      <c r="B52" s="15"/>
      <c r="C52" s="10" t="s">
        <v>20</v>
      </c>
      <c r="D52" s="11" t="n">
        <v>25</v>
      </c>
      <c r="E52" s="11" t="n">
        <v>768</v>
      </c>
      <c r="F52" s="11" t="n">
        <v>151</v>
      </c>
      <c r="G52" s="11" t="n">
        <v>108</v>
      </c>
      <c r="I52" s="12" t="s">
        <v>21</v>
      </c>
      <c r="J52" s="11" t="n">
        <f aca="false">SUM(W74:W83)</f>
        <v>109</v>
      </c>
      <c r="K52" s="11" t="n">
        <f aca="false">SUM(X74:X83)</f>
        <v>8236</v>
      </c>
      <c r="L52" s="11" t="n">
        <f aca="false">SUM(Y74:Y83)</f>
        <v>855</v>
      </c>
      <c r="M52" s="11" t="n">
        <f aca="false">SUM(Z74:Z83)</f>
        <v>664</v>
      </c>
      <c r="N52" s="13" t="n">
        <f aca="false">SUM(J52:K52)/SUM(J52:M52)</f>
        <v>0.846005677210057</v>
      </c>
      <c r="O52" s="13" t="n">
        <f aca="false">J52/(J52+L52)</f>
        <v>0.113070539419087</v>
      </c>
      <c r="P52" s="13" t="n">
        <f aca="false">J52/(J52+M52)</f>
        <v>0.141009055627426</v>
      </c>
      <c r="Q52" s="13" t="n">
        <f aca="false">(1488+J52+L52)/2261</f>
        <v>1.08447589562141</v>
      </c>
      <c r="T52" s="8"/>
      <c r="U52" s="15"/>
      <c r="V52" s="10" t="s">
        <v>20</v>
      </c>
      <c r="W52" s="11" t="n">
        <v>26</v>
      </c>
      <c r="X52" s="11" t="n">
        <v>740</v>
      </c>
      <c r="Y52" s="11" t="n">
        <v>170</v>
      </c>
      <c r="Z52" s="11" t="n">
        <v>97</v>
      </c>
    </row>
    <row r="53" customFormat="false" ht="14.25" hidden="false" customHeight="false" outlineLevel="0" collapsed="false">
      <c r="A53" s="8"/>
      <c r="B53" s="15"/>
      <c r="C53" s="10" t="s">
        <v>22</v>
      </c>
      <c r="D53" s="11" t="n">
        <v>25</v>
      </c>
      <c r="E53" s="11" t="n">
        <v>799</v>
      </c>
      <c r="F53" s="11" t="n">
        <v>98</v>
      </c>
      <c r="G53" s="11" t="n">
        <v>130</v>
      </c>
      <c r="I53" s="12" t="s">
        <v>23</v>
      </c>
      <c r="J53" s="11" t="n">
        <f aca="false">SUM(W84:W93)</f>
        <v>115</v>
      </c>
      <c r="K53" s="11" t="n">
        <f aca="false">SUM(X84:X93)</f>
        <v>8247</v>
      </c>
      <c r="L53" s="11" t="n">
        <f aca="false">SUM(Y84:Y93)</f>
        <v>844</v>
      </c>
      <c r="M53" s="11" t="n">
        <f aca="false">SUM(Z84:Z93)</f>
        <v>658</v>
      </c>
      <c r="N53" s="13" t="n">
        <f aca="false">SUM(J53:K53)/SUM(J53:M53)</f>
        <v>0.847729115977291</v>
      </c>
      <c r="O53" s="13" t="n">
        <f aca="false">J53/(J53+L53)</f>
        <v>0.119916579770594</v>
      </c>
      <c r="P53" s="13" t="n">
        <f aca="false">J53/(J53+M53)</f>
        <v>0.148771021992238</v>
      </c>
      <c r="Q53" s="13" t="n">
        <f aca="false">(1488+J53+L53)/2261</f>
        <v>1.08226448474127</v>
      </c>
      <c r="T53" s="8"/>
      <c r="U53" s="15"/>
      <c r="V53" s="10" t="s">
        <v>22</v>
      </c>
      <c r="W53" s="11" t="n">
        <v>29</v>
      </c>
      <c r="X53" s="11" t="n">
        <v>803</v>
      </c>
      <c r="Y53" s="11" t="n">
        <v>127</v>
      </c>
      <c r="Z53" s="11" t="n">
        <v>74</v>
      </c>
    </row>
    <row r="54" customFormat="false" ht="14.25" hidden="false" customHeight="false" outlineLevel="0" collapsed="false">
      <c r="A54" s="8"/>
      <c r="B54" s="15"/>
      <c r="C54" s="10" t="s">
        <v>24</v>
      </c>
      <c r="D54" s="11" t="n">
        <v>27</v>
      </c>
      <c r="E54" s="11" t="n">
        <v>758</v>
      </c>
      <c r="F54" s="11" t="n">
        <v>149</v>
      </c>
      <c r="G54" s="11" t="n">
        <v>118</v>
      </c>
      <c r="I54" s="12" t="s">
        <v>25</v>
      </c>
      <c r="J54" s="11" t="n">
        <f aca="false">SUM(W93:W102)</f>
        <v>107</v>
      </c>
      <c r="K54" s="11" t="n">
        <f aca="false">SUM(X93:X102)</f>
        <v>8302</v>
      </c>
      <c r="L54" s="11" t="n">
        <f aca="false">SUM(Y94:Y103)</f>
        <v>837</v>
      </c>
      <c r="M54" s="11" t="n">
        <f aca="false">SUM(Z94:Z103)</f>
        <v>672</v>
      </c>
      <c r="N54" s="13" t="n">
        <f aca="false">SUM(J54:K54)/SUM(J54:M54)</f>
        <v>0.847852389594676</v>
      </c>
      <c r="O54" s="13" t="n">
        <f aca="false">J54/(J54+L54)</f>
        <v>0.113347457627119</v>
      </c>
      <c r="P54" s="13" t="n">
        <f aca="false">J54/(J54+M54)</f>
        <v>0.137355584082157</v>
      </c>
      <c r="Q54" s="13" t="n">
        <f aca="false">(1488+J54+L54)/2261</f>
        <v>1.07563025210084</v>
      </c>
      <c r="T54" s="8"/>
      <c r="U54" s="15"/>
      <c r="V54" s="10" t="s">
        <v>24</v>
      </c>
      <c r="W54" s="11" t="n">
        <v>9</v>
      </c>
      <c r="X54" s="11" t="n">
        <v>789</v>
      </c>
      <c r="Y54" s="11" t="n">
        <v>112</v>
      </c>
      <c r="Z54" s="11" t="n">
        <v>123</v>
      </c>
    </row>
    <row r="55" customFormat="false" ht="15" hidden="false" customHeight="false" outlineLevel="0" collapsed="false">
      <c r="A55" s="8"/>
      <c r="B55" s="15"/>
      <c r="C55" s="10" t="s">
        <v>26</v>
      </c>
      <c r="D55" s="11" t="n">
        <v>27</v>
      </c>
      <c r="E55" s="11" t="n">
        <v>763</v>
      </c>
      <c r="F55" s="11" t="n">
        <v>154</v>
      </c>
      <c r="G55" s="11" t="n">
        <v>108</v>
      </c>
      <c r="N55" s="14" t="s">
        <v>27</v>
      </c>
      <c r="O55" s="14"/>
      <c r="P55" s="14"/>
      <c r="Q55" s="14"/>
      <c r="T55" s="8"/>
      <c r="U55" s="15"/>
      <c r="V55" s="10" t="s">
        <v>26</v>
      </c>
      <c r="W55" s="11" t="n">
        <v>17</v>
      </c>
      <c r="X55" s="11" t="n">
        <v>774</v>
      </c>
      <c r="Y55" s="11" t="n">
        <v>146</v>
      </c>
      <c r="Z55" s="11" t="n">
        <v>96</v>
      </c>
    </row>
    <row r="56" customFormat="false" ht="14.25" hidden="false" customHeight="false" outlineLevel="0" collapsed="false">
      <c r="A56" s="8"/>
      <c r="B56" s="15"/>
      <c r="C56" s="10" t="s">
        <v>28</v>
      </c>
      <c r="D56" s="11" t="n">
        <v>24</v>
      </c>
      <c r="E56" s="11" t="n">
        <v>793</v>
      </c>
      <c r="F56" s="11" t="n">
        <v>116</v>
      </c>
      <c r="G56" s="11" t="n">
        <v>119</v>
      </c>
      <c r="N56" s="13" t="n">
        <f aca="false">AVERAGE(N$52:N$54)</f>
        <v>0.847195727594008</v>
      </c>
      <c r="O56" s="13" t="n">
        <f aca="false">AVERAGE(O$52:O$54)</f>
        <v>0.115444858938933</v>
      </c>
      <c r="P56" s="13" t="n">
        <f aca="false">AVERAGE(P$52:P$54)</f>
        <v>0.142378553900607</v>
      </c>
      <c r="Q56" s="13" t="n">
        <f aca="false">AVERAGE(Q$52:Q$54)</f>
        <v>1.08079021082117</v>
      </c>
      <c r="T56" s="8"/>
      <c r="U56" s="15"/>
      <c r="V56" s="10" t="s">
        <v>28</v>
      </c>
      <c r="W56" s="11" t="n">
        <v>24</v>
      </c>
      <c r="X56" s="11" t="n">
        <v>764</v>
      </c>
      <c r="Y56" s="11" t="n">
        <v>140</v>
      </c>
      <c r="Z56" s="11" t="n">
        <v>105</v>
      </c>
    </row>
    <row r="57" customFormat="false" ht="14.25" hidden="false" customHeight="false" outlineLevel="0" collapsed="false">
      <c r="A57" s="8"/>
      <c r="B57" s="15"/>
      <c r="C57" s="10" t="s">
        <v>29</v>
      </c>
      <c r="D57" s="11" t="n">
        <v>31</v>
      </c>
      <c r="E57" s="11" t="n">
        <v>785</v>
      </c>
      <c r="F57" s="11" t="n">
        <v>126</v>
      </c>
      <c r="G57" s="11" t="n">
        <v>110</v>
      </c>
      <c r="T57" s="8"/>
      <c r="U57" s="15"/>
      <c r="V57" s="10" t="s">
        <v>29</v>
      </c>
      <c r="W57" s="11" t="n">
        <v>33</v>
      </c>
      <c r="X57" s="11" t="n">
        <v>750</v>
      </c>
      <c r="Y57" s="11" t="n">
        <v>175</v>
      </c>
      <c r="Z57" s="11" t="n">
        <v>75</v>
      </c>
    </row>
    <row r="58" customFormat="false" ht="14.25" hidden="false" customHeight="false" outlineLevel="0" collapsed="false">
      <c r="A58" s="8"/>
      <c r="B58" s="15"/>
      <c r="C58" s="10" t="s">
        <v>30</v>
      </c>
      <c r="D58" s="11" t="n">
        <v>36</v>
      </c>
      <c r="E58" s="11" t="n">
        <v>782</v>
      </c>
      <c r="F58" s="11" t="n">
        <v>140</v>
      </c>
      <c r="G58" s="11" t="n">
        <v>94</v>
      </c>
      <c r="T58" s="8"/>
      <c r="U58" s="15"/>
      <c r="V58" s="10" t="s">
        <v>30</v>
      </c>
      <c r="W58" s="11" t="n">
        <v>34</v>
      </c>
      <c r="X58" s="11" t="n">
        <v>708</v>
      </c>
      <c r="Y58" s="11" t="n">
        <v>201</v>
      </c>
      <c r="Z58" s="11" t="n">
        <v>90</v>
      </c>
    </row>
    <row r="59" customFormat="false" ht="15" hidden="false" customHeight="false" outlineLevel="0" collapsed="false">
      <c r="A59" s="8"/>
      <c r="B59" s="15"/>
      <c r="C59" s="10" t="s">
        <v>31</v>
      </c>
      <c r="D59" s="11" t="n">
        <v>37</v>
      </c>
      <c r="E59" s="11" t="n">
        <v>782</v>
      </c>
      <c r="F59" s="11" t="n">
        <v>124</v>
      </c>
      <c r="G59" s="11" t="n">
        <v>109</v>
      </c>
      <c r="I59" s="5" t="s">
        <v>42</v>
      </c>
      <c r="J59" s="6" t="s">
        <v>11</v>
      </c>
      <c r="K59" s="6"/>
      <c r="L59" s="6"/>
      <c r="M59" s="6"/>
      <c r="N59" s="7" t="s">
        <v>12</v>
      </c>
      <c r="O59" s="7" t="s">
        <v>13</v>
      </c>
      <c r="P59" s="7" t="s">
        <v>14</v>
      </c>
      <c r="Q59" s="7" t="s">
        <v>15</v>
      </c>
      <c r="T59" s="8"/>
      <c r="U59" s="15"/>
      <c r="V59" s="10" t="s">
        <v>31</v>
      </c>
      <c r="W59" s="11" t="n">
        <v>27</v>
      </c>
      <c r="X59" s="11" t="n">
        <v>782</v>
      </c>
      <c r="Y59" s="11" t="n">
        <v>115</v>
      </c>
      <c r="Z59" s="11" t="n">
        <v>109</v>
      </c>
    </row>
    <row r="60" customFormat="false" ht="15" hidden="false" customHeight="false" outlineLevel="0" collapsed="false">
      <c r="A60" s="8"/>
      <c r="B60" s="15"/>
      <c r="C60" s="10" t="s">
        <v>33</v>
      </c>
      <c r="D60" s="11" t="n">
        <v>25</v>
      </c>
      <c r="E60" s="11" t="n">
        <v>796</v>
      </c>
      <c r="F60" s="11" t="n">
        <v>130</v>
      </c>
      <c r="G60" s="11" t="n">
        <v>101</v>
      </c>
      <c r="I60" s="5"/>
      <c r="J60" s="4" t="s">
        <v>6</v>
      </c>
      <c r="K60" s="4" t="s">
        <v>7</v>
      </c>
      <c r="L60" s="4" t="s">
        <v>8</v>
      </c>
      <c r="M60" s="4" t="s">
        <v>9</v>
      </c>
      <c r="N60" s="7"/>
      <c r="O60" s="7"/>
      <c r="P60" s="7"/>
      <c r="Q60" s="7"/>
      <c r="T60" s="8"/>
      <c r="U60" s="15"/>
      <c r="V60" s="10" t="s">
        <v>33</v>
      </c>
      <c r="W60" s="11" t="n">
        <v>18</v>
      </c>
      <c r="X60" s="11" t="n">
        <v>811</v>
      </c>
      <c r="Y60" s="11" t="n">
        <v>93</v>
      </c>
      <c r="Z60" s="11" t="n">
        <v>109</v>
      </c>
    </row>
    <row r="61" customFormat="false" ht="14.25" hidden="false" customHeight="false" outlineLevel="0" collapsed="false">
      <c r="A61" s="8"/>
      <c r="B61" s="16" t="s">
        <v>36</v>
      </c>
      <c r="C61" s="10" t="s">
        <v>18</v>
      </c>
      <c r="D61" s="11" t="n">
        <v>34</v>
      </c>
      <c r="E61" s="11" t="n">
        <v>766</v>
      </c>
      <c r="F61" s="11" t="n">
        <v>151</v>
      </c>
      <c r="G61" s="11" t="n">
        <v>101</v>
      </c>
      <c r="I61" s="12" t="s">
        <v>21</v>
      </c>
      <c r="J61" s="11" t="n">
        <f aca="false">SUM(D107:D116)</f>
        <v>63</v>
      </c>
      <c r="K61" s="11" t="n">
        <f aca="false">SUM(E107:E116)</f>
        <v>8435</v>
      </c>
      <c r="L61" s="11" t="n">
        <f aca="false">SUM(F107:F116)</f>
        <v>656</v>
      </c>
      <c r="M61" s="11" t="n">
        <f aca="false">SUM(G107:G116)</f>
        <v>540</v>
      </c>
      <c r="N61" s="13" t="n">
        <f aca="false">SUM(J61:K61)/SUM(J61:M61)</f>
        <v>0.876624716319373</v>
      </c>
      <c r="O61" s="13" t="n">
        <f aca="false">J61/(J61+L61)</f>
        <v>0.0876216968011127</v>
      </c>
      <c r="P61" s="13" t="n">
        <f aca="false">J61/(J61+M61)</f>
        <v>0.104477611940299</v>
      </c>
      <c r="Q61" s="13" t="n">
        <f aca="false">(1658+J61+L61)/2261</f>
        <v>1.05130473241928</v>
      </c>
      <c r="T61" s="8"/>
      <c r="U61" s="16" t="s">
        <v>36</v>
      </c>
      <c r="V61" s="10" t="s">
        <v>18</v>
      </c>
      <c r="W61" s="11" t="n">
        <v>18</v>
      </c>
      <c r="X61" s="11" t="n">
        <v>822</v>
      </c>
      <c r="Y61" s="11" t="n">
        <v>108</v>
      </c>
      <c r="Z61" s="11" t="n">
        <v>85</v>
      </c>
    </row>
    <row r="62" customFormat="false" ht="14.25" hidden="false" customHeight="false" outlineLevel="0" collapsed="false">
      <c r="A62" s="8"/>
      <c r="B62" s="8"/>
      <c r="C62" s="10" t="s">
        <v>20</v>
      </c>
      <c r="D62" s="11" t="n">
        <v>39</v>
      </c>
      <c r="E62" s="11" t="n">
        <v>761</v>
      </c>
      <c r="F62" s="11" t="n">
        <v>146</v>
      </c>
      <c r="G62" s="11" t="n">
        <v>106</v>
      </c>
      <c r="I62" s="12" t="s">
        <v>23</v>
      </c>
      <c r="J62" s="11" t="n">
        <f aca="false">SUM(D117:D126)</f>
        <v>62</v>
      </c>
      <c r="K62" s="11" t="n">
        <f aca="false">SUM(E117:E126)</f>
        <v>8455</v>
      </c>
      <c r="L62" s="11" t="n">
        <f aca="false">SUM(F117:F126)</f>
        <v>636</v>
      </c>
      <c r="M62" s="11" t="n">
        <f aca="false">SUM(G117:G126)</f>
        <v>541</v>
      </c>
      <c r="N62" s="13" t="n">
        <f aca="false">SUM(J62:K62)/SUM(J62:M62)</f>
        <v>0.878584691561791</v>
      </c>
      <c r="O62" s="13" t="n">
        <f aca="false">J62/(J62+L62)</f>
        <v>0.0888252148997135</v>
      </c>
      <c r="P62" s="13" t="n">
        <f aca="false">J62/(J62+M62)</f>
        <v>0.102819237147595</v>
      </c>
      <c r="Q62" s="13" t="n">
        <f aca="false">(1658+J62+L62)/2261</f>
        <v>1.04201680672269</v>
      </c>
      <c r="T62" s="8"/>
      <c r="U62" s="8"/>
      <c r="V62" s="10" t="s">
        <v>20</v>
      </c>
      <c r="W62" s="11" t="n">
        <v>25</v>
      </c>
      <c r="X62" s="11" t="n">
        <v>786</v>
      </c>
      <c r="Y62" s="11" t="n">
        <v>128</v>
      </c>
      <c r="Z62" s="11" t="n">
        <v>94</v>
      </c>
    </row>
    <row r="63" customFormat="false" ht="14.25" hidden="false" customHeight="false" outlineLevel="0" collapsed="false">
      <c r="A63" s="8"/>
      <c r="B63" s="8"/>
      <c r="C63" s="10" t="s">
        <v>22</v>
      </c>
      <c r="D63" s="11" t="n">
        <v>18</v>
      </c>
      <c r="E63" s="11" t="n">
        <v>831</v>
      </c>
      <c r="F63" s="11" t="n">
        <v>80</v>
      </c>
      <c r="G63" s="11" t="n">
        <v>123</v>
      </c>
      <c r="I63" s="12" t="s">
        <v>25</v>
      </c>
      <c r="J63" s="11" t="n">
        <f aca="false">SUM(D127:D136)</f>
        <v>87</v>
      </c>
      <c r="K63" s="11" t="n">
        <f aca="false">SUM(E127:E136)</f>
        <v>8324</v>
      </c>
      <c r="L63" s="11" t="n">
        <f aca="false">SUM(F126:F135)</f>
        <v>733</v>
      </c>
      <c r="M63" s="11" t="n">
        <f aca="false">SUM(G127:G136)</f>
        <v>516</v>
      </c>
      <c r="N63" s="13" t="n">
        <f aca="false">SUM(J63:K63)/SUM(J63:M63)</f>
        <v>0.870703933747412</v>
      </c>
      <c r="O63" s="13" t="n">
        <f aca="false">J63/(J63+L63)</f>
        <v>0.10609756097561</v>
      </c>
      <c r="P63" s="13" t="n">
        <f aca="false">J63/(J63+M63)</f>
        <v>0.144278606965174</v>
      </c>
      <c r="Q63" s="13" t="n">
        <f aca="false">(1658+J63+L63)/2261</f>
        <v>1.09597523219814</v>
      </c>
      <c r="T63" s="8"/>
      <c r="U63" s="8"/>
      <c r="V63" s="10" t="s">
        <v>22</v>
      </c>
      <c r="W63" s="11" t="n">
        <v>20</v>
      </c>
      <c r="X63" s="11" t="n">
        <v>765</v>
      </c>
      <c r="Y63" s="11" t="n">
        <v>119</v>
      </c>
      <c r="Z63" s="11" t="n">
        <v>129</v>
      </c>
    </row>
    <row r="64" customFormat="false" ht="15" hidden="false" customHeight="false" outlineLevel="0" collapsed="false">
      <c r="A64" s="8"/>
      <c r="B64" s="8"/>
      <c r="C64" s="10" t="s">
        <v>24</v>
      </c>
      <c r="D64" s="11" t="n">
        <v>21</v>
      </c>
      <c r="E64" s="11" t="n">
        <v>778</v>
      </c>
      <c r="F64" s="11" t="n">
        <v>128</v>
      </c>
      <c r="G64" s="11" t="n">
        <v>125</v>
      </c>
      <c r="N64" s="14" t="s">
        <v>27</v>
      </c>
      <c r="O64" s="14"/>
      <c r="P64" s="14"/>
      <c r="Q64" s="14"/>
      <c r="T64" s="8"/>
      <c r="U64" s="8"/>
      <c r="V64" s="10" t="s">
        <v>24</v>
      </c>
      <c r="W64" s="11" t="n">
        <v>19</v>
      </c>
      <c r="X64" s="11" t="n">
        <v>777</v>
      </c>
      <c r="Y64" s="11" t="n">
        <v>155</v>
      </c>
      <c r="Z64" s="11" t="n">
        <v>82</v>
      </c>
    </row>
    <row r="65" customFormat="false" ht="14.25" hidden="false" customHeight="false" outlineLevel="0" collapsed="false">
      <c r="A65" s="8"/>
      <c r="B65" s="8"/>
      <c r="C65" s="10" t="s">
        <v>26</v>
      </c>
      <c r="D65" s="11" t="n">
        <v>35</v>
      </c>
      <c r="E65" s="11" t="n">
        <v>761</v>
      </c>
      <c r="F65" s="11" t="n">
        <v>150</v>
      </c>
      <c r="G65" s="11" t="n">
        <v>106</v>
      </c>
      <c r="N65" s="13" t="n">
        <f aca="false">AVERAGE(N$61:N$63)</f>
        <v>0.875304447209525</v>
      </c>
      <c r="O65" s="13" t="n">
        <f aca="false">AVERAGE(O$61:O$63)</f>
        <v>0.0941814908921453</v>
      </c>
      <c r="P65" s="13" t="n">
        <f aca="false">AVERAGE(P$61:P$63)</f>
        <v>0.117191818684356</v>
      </c>
      <c r="Q65" s="13" t="n">
        <f aca="false">AVERAGE(Q$61:Q$63)</f>
        <v>1.06309892378004</v>
      </c>
      <c r="T65" s="8"/>
      <c r="U65" s="8"/>
      <c r="V65" s="10" t="s">
        <v>26</v>
      </c>
      <c r="W65" s="11" t="n">
        <v>36</v>
      </c>
      <c r="X65" s="11" t="n">
        <v>773</v>
      </c>
      <c r="Y65" s="11" t="n">
        <v>136</v>
      </c>
      <c r="Z65" s="11" t="n">
        <v>88</v>
      </c>
    </row>
    <row r="66" customFormat="false" ht="14.25" hidden="false" customHeight="false" outlineLevel="0" collapsed="false">
      <c r="A66" s="8"/>
      <c r="B66" s="8"/>
      <c r="C66" s="10" t="s">
        <v>28</v>
      </c>
      <c r="D66" s="11" t="n">
        <v>25</v>
      </c>
      <c r="E66" s="11" t="n">
        <v>784</v>
      </c>
      <c r="F66" s="11" t="n">
        <v>117</v>
      </c>
      <c r="G66" s="11" t="n">
        <v>126</v>
      </c>
      <c r="T66" s="8"/>
      <c r="U66" s="8"/>
      <c r="V66" s="10" t="s">
        <v>28</v>
      </c>
      <c r="W66" s="11" t="n">
        <v>33</v>
      </c>
      <c r="X66" s="11" t="n">
        <v>795</v>
      </c>
      <c r="Y66" s="11" t="n">
        <v>103</v>
      </c>
      <c r="Z66" s="11" t="n">
        <v>102</v>
      </c>
    </row>
    <row r="67" customFormat="false" ht="14.25" hidden="false" customHeight="false" outlineLevel="0" collapsed="false">
      <c r="A67" s="8"/>
      <c r="B67" s="8"/>
      <c r="C67" s="10" t="s">
        <v>29</v>
      </c>
      <c r="D67" s="11" t="n">
        <v>22</v>
      </c>
      <c r="E67" s="11" t="n">
        <v>800</v>
      </c>
      <c r="F67" s="11" t="n">
        <v>122</v>
      </c>
      <c r="G67" s="11" t="n">
        <v>108</v>
      </c>
      <c r="T67" s="8"/>
      <c r="U67" s="8"/>
      <c r="V67" s="10" t="s">
        <v>29</v>
      </c>
      <c r="W67" s="11" t="n">
        <v>16</v>
      </c>
      <c r="X67" s="11" t="n">
        <v>802</v>
      </c>
      <c r="Y67" s="11" t="n">
        <v>91</v>
      </c>
      <c r="Z67" s="11" t="n">
        <v>124</v>
      </c>
    </row>
    <row r="68" customFormat="false" ht="15" hidden="false" customHeight="false" outlineLevel="0" collapsed="false">
      <c r="A68" s="8"/>
      <c r="B68" s="8"/>
      <c r="C68" s="10" t="s">
        <v>30</v>
      </c>
      <c r="D68" s="11" t="n">
        <v>37</v>
      </c>
      <c r="E68" s="11" t="n">
        <v>768</v>
      </c>
      <c r="F68" s="11" t="n">
        <v>126</v>
      </c>
      <c r="G68" s="11" t="n">
        <v>121</v>
      </c>
      <c r="I68" s="5" t="s">
        <v>43</v>
      </c>
      <c r="J68" s="6" t="s">
        <v>11</v>
      </c>
      <c r="K68" s="6"/>
      <c r="L68" s="6"/>
      <c r="M68" s="6"/>
      <c r="N68" s="7" t="s">
        <v>12</v>
      </c>
      <c r="O68" s="7" t="s">
        <v>13</v>
      </c>
      <c r="P68" s="7" t="s">
        <v>14</v>
      </c>
      <c r="Q68" s="7" t="s">
        <v>15</v>
      </c>
      <c r="T68" s="8"/>
      <c r="U68" s="8"/>
      <c r="V68" s="10" t="s">
        <v>30</v>
      </c>
      <c r="W68" s="11" t="n">
        <v>30</v>
      </c>
      <c r="X68" s="11" t="n">
        <v>798</v>
      </c>
      <c r="Y68" s="11" t="n">
        <v>110</v>
      </c>
      <c r="Z68" s="11" t="n">
        <v>95</v>
      </c>
    </row>
    <row r="69" customFormat="false" ht="15" hidden="false" customHeight="false" outlineLevel="0" collapsed="false">
      <c r="A69" s="8"/>
      <c r="B69" s="8"/>
      <c r="C69" s="10" t="s">
        <v>31</v>
      </c>
      <c r="D69" s="11" t="n">
        <v>24</v>
      </c>
      <c r="E69" s="11" t="n">
        <v>774</v>
      </c>
      <c r="F69" s="11" t="n">
        <v>152</v>
      </c>
      <c r="G69" s="11" t="n">
        <v>102</v>
      </c>
      <c r="I69" s="5"/>
      <c r="J69" s="4" t="s">
        <v>6</v>
      </c>
      <c r="K69" s="4" t="s">
        <v>7</v>
      </c>
      <c r="L69" s="4" t="s">
        <v>8</v>
      </c>
      <c r="M69" s="4" t="s">
        <v>9</v>
      </c>
      <c r="N69" s="7"/>
      <c r="O69" s="7"/>
      <c r="P69" s="7"/>
      <c r="Q69" s="7"/>
      <c r="T69" s="8"/>
      <c r="U69" s="8"/>
      <c r="V69" s="10" t="s">
        <v>31</v>
      </c>
      <c r="W69" s="11" t="n">
        <v>19</v>
      </c>
      <c r="X69" s="11" t="n">
        <v>763</v>
      </c>
      <c r="Y69" s="11" t="n">
        <v>152</v>
      </c>
      <c r="Z69" s="11" t="n">
        <v>99</v>
      </c>
    </row>
    <row r="70" customFormat="false" ht="14.25" hidden="false" customHeight="false" outlineLevel="0" collapsed="false">
      <c r="A70" s="8"/>
      <c r="B70" s="8"/>
      <c r="C70" s="10" t="s">
        <v>33</v>
      </c>
      <c r="D70" s="11" t="n">
        <v>33</v>
      </c>
      <c r="E70" s="11" t="n">
        <v>776</v>
      </c>
      <c r="F70" s="11" t="n">
        <v>120</v>
      </c>
      <c r="G70" s="11" t="n">
        <v>123</v>
      </c>
      <c r="I70" s="12" t="s">
        <v>21</v>
      </c>
      <c r="J70" s="11" t="n">
        <f aca="false">SUM(W107:W116)</f>
        <v>28</v>
      </c>
      <c r="K70" s="11" t="n">
        <f aca="false">SUM(X107:X116)</f>
        <v>8540</v>
      </c>
      <c r="L70" s="11" t="n">
        <f aca="false">SUM(Y107:Y116)</f>
        <v>551</v>
      </c>
      <c r="M70" s="11" t="n">
        <f aca="false">SUM(Z107:Z116)</f>
        <v>377</v>
      </c>
      <c r="N70" s="13" t="n">
        <f aca="false">SUM(J70:K70)/SUM(J70:M70)</f>
        <v>0.902274641954507</v>
      </c>
      <c r="O70" s="13" t="n">
        <f aca="false">J70/(J70+L70)</f>
        <v>0.0483592400690846</v>
      </c>
      <c r="P70" s="13" t="n">
        <f aca="false">J70/(J70+M70)</f>
        <v>0.0691358024691358</v>
      </c>
      <c r="Q70" s="13" t="n">
        <f aca="false">(1856+J70+L70)/2261</f>
        <v>1.07695709862893</v>
      </c>
      <c r="T70" s="8"/>
      <c r="U70" s="8"/>
      <c r="V70" s="10" t="s">
        <v>33</v>
      </c>
      <c r="W70" s="11" t="n">
        <v>19</v>
      </c>
      <c r="X70" s="11" t="n">
        <v>792</v>
      </c>
      <c r="Y70" s="11" t="n">
        <v>116</v>
      </c>
      <c r="Z70" s="11" t="n">
        <v>104</v>
      </c>
    </row>
    <row r="71" customFormat="false" ht="12.75" hidden="false" customHeight="false" outlineLevel="0" collapsed="false">
      <c r="D71" s="17"/>
      <c r="E71" s="17"/>
      <c r="F71" s="17"/>
      <c r="G71" s="17"/>
      <c r="I71" s="12" t="s">
        <v>23</v>
      </c>
      <c r="J71" s="11" t="n">
        <f aca="false">SUM(W117:W126)</f>
        <v>48</v>
      </c>
      <c r="K71" s="11" t="n">
        <f aca="false">SUM(X117:X126)</f>
        <v>8454</v>
      </c>
      <c r="L71" s="11" t="n">
        <f aca="false">SUM(Y117:Y126)</f>
        <v>637</v>
      </c>
      <c r="M71" s="11" t="n">
        <f aca="false">SUM(Z117:Z126)</f>
        <v>357</v>
      </c>
      <c r="N71" s="13" t="n">
        <f aca="false">SUM(J71:K71)/SUM(J71:M71)</f>
        <v>0.895324347093513</v>
      </c>
      <c r="O71" s="13" t="n">
        <f aca="false">J71/(J71+L71)</f>
        <v>0.0700729927007299</v>
      </c>
      <c r="P71" s="13" t="n">
        <f aca="false">J71/(J71+M71)</f>
        <v>0.118518518518519</v>
      </c>
      <c r="Q71" s="13" t="n">
        <f aca="false">(1856+J71+L71)/2261</f>
        <v>1.12383900928793</v>
      </c>
      <c r="W71" s="17"/>
      <c r="X71" s="17"/>
      <c r="Y71" s="17"/>
      <c r="Z71" s="17"/>
    </row>
    <row r="72" customFormat="false" ht="12.75" hidden="false" customHeight="false" outlineLevel="0" collapsed="false">
      <c r="D72" s="17"/>
      <c r="E72" s="17"/>
      <c r="F72" s="17"/>
      <c r="G72" s="17"/>
      <c r="I72" s="12" t="s">
        <v>25</v>
      </c>
      <c r="J72" s="11" t="n">
        <f aca="false">SUM(W127:W136)</f>
        <v>31</v>
      </c>
      <c r="K72" s="11" t="n">
        <f aca="false">SUM(X127:X136)</f>
        <v>8526</v>
      </c>
      <c r="L72" s="11" t="n">
        <f aca="false">SUM(Y127:Y136)</f>
        <v>565</v>
      </c>
      <c r="M72" s="11" t="n">
        <f aca="false">SUM(Z127:Z136)</f>
        <v>374</v>
      </c>
      <c r="N72" s="13" t="n">
        <f aca="false">SUM(J72:K72)/SUM(J72:M72)</f>
        <v>0.901116259477675</v>
      </c>
      <c r="O72" s="13" t="n">
        <f aca="false">J72/(J72+L72)</f>
        <v>0.052013422818792</v>
      </c>
      <c r="P72" s="13" t="n">
        <f aca="false">J72/(J72+M72)</f>
        <v>0.0765432098765432</v>
      </c>
      <c r="Q72" s="13" t="n">
        <f aca="false">(1856+J72+L72)/2261</f>
        <v>1.08447589562141</v>
      </c>
      <c r="W72" s="17"/>
      <c r="X72" s="17"/>
      <c r="Y72" s="17"/>
      <c r="Z72" s="17"/>
    </row>
    <row r="73" customFormat="false" ht="15" hidden="false" customHeight="false" outlineLevel="0" collapsed="false">
      <c r="D73" s="4" t="s">
        <v>6</v>
      </c>
      <c r="E73" s="4" t="s">
        <v>7</v>
      </c>
      <c r="F73" s="4" t="s">
        <v>8</v>
      </c>
      <c r="G73" s="4" t="s">
        <v>9</v>
      </c>
      <c r="N73" s="14" t="s">
        <v>27</v>
      </c>
      <c r="O73" s="14"/>
      <c r="P73" s="14"/>
      <c r="Q73" s="14"/>
      <c r="W73" s="4" t="s">
        <v>6</v>
      </c>
      <c r="X73" s="4" t="s">
        <v>7</v>
      </c>
      <c r="Y73" s="4" t="s">
        <v>8</v>
      </c>
      <c r="Z73" s="4" t="s">
        <v>9</v>
      </c>
      <c r="AD73" s="0" t="n">
        <v>487</v>
      </c>
      <c r="AE73" s="0" t="n">
        <f aca="false">AD73/2261</f>
        <v>0.215391419725785</v>
      </c>
    </row>
    <row r="74" customFormat="false" ht="13.5" hidden="false" customHeight="true" outlineLevel="0" collapsed="false">
      <c r="A74" s="8" t="s">
        <v>94</v>
      </c>
      <c r="B74" s="9" t="s">
        <v>17</v>
      </c>
      <c r="C74" s="10" t="s">
        <v>18</v>
      </c>
      <c r="D74" s="11" t="n">
        <v>19</v>
      </c>
      <c r="E74" s="11" t="n">
        <v>815</v>
      </c>
      <c r="F74" s="11" t="n">
        <v>90</v>
      </c>
      <c r="G74" s="11" t="n">
        <v>84</v>
      </c>
      <c r="N74" s="13" t="n">
        <f aca="false">AVERAGE(N$70:N$72)</f>
        <v>0.899571749508565</v>
      </c>
      <c r="O74" s="13" t="n">
        <f aca="false">AVERAGE(O$70:O$72)</f>
        <v>0.0568152185295355</v>
      </c>
      <c r="P74" s="13" t="n">
        <f aca="false">AVERAGE(P$70:P$72)</f>
        <v>0.0880658436213992</v>
      </c>
      <c r="Q74" s="13" t="n">
        <f aca="false">AVERAGE(Q$70:Q$72)</f>
        <v>1.09509066784609</v>
      </c>
      <c r="T74" s="8" t="s">
        <v>95</v>
      </c>
      <c r="U74" s="9" t="s">
        <v>17</v>
      </c>
      <c r="V74" s="10" t="s">
        <v>18</v>
      </c>
      <c r="W74" s="11" t="n">
        <v>13</v>
      </c>
      <c r="X74" s="11" t="n">
        <v>782</v>
      </c>
      <c r="Y74" s="11" t="n">
        <v>130</v>
      </c>
      <c r="Z74" s="11" t="n">
        <v>62</v>
      </c>
      <c r="AD74" s="0" t="n">
        <v>651</v>
      </c>
      <c r="AE74" s="0" t="n">
        <f aca="false">AD74/2261</f>
        <v>0.287925696594427</v>
      </c>
    </row>
    <row r="75" customFormat="false" ht="14.25" hidden="false" customHeight="false" outlineLevel="0" collapsed="false">
      <c r="A75" s="8"/>
      <c r="B75" s="9"/>
      <c r="C75" s="10" t="s">
        <v>20</v>
      </c>
      <c r="D75" s="11" t="n">
        <v>11</v>
      </c>
      <c r="E75" s="11" t="n">
        <v>808</v>
      </c>
      <c r="F75" s="11" t="n">
        <v>98</v>
      </c>
      <c r="G75" s="11" t="n">
        <v>91</v>
      </c>
      <c r="T75" s="8"/>
      <c r="U75" s="9"/>
      <c r="V75" s="10" t="s">
        <v>20</v>
      </c>
      <c r="W75" s="11" t="n">
        <v>7</v>
      </c>
      <c r="X75" s="11" t="n">
        <v>843</v>
      </c>
      <c r="Y75" s="11" t="n">
        <v>71</v>
      </c>
      <c r="Z75" s="11" t="n">
        <v>66</v>
      </c>
      <c r="AD75" s="0" t="n">
        <v>832</v>
      </c>
      <c r="AE75" s="0" t="n">
        <f aca="false">AD75/2261</f>
        <v>0.367978770455551</v>
      </c>
    </row>
    <row r="76" customFormat="false" ht="14.25" hidden="false" customHeight="false" outlineLevel="0" collapsed="false">
      <c r="A76" s="8"/>
      <c r="B76" s="9"/>
      <c r="C76" s="10" t="s">
        <v>22</v>
      </c>
      <c r="D76" s="11" t="n">
        <v>22</v>
      </c>
      <c r="E76" s="11" t="n">
        <v>763</v>
      </c>
      <c r="F76" s="11" t="n">
        <v>145</v>
      </c>
      <c r="G76" s="11" t="n">
        <v>78</v>
      </c>
      <c r="T76" s="8"/>
      <c r="U76" s="9"/>
      <c r="V76" s="10" t="s">
        <v>22</v>
      </c>
      <c r="W76" s="11" t="n">
        <v>16</v>
      </c>
      <c r="X76" s="11" t="n">
        <v>824</v>
      </c>
      <c r="Y76" s="11" t="n">
        <v>89</v>
      </c>
      <c r="Z76" s="11" t="n">
        <v>58</v>
      </c>
      <c r="AD76" s="0" t="n">
        <v>1024</v>
      </c>
      <c r="AE76" s="0" t="n">
        <f aca="false">AD76/2261</f>
        <v>0.452896948252985</v>
      </c>
    </row>
    <row r="77" customFormat="false" ht="15" hidden="false" customHeight="false" outlineLevel="0" collapsed="false">
      <c r="A77" s="8"/>
      <c r="B77" s="9"/>
      <c r="C77" s="10" t="s">
        <v>24</v>
      </c>
      <c r="D77" s="11" t="n">
        <v>22</v>
      </c>
      <c r="E77" s="11" t="n">
        <v>774</v>
      </c>
      <c r="F77" s="11" t="n">
        <v>134</v>
      </c>
      <c r="G77" s="11" t="n">
        <v>78</v>
      </c>
      <c r="I77" s="5" t="s">
        <v>46</v>
      </c>
      <c r="J77" s="6" t="s">
        <v>11</v>
      </c>
      <c r="K77" s="6"/>
      <c r="L77" s="6"/>
      <c r="M77" s="6"/>
      <c r="N77" s="7" t="s">
        <v>12</v>
      </c>
      <c r="O77" s="7" t="s">
        <v>13</v>
      </c>
      <c r="P77" s="7" t="s">
        <v>14</v>
      </c>
      <c r="Q77" s="7" t="s">
        <v>15</v>
      </c>
      <c r="T77" s="8"/>
      <c r="U77" s="9"/>
      <c r="V77" s="10" t="s">
        <v>24</v>
      </c>
      <c r="W77" s="11" t="n">
        <v>9</v>
      </c>
      <c r="X77" s="11" t="n">
        <v>816</v>
      </c>
      <c r="Y77" s="11" t="n">
        <v>94</v>
      </c>
      <c r="Z77" s="11" t="n">
        <v>68</v>
      </c>
      <c r="AD77" s="0" t="n">
        <v>1274</v>
      </c>
      <c r="AE77" s="0" t="n">
        <f aca="false">AD77/2261</f>
        <v>0.563467492260062</v>
      </c>
    </row>
    <row r="78" customFormat="false" ht="15" hidden="false" customHeight="false" outlineLevel="0" collapsed="false">
      <c r="A78" s="8"/>
      <c r="B78" s="9"/>
      <c r="C78" s="10" t="s">
        <v>26</v>
      </c>
      <c r="D78" s="11" t="n">
        <v>12</v>
      </c>
      <c r="E78" s="11" t="n">
        <v>833</v>
      </c>
      <c r="F78" s="11" t="n">
        <v>83</v>
      </c>
      <c r="G78" s="11" t="n">
        <v>80</v>
      </c>
      <c r="I78" s="5"/>
      <c r="J78" s="4" t="s">
        <v>6</v>
      </c>
      <c r="K78" s="4" t="s">
        <v>7</v>
      </c>
      <c r="L78" s="4" t="s">
        <v>8</v>
      </c>
      <c r="M78" s="4" t="s">
        <v>9</v>
      </c>
      <c r="N78" s="7"/>
      <c r="O78" s="7"/>
      <c r="P78" s="7"/>
      <c r="Q78" s="7"/>
      <c r="T78" s="8"/>
      <c r="U78" s="9"/>
      <c r="V78" s="10" t="s">
        <v>26</v>
      </c>
      <c r="W78" s="11" t="n">
        <v>14</v>
      </c>
      <c r="X78" s="11" t="n">
        <v>810</v>
      </c>
      <c r="Y78" s="11" t="n">
        <v>104</v>
      </c>
      <c r="Z78" s="11" t="n">
        <v>59</v>
      </c>
      <c r="AD78" s="0" t="n">
        <v>1488</v>
      </c>
      <c r="AE78" s="0" t="n">
        <f aca="false">AD78/2261</f>
        <v>0.658115877930119</v>
      </c>
    </row>
    <row r="79" customFormat="false" ht="14.25" hidden="false" customHeight="false" outlineLevel="0" collapsed="false">
      <c r="A79" s="8"/>
      <c r="B79" s="9"/>
      <c r="C79" s="10" t="s">
        <v>28</v>
      </c>
      <c r="D79" s="11" t="n">
        <v>15</v>
      </c>
      <c r="E79" s="11" t="n">
        <v>784</v>
      </c>
      <c r="F79" s="11" t="n">
        <v>127</v>
      </c>
      <c r="G79" s="11" t="n">
        <v>82</v>
      </c>
      <c r="I79" s="12" t="s">
        <v>21</v>
      </c>
      <c r="J79" s="11" t="n">
        <f aca="false">SUM(D140:D149)</f>
        <v>30</v>
      </c>
      <c r="K79" s="11" t="n">
        <f aca="false">SUM(E140:E149)</f>
        <v>8627</v>
      </c>
      <c r="L79" s="11" t="n">
        <f aca="false">SUM(F140:F149)</f>
        <v>464</v>
      </c>
      <c r="M79" s="11" t="n">
        <f aca="false">SUM(G140:G149)</f>
        <v>255</v>
      </c>
      <c r="N79" s="13" t="n">
        <f aca="false">SUM(J79:K79)/SUM(J79:M79)</f>
        <v>0.923314846416382</v>
      </c>
      <c r="O79" s="13" t="n">
        <f aca="false">J79/(J79+L79)</f>
        <v>0.0607287449392713</v>
      </c>
      <c r="P79" s="13" t="n">
        <f aca="false">J79/(J79+M79)</f>
        <v>0.105263157894737</v>
      </c>
      <c r="Q79" s="13" t="n">
        <f aca="false">(1976+J79+L79)/2261</f>
        <v>1.09243697478992</v>
      </c>
      <c r="T79" s="8"/>
      <c r="U79" s="9"/>
      <c r="V79" s="10" t="s">
        <v>28</v>
      </c>
      <c r="W79" s="11" t="n">
        <v>10</v>
      </c>
      <c r="X79" s="11" t="n">
        <v>847</v>
      </c>
      <c r="Y79" s="11" t="n">
        <v>70</v>
      </c>
      <c r="Z79" s="11" t="n">
        <v>60</v>
      </c>
      <c r="AD79" s="0" t="n">
        <v>1658</v>
      </c>
      <c r="AE79" s="0" t="n">
        <f aca="false">AD79/2261</f>
        <v>0.733303847854931</v>
      </c>
    </row>
    <row r="80" customFormat="false" ht="14.25" hidden="false" customHeight="false" outlineLevel="0" collapsed="false">
      <c r="A80" s="8"/>
      <c r="B80" s="9"/>
      <c r="C80" s="10" t="s">
        <v>29</v>
      </c>
      <c r="D80" s="11" t="n">
        <v>17</v>
      </c>
      <c r="E80" s="11" t="n">
        <v>778</v>
      </c>
      <c r="F80" s="11" t="n">
        <v>131</v>
      </c>
      <c r="G80" s="11" t="n">
        <v>82</v>
      </c>
      <c r="I80" s="12" t="s">
        <v>23</v>
      </c>
      <c r="J80" s="11" t="n">
        <f aca="false">SUM(D150:D159)</f>
        <v>25</v>
      </c>
      <c r="K80" s="11" t="n">
        <f aca="false">SUM(E150:E159)</f>
        <v>8681</v>
      </c>
      <c r="L80" s="11" t="n">
        <f aca="false">SUM(F150:F159)</f>
        <v>410</v>
      </c>
      <c r="M80" s="11" t="n">
        <f aca="false">SUM(G150:G159)</f>
        <v>260</v>
      </c>
      <c r="N80" s="13" t="n">
        <f aca="false">SUM(J80:K80)/SUM(J80:M80)</f>
        <v>0.928540955631399</v>
      </c>
      <c r="O80" s="13" t="n">
        <f aca="false">J80/(J80+L80)</f>
        <v>0.0574712643678161</v>
      </c>
      <c r="P80" s="13" t="n">
        <f aca="false">J80/(J80+M80)</f>
        <v>0.087719298245614</v>
      </c>
      <c r="Q80" s="13" t="n">
        <f aca="false">(1976+J80+L80)/2261</f>
        <v>1.06634232640425</v>
      </c>
      <c r="T80" s="8"/>
      <c r="U80" s="9"/>
      <c r="V80" s="10" t="s">
        <v>29</v>
      </c>
      <c r="W80" s="11" t="n">
        <v>10</v>
      </c>
      <c r="X80" s="11" t="n">
        <v>820</v>
      </c>
      <c r="Y80" s="11" t="n">
        <v>86</v>
      </c>
      <c r="Z80" s="11" t="n">
        <v>71</v>
      </c>
      <c r="AD80" s="0" t="n">
        <v>1856</v>
      </c>
      <c r="AE80" s="0" t="n">
        <f aca="false">AD80/2261</f>
        <v>0.820875718708536</v>
      </c>
    </row>
    <row r="81" customFormat="false" ht="14.25" hidden="false" customHeight="false" outlineLevel="0" collapsed="false">
      <c r="A81" s="8"/>
      <c r="B81" s="9"/>
      <c r="C81" s="10" t="s">
        <v>30</v>
      </c>
      <c r="D81" s="11" t="n">
        <v>13</v>
      </c>
      <c r="E81" s="11" t="n">
        <v>819</v>
      </c>
      <c r="F81" s="11" t="n">
        <v>84</v>
      </c>
      <c r="G81" s="11" t="n">
        <v>92</v>
      </c>
      <c r="I81" s="12" t="s">
        <v>25</v>
      </c>
      <c r="J81" s="11" t="n">
        <f aca="false">SUM(D160:D169)</f>
        <v>26</v>
      </c>
      <c r="K81" s="11" t="n">
        <f aca="false">SUM(E160:E169)</f>
        <v>8596</v>
      </c>
      <c r="L81" s="11" t="n">
        <f aca="false">SUM(F160:F169)</f>
        <v>495</v>
      </c>
      <c r="M81" s="11" t="n">
        <f aca="false">SUM(G160:G169)</f>
        <v>259</v>
      </c>
      <c r="N81" s="13" t="n">
        <f aca="false">SUM(J81:K81)/SUM(J81:M81)</f>
        <v>0.919581911262799</v>
      </c>
      <c r="O81" s="13" t="n">
        <f aca="false">J81/(J81+L81)</f>
        <v>0.0499040307101727</v>
      </c>
      <c r="P81" s="13" t="n">
        <f aca="false">J81/(J81+M81)</f>
        <v>0.0912280701754386</v>
      </c>
      <c r="Q81" s="13" t="n">
        <f aca="false">(1976+J81+L81)/2261</f>
        <v>1.10437859354268</v>
      </c>
      <c r="T81" s="8"/>
      <c r="U81" s="9"/>
      <c r="V81" s="10" t="s">
        <v>30</v>
      </c>
      <c r="W81" s="11" t="n">
        <v>16</v>
      </c>
      <c r="X81" s="11" t="n">
        <v>830</v>
      </c>
      <c r="Y81" s="11" t="n">
        <v>66</v>
      </c>
      <c r="Z81" s="11" t="n">
        <v>75</v>
      </c>
      <c r="AD81" s="0" t="n">
        <v>1976</v>
      </c>
      <c r="AE81" s="0" t="n">
        <f aca="false">AD81/2261</f>
        <v>0.873949579831933</v>
      </c>
    </row>
    <row r="82" customFormat="false" ht="15" hidden="false" customHeight="false" outlineLevel="0" collapsed="false">
      <c r="A82" s="8"/>
      <c r="B82" s="9"/>
      <c r="C82" s="10" t="s">
        <v>31</v>
      </c>
      <c r="D82" s="11" t="n">
        <v>13</v>
      </c>
      <c r="E82" s="11" t="n">
        <v>819</v>
      </c>
      <c r="F82" s="11" t="n">
        <v>100</v>
      </c>
      <c r="G82" s="11" t="n">
        <v>76</v>
      </c>
      <c r="N82" s="14" t="s">
        <v>27</v>
      </c>
      <c r="O82" s="14"/>
      <c r="P82" s="14"/>
      <c r="Q82" s="14"/>
      <c r="T82" s="8"/>
      <c r="U82" s="9"/>
      <c r="V82" s="10" t="s">
        <v>31</v>
      </c>
      <c r="W82" s="11" t="n">
        <v>7</v>
      </c>
      <c r="X82" s="11" t="n">
        <v>835</v>
      </c>
      <c r="Y82" s="11" t="n">
        <v>74</v>
      </c>
      <c r="Z82" s="11" t="n">
        <v>71</v>
      </c>
      <c r="AD82" s="0" t="n">
        <v>2062</v>
      </c>
      <c r="AE82" s="0" t="n">
        <f aca="false">AD82/2261</f>
        <v>0.911985846970367</v>
      </c>
    </row>
    <row r="83" customFormat="false" ht="14.25" hidden="false" customHeight="false" outlineLevel="0" collapsed="false">
      <c r="A83" s="8"/>
      <c r="B83" s="9"/>
      <c r="C83" s="10" t="s">
        <v>33</v>
      </c>
      <c r="D83" s="11" t="n">
        <v>16</v>
      </c>
      <c r="E83" s="11" t="n">
        <v>828</v>
      </c>
      <c r="F83" s="11" t="n">
        <v>78</v>
      </c>
      <c r="G83" s="11" t="n">
        <v>84</v>
      </c>
      <c r="N83" s="13" t="n">
        <f aca="false">AVERAGE(N$79:N$81)</f>
        <v>0.923812571103527</v>
      </c>
      <c r="O83" s="13" t="n">
        <f aca="false">AVERAGE(O$79:O$81)</f>
        <v>0.0560346800057534</v>
      </c>
      <c r="P83" s="13" t="n">
        <f aca="false">AVERAGE(P$79:P$81)</f>
        <v>0.0947368421052632</v>
      </c>
      <c r="Q83" s="13" t="n">
        <f aca="false">AVERAGE(Q$79:Q$81)</f>
        <v>1.08771929824561</v>
      </c>
      <c r="T83" s="8"/>
      <c r="U83" s="9"/>
      <c r="V83" s="10" t="s">
        <v>33</v>
      </c>
      <c r="W83" s="11" t="n">
        <v>7</v>
      </c>
      <c r="X83" s="11" t="n">
        <v>829</v>
      </c>
      <c r="Y83" s="11" t="n">
        <v>71</v>
      </c>
      <c r="Z83" s="11" t="n">
        <v>74</v>
      </c>
    </row>
    <row r="84" customFormat="false" ht="14.25" hidden="false" customHeight="false" outlineLevel="0" collapsed="false">
      <c r="A84" s="8"/>
      <c r="B84" s="15" t="s">
        <v>34</v>
      </c>
      <c r="C84" s="10" t="s">
        <v>18</v>
      </c>
      <c r="D84" s="11" t="n">
        <v>19</v>
      </c>
      <c r="E84" s="11" t="n">
        <v>805</v>
      </c>
      <c r="F84" s="11" t="n">
        <v>101</v>
      </c>
      <c r="G84" s="11" t="n">
        <v>83</v>
      </c>
      <c r="T84" s="8"/>
      <c r="U84" s="15" t="s">
        <v>34</v>
      </c>
      <c r="V84" s="10" t="s">
        <v>18</v>
      </c>
      <c r="W84" s="11" t="n">
        <v>20</v>
      </c>
      <c r="X84" s="11" t="n">
        <v>819</v>
      </c>
      <c r="Y84" s="11" t="n">
        <v>83</v>
      </c>
      <c r="Z84" s="11" t="n">
        <v>65</v>
      </c>
    </row>
    <row r="85" customFormat="false" ht="14.25" hidden="false" customHeight="false" outlineLevel="0" collapsed="false">
      <c r="A85" s="8"/>
      <c r="B85" s="15"/>
      <c r="C85" s="10" t="s">
        <v>20</v>
      </c>
      <c r="D85" s="11" t="n">
        <v>9</v>
      </c>
      <c r="E85" s="11" t="n">
        <v>825</v>
      </c>
      <c r="F85" s="11" t="n">
        <v>98</v>
      </c>
      <c r="G85" s="11" t="n">
        <v>76</v>
      </c>
      <c r="T85" s="8"/>
      <c r="U85" s="15"/>
      <c r="V85" s="10" t="s">
        <v>20</v>
      </c>
      <c r="W85" s="11" t="n">
        <v>12</v>
      </c>
      <c r="X85" s="11" t="n">
        <v>820</v>
      </c>
      <c r="Y85" s="11" t="n">
        <v>84</v>
      </c>
      <c r="Z85" s="11" t="n">
        <v>71</v>
      </c>
    </row>
    <row r="86" customFormat="false" ht="14.25" hidden="false" customHeight="false" outlineLevel="0" collapsed="false">
      <c r="A86" s="8"/>
      <c r="B86" s="15"/>
      <c r="C86" s="10" t="s">
        <v>22</v>
      </c>
      <c r="D86" s="11" t="n">
        <v>11</v>
      </c>
      <c r="E86" s="11" t="n">
        <v>834</v>
      </c>
      <c r="F86" s="11" t="n">
        <v>81</v>
      </c>
      <c r="G86" s="11" t="n">
        <v>82</v>
      </c>
      <c r="T86" s="8"/>
      <c r="U86" s="15"/>
      <c r="V86" s="10" t="s">
        <v>22</v>
      </c>
      <c r="W86" s="11" t="n">
        <v>9</v>
      </c>
      <c r="X86" s="11" t="n">
        <v>830</v>
      </c>
      <c r="Y86" s="11" t="n">
        <v>77</v>
      </c>
      <c r="Z86" s="11" t="n">
        <v>71</v>
      </c>
    </row>
    <row r="87" customFormat="false" ht="15" hidden="false" customHeight="false" outlineLevel="0" collapsed="false">
      <c r="A87" s="8"/>
      <c r="B87" s="15"/>
      <c r="C87" s="10" t="s">
        <v>24</v>
      </c>
      <c r="D87" s="11" t="n">
        <v>15</v>
      </c>
      <c r="E87" s="11" t="n">
        <v>827</v>
      </c>
      <c r="F87" s="11" t="n">
        <v>88</v>
      </c>
      <c r="G87" s="11" t="n">
        <v>78</v>
      </c>
      <c r="I87" s="5" t="s">
        <v>47</v>
      </c>
      <c r="J87" s="6" t="s">
        <v>11</v>
      </c>
      <c r="K87" s="6"/>
      <c r="L87" s="6"/>
      <c r="M87" s="6"/>
      <c r="N87" s="7" t="s">
        <v>12</v>
      </c>
      <c r="O87" s="7" t="s">
        <v>13</v>
      </c>
      <c r="P87" s="7" t="s">
        <v>14</v>
      </c>
      <c r="Q87" s="7" t="s">
        <v>15</v>
      </c>
      <c r="T87" s="8"/>
      <c r="U87" s="15"/>
      <c r="V87" s="10" t="s">
        <v>24</v>
      </c>
      <c r="W87" s="11" t="n">
        <v>11</v>
      </c>
      <c r="X87" s="11" t="n">
        <v>850</v>
      </c>
      <c r="Y87" s="11" t="n">
        <v>71</v>
      </c>
      <c r="Z87" s="11" t="n">
        <v>55</v>
      </c>
    </row>
    <row r="88" customFormat="false" ht="15" hidden="false" customHeight="false" outlineLevel="0" collapsed="false">
      <c r="A88" s="8"/>
      <c r="B88" s="15"/>
      <c r="C88" s="10" t="s">
        <v>26</v>
      </c>
      <c r="D88" s="11" t="n">
        <v>9</v>
      </c>
      <c r="E88" s="11" t="n">
        <v>833</v>
      </c>
      <c r="F88" s="11" t="n">
        <v>80</v>
      </c>
      <c r="G88" s="11" t="n">
        <v>86</v>
      </c>
      <c r="I88" s="5"/>
      <c r="J88" s="4" t="s">
        <v>6</v>
      </c>
      <c r="K88" s="4" t="s">
        <v>7</v>
      </c>
      <c r="L88" s="4" t="s">
        <v>8</v>
      </c>
      <c r="M88" s="4" t="s">
        <v>9</v>
      </c>
      <c r="N88" s="7"/>
      <c r="O88" s="7"/>
      <c r="P88" s="7"/>
      <c r="Q88" s="7"/>
      <c r="T88" s="8"/>
      <c r="U88" s="15"/>
      <c r="V88" s="10" t="s">
        <v>26</v>
      </c>
      <c r="W88" s="11" t="n">
        <v>15</v>
      </c>
      <c r="X88" s="11" t="n">
        <v>843</v>
      </c>
      <c r="Y88" s="11" t="n">
        <v>83</v>
      </c>
      <c r="Z88" s="11" t="n">
        <v>46</v>
      </c>
    </row>
    <row r="89" customFormat="false" ht="14.25" hidden="false" customHeight="false" outlineLevel="0" collapsed="false">
      <c r="A89" s="8"/>
      <c r="B89" s="15"/>
      <c r="C89" s="10" t="s">
        <v>28</v>
      </c>
      <c r="D89" s="11" t="n">
        <v>16</v>
      </c>
      <c r="E89" s="11" t="n">
        <v>825</v>
      </c>
      <c r="F89" s="11" t="n">
        <v>82</v>
      </c>
      <c r="G89" s="11" t="n">
        <v>85</v>
      </c>
      <c r="I89" s="12" t="s">
        <v>21</v>
      </c>
      <c r="J89" s="11" t="n">
        <f aca="false">SUM(W140:W149)</f>
        <v>18</v>
      </c>
      <c r="K89" s="11" t="n">
        <f aca="false">SUM(X140:X149)</f>
        <v>8660</v>
      </c>
      <c r="L89" s="11" t="n">
        <f aca="false">SUM(Y140:Y149)</f>
        <v>431</v>
      </c>
      <c r="M89" s="11" t="n">
        <f aca="false">SUM(Z140:Z149)</f>
        <v>181</v>
      </c>
      <c r="N89" s="13" t="n">
        <f aca="false">SUM(J89:K89)/SUM(J89:M89)</f>
        <v>0.934122712594187</v>
      </c>
      <c r="O89" s="13" t="n">
        <f aca="false">J89/(J89+L89)</f>
        <v>0.0400890868596882</v>
      </c>
      <c r="P89" s="13" t="n">
        <f aca="false">J89/(J89+M89)</f>
        <v>0.0904522613065327</v>
      </c>
      <c r="Q89" s="13" t="n">
        <f aca="false">(2062+J89+L89)/2261</f>
        <v>1.11057054400708</v>
      </c>
      <c r="T89" s="8"/>
      <c r="U89" s="15"/>
      <c r="V89" s="10" t="s">
        <v>28</v>
      </c>
      <c r="W89" s="11" t="n">
        <v>4</v>
      </c>
      <c r="X89" s="11" t="n">
        <v>814</v>
      </c>
      <c r="Y89" s="11" t="n">
        <v>98</v>
      </c>
      <c r="Z89" s="11" t="n">
        <v>71</v>
      </c>
    </row>
    <row r="90" customFormat="false" ht="14.25" hidden="false" customHeight="false" outlineLevel="0" collapsed="false">
      <c r="A90" s="8"/>
      <c r="B90" s="15"/>
      <c r="C90" s="10" t="s">
        <v>29</v>
      </c>
      <c r="D90" s="11" t="n">
        <v>15</v>
      </c>
      <c r="E90" s="11" t="n">
        <v>794</v>
      </c>
      <c r="F90" s="11" t="n">
        <v>113</v>
      </c>
      <c r="G90" s="11" t="n">
        <v>86</v>
      </c>
      <c r="I90" s="12" t="s">
        <v>23</v>
      </c>
      <c r="J90" s="11" t="n">
        <f aca="false">SUM(W150:W159)</f>
        <v>20</v>
      </c>
      <c r="K90" s="11" t="n">
        <f aca="false">SUM(X150:X159)</f>
        <v>8671</v>
      </c>
      <c r="L90" s="11" t="n">
        <f aca="false">SUM(Y150:Y159)</f>
        <v>420</v>
      </c>
      <c r="M90" s="11" t="n">
        <f aca="false">SUM(Z150:Z159)</f>
        <v>179</v>
      </c>
      <c r="N90" s="13" t="n">
        <f aca="false">SUM(J90:K90)/SUM(J90:M90)</f>
        <v>0.935522066738428</v>
      </c>
      <c r="O90" s="13" t="n">
        <f aca="false">J90/(J90+L90)</f>
        <v>0.0454545454545455</v>
      </c>
      <c r="P90" s="13" t="n">
        <f aca="false">J90/(J90+M90)</f>
        <v>0.100502512562814</v>
      </c>
      <c r="Q90" s="13" t="n">
        <f aca="false">(2062+J90+L90)/2261</f>
        <v>1.10659000442282</v>
      </c>
      <c r="T90" s="8"/>
      <c r="U90" s="15"/>
      <c r="V90" s="10" t="s">
        <v>29</v>
      </c>
      <c r="W90" s="11" t="n">
        <v>9</v>
      </c>
      <c r="X90" s="11" t="n">
        <v>805</v>
      </c>
      <c r="Y90" s="11" t="n">
        <v>101</v>
      </c>
      <c r="Z90" s="11" t="n">
        <v>72</v>
      </c>
    </row>
    <row r="91" customFormat="false" ht="14.25" hidden="false" customHeight="false" outlineLevel="0" collapsed="false">
      <c r="A91" s="8"/>
      <c r="B91" s="15"/>
      <c r="C91" s="10" t="s">
        <v>30</v>
      </c>
      <c r="D91" s="11" t="n">
        <v>13</v>
      </c>
      <c r="E91" s="11" t="n">
        <v>826</v>
      </c>
      <c r="F91" s="11" t="n">
        <v>75</v>
      </c>
      <c r="G91" s="11" t="n">
        <v>94</v>
      </c>
      <c r="I91" s="12" t="s">
        <v>25</v>
      </c>
      <c r="J91" s="11" t="n">
        <f aca="false">SUM(W160:W169)</f>
        <v>13</v>
      </c>
      <c r="K91" s="11" t="n">
        <f aca="false">SUM(X160:X169)</f>
        <v>8671</v>
      </c>
      <c r="L91" s="11" t="n">
        <f aca="false">SUM(Y160:Y169)</f>
        <v>420</v>
      </c>
      <c r="M91" s="11" t="n">
        <f aca="false">SUM(Z160:Z169)</f>
        <v>186</v>
      </c>
      <c r="N91" s="13" t="n">
        <f aca="false">SUM(J91:K91)/SUM(J91:M91)</f>
        <v>0.934768568353068</v>
      </c>
      <c r="O91" s="13" t="n">
        <f aca="false">J91/(J91+L91)</f>
        <v>0.0300230946882217</v>
      </c>
      <c r="P91" s="13" t="n">
        <f aca="false">J91/(J91+M91)</f>
        <v>0.0653266331658292</v>
      </c>
      <c r="Q91" s="13" t="n">
        <f aca="false">(2062+J91+L91)/2261</f>
        <v>1.10349402919062</v>
      </c>
      <c r="T91" s="8"/>
      <c r="U91" s="15"/>
      <c r="V91" s="10" t="s">
        <v>30</v>
      </c>
      <c r="W91" s="11" t="n">
        <v>10</v>
      </c>
      <c r="X91" s="11" t="n">
        <v>829</v>
      </c>
      <c r="Y91" s="11" t="n">
        <v>81</v>
      </c>
      <c r="Z91" s="11" t="n">
        <v>67</v>
      </c>
    </row>
    <row r="92" customFormat="false" ht="15" hidden="false" customHeight="false" outlineLevel="0" collapsed="false">
      <c r="A92" s="8"/>
      <c r="B92" s="15"/>
      <c r="C92" s="10" t="s">
        <v>31</v>
      </c>
      <c r="D92" s="11" t="n">
        <v>16</v>
      </c>
      <c r="E92" s="11" t="n">
        <v>784</v>
      </c>
      <c r="F92" s="11" t="n">
        <v>119</v>
      </c>
      <c r="G92" s="11" t="n">
        <v>89</v>
      </c>
      <c r="N92" s="14" t="s">
        <v>27</v>
      </c>
      <c r="O92" s="14"/>
      <c r="P92" s="14"/>
      <c r="Q92" s="14"/>
      <c r="T92" s="8"/>
      <c r="U92" s="15"/>
      <c r="V92" s="10" t="s">
        <v>31</v>
      </c>
      <c r="W92" s="11" t="n">
        <v>9</v>
      </c>
      <c r="X92" s="11" t="n">
        <v>825</v>
      </c>
      <c r="Y92" s="11" t="n">
        <v>74</v>
      </c>
      <c r="Z92" s="11" t="n">
        <v>79</v>
      </c>
    </row>
    <row r="93" customFormat="false" ht="14.25" hidden="false" customHeight="false" outlineLevel="0" collapsed="false">
      <c r="A93" s="8"/>
      <c r="B93" s="15"/>
      <c r="C93" s="10" t="s">
        <v>33</v>
      </c>
      <c r="D93" s="11" t="n">
        <v>19</v>
      </c>
      <c r="E93" s="11" t="n">
        <v>797</v>
      </c>
      <c r="F93" s="11" t="n">
        <v>104</v>
      </c>
      <c r="G93" s="11" t="n">
        <v>86</v>
      </c>
      <c r="N93" s="13" t="n">
        <f aca="false">AVERAGE(N$89:N$91)</f>
        <v>0.934804449228561</v>
      </c>
      <c r="O93" s="13" t="n">
        <f aca="false">AVERAGE(O$89:O$91)</f>
        <v>0.0385222423341518</v>
      </c>
      <c r="P93" s="13" t="n">
        <f aca="false">AVERAGE(P$89:P$91)</f>
        <v>0.085427135678392</v>
      </c>
      <c r="Q93" s="13" t="n">
        <f aca="false">AVERAGE(Q$81:Q$91)</f>
        <v>1.10255049388176</v>
      </c>
      <c r="T93" s="8"/>
      <c r="U93" s="15"/>
      <c r="V93" s="10" t="s">
        <v>33</v>
      </c>
      <c r="W93" s="11" t="n">
        <v>16</v>
      </c>
      <c r="X93" s="11" t="n">
        <v>812</v>
      </c>
      <c r="Y93" s="11" t="n">
        <v>92</v>
      </c>
      <c r="Z93" s="11" t="n">
        <v>61</v>
      </c>
    </row>
    <row r="94" customFormat="false" ht="14.25" hidden="false" customHeight="false" outlineLevel="0" collapsed="false">
      <c r="A94" s="8"/>
      <c r="B94" s="16" t="s">
        <v>36</v>
      </c>
      <c r="C94" s="10" t="s">
        <v>18</v>
      </c>
      <c r="D94" s="11" t="n">
        <v>13</v>
      </c>
      <c r="E94" s="11" t="n">
        <v>829</v>
      </c>
      <c r="F94" s="11" t="n">
        <v>91</v>
      </c>
      <c r="G94" s="11" t="n">
        <v>75</v>
      </c>
      <c r="T94" s="8"/>
      <c r="U94" s="16" t="s">
        <v>36</v>
      </c>
      <c r="V94" s="10" t="s">
        <v>18</v>
      </c>
      <c r="W94" s="11" t="n">
        <v>11</v>
      </c>
      <c r="X94" s="11" t="n">
        <v>821</v>
      </c>
      <c r="Y94" s="11" t="n">
        <v>78</v>
      </c>
      <c r="Z94" s="11" t="n">
        <v>77</v>
      </c>
    </row>
    <row r="95" customFormat="false" ht="14.25" hidden="false" customHeight="false" outlineLevel="0" collapsed="false">
      <c r="A95" s="8"/>
      <c r="B95" s="8"/>
      <c r="C95" s="10" t="s">
        <v>20</v>
      </c>
      <c r="D95" s="11" t="n">
        <v>19</v>
      </c>
      <c r="E95" s="11" t="n">
        <v>813</v>
      </c>
      <c r="F95" s="11" t="n">
        <v>91</v>
      </c>
      <c r="G95" s="11" t="n">
        <v>85</v>
      </c>
      <c r="T95" s="8"/>
      <c r="U95" s="8"/>
      <c r="V95" s="10" t="s">
        <v>20</v>
      </c>
      <c r="W95" s="11" t="n">
        <v>15</v>
      </c>
      <c r="X95" s="11" t="n">
        <v>802</v>
      </c>
      <c r="Y95" s="11" t="n">
        <v>108</v>
      </c>
      <c r="Z95" s="11" t="n">
        <v>62</v>
      </c>
    </row>
    <row r="96" customFormat="false" ht="14.25" hidden="false" customHeight="false" outlineLevel="0" collapsed="false">
      <c r="A96" s="8"/>
      <c r="B96" s="8"/>
      <c r="C96" s="10" t="s">
        <v>22</v>
      </c>
      <c r="D96" s="11" t="n">
        <v>14</v>
      </c>
      <c r="E96" s="11" t="n">
        <v>801</v>
      </c>
      <c r="F96" s="11" t="n">
        <v>98</v>
      </c>
      <c r="G96" s="11" t="n">
        <v>95</v>
      </c>
      <c r="T96" s="8"/>
      <c r="U96" s="8"/>
      <c r="V96" s="10" t="s">
        <v>22</v>
      </c>
      <c r="W96" s="11" t="n">
        <v>5</v>
      </c>
      <c r="X96" s="11" t="n">
        <v>841</v>
      </c>
      <c r="Y96" s="11" t="n">
        <v>77</v>
      </c>
      <c r="Z96" s="11" t="n">
        <v>64</v>
      </c>
    </row>
    <row r="97" customFormat="false" ht="14.25" hidden="false" customHeight="false" outlineLevel="0" collapsed="false">
      <c r="A97" s="8"/>
      <c r="B97" s="8"/>
      <c r="C97" s="10" t="s">
        <v>24</v>
      </c>
      <c r="D97" s="11" t="n">
        <v>18</v>
      </c>
      <c r="E97" s="11" t="n">
        <v>826</v>
      </c>
      <c r="F97" s="11" t="n">
        <v>88</v>
      </c>
      <c r="G97" s="11" t="n">
        <v>76</v>
      </c>
      <c r="T97" s="8"/>
      <c r="U97" s="8"/>
      <c r="V97" s="10" t="s">
        <v>24</v>
      </c>
      <c r="W97" s="11" t="n">
        <v>14</v>
      </c>
      <c r="X97" s="11" t="n">
        <v>829</v>
      </c>
      <c r="Y97" s="11" t="n">
        <v>80</v>
      </c>
      <c r="Z97" s="11" t="n">
        <v>64</v>
      </c>
    </row>
    <row r="98" customFormat="false" ht="14.25" hidden="false" customHeight="false" outlineLevel="0" collapsed="false">
      <c r="A98" s="8"/>
      <c r="B98" s="8"/>
      <c r="C98" s="10" t="s">
        <v>26</v>
      </c>
      <c r="D98" s="11" t="n">
        <v>17</v>
      </c>
      <c r="E98" s="11" t="n">
        <v>800</v>
      </c>
      <c r="F98" s="11" t="n">
        <v>111</v>
      </c>
      <c r="G98" s="11" t="n">
        <v>80</v>
      </c>
      <c r="T98" s="8"/>
      <c r="U98" s="8"/>
      <c r="V98" s="10" t="s">
        <v>26</v>
      </c>
      <c r="W98" s="11" t="n">
        <v>4</v>
      </c>
      <c r="X98" s="11" t="n">
        <v>844</v>
      </c>
      <c r="Y98" s="11" t="n">
        <v>63</v>
      </c>
      <c r="Z98" s="11" t="n">
        <v>76</v>
      </c>
    </row>
    <row r="99" customFormat="false" ht="14.25" hidden="false" customHeight="false" outlineLevel="0" collapsed="false">
      <c r="A99" s="8"/>
      <c r="B99" s="8"/>
      <c r="C99" s="10" t="s">
        <v>28</v>
      </c>
      <c r="D99" s="11" t="n">
        <v>22</v>
      </c>
      <c r="E99" s="11" t="n">
        <v>802</v>
      </c>
      <c r="F99" s="11" t="n">
        <v>103</v>
      </c>
      <c r="G99" s="11" t="n">
        <v>81</v>
      </c>
      <c r="T99" s="8"/>
      <c r="U99" s="8"/>
      <c r="V99" s="10" t="s">
        <v>28</v>
      </c>
      <c r="W99" s="11" t="n">
        <v>6</v>
      </c>
      <c r="X99" s="11" t="n">
        <v>842</v>
      </c>
      <c r="Y99" s="11" t="n">
        <v>58</v>
      </c>
      <c r="Z99" s="11" t="n">
        <v>81</v>
      </c>
    </row>
    <row r="100" customFormat="false" ht="14.25" hidden="false" customHeight="false" outlineLevel="0" collapsed="false">
      <c r="A100" s="8"/>
      <c r="B100" s="8"/>
      <c r="C100" s="10" t="s">
        <v>29</v>
      </c>
      <c r="D100" s="11" t="n">
        <v>21</v>
      </c>
      <c r="E100" s="11" t="n">
        <v>793</v>
      </c>
      <c r="F100" s="11" t="n">
        <v>131</v>
      </c>
      <c r="G100" s="11" t="n">
        <v>63</v>
      </c>
      <c r="T100" s="8"/>
      <c r="U100" s="8"/>
      <c r="V100" s="10" t="s">
        <v>29</v>
      </c>
      <c r="W100" s="11" t="n">
        <v>10</v>
      </c>
      <c r="X100" s="11" t="n">
        <v>848</v>
      </c>
      <c r="Y100" s="11" t="n">
        <v>62</v>
      </c>
      <c r="Z100" s="11" t="n">
        <v>67</v>
      </c>
    </row>
    <row r="101" customFormat="false" ht="14.25" hidden="false" customHeight="false" outlineLevel="0" collapsed="false">
      <c r="A101" s="8"/>
      <c r="B101" s="8"/>
      <c r="C101" s="10" t="s">
        <v>30</v>
      </c>
      <c r="D101" s="11" t="n">
        <v>21</v>
      </c>
      <c r="E101" s="11" t="n">
        <v>791</v>
      </c>
      <c r="F101" s="11" t="n">
        <v>109</v>
      </c>
      <c r="G101" s="11" t="n">
        <v>87</v>
      </c>
      <c r="T101" s="8"/>
      <c r="U101" s="8"/>
      <c r="V101" s="10" t="s">
        <v>30</v>
      </c>
      <c r="W101" s="11" t="n">
        <v>11</v>
      </c>
      <c r="X101" s="11" t="n">
        <v>829</v>
      </c>
      <c r="Y101" s="11" t="n">
        <v>88</v>
      </c>
      <c r="Z101" s="11" t="n">
        <v>59</v>
      </c>
    </row>
    <row r="102" customFormat="false" ht="14.25" hidden="false" customHeight="false" outlineLevel="0" collapsed="false">
      <c r="A102" s="8"/>
      <c r="B102" s="8"/>
      <c r="C102" s="10" t="s">
        <v>31</v>
      </c>
      <c r="D102" s="11" t="n">
        <v>6</v>
      </c>
      <c r="E102" s="11" t="n">
        <v>828</v>
      </c>
      <c r="F102" s="11" t="n">
        <v>77</v>
      </c>
      <c r="G102" s="11" t="n">
        <v>97</v>
      </c>
      <c r="T102" s="8"/>
      <c r="U102" s="8"/>
      <c r="V102" s="10" t="s">
        <v>31</v>
      </c>
      <c r="W102" s="11" t="n">
        <v>15</v>
      </c>
      <c r="X102" s="11" t="n">
        <v>834</v>
      </c>
      <c r="Y102" s="11" t="n">
        <v>88</v>
      </c>
      <c r="Z102" s="11" t="n">
        <v>50</v>
      </c>
    </row>
    <row r="103" customFormat="false" ht="14.25" hidden="false" customHeight="false" outlineLevel="0" collapsed="false">
      <c r="A103" s="8"/>
      <c r="B103" s="8"/>
      <c r="C103" s="10" t="s">
        <v>33</v>
      </c>
      <c r="D103" s="11" t="n">
        <v>16</v>
      </c>
      <c r="E103" s="11" t="n">
        <v>823</v>
      </c>
      <c r="F103" s="11" t="n">
        <v>86</v>
      </c>
      <c r="G103" s="11" t="n">
        <v>81</v>
      </c>
      <c r="T103" s="8"/>
      <c r="U103" s="8"/>
      <c r="V103" s="10" t="s">
        <v>33</v>
      </c>
      <c r="W103" s="11" t="n">
        <v>10</v>
      </c>
      <c r="X103" s="11" t="n">
        <v>764</v>
      </c>
      <c r="Y103" s="11" t="n">
        <v>135</v>
      </c>
      <c r="Z103" s="11" t="n">
        <v>72</v>
      </c>
    </row>
    <row r="104" customFormat="false" ht="12.75" hidden="false" customHeight="false" outlineLevel="0" collapsed="false">
      <c r="D104" s="17"/>
      <c r="E104" s="17"/>
      <c r="F104" s="17"/>
      <c r="G104" s="17"/>
      <c r="W104" s="17"/>
      <c r="X104" s="17"/>
      <c r="Y104" s="17"/>
      <c r="Z104" s="17"/>
    </row>
    <row r="105" customFormat="false" ht="12.75" hidden="false" customHeight="false" outlineLevel="0" collapsed="false">
      <c r="D105" s="17"/>
      <c r="E105" s="17"/>
      <c r="F105" s="17"/>
      <c r="G105" s="17"/>
      <c r="W105" s="17"/>
      <c r="X105" s="17"/>
      <c r="Y105" s="17"/>
      <c r="Z105" s="17"/>
    </row>
    <row r="106" customFormat="false" ht="15" hidden="false" customHeight="false" outlineLevel="0" collapsed="false">
      <c r="D106" s="4" t="s">
        <v>6</v>
      </c>
      <c r="E106" s="4" t="s">
        <v>7</v>
      </c>
      <c r="F106" s="4" t="s">
        <v>8</v>
      </c>
      <c r="G106" s="4" t="s">
        <v>9</v>
      </c>
      <c r="W106" s="4" t="s">
        <v>6</v>
      </c>
      <c r="X106" s="4" t="s">
        <v>7</v>
      </c>
      <c r="Y106" s="4" t="s">
        <v>8</v>
      </c>
      <c r="Z106" s="4" t="s">
        <v>9</v>
      </c>
    </row>
    <row r="107" customFormat="false" ht="13.5" hidden="false" customHeight="true" outlineLevel="0" collapsed="false">
      <c r="A107" s="8" t="s">
        <v>96</v>
      </c>
      <c r="B107" s="9" t="s">
        <v>17</v>
      </c>
      <c r="C107" s="10" t="s">
        <v>18</v>
      </c>
      <c r="D107" s="11" t="n">
        <v>4</v>
      </c>
      <c r="E107" s="11" t="n">
        <v>855</v>
      </c>
      <c r="F107" s="11" t="n">
        <v>48</v>
      </c>
      <c r="G107" s="11" t="n">
        <v>63</v>
      </c>
      <c r="T107" s="8" t="s">
        <v>97</v>
      </c>
      <c r="U107" s="9" t="s">
        <v>17</v>
      </c>
      <c r="V107" s="10" t="s">
        <v>18</v>
      </c>
      <c r="W107" s="11" t="n">
        <v>1</v>
      </c>
      <c r="X107" s="11" t="n">
        <v>847</v>
      </c>
      <c r="Y107" s="11" t="n">
        <v>60</v>
      </c>
      <c r="Z107" s="11" t="n">
        <v>42</v>
      </c>
    </row>
    <row r="108" customFormat="false" ht="14.25" hidden="false" customHeight="false" outlineLevel="0" collapsed="false">
      <c r="A108" s="8"/>
      <c r="B108" s="9"/>
      <c r="C108" s="10" t="s">
        <v>20</v>
      </c>
      <c r="D108" s="11" t="n">
        <v>11</v>
      </c>
      <c r="E108" s="11" t="n">
        <v>820</v>
      </c>
      <c r="F108" s="11" t="n">
        <v>99</v>
      </c>
      <c r="G108" s="11" t="n">
        <v>40</v>
      </c>
      <c r="T108" s="8"/>
      <c r="U108" s="9"/>
      <c r="V108" s="10" t="s">
        <v>20</v>
      </c>
      <c r="W108" s="11" t="n">
        <v>4</v>
      </c>
      <c r="X108" s="11" t="n">
        <v>857</v>
      </c>
      <c r="Y108" s="11" t="n">
        <v>52</v>
      </c>
      <c r="Z108" s="11" t="n">
        <v>37</v>
      </c>
    </row>
    <row r="109" customFormat="false" ht="14.25" hidden="false" customHeight="false" outlineLevel="0" collapsed="false">
      <c r="A109" s="8"/>
      <c r="B109" s="9"/>
      <c r="C109" s="10" t="s">
        <v>22</v>
      </c>
      <c r="D109" s="11" t="n">
        <v>4</v>
      </c>
      <c r="E109" s="11" t="n">
        <v>873</v>
      </c>
      <c r="F109" s="11" t="n">
        <v>55</v>
      </c>
      <c r="G109" s="11" t="n">
        <v>38</v>
      </c>
      <c r="T109" s="8"/>
      <c r="U109" s="9"/>
      <c r="V109" s="10" t="s">
        <v>22</v>
      </c>
      <c r="W109" s="11" t="n">
        <v>3</v>
      </c>
      <c r="X109" s="11" t="n">
        <v>864</v>
      </c>
      <c r="Y109" s="11" t="n">
        <v>51</v>
      </c>
      <c r="Z109" s="11" t="n">
        <v>32</v>
      </c>
    </row>
    <row r="110" customFormat="false" ht="14.25" hidden="false" customHeight="false" outlineLevel="0" collapsed="false">
      <c r="A110" s="8"/>
      <c r="B110" s="9"/>
      <c r="C110" s="10" t="s">
        <v>24</v>
      </c>
      <c r="D110" s="11" t="n">
        <v>6</v>
      </c>
      <c r="E110" s="11" t="n">
        <v>847</v>
      </c>
      <c r="F110" s="11" t="n">
        <v>62</v>
      </c>
      <c r="G110" s="11" t="n">
        <v>55</v>
      </c>
      <c r="T110" s="8"/>
      <c r="U110" s="9"/>
      <c r="V110" s="10" t="s">
        <v>24</v>
      </c>
      <c r="W110" s="11" t="n">
        <v>1</v>
      </c>
      <c r="X110" s="11" t="n">
        <v>861</v>
      </c>
      <c r="Y110" s="11" t="n">
        <v>58</v>
      </c>
      <c r="Z110" s="11" t="n">
        <v>30</v>
      </c>
    </row>
    <row r="111" customFormat="false" ht="14.25" hidden="false" customHeight="false" outlineLevel="0" collapsed="false">
      <c r="A111" s="8"/>
      <c r="B111" s="9"/>
      <c r="C111" s="10" t="s">
        <v>26</v>
      </c>
      <c r="D111" s="11" t="n">
        <v>9</v>
      </c>
      <c r="E111" s="11" t="n">
        <v>830</v>
      </c>
      <c r="F111" s="11" t="n">
        <v>82</v>
      </c>
      <c r="G111" s="11" t="n">
        <v>49</v>
      </c>
      <c r="T111" s="8"/>
      <c r="U111" s="9"/>
      <c r="V111" s="10" t="s">
        <v>26</v>
      </c>
      <c r="W111" s="11" t="n">
        <v>4</v>
      </c>
      <c r="X111" s="11" t="n">
        <v>832</v>
      </c>
      <c r="Y111" s="11" t="n">
        <v>77</v>
      </c>
      <c r="Z111" s="11" t="n">
        <v>37</v>
      </c>
    </row>
    <row r="112" customFormat="false" ht="14.25" hidden="false" customHeight="false" outlineLevel="0" collapsed="false">
      <c r="A112" s="8"/>
      <c r="B112" s="9"/>
      <c r="C112" s="10" t="s">
        <v>28</v>
      </c>
      <c r="D112" s="11" t="n">
        <v>7</v>
      </c>
      <c r="E112" s="11" t="n">
        <v>849</v>
      </c>
      <c r="F112" s="11" t="n">
        <v>66</v>
      </c>
      <c r="G112" s="11" t="n">
        <v>48</v>
      </c>
      <c r="T112" s="8"/>
      <c r="U112" s="9"/>
      <c r="V112" s="10" t="s">
        <v>28</v>
      </c>
      <c r="W112" s="11" t="n">
        <v>3</v>
      </c>
      <c r="X112" s="11" t="n">
        <v>857</v>
      </c>
      <c r="Y112" s="11" t="n">
        <v>47</v>
      </c>
      <c r="Z112" s="11" t="n">
        <v>43</v>
      </c>
    </row>
    <row r="113" customFormat="false" ht="14.25" hidden="false" customHeight="false" outlineLevel="0" collapsed="false">
      <c r="A113" s="8"/>
      <c r="B113" s="9"/>
      <c r="C113" s="10" t="s">
        <v>29</v>
      </c>
      <c r="D113" s="11" t="n">
        <v>5</v>
      </c>
      <c r="E113" s="11" t="n">
        <v>864</v>
      </c>
      <c r="F113" s="11" t="n">
        <v>39</v>
      </c>
      <c r="G113" s="11" t="n">
        <v>62</v>
      </c>
      <c r="T113" s="8"/>
      <c r="U113" s="9"/>
      <c r="V113" s="10" t="s">
        <v>29</v>
      </c>
      <c r="W113" s="11" t="n">
        <v>2</v>
      </c>
      <c r="X113" s="11" t="n">
        <v>872</v>
      </c>
      <c r="Y113" s="11" t="n">
        <v>39</v>
      </c>
      <c r="Z113" s="11" t="n">
        <v>37</v>
      </c>
    </row>
    <row r="114" customFormat="false" ht="14.25" hidden="false" customHeight="false" outlineLevel="0" collapsed="false">
      <c r="A114" s="8"/>
      <c r="B114" s="9"/>
      <c r="C114" s="10" t="s">
        <v>30</v>
      </c>
      <c r="D114" s="11" t="n">
        <v>5</v>
      </c>
      <c r="E114" s="11" t="n">
        <v>826</v>
      </c>
      <c r="F114" s="11" t="n">
        <v>76</v>
      </c>
      <c r="G114" s="11" t="n">
        <v>63</v>
      </c>
      <c r="T114" s="8"/>
      <c r="U114" s="9"/>
      <c r="V114" s="10" t="s">
        <v>30</v>
      </c>
      <c r="W114" s="11" t="n">
        <v>1</v>
      </c>
      <c r="X114" s="11" t="n">
        <v>861</v>
      </c>
      <c r="Y114" s="11" t="n">
        <v>54</v>
      </c>
      <c r="Z114" s="11" t="n">
        <v>34</v>
      </c>
    </row>
    <row r="115" customFormat="false" ht="14.25" hidden="false" customHeight="false" outlineLevel="0" collapsed="false">
      <c r="A115" s="8"/>
      <c r="B115" s="9"/>
      <c r="C115" s="10" t="s">
        <v>31</v>
      </c>
      <c r="D115" s="11" t="n">
        <v>8</v>
      </c>
      <c r="E115" s="11" t="n">
        <v>813</v>
      </c>
      <c r="F115" s="11" t="n">
        <v>84</v>
      </c>
      <c r="G115" s="11" t="n">
        <v>65</v>
      </c>
      <c r="T115" s="8"/>
      <c r="U115" s="9"/>
      <c r="V115" s="10" t="s">
        <v>31</v>
      </c>
      <c r="W115" s="11" t="n">
        <v>8</v>
      </c>
      <c r="X115" s="11" t="n">
        <v>841</v>
      </c>
      <c r="Y115" s="11" t="n">
        <v>63</v>
      </c>
      <c r="Z115" s="11" t="n">
        <v>38</v>
      </c>
    </row>
    <row r="116" customFormat="false" ht="14.25" hidden="false" customHeight="false" outlineLevel="0" collapsed="false">
      <c r="A116" s="8"/>
      <c r="B116" s="9"/>
      <c r="C116" s="10" t="s">
        <v>33</v>
      </c>
      <c r="D116" s="11" t="n">
        <v>4</v>
      </c>
      <c r="E116" s="11" t="n">
        <v>858</v>
      </c>
      <c r="F116" s="11" t="n">
        <v>45</v>
      </c>
      <c r="G116" s="11" t="n">
        <v>57</v>
      </c>
      <c r="T116" s="8"/>
      <c r="U116" s="9"/>
      <c r="V116" s="10" t="s">
        <v>33</v>
      </c>
      <c r="W116" s="11" t="n">
        <v>1</v>
      </c>
      <c r="X116" s="11" t="n">
        <v>848</v>
      </c>
      <c r="Y116" s="11" t="n">
        <v>50</v>
      </c>
      <c r="Z116" s="11" t="n">
        <v>47</v>
      </c>
    </row>
    <row r="117" customFormat="false" ht="14.25" hidden="false" customHeight="false" outlineLevel="0" collapsed="false">
      <c r="A117" s="8"/>
      <c r="B117" s="15" t="s">
        <v>34</v>
      </c>
      <c r="C117" s="10" t="s">
        <v>18</v>
      </c>
      <c r="D117" s="11" t="n">
        <v>2</v>
      </c>
      <c r="E117" s="11" t="n">
        <v>856</v>
      </c>
      <c r="F117" s="11" t="n">
        <v>58</v>
      </c>
      <c r="G117" s="11" t="n">
        <v>54</v>
      </c>
      <c r="T117" s="8"/>
      <c r="U117" s="15" t="s">
        <v>34</v>
      </c>
      <c r="V117" s="10" t="s">
        <v>18</v>
      </c>
      <c r="W117" s="11" t="n">
        <v>5</v>
      </c>
      <c r="X117" s="11" t="n">
        <v>874</v>
      </c>
      <c r="Y117" s="11" t="n">
        <v>34</v>
      </c>
      <c r="Z117" s="11" t="n">
        <v>37</v>
      </c>
    </row>
    <row r="118" customFormat="false" ht="14.25" hidden="false" customHeight="false" outlineLevel="0" collapsed="false">
      <c r="A118" s="8"/>
      <c r="B118" s="15"/>
      <c r="C118" s="10" t="s">
        <v>20</v>
      </c>
      <c r="D118" s="11" t="n">
        <v>1</v>
      </c>
      <c r="E118" s="11" t="n">
        <v>843</v>
      </c>
      <c r="F118" s="11" t="n">
        <v>75</v>
      </c>
      <c r="G118" s="11" t="n">
        <v>51</v>
      </c>
      <c r="T118" s="8"/>
      <c r="U118" s="15"/>
      <c r="V118" s="10" t="s">
        <v>20</v>
      </c>
      <c r="W118" s="11" t="n">
        <v>5</v>
      </c>
      <c r="X118" s="11" t="n">
        <v>831</v>
      </c>
      <c r="Y118" s="11" t="n">
        <v>76</v>
      </c>
      <c r="Z118" s="11" t="n">
        <v>38</v>
      </c>
    </row>
    <row r="119" customFormat="false" ht="14.25" hidden="false" customHeight="false" outlineLevel="0" collapsed="false">
      <c r="A119" s="8"/>
      <c r="B119" s="15"/>
      <c r="C119" s="10" t="s">
        <v>22</v>
      </c>
      <c r="D119" s="11" t="n">
        <v>5</v>
      </c>
      <c r="E119" s="11" t="n">
        <v>846</v>
      </c>
      <c r="F119" s="11" t="n">
        <v>74</v>
      </c>
      <c r="G119" s="11" t="n">
        <v>45</v>
      </c>
      <c r="T119" s="8"/>
      <c r="U119" s="15"/>
      <c r="V119" s="10" t="s">
        <v>22</v>
      </c>
      <c r="W119" s="11" t="n">
        <v>3</v>
      </c>
      <c r="X119" s="11" t="n">
        <v>876</v>
      </c>
      <c r="Y119" s="11" t="n">
        <v>42</v>
      </c>
      <c r="Z119" s="11" t="n">
        <v>29</v>
      </c>
    </row>
    <row r="120" customFormat="false" ht="14.25" hidden="false" customHeight="false" outlineLevel="0" collapsed="false">
      <c r="A120" s="8"/>
      <c r="B120" s="15"/>
      <c r="C120" s="10" t="s">
        <v>24</v>
      </c>
      <c r="D120" s="11" t="n">
        <v>5</v>
      </c>
      <c r="E120" s="11" t="n">
        <v>851</v>
      </c>
      <c r="F120" s="11" t="n">
        <v>53</v>
      </c>
      <c r="G120" s="11" t="n">
        <v>61</v>
      </c>
      <c r="T120" s="8"/>
      <c r="U120" s="15"/>
      <c r="V120" s="10" t="s">
        <v>24</v>
      </c>
      <c r="W120" s="11" t="n">
        <v>4</v>
      </c>
      <c r="X120" s="11" t="n">
        <v>830</v>
      </c>
      <c r="Y120" s="11" t="n">
        <v>87</v>
      </c>
      <c r="Z120" s="11" t="n">
        <v>29</v>
      </c>
    </row>
    <row r="121" customFormat="false" ht="14.25" hidden="false" customHeight="false" outlineLevel="0" collapsed="false">
      <c r="A121" s="8"/>
      <c r="B121" s="15"/>
      <c r="C121" s="10" t="s">
        <v>26</v>
      </c>
      <c r="D121" s="11" t="n">
        <v>7</v>
      </c>
      <c r="E121" s="11" t="n">
        <v>866</v>
      </c>
      <c r="F121" s="11" t="n">
        <v>45</v>
      </c>
      <c r="G121" s="11" t="n">
        <v>52</v>
      </c>
      <c r="T121" s="8"/>
      <c r="U121" s="15"/>
      <c r="V121" s="10" t="s">
        <v>26</v>
      </c>
      <c r="W121" s="11" t="n">
        <v>6</v>
      </c>
      <c r="X121" s="11" t="n">
        <v>871</v>
      </c>
      <c r="Y121" s="11" t="n">
        <v>36</v>
      </c>
      <c r="Z121" s="11" t="n">
        <v>37</v>
      </c>
    </row>
    <row r="122" customFormat="false" ht="14.25" hidden="false" customHeight="false" outlineLevel="0" collapsed="false">
      <c r="A122" s="8"/>
      <c r="B122" s="15"/>
      <c r="C122" s="10" t="s">
        <v>28</v>
      </c>
      <c r="D122" s="11" t="n">
        <v>5</v>
      </c>
      <c r="E122" s="11" t="n">
        <v>843</v>
      </c>
      <c r="F122" s="11" t="n">
        <v>61</v>
      </c>
      <c r="G122" s="11" t="n">
        <v>61</v>
      </c>
      <c r="T122" s="8"/>
      <c r="U122" s="15"/>
      <c r="V122" s="10" t="s">
        <v>28</v>
      </c>
      <c r="W122" s="11" t="n">
        <v>7</v>
      </c>
      <c r="X122" s="11" t="n">
        <v>833</v>
      </c>
      <c r="Y122" s="11" t="n">
        <v>71</v>
      </c>
      <c r="Z122" s="11" t="n">
        <v>39</v>
      </c>
    </row>
    <row r="123" customFormat="false" ht="14.25" hidden="false" customHeight="false" outlineLevel="0" collapsed="false">
      <c r="A123" s="8"/>
      <c r="B123" s="15"/>
      <c r="C123" s="10" t="s">
        <v>29</v>
      </c>
      <c r="D123" s="11" t="n">
        <v>9</v>
      </c>
      <c r="E123" s="11" t="n">
        <v>843</v>
      </c>
      <c r="F123" s="11" t="n">
        <v>72</v>
      </c>
      <c r="G123" s="11" t="n">
        <v>46</v>
      </c>
      <c r="T123" s="8"/>
      <c r="U123" s="15"/>
      <c r="V123" s="10" t="s">
        <v>29</v>
      </c>
      <c r="W123" s="11" t="n">
        <v>6</v>
      </c>
      <c r="X123" s="11" t="n">
        <v>834</v>
      </c>
      <c r="Y123" s="11" t="n">
        <v>70</v>
      </c>
      <c r="Z123" s="11" t="n">
        <v>40</v>
      </c>
    </row>
    <row r="124" customFormat="false" ht="14.25" hidden="false" customHeight="false" outlineLevel="0" collapsed="false">
      <c r="A124" s="8"/>
      <c r="B124" s="15"/>
      <c r="C124" s="10" t="s">
        <v>30</v>
      </c>
      <c r="D124" s="11" t="n">
        <v>8</v>
      </c>
      <c r="E124" s="11" t="n">
        <v>836</v>
      </c>
      <c r="F124" s="11" t="n">
        <v>69</v>
      </c>
      <c r="G124" s="11" t="n">
        <v>57</v>
      </c>
      <c r="T124" s="8"/>
      <c r="U124" s="15"/>
      <c r="V124" s="10" t="s">
        <v>30</v>
      </c>
      <c r="W124" s="11" t="n">
        <v>7</v>
      </c>
      <c r="X124" s="11" t="n">
        <v>796</v>
      </c>
      <c r="Y124" s="11" t="n">
        <v>109</v>
      </c>
      <c r="Z124" s="11" t="n">
        <v>38</v>
      </c>
    </row>
    <row r="125" customFormat="false" ht="14.25" hidden="false" customHeight="false" outlineLevel="0" collapsed="false">
      <c r="A125" s="8"/>
      <c r="B125" s="15"/>
      <c r="C125" s="10" t="s">
        <v>31</v>
      </c>
      <c r="D125" s="11" t="n">
        <v>5</v>
      </c>
      <c r="E125" s="11" t="n">
        <v>849</v>
      </c>
      <c r="F125" s="11" t="n">
        <v>53</v>
      </c>
      <c r="G125" s="11" t="n">
        <v>63</v>
      </c>
      <c r="T125" s="8"/>
      <c r="U125" s="15"/>
      <c r="V125" s="10" t="s">
        <v>31</v>
      </c>
      <c r="W125" s="11" t="n">
        <v>3</v>
      </c>
      <c r="X125" s="11" t="n">
        <v>866</v>
      </c>
      <c r="Y125" s="11" t="n">
        <v>53</v>
      </c>
      <c r="Z125" s="11" t="n">
        <v>28</v>
      </c>
    </row>
    <row r="126" customFormat="false" ht="14.25" hidden="false" customHeight="false" outlineLevel="0" collapsed="false">
      <c r="A126" s="8"/>
      <c r="B126" s="15"/>
      <c r="C126" s="10" t="s">
        <v>33</v>
      </c>
      <c r="D126" s="11" t="n">
        <v>15</v>
      </c>
      <c r="E126" s="11" t="n">
        <v>822</v>
      </c>
      <c r="F126" s="11" t="n">
        <v>76</v>
      </c>
      <c r="G126" s="11" t="n">
        <v>51</v>
      </c>
      <c r="T126" s="8"/>
      <c r="U126" s="15"/>
      <c r="V126" s="10" t="s">
        <v>33</v>
      </c>
      <c r="W126" s="11" t="n">
        <v>2</v>
      </c>
      <c r="X126" s="11" t="n">
        <v>843</v>
      </c>
      <c r="Y126" s="11" t="n">
        <v>59</v>
      </c>
      <c r="Z126" s="11" t="n">
        <v>42</v>
      </c>
    </row>
    <row r="127" customFormat="false" ht="14.25" hidden="false" customHeight="false" outlineLevel="0" collapsed="false">
      <c r="A127" s="8"/>
      <c r="B127" s="16" t="s">
        <v>36</v>
      </c>
      <c r="C127" s="10" t="s">
        <v>18</v>
      </c>
      <c r="D127" s="11" t="n">
        <v>15</v>
      </c>
      <c r="E127" s="11" t="n">
        <v>812</v>
      </c>
      <c r="F127" s="11" t="n">
        <v>90</v>
      </c>
      <c r="G127" s="11" t="n">
        <v>53</v>
      </c>
      <c r="T127" s="8"/>
      <c r="U127" s="16" t="s">
        <v>36</v>
      </c>
      <c r="V127" s="10" t="s">
        <v>18</v>
      </c>
      <c r="W127" s="11" t="n">
        <v>3</v>
      </c>
      <c r="X127" s="11" t="n">
        <v>860</v>
      </c>
      <c r="Y127" s="11" t="n">
        <v>50</v>
      </c>
      <c r="Z127" s="11" t="n">
        <v>37</v>
      </c>
    </row>
    <row r="128" customFormat="false" ht="14.25" hidden="false" customHeight="false" outlineLevel="0" collapsed="false">
      <c r="A128" s="8"/>
      <c r="B128" s="8"/>
      <c r="C128" s="10" t="s">
        <v>20</v>
      </c>
      <c r="D128" s="11" t="n">
        <v>6</v>
      </c>
      <c r="E128" s="11" t="n">
        <v>832</v>
      </c>
      <c r="F128" s="11" t="n">
        <v>79</v>
      </c>
      <c r="G128" s="11" t="n">
        <v>53</v>
      </c>
      <c r="T128" s="8"/>
      <c r="U128" s="8"/>
      <c r="V128" s="10" t="s">
        <v>20</v>
      </c>
      <c r="W128" s="11" t="n">
        <v>5</v>
      </c>
      <c r="X128" s="11" t="n">
        <v>857</v>
      </c>
      <c r="Y128" s="11" t="n">
        <v>51</v>
      </c>
      <c r="Z128" s="11" t="n">
        <v>37</v>
      </c>
    </row>
    <row r="129" customFormat="false" ht="14.25" hidden="false" customHeight="false" outlineLevel="0" collapsed="false">
      <c r="A129" s="8"/>
      <c r="B129" s="8"/>
      <c r="C129" s="10" t="s">
        <v>22</v>
      </c>
      <c r="D129" s="11" t="n">
        <v>4</v>
      </c>
      <c r="E129" s="11" t="n">
        <v>830</v>
      </c>
      <c r="F129" s="11" t="n">
        <v>82</v>
      </c>
      <c r="G129" s="11" t="n">
        <v>54</v>
      </c>
      <c r="T129" s="8"/>
      <c r="U129" s="8"/>
      <c r="V129" s="10" t="s">
        <v>22</v>
      </c>
      <c r="W129" s="11" t="n">
        <v>2</v>
      </c>
      <c r="X129" s="11" t="n">
        <v>850</v>
      </c>
      <c r="Y129" s="11" t="n">
        <v>62</v>
      </c>
      <c r="Z129" s="11" t="n">
        <v>36</v>
      </c>
    </row>
    <row r="130" customFormat="false" ht="14.25" hidden="false" customHeight="false" outlineLevel="0" collapsed="false">
      <c r="A130" s="8"/>
      <c r="B130" s="8"/>
      <c r="C130" s="10" t="s">
        <v>24</v>
      </c>
      <c r="D130" s="11" t="n">
        <v>8</v>
      </c>
      <c r="E130" s="11" t="n">
        <v>839</v>
      </c>
      <c r="F130" s="11" t="n">
        <v>61</v>
      </c>
      <c r="G130" s="11" t="n">
        <v>62</v>
      </c>
      <c r="T130" s="8"/>
      <c r="U130" s="8"/>
      <c r="V130" s="10" t="s">
        <v>24</v>
      </c>
      <c r="W130" s="11" t="n">
        <v>4</v>
      </c>
      <c r="X130" s="11" t="n">
        <v>847</v>
      </c>
      <c r="Y130" s="11" t="n">
        <v>67</v>
      </c>
      <c r="Z130" s="11" t="n">
        <v>32</v>
      </c>
    </row>
    <row r="131" customFormat="false" ht="14.25" hidden="false" customHeight="false" outlineLevel="0" collapsed="false">
      <c r="A131" s="8"/>
      <c r="B131" s="8"/>
      <c r="C131" s="10" t="s">
        <v>26</v>
      </c>
      <c r="D131" s="11" t="n">
        <v>17</v>
      </c>
      <c r="E131" s="11" t="n">
        <v>800</v>
      </c>
      <c r="F131" s="11" t="n">
        <v>92</v>
      </c>
      <c r="G131" s="11" t="n">
        <v>61</v>
      </c>
      <c r="T131" s="8"/>
      <c r="U131" s="8"/>
      <c r="V131" s="10" t="s">
        <v>26</v>
      </c>
      <c r="W131" s="11" t="n">
        <v>6</v>
      </c>
      <c r="X131" s="11" t="n">
        <v>835</v>
      </c>
      <c r="Y131" s="11" t="n">
        <v>71</v>
      </c>
      <c r="Z131" s="11" t="n">
        <v>38</v>
      </c>
    </row>
    <row r="132" customFormat="false" ht="14.25" hidden="false" customHeight="false" outlineLevel="0" collapsed="false">
      <c r="A132" s="8"/>
      <c r="B132" s="8"/>
      <c r="C132" s="10" t="s">
        <v>28</v>
      </c>
      <c r="D132" s="11" t="n">
        <v>5</v>
      </c>
      <c r="E132" s="11" t="n">
        <v>865</v>
      </c>
      <c r="F132" s="11" t="n">
        <v>54</v>
      </c>
      <c r="G132" s="11" t="n">
        <v>46</v>
      </c>
      <c r="T132" s="8"/>
      <c r="U132" s="8"/>
      <c r="V132" s="10" t="s">
        <v>28</v>
      </c>
      <c r="W132" s="11" t="n">
        <v>1</v>
      </c>
      <c r="X132" s="11" t="n">
        <v>866</v>
      </c>
      <c r="Y132" s="11" t="n">
        <v>46</v>
      </c>
      <c r="Z132" s="11" t="n">
        <v>37</v>
      </c>
    </row>
    <row r="133" customFormat="false" ht="14.25" hidden="false" customHeight="false" outlineLevel="0" collapsed="false">
      <c r="A133" s="8"/>
      <c r="B133" s="8"/>
      <c r="C133" s="10" t="s">
        <v>29</v>
      </c>
      <c r="D133" s="11" t="n">
        <v>6</v>
      </c>
      <c r="E133" s="11" t="n">
        <v>862</v>
      </c>
      <c r="F133" s="11" t="n">
        <v>56</v>
      </c>
      <c r="G133" s="11" t="n">
        <v>46</v>
      </c>
      <c r="T133" s="8"/>
      <c r="U133" s="8"/>
      <c r="V133" s="10" t="s">
        <v>29</v>
      </c>
      <c r="W133" s="11" t="n">
        <v>2</v>
      </c>
      <c r="X133" s="11" t="n">
        <v>857</v>
      </c>
      <c r="Y133" s="11" t="n">
        <v>51</v>
      </c>
      <c r="Z133" s="11" t="n">
        <v>40</v>
      </c>
    </row>
    <row r="134" customFormat="false" ht="14.25" hidden="false" customHeight="false" outlineLevel="0" collapsed="false">
      <c r="A134" s="8"/>
      <c r="B134" s="8"/>
      <c r="C134" s="10" t="s">
        <v>30</v>
      </c>
      <c r="D134" s="11" t="n">
        <v>6</v>
      </c>
      <c r="E134" s="11" t="n">
        <v>839</v>
      </c>
      <c r="F134" s="11" t="n">
        <v>66</v>
      </c>
      <c r="G134" s="11" t="n">
        <v>59</v>
      </c>
      <c r="T134" s="8"/>
      <c r="U134" s="8"/>
      <c r="V134" s="10" t="s">
        <v>30</v>
      </c>
      <c r="W134" s="11" t="n">
        <v>2</v>
      </c>
      <c r="X134" s="11" t="n">
        <v>876</v>
      </c>
      <c r="Y134" s="11" t="n">
        <v>34</v>
      </c>
      <c r="Z134" s="11" t="n">
        <v>38</v>
      </c>
    </row>
    <row r="135" customFormat="false" ht="14.25" hidden="false" customHeight="false" outlineLevel="0" collapsed="false">
      <c r="A135" s="8"/>
      <c r="B135" s="8"/>
      <c r="C135" s="10" t="s">
        <v>31</v>
      </c>
      <c r="D135" s="11" t="n">
        <v>11</v>
      </c>
      <c r="E135" s="11" t="n">
        <v>836</v>
      </c>
      <c r="F135" s="11" t="n">
        <v>77</v>
      </c>
      <c r="G135" s="11" t="n">
        <v>46</v>
      </c>
      <c r="T135" s="8"/>
      <c r="U135" s="8"/>
      <c r="V135" s="10" t="s">
        <v>31</v>
      </c>
      <c r="W135" s="11" t="n">
        <v>3</v>
      </c>
      <c r="X135" s="11" t="n">
        <v>861</v>
      </c>
      <c r="Y135" s="11" t="n">
        <v>50</v>
      </c>
      <c r="Z135" s="11" t="n">
        <v>36</v>
      </c>
    </row>
    <row r="136" customFormat="false" ht="14.25" hidden="false" customHeight="false" outlineLevel="0" collapsed="false">
      <c r="A136" s="8"/>
      <c r="B136" s="8"/>
      <c r="C136" s="10" t="s">
        <v>33</v>
      </c>
      <c r="D136" s="11" t="n">
        <v>9</v>
      </c>
      <c r="E136" s="11" t="n">
        <v>809</v>
      </c>
      <c r="F136" s="11" t="n">
        <v>110</v>
      </c>
      <c r="G136" s="11" t="n">
        <v>36</v>
      </c>
      <c r="T136" s="8"/>
      <c r="U136" s="8"/>
      <c r="V136" s="10" t="s">
        <v>33</v>
      </c>
      <c r="W136" s="11" t="n">
        <v>3</v>
      </c>
      <c r="X136" s="11" t="n">
        <v>817</v>
      </c>
      <c r="Y136" s="11" t="n">
        <v>83</v>
      </c>
      <c r="Z136" s="11" t="n">
        <v>43</v>
      </c>
    </row>
    <row r="137" customFormat="false" ht="12.75" hidden="false" customHeight="false" outlineLevel="0" collapsed="false">
      <c r="D137" s="17"/>
      <c r="E137" s="17"/>
      <c r="F137" s="17"/>
      <c r="G137" s="17"/>
      <c r="W137" s="17"/>
      <c r="X137" s="17"/>
      <c r="Y137" s="17"/>
      <c r="Z137" s="17"/>
    </row>
    <row r="138" customFormat="false" ht="12.75" hidden="false" customHeight="false" outlineLevel="0" collapsed="false">
      <c r="D138" s="17"/>
      <c r="E138" s="17"/>
      <c r="F138" s="17"/>
      <c r="G138" s="17"/>
      <c r="W138" s="17"/>
      <c r="X138" s="17"/>
      <c r="Y138" s="17"/>
      <c r="Z138" s="17"/>
    </row>
    <row r="139" customFormat="false" ht="15" hidden="false" customHeight="false" outlineLevel="0" collapsed="false">
      <c r="D139" s="4" t="s">
        <v>6</v>
      </c>
      <c r="E139" s="4" t="s">
        <v>7</v>
      </c>
      <c r="F139" s="4" t="s">
        <v>8</v>
      </c>
      <c r="G139" s="4" t="s">
        <v>9</v>
      </c>
      <c r="W139" s="4" t="s">
        <v>6</v>
      </c>
      <c r="X139" s="4" t="s">
        <v>7</v>
      </c>
      <c r="Y139" s="4" t="s">
        <v>8</v>
      </c>
      <c r="Z139" s="4" t="s">
        <v>9</v>
      </c>
    </row>
    <row r="140" customFormat="false" ht="13.5" hidden="false" customHeight="true" outlineLevel="0" collapsed="false">
      <c r="A140" s="8" t="s">
        <v>98</v>
      </c>
      <c r="B140" s="9" t="s">
        <v>17</v>
      </c>
      <c r="C140" s="10" t="s">
        <v>18</v>
      </c>
      <c r="D140" s="11" t="n">
        <v>4</v>
      </c>
      <c r="E140" s="11" t="n">
        <v>854</v>
      </c>
      <c r="F140" s="11" t="n">
        <v>56</v>
      </c>
      <c r="G140" s="11" t="n">
        <v>24</v>
      </c>
      <c r="T140" s="8" t="s">
        <v>99</v>
      </c>
      <c r="U140" s="9" t="s">
        <v>17</v>
      </c>
      <c r="V140" s="10" t="s">
        <v>18</v>
      </c>
      <c r="W140" s="11" t="n">
        <v>3</v>
      </c>
      <c r="X140" s="11" t="n">
        <v>869</v>
      </c>
      <c r="Y140" s="11" t="n">
        <v>36</v>
      </c>
      <c r="Z140" s="11" t="n">
        <v>21</v>
      </c>
    </row>
    <row r="141" customFormat="false" ht="14.25" hidden="false" customHeight="false" outlineLevel="0" collapsed="false">
      <c r="A141" s="8"/>
      <c r="B141" s="9"/>
      <c r="C141" s="10" t="s">
        <v>20</v>
      </c>
      <c r="D141" s="11" t="n">
        <v>1</v>
      </c>
      <c r="E141" s="11" t="n">
        <v>863</v>
      </c>
      <c r="F141" s="11" t="n">
        <v>43</v>
      </c>
      <c r="G141" s="11" t="n">
        <v>31</v>
      </c>
      <c r="T141" s="8"/>
      <c r="U141" s="9"/>
      <c r="V141" s="10" t="s">
        <v>20</v>
      </c>
      <c r="W141" s="11" t="n">
        <v>1</v>
      </c>
      <c r="X141" s="11" t="n">
        <v>871</v>
      </c>
      <c r="Y141" s="11" t="n">
        <v>37</v>
      </c>
      <c r="Z141" s="11" t="n">
        <v>20</v>
      </c>
    </row>
    <row r="142" customFormat="false" ht="14.25" hidden="false" customHeight="false" outlineLevel="0" collapsed="false">
      <c r="A142" s="8"/>
      <c r="B142" s="9"/>
      <c r="C142" s="10" t="s">
        <v>22</v>
      </c>
      <c r="D142" s="11" t="n">
        <v>3</v>
      </c>
      <c r="E142" s="11" t="n">
        <v>873</v>
      </c>
      <c r="F142" s="11" t="n">
        <v>46</v>
      </c>
      <c r="G142" s="11" t="n">
        <v>16</v>
      </c>
      <c r="T142" s="8"/>
      <c r="U142" s="9"/>
      <c r="V142" s="10" t="s">
        <v>22</v>
      </c>
      <c r="W142" s="11" t="n">
        <v>2</v>
      </c>
      <c r="X142" s="11" t="n">
        <v>877</v>
      </c>
      <c r="Y142" s="11" t="n">
        <v>33</v>
      </c>
      <c r="Z142" s="11" t="n">
        <v>17</v>
      </c>
    </row>
    <row r="143" customFormat="false" ht="14.25" hidden="false" customHeight="false" outlineLevel="0" collapsed="false">
      <c r="A143" s="8"/>
      <c r="B143" s="9"/>
      <c r="C143" s="10" t="s">
        <v>24</v>
      </c>
      <c r="D143" s="11" t="n">
        <v>3</v>
      </c>
      <c r="E143" s="11" t="n">
        <v>847</v>
      </c>
      <c r="F143" s="11" t="n">
        <v>62</v>
      </c>
      <c r="G143" s="11" t="n">
        <v>26</v>
      </c>
      <c r="T143" s="8"/>
      <c r="U143" s="9"/>
      <c r="V143" s="10" t="s">
        <v>24</v>
      </c>
      <c r="W143" s="11" t="n">
        <v>0</v>
      </c>
      <c r="X143" s="11" t="n">
        <v>877</v>
      </c>
      <c r="Y143" s="11" t="n">
        <v>35</v>
      </c>
      <c r="Z143" s="11" t="n">
        <v>17</v>
      </c>
    </row>
    <row r="144" customFormat="false" ht="14.25" hidden="false" customHeight="false" outlineLevel="0" collapsed="false">
      <c r="A144" s="8"/>
      <c r="B144" s="9"/>
      <c r="C144" s="10" t="s">
        <v>26</v>
      </c>
      <c r="D144" s="11" t="n">
        <v>4</v>
      </c>
      <c r="E144" s="11" t="n">
        <v>867</v>
      </c>
      <c r="F144" s="11" t="n">
        <v>34</v>
      </c>
      <c r="G144" s="11" t="n">
        <v>33</v>
      </c>
      <c r="T144" s="8"/>
      <c r="U144" s="9"/>
      <c r="V144" s="10" t="s">
        <v>26</v>
      </c>
      <c r="W144" s="11" t="n">
        <v>1</v>
      </c>
      <c r="X144" s="11" t="n">
        <v>836</v>
      </c>
      <c r="Y144" s="11" t="n">
        <v>74</v>
      </c>
      <c r="Z144" s="11" t="n">
        <v>18</v>
      </c>
    </row>
    <row r="145" customFormat="false" ht="14.25" hidden="false" customHeight="false" outlineLevel="0" collapsed="false">
      <c r="A145" s="8"/>
      <c r="B145" s="9"/>
      <c r="C145" s="10" t="s">
        <v>28</v>
      </c>
      <c r="D145" s="11" t="n">
        <v>4</v>
      </c>
      <c r="E145" s="11" t="n">
        <v>858</v>
      </c>
      <c r="F145" s="11" t="n">
        <v>47</v>
      </c>
      <c r="G145" s="11" t="n">
        <v>29</v>
      </c>
      <c r="T145" s="8"/>
      <c r="U145" s="9"/>
      <c r="V145" s="10" t="s">
        <v>28</v>
      </c>
      <c r="W145" s="11" t="n">
        <v>1</v>
      </c>
      <c r="X145" s="11" t="n">
        <v>864</v>
      </c>
      <c r="Y145" s="11" t="n">
        <v>44</v>
      </c>
      <c r="Z145" s="11" t="n">
        <v>20</v>
      </c>
    </row>
    <row r="146" customFormat="false" ht="14.25" hidden="false" customHeight="false" outlineLevel="0" collapsed="false">
      <c r="A146" s="8"/>
      <c r="B146" s="9"/>
      <c r="C146" s="10" t="s">
        <v>29</v>
      </c>
      <c r="D146" s="11" t="n">
        <v>1</v>
      </c>
      <c r="E146" s="11" t="n">
        <v>880</v>
      </c>
      <c r="F146" s="11" t="n">
        <v>35</v>
      </c>
      <c r="G146" s="11" t="n">
        <v>22</v>
      </c>
      <c r="T146" s="8"/>
      <c r="U146" s="9"/>
      <c r="V146" s="10" t="s">
        <v>29</v>
      </c>
      <c r="W146" s="11" t="n">
        <v>1</v>
      </c>
      <c r="X146" s="11" t="n">
        <v>872</v>
      </c>
      <c r="Y146" s="11" t="n">
        <v>41</v>
      </c>
      <c r="Z146" s="11" t="n">
        <v>15</v>
      </c>
    </row>
    <row r="147" customFormat="false" ht="14.25" hidden="false" customHeight="false" outlineLevel="0" collapsed="false">
      <c r="A147" s="8"/>
      <c r="B147" s="9"/>
      <c r="C147" s="10" t="s">
        <v>30</v>
      </c>
      <c r="D147" s="11" t="n">
        <v>3</v>
      </c>
      <c r="E147" s="11" t="n">
        <v>866</v>
      </c>
      <c r="F147" s="11" t="n">
        <v>49</v>
      </c>
      <c r="G147" s="11" t="n">
        <v>20</v>
      </c>
      <c r="T147" s="8"/>
      <c r="U147" s="9"/>
      <c r="V147" s="10" t="s">
        <v>30</v>
      </c>
      <c r="W147" s="11" t="n">
        <v>2</v>
      </c>
      <c r="X147" s="11" t="n">
        <v>878</v>
      </c>
      <c r="Y147" s="11" t="n">
        <v>28</v>
      </c>
      <c r="Z147" s="11" t="n">
        <v>21</v>
      </c>
    </row>
    <row r="148" customFormat="false" ht="14.25" hidden="false" customHeight="false" outlineLevel="0" collapsed="false">
      <c r="A148" s="8"/>
      <c r="B148" s="9"/>
      <c r="C148" s="10" t="s">
        <v>31</v>
      </c>
      <c r="D148" s="11" t="n">
        <v>4</v>
      </c>
      <c r="E148" s="11" t="n">
        <v>849</v>
      </c>
      <c r="F148" s="11" t="n">
        <v>62</v>
      </c>
      <c r="G148" s="11" t="n">
        <v>23</v>
      </c>
      <c r="T148" s="8"/>
      <c r="U148" s="9"/>
      <c r="V148" s="10" t="s">
        <v>31</v>
      </c>
      <c r="W148" s="11" t="n">
        <v>5</v>
      </c>
      <c r="X148" s="11" t="n">
        <v>873</v>
      </c>
      <c r="Y148" s="11" t="n">
        <v>30</v>
      </c>
      <c r="Z148" s="11" t="n">
        <v>21</v>
      </c>
    </row>
    <row r="149" customFormat="false" ht="14.25" hidden="false" customHeight="false" outlineLevel="0" collapsed="false">
      <c r="A149" s="8"/>
      <c r="B149" s="9"/>
      <c r="C149" s="10" t="s">
        <v>33</v>
      </c>
      <c r="D149" s="11" t="n">
        <v>3</v>
      </c>
      <c r="E149" s="11" t="n">
        <v>870</v>
      </c>
      <c r="F149" s="11" t="n">
        <v>30</v>
      </c>
      <c r="G149" s="11" t="n">
        <v>31</v>
      </c>
      <c r="T149" s="8"/>
      <c r="U149" s="9"/>
      <c r="V149" s="10" t="s">
        <v>33</v>
      </c>
      <c r="W149" s="11" t="n">
        <v>2</v>
      </c>
      <c r="X149" s="11" t="n">
        <v>843</v>
      </c>
      <c r="Y149" s="11" t="n">
        <v>73</v>
      </c>
      <c r="Z149" s="11" t="n">
        <v>11</v>
      </c>
    </row>
    <row r="150" customFormat="false" ht="14.25" hidden="false" customHeight="false" outlineLevel="0" collapsed="false">
      <c r="A150" s="8"/>
      <c r="B150" s="15" t="s">
        <v>34</v>
      </c>
      <c r="C150" s="10" t="s">
        <v>18</v>
      </c>
      <c r="D150" s="11" t="n">
        <v>4</v>
      </c>
      <c r="E150" s="11" t="n">
        <v>858</v>
      </c>
      <c r="F150" s="11" t="n">
        <v>54</v>
      </c>
      <c r="G150" s="11" t="n">
        <v>22</v>
      </c>
      <c r="T150" s="8"/>
      <c r="U150" s="15" t="s">
        <v>34</v>
      </c>
      <c r="V150" s="10" t="s">
        <v>18</v>
      </c>
      <c r="W150" s="11" t="n">
        <v>5</v>
      </c>
      <c r="X150" s="11" t="n">
        <v>850</v>
      </c>
      <c r="Y150" s="11" t="n">
        <v>55</v>
      </c>
      <c r="Z150" s="11" t="n">
        <v>19</v>
      </c>
    </row>
    <row r="151" customFormat="false" ht="14.25" hidden="false" customHeight="false" outlineLevel="0" collapsed="false">
      <c r="A151" s="8"/>
      <c r="B151" s="15"/>
      <c r="C151" s="10" t="s">
        <v>20</v>
      </c>
      <c r="D151" s="11" t="n">
        <v>2</v>
      </c>
      <c r="E151" s="11" t="n">
        <v>870</v>
      </c>
      <c r="F151" s="11" t="n">
        <v>39</v>
      </c>
      <c r="G151" s="11" t="n">
        <v>27</v>
      </c>
      <c r="T151" s="8"/>
      <c r="U151" s="15"/>
      <c r="V151" s="10" t="s">
        <v>20</v>
      </c>
      <c r="W151" s="11" t="n">
        <v>2</v>
      </c>
      <c r="X151" s="11" t="n">
        <v>858</v>
      </c>
      <c r="Y151" s="11" t="n">
        <v>48</v>
      </c>
      <c r="Z151" s="11" t="n">
        <v>21</v>
      </c>
    </row>
    <row r="152" customFormat="false" ht="14.25" hidden="false" customHeight="false" outlineLevel="0" collapsed="false">
      <c r="A152" s="8"/>
      <c r="B152" s="15"/>
      <c r="C152" s="10" t="s">
        <v>22</v>
      </c>
      <c r="D152" s="11" t="n">
        <v>4</v>
      </c>
      <c r="E152" s="11" t="n">
        <v>875</v>
      </c>
      <c r="F152" s="11" t="n">
        <v>44</v>
      </c>
      <c r="G152" s="11" t="n">
        <v>15</v>
      </c>
      <c r="T152" s="8"/>
      <c r="U152" s="15"/>
      <c r="V152" s="10" t="s">
        <v>22</v>
      </c>
      <c r="W152" s="11" t="n">
        <v>1</v>
      </c>
      <c r="X152" s="11" t="n">
        <v>864</v>
      </c>
      <c r="Y152" s="11" t="n">
        <v>48</v>
      </c>
      <c r="Z152" s="11" t="n">
        <v>16</v>
      </c>
    </row>
    <row r="153" customFormat="false" ht="14.25" hidden="false" customHeight="false" outlineLevel="0" collapsed="false">
      <c r="A153" s="8"/>
      <c r="B153" s="15"/>
      <c r="C153" s="10" t="s">
        <v>24</v>
      </c>
      <c r="D153" s="11" t="n">
        <v>0</v>
      </c>
      <c r="E153" s="11" t="n">
        <v>869</v>
      </c>
      <c r="F153" s="11" t="n">
        <v>34</v>
      </c>
      <c r="G153" s="11" t="n">
        <v>35</v>
      </c>
      <c r="T153" s="8"/>
      <c r="U153" s="15"/>
      <c r="V153" s="10" t="s">
        <v>24</v>
      </c>
      <c r="W153" s="11" t="n">
        <v>3</v>
      </c>
      <c r="X153" s="11" t="n">
        <v>871</v>
      </c>
      <c r="Y153" s="11" t="n">
        <v>39</v>
      </c>
      <c r="Z153" s="11" t="n">
        <v>16</v>
      </c>
    </row>
    <row r="154" customFormat="false" ht="14.25" hidden="false" customHeight="false" outlineLevel="0" collapsed="false">
      <c r="A154" s="8"/>
      <c r="B154" s="15"/>
      <c r="C154" s="10" t="s">
        <v>26</v>
      </c>
      <c r="D154" s="11" t="n">
        <v>1</v>
      </c>
      <c r="E154" s="11" t="n">
        <v>889</v>
      </c>
      <c r="F154" s="11" t="n">
        <v>25</v>
      </c>
      <c r="G154" s="11" t="n">
        <v>23</v>
      </c>
      <c r="T154" s="8"/>
      <c r="U154" s="15"/>
      <c r="V154" s="10" t="s">
        <v>26</v>
      </c>
      <c r="W154" s="11" t="n">
        <v>1</v>
      </c>
      <c r="X154" s="11" t="n">
        <v>885</v>
      </c>
      <c r="Y154" s="11" t="n">
        <v>25</v>
      </c>
      <c r="Z154" s="11" t="n">
        <v>18</v>
      </c>
    </row>
    <row r="155" customFormat="false" ht="14.25" hidden="false" customHeight="false" outlineLevel="0" collapsed="false">
      <c r="A155" s="8"/>
      <c r="B155" s="15"/>
      <c r="C155" s="10" t="s">
        <v>28</v>
      </c>
      <c r="D155" s="11" t="n">
        <v>0</v>
      </c>
      <c r="E155" s="11" t="n">
        <v>866</v>
      </c>
      <c r="F155" s="11" t="n">
        <v>43</v>
      </c>
      <c r="G155" s="11" t="n">
        <v>29</v>
      </c>
      <c r="T155" s="8"/>
      <c r="U155" s="15"/>
      <c r="V155" s="10" t="s">
        <v>28</v>
      </c>
      <c r="W155" s="11" t="n">
        <v>2</v>
      </c>
      <c r="X155" s="11" t="n">
        <v>881</v>
      </c>
      <c r="Y155" s="11" t="n">
        <v>23</v>
      </c>
      <c r="Z155" s="11" t="n">
        <v>23</v>
      </c>
    </row>
    <row r="156" customFormat="false" ht="14.25" hidden="false" customHeight="false" outlineLevel="0" collapsed="false">
      <c r="A156" s="8"/>
      <c r="B156" s="15"/>
      <c r="C156" s="10" t="s">
        <v>29</v>
      </c>
      <c r="D156" s="11" t="n">
        <v>4</v>
      </c>
      <c r="E156" s="11" t="n">
        <v>882</v>
      </c>
      <c r="F156" s="11" t="n">
        <v>27</v>
      </c>
      <c r="G156" s="11" t="n">
        <v>25</v>
      </c>
      <c r="T156" s="8"/>
      <c r="U156" s="15"/>
      <c r="V156" s="10" t="s">
        <v>29</v>
      </c>
      <c r="W156" s="11" t="n">
        <v>2</v>
      </c>
      <c r="X156" s="11" t="n">
        <v>863</v>
      </c>
      <c r="Y156" s="11" t="n">
        <v>45</v>
      </c>
      <c r="Z156" s="11" t="n">
        <v>19</v>
      </c>
    </row>
    <row r="157" customFormat="false" ht="14.25" hidden="false" customHeight="false" outlineLevel="0" collapsed="false">
      <c r="A157" s="8"/>
      <c r="B157" s="15"/>
      <c r="C157" s="10" t="s">
        <v>30</v>
      </c>
      <c r="D157" s="11" t="n">
        <v>7</v>
      </c>
      <c r="E157" s="11" t="n">
        <v>861</v>
      </c>
      <c r="F157" s="11" t="n">
        <v>49</v>
      </c>
      <c r="G157" s="11" t="n">
        <v>21</v>
      </c>
      <c r="T157" s="8"/>
      <c r="U157" s="15"/>
      <c r="V157" s="10" t="s">
        <v>30</v>
      </c>
      <c r="W157" s="11" t="n">
        <v>1</v>
      </c>
      <c r="X157" s="11" t="n">
        <v>865</v>
      </c>
      <c r="Y157" s="11" t="n">
        <v>47</v>
      </c>
      <c r="Z157" s="11" t="n">
        <v>16</v>
      </c>
    </row>
    <row r="158" customFormat="false" ht="14.25" hidden="false" customHeight="false" outlineLevel="0" collapsed="false">
      <c r="A158" s="8"/>
      <c r="B158" s="15"/>
      <c r="C158" s="10" t="s">
        <v>31</v>
      </c>
      <c r="D158" s="11" t="n">
        <v>3</v>
      </c>
      <c r="E158" s="11" t="n">
        <v>847</v>
      </c>
      <c r="F158" s="11" t="n">
        <v>53</v>
      </c>
      <c r="G158" s="11" t="n">
        <v>35</v>
      </c>
      <c r="T158" s="8"/>
      <c r="U158" s="15"/>
      <c r="V158" s="10" t="s">
        <v>31</v>
      </c>
      <c r="W158" s="11" t="n">
        <v>3</v>
      </c>
      <c r="X158" s="11" t="n">
        <v>858</v>
      </c>
      <c r="Y158" s="11" t="n">
        <v>52</v>
      </c>
      <c r="Z158" s="11" t="n">
        <v>16</v>
      </c>
    </row>
    <row r="159" customFormat="false" ht="14.25" hidden="false" customHeight="false" outlineLevel="0" collapsed="false">
      <c r="A159" s="8"/>
      <c r="B159" s="15"/>
      <c r="C159" s="10" t="s">
        <v>33</v>
      </c>
      <c r="D159" s="11" t="n">
        <v>0</v>
      </c>
      <c r="E159" s="11" t="n">
        <v>864</v>
      </c>
      <c r="F159" s="11" t="n">
        <v>42</v>
      </c>
      <c r="G159" s="11" t="n">
        <v>28</v>
      </c>
      <c r="T159" s="8"/>
      <c r="U159" s="15"/>
      <c r="V159" s="10" t="s">
        <v>33</v>
      </c>
      <c r="W159" s="11" t="n">
        <v>0</v>
      </c>
      <c r="X159" s="11" t="n">
        <v>876</v>
      </c>
      <c r="Y159" s="11" t="n">
        <v>38</v>
      </c>
      <c r="Z159" s="11" t="n">
        <v>15</v>
      </c>
    </row>
    <row r="160" customFormat="false" ht="14.25" hidden="false" customHeight="false" outlineLevel="0" collapsed="false">
      <c r="A160" s="8"/>
      <c r="B160" s="16" t="s">
        <v>36</v>
      </c>
      <c r="C160" s="10" t="s">
        <v>18</v>
      </c>
      <c r="D160" s="11" t="n">
        <v>2</v>
      </c>
      <c r="E160" s="11" t="n">
        <v>823</v>
      </c>
      <c r="F160" s="11" t="n">
        <v>75</v>
      </c>
      <c r="G160" s="11" t="n">
        <v>38</v>
      </c>
      <c r="T160" s="8"/>
      <c r="U160" s="16" t="s">
        <v>36</v>
      </c>
      <c r="V160" s="10" t="s">
        <v>18</v>
      </c>
      <c r="W160" s="11" t="n">
        <v>2</v>
      </c>
      <c r="X160" s="11" t="n">
        <v>884</v>
      </c>
      <c r="Y160" s="11" t="n">
        <v>29</v>
      </c>
      <c r="Z160" s="11" t="n">
        <v>14</v>
      </c>
    </row>
    <row r="161" customFormat="false" ht="14.25" hidden="false" customHeight="false" outlineLevel="0" collapsed="false">
      <c r="A161" s="8"/>
      <c r="B161" s="8"/>
      <c r="C161" s="10" t="s">
        <v>20</v>
      </c>
      <c r="D161" s="11" t="n">
        <v>2</v>
      </c>
      <c r="E161" s="11" t="n">
        <v>887</v>
      </c>
      <c r="F161" s="11" t="n">
        <v>26</v>
      </c>
      <c r="G161" s="11" t="n">
        <v>23</v>
      </c>
      <c r="T161" s="8"/>
      <c r="U161" s="8"/>
      <c r="V161" s="10" t="s">
        <v>20</v>
      </c>
      <c r="W161" s="11" t="n">
        <v>1</v>
      </c>
      <c r="X161" s="11" t="n">
        <v>851</v>
      </c>
      <c r="Y161" s="11" t="n">
        <v>56</v>
      </c>
      <c r="Z161" s="11" t="n">
        <v>21</v>
      </c>
    </row>
    <row r="162" customFormat="false" ht="14.25" hidden="false" customHeight="false" outlineLevel="0" collapsed="false">
      <c r="A162" s="8"/>
      <c r="B162" s="8"/>
      <c r="C162" s="10" t="s">
        <v>22</v>
      </c>
      <c r="D162" s="11" t="n">
        <v>2</v>
      </c>
      <c r="E162" s="11" t="n">
        <v>842</v>
      </c>
      <c r="F162" s="11" t="n">
        <v>70</v>
      </c>
      <c r="G162" s="11" t="n">
        <v>24</v>
      </c>
      <c r="T162" s="8"/>
      <c r="U162" s="8"/>
      <c r="V162" s="10" t="s">
        <v>22</v>
      </c>
      <c r="W162" s="11" t="n">
        <v>0</v>
      </c>
      <c r="X162" s="11" t="n">
        <v>868</v>
      </c>
      <c r="Y162" s="11" t="n">
        <v>42</v>
      </c>
      <c r="Z162" s="11" t="n">
        <v>19</v>
      </c>
    </row>
    <row r="163" customFormat="false" ht="14.25" hidden="false" customHeight="false" outlineLevel="0" collapsed="false">
      <c r="A163" s="8"/>
      <c r="B163" s="8"/>
      <c r="C163" s="10" t="s">
        <v>24</v>
      </c>
      <c r="D163" s="11" t="n">
        <v>3</v>
      </c>
      <c r="E163" s="11" t="n">
        <v>841</v>
      </c>
      <c r="F163" s="11" t="n">
        <v>68</v>
      </c>
      <c r="G163" s="11" t="n">
        <v>26</v>
      </c>
      <c r="T163" s="8"/>
      <c r="U163" s="8"/>
      <c r="V163" s="10" t="s">
        <v>24</v>
      </c>
      <c r="W163" s="11" t="n">
        <v>2</v>
      </c>
      <c r="X163" s="11" t="n">
        <v>883</v>
      </c>
      <c r="Y163" s="11" t="n">
        <v>31</v>
      </c>
      <c r="Z163" s="11" t="n">
        <v>13</v>
      </c>
    </row>
    <row r="164" customFormat="false" ht="14.25" hidden="false" customHeight="false" outlineLevel="0" collapsed="false">
      <c r="A164" s="8"/>
      <c r="B164" s="8"/>
      <c r="C164" s="10" t="s">
        <v>26</v>
      </c>
      <c r="D164" s="11" t="n">
        <v>2</v>
      </c>
      <c r="E164" s="11" t="n">
        <v>871</v>
      </c>
      <c r="F164" s="11" t="n">
        <v>37</v>
      </c>
      <c r="G164" s="11" t="n">
        <v>28</v>
      </c>
      <c r="T164" s="8"/>
      <c r="U164" s="8"/>
      <c r="V164" s="10" t="s">
        <v>26</v>
      </c>
      <c r="W164" s="11" t="n">
        <v>2</v>
      </c>
      <c r="X164" s="11" t="n">
        <v>873</v>
      </c>
      <c r="Y164" s="11" t="n">
        <v>38</v>
      </c>
      <c r="Z164" s="11" t="n">
        <v>16</v>
      </c>
    </row>
    <row r="165" customFormat="false" ht="14.25" hidden="false" customHeight="false" outlineLevel="0" collapsed="false">
      <c r="A165" s="8"/>
      <c r="B165" s="8"/>
      <c r="C165" s="10" t="s">
        <v>28</v>
      </c>
      <c r="D165" s="11" t="n">
        <v>3</v>
      </c>
      <c r="E165" s="11" t="n">
        <v>866</v>
      </c>
      <c r="F165" s="11" t="n">
        <v>44</v>
      </c>
      <c r="G165" s="11" t="n">
        <v>25</v>
      </c>
      <c r="T165" s="8"/>
      <c r="U165" s="8"/>
      <c r="V165" s="10" t="s">
        <v>28</v>
      </c>
      <c r="W165" s="11" t="n">
        <v>1</v>
      </c>
      <c r="X165" s="11" t="n">
        <v>887</v>
      </c>
      <c r="Y165" s="11" t="n">
        <v>29</v>
      </c>
      <c r="Z165" s="11" t="n">
        <v>12</v>
      </c>
    </row>
    <row r="166" customFormat="false" ht="14.25" hidden="false" customHeight="false" outlineLevel="0" collapsed="false">
      <c r="A166" s="8"/>
      <c r="B166" s="8"/>
      <c r="C166" s="10" t="s">
        <v>29</v>
      </c>
      <c r="D166" s="11" t="n">
        <v>3</v>
      </c>
      <c r="E166" s="11" t="n">
        <v>882</v>
      </c>
      <c r="F166" s="11" t="n">
        <v>28</v>
      </c>
      <c r="G166" s="11" t="n">
        <v>25</v>
      </c>
      <c r="T166" s="8"/>
      <c r="U166" s="8"/>
      <c r="V166" s="10" t="s">
        <v>29</v>
      </c>
      <c r="W166" s="11" t="n">
        <v>2</v>
      </c>
      <c r="X166" s="11" t="n">
        <v>877</v>
      </c>
      <c r="Y166" s="11" t="n">
        <v>29</v>
      </c>
      <c r="Z166" s="11" t="n">
        <v>21</v>
      </c>
    </row>
    <row r="167" customFormat="false" ht="14.25" hidden="false" customHeight="false" outlineLevel="0" collapsed="false">
      <c r="A167" s="8"/>
      <c r="B167" s="8"/>
      <c r="C167" s="10" t="s">
        <v>30</v>
      </c>
      <c r="D167" s="11" t="n">
        <v>3</v>
      </c>
      <c r="E167" s="11" t="n">
        <v>866</v>
      </c>
      <c r="F167" s="11" t="n">
        <v>39</v>
      </c>
      <c r="G167" s="11" t="n">
        <v>30</v>
      </c>
      <c r="T167" s="8"/>
      <c r="U167" s="8"/>
      <c r="V167" s="10" t="s">
        <v>30</v>
      </c>
      <c r="W167" s="11" t="n">
        <v>1</v>
      </c>
      <c r="X167" s="11" t="n">
        <v>858</v>
      </c>
      <c r="Y167" s="11" t="n">
        <v>53</v>
      </c>
      <c r="Z167" s="11" t="n">
        <v>17</v>
      </c>
    </row>
    <row r="168" customFormat="false" ht="14.25" hidden="false" customHeight="false" outlineLevel="0" collapsed="false">
      <c r="A168" s="8"/>
      <c r="B168" s="8"/>
      <c r="C168" s="10" t="s">
        <v>31</v>
      </c>
      <c r="D168" s="11" t="n">
        <v>3</v>
      </c>
      <c r="E168" s="11" t="n">
        <v>859</v>
      </c>
      <c r="F168" s="11" t="n">
        <v>56</v>
      </c>
      <c r="G168" s="11" t="n">
        <v>20</v>
      </c>
      <c r="T168" s="8"/>
      <c r="U168" s="8"/>
      <c r="V168" s="10" t="s">
        <v>31</v>
      </c>
      <c r="W168" s="11" t="n">
        <v>2</v>
      </c>
      <c r="X168" s="11" t="n">
        <v>850</v>
      </c>
      <c r="Y168" s="11" t="n">
        <v>55</v>
      </c>
      <c r="Z168" s="11" t="n">
        <v>22</v>
      </c>
    </row>
    <row r="169" customFormat="false" ht="14.25" hidden="false" customHeight="false" outlineLevel="0" collapsed="false">
      <c r="A169" s="8"/>
      <c r="B169" s="8"/>
      <c r="C169" s="10" t="s">
        <v>33</v>
      </c>
      <c r="D169" s="11" t="n">
        <v>3</v>
      </c>
      <c r="E169" s="11" t="n">
        <v>859</v>
      </c>
      <c r="F169" s="11" t="n">
        <v>52</v>
      </c>
      <c r="G169" s="11" t="n">
        <v>20</v>
      </c>
      <c r="T169" s="8"/>
      <c r="U169" s="8"/>
      <c r="V169" s="10" t="s">
        <v>33</v>
      </c>
      <c r="W169" s="11" t="n">
        <v>0</v>
      </c>
      <c r="X169" s="11" t="n">
        <v>840</v>
      </c>
      <c r="Y169" s="11" t="n">
        <v>58</v>
      </c>
      <c r="Z169" s="11" t="n">
        <v>31</v>
      </c>
    </row>
  </sheetData>
  <mergeCells count="100">
    <mergeCell ref="I6:I7"/>
    <mergeCell ref="J6:M6"/>
    <mergeCell ref="N6:N7"/>
    <mergeCell ref="O6:O7"/>
    <mergeCell ref="P6:P7"/>
    <mergeCell ref="Q6:Q7"/>
    <mergeCell ref="A7:A36"/>
    <mergeCell ref="B7:B16"/>
    <mergeCell ref="T7:T36"/>
    <mergeCell ref="U7:U16"/>
    <mergeCell ref="I15:I16"/>
    <mergeCell ref="J15:M15"/>
    <mergeCell ref="N15:N16"/>
    <mergeCell ref="O15:O16"/>
    <mergeCell ref="P15:P16"/>
    <mergeCell ref="Q15:Q16"/>
    <mergeCell ref="B17:B26"/>
    <mergeCell ref="U17:U26"/>
    <mergeCell ref="I24:I25"/>
    <mergeCell ref="J24:M24"/>
    <mergeCell ref="N24:N25"/>
    <mergeCell ref="O24:O25"/>
    <mergeCell ref="P24:P25"/>
    <mergeCell ref="Q24:Q25"/>
    <mergeCell ref="B27:B36"/>
    <mergeCell ref="U27:U36"/>
    <mergeCell ref="I33:I34"/>
    <mergeCell ref="J33:M33"/>
    <mergeCell ref="N33:N34"/>
    <mergeCell ref="O33:O34"/>
    <mergeCell ref="P33:P34"/>
    <mergeCell ref="Q33:Q34"/>
    <mergeCell ref="A41:A70"/>
    <mergeCell ref="B41:B50"/>
    <mergeCell ref="I41:I42"/>
    <mergeCell ref="J41:M41"/>
    <mergeCell ref="N41:N42"/>
    <mergeCell ref="O41:O42"/>
    <mergeCell ref="P41:P42"/>
    <mergeCell ref="Q41:Q42"/>
    <mergeCell ref="T41:T70"/>
    <mergeCell ref="U41:U50"/>
    <mergeCell ref="I50:I51"/>
    <mergeCell ref="J50:M50"/>
    <mergeCell ref="N50:N51"/>
    <mergeCell ref="O50:O51"/>
    <mergeCell ref="P50:P51"/>
    <mergeCell ref="Q50:Q51"/>
    <mergeCell ref="B51:B60"/>
    <mergeCell ref="U51:U60"/>
    <mergeCell ref="I59:I60"/>
    <mergeCell ref="J59:M59"/>
    <mergeCell ref="N59:N60"/>
    <mergeCell ref="O59:O60"/>
    <mergeCell ref="P59:P60"/>
    <mergeCell ref="Q59:Q60"/>
    <mergeCell ref="B61:B70"/>
    <mergeCell ref="U61:U70"/>
    <mergeCell ref="I68:I69"/>
    <mergeCell ref="J68:M68"/>
    <mergeCell ref="N68:N69"/>
    <mergeCell ref="O68:O69"/>
    <mergeCell ref="P68:P69"/>
    <mergeCell ref="Q68:Q69"/>
    <mergeCell ref="A74:A103"/>
    <mergeCell ref="B74:B83"/>
    <mergeCell ref="T74:T103"/>
    <mergeCell ref="U74:U83"/>
    <mergeCell ref="I77:I78"/>
    <mergeCell ref="J77:M77"/>
    <mergeCell ref="N77:N78"/>
    <mergeCell ref="O77:O78"/>
    <mergeCell ref="P77:P78"/>
    <mergeCell ref="Q77:Q78"/>
    <mergeCell ref="B84:B93"/>
    <mergeCell ref="U84:U93"/>
    <mergeCell ref="I87:I88"/>
    <mergeCell ref="J87:M87"/>
    <mergeCell ref="N87:N88"/>
    <mergeCell ref="O87:O88"/>
    <mergeCell ref="P87:P88"/>
    <mergeCell ref="Q87:Q88"/>
    <mergeCell ref="B94:B103"/>
    <mergeCell ref="U94:U103"/>
    <mergeCell ref="A107:A136"/>
    <mergeCell ref="B107:B116"/>
    <mergeCell ref="T107:T136"/>
    <mergeCell ref="U107:U116"/>
    <mergeCell ref="B117:B126"/>
    <mergeCell ref="U117:U126"/>
    <mergeCell ref="B127:B136"/>
    <mergeCell ref="U127:U136"/>
    <mergeCell ref="A140:A169"/>
    <mergeCell ref="B140:B149"/>
    <mergeCell ref="T140:T169"/>
    <mergeCell ref="U140:U149"/>
    <mergeCell ref="B150:B159"/>
    <mergeCell ref="U150:U159"/>
    <mergeCell ref="B160:B169"/>
    <mergeCell ref="U160:U1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69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T170" activeCellId="0" sqref="T170"/>
    </sheetView>
  </sheetViews>
  <sheetFormatPr defaultColWidth="11.58984375" defaultRowHeight="12.75" zeroHeight="false" outlineLevelRow="0" outlineLevelCol="0"/>
  <sheetData>
    <row r="1" customFormat="false" ht="15.75" hidden="false" customHeight="false" outlineLevel="0" collapsed="false">
      <c r="A1" s="18" t="s">
        <v>0</v>
      </c>
      <c r="E1" s="23" t="s">
        <v>100</v>
      </c>
      <c r="H1" s="24" t="s">
        <v>2</v>
      </c>
    </row>
    <row r="2" customFormat="false" ht="14.25" hidden="false" customHeight="false" outlineLevel="0" collapsed="false">
      <c r="A2" s="19" t="s">
        <v>3</v>
      </c>
      <c r="H2" s="24" t="s">
        <v>4</v>
      </c>
    </row>
    <row r="3" customFormat="false" ht="15.75" hidden="false" customHeight="false" outlineLevel="0" collapsed="false">
      <c r="E3" s="25" t="s">
        <v>101</v>
      </c>
    </row>
    <row r="5" customFormat="false" ht="12.75" hidden="false" customHeight="false" outlineLevel="0" collapsed="false">
      <c r="AC5" s="3" t="n">
        <f aca="false">N12</f>
        <v>0.548073217726397</v>
      </c>
      <c r="AD5" s="3" t="n">
        <f aca="false">O12</f>
        <v>0.275581903894914</v>
      </c>
      <c r="AE5" s="3" t="n">
        <f aca="false">P12</f>
        <v>0.525524337158686</v>
      </c>
      <c r="AF5" s="3" t="n">
        <f aca="false">Q12</f>
        <v>1.65533009431266</v>
      </c>
    </row>
    <row r="6" customFormat="false" ht="15" hidden="false" customHeight="false" outlineLevel="0" collapsed="false">
      <c r="D6" s="4" t="s">
        <v>6</v>
      </c>
      <c r="E6" s="4" t="s">
        <v>7</v>
      </c>
      <c r="F6" s="4" t="s">
        <v>8</v>
      </c>
      <c r="G6" s="4" t="s">
        <v>9</v>
      </c>
      <c r="I6" s="5" t="s">
        <v>10</v>
      </c>
      <c r="J6" s="6" t="s">
        <v>11</v>
      </c>
      <c r="K6" s="6"/>
      <c r="L6" s="6"/>
      <c r="M6" s="6"/>
      <c r="N6" s="7" t="s">
        <v>12</v>
      </c>
      <c r="O6" s="7" t="s">
        <v>13</v>
      </c>
      <c r="P6" s="7" t="s">
        <v>14</v>
      </c>
      <c r="Q6" s="7" t="s">
        <v>15</v>
      </c>
      <c r="W6" s="4" t="s">
        <v>6</v>
      </c>
      <c r="X6" s="4" t="s">
        <v>7</v>
      </c>
      <c r="Y6" s="4" t="s">
        <v>8</v>
      </c>
      <c r="Z6" s="4" t="s">
        <v>9</v>
      </c>
      <c r="AC6" s="3" t="n">
        <f aca="false">N21</f>
        <v>0.608804402201101</v>
      </c>
      <c r="AD6" s="3" t="n">
        <f aca="false">O21</f>
        <v>0.24560702353828</v>
      </c>
      <c r="AE6" s="3" t="n">
        <f aca="false">P21</f>
        <v>0.39760348583878</v>
      </c>
      <c r="AF6" s="3" t="n">
        <f aca="false">Q21</f>
        <v>1.37991807183005</v>
      </c>
    </row>
    <row r="7" customFormat="false" ht="13.5" hidden="false" customHeight="true" outlineLevel="0" collapsed="false">
      <c r="A7" s="8" t="s">
        <v>102</v>
      </c>
      <c r="B7" s="9" t="s">
        <v>17</v>
      </c>
      <c r="C7" s="10" t="s">
        <v>18</v>
      </c>
      <c r="D7" s="11" t="n">
        <v>123</v>
      </c>
      <c r="E7" s="11" t="n">
        <v>428</v>
      </c>
      <c r="F7" s="11" t="n">
        <v>380</v>
      </c>
      <c r="G7" s="11" t="n">
        <v>107</v>
      </c>
      <c r="I7" s="5"/>
      <c r="J7" s="4" t="s">
        <v>6</v>
      </c>
      <c r="K7" s="4" t="s">
        <v>7</v>
      </c>
      <c r="L7" s="4" t="s">
        <v>8</v>
      </c>
      <c r="M7" s="4" t="s">
        <v>9</v>
      </c>
      <c r="N7" s="7"/>
      <c r="O7" s="7"/>
      <c r="P7" s="7"/>
      <c r="Q7" s="7"/>
      <c r="T7" s="8" t="s">
        <v>103</v>
      </c>
      <c r="U7" s="9" t="s">
        <v>17</v>
      </c>
      <c r="V7" s="10" t="s">
        <v>18</v>
      </c>
      <c r="W7" s="11" t="n">
        <v>64</v>
      </c>
      <c r="X7" s="11" t="n">
        <v>578</v>
      </c>
      <c r="Y7" s="11" t="n">
        <v>207</v>
      </c>
      <c r="Z7" s="11" t="n">
        <v>151</v>
      </c>
      <c r="AC7" s="3" t="n">
        <f aca="false">N30</f>
        <v>0.713095740194011</v>
      </c>
      <c r="AD7" s="3" t="n">
        <f aca="false">O30</f>
        <v>0.213808277859916</v>
      </c>
      <c r="AE7" s="3" t="n">
        <f aca="false">P30</f>
        <v>0.249948906601267</v>
      </c>
      <c r="AF7" s="3" t="n">
        <f aca="false">Q30</f>
        <v>1.07840335333905</v>
      </c>
    </row>
    <row r="8" customFormat="false" ht="14.25" hidden="false" customHeight="false" outlineLevel="0" collapsed="false">
      <c r="A8" s="8"/>
      <c r="B8" s="9"/>
      <c r="C8" s="10" t="s">
        <v>20</v>
      </c>
      <c r="D8" s="11" t="n">
        <v>140</v>
      </c>
      <c r="E8" s="11" t="n">
        <v>448</v>
      </c>
      <c r="F8" s="11" t="n">
        <v>321</v>
      </c>
      <c r="G8" s="11" t="n">
        <v>129</v>
      </c>
      <c r="I8" s="12" t="s">
        <v>21</v>
      </c>
      <c r="J8" s="11" t="n">
        <f aca="false">SUM(D7:D16)</f>
        <v>1383</v>
      </c>
      <c r="K8" s="11" t="n">
        <f aca="false">SUM(E7:E16)</f>
        <v>4243</v>
      </c>
      <c r="L8" s="11" t="n">
        <f aca="false">SUM(F7:F16)</f>
        <v>3610</v>
      </c>
      <c r="M8" s="11" t="n">
        <f aca="false">SUM(G7:G16)</f>
        <v>1144</v>
      </c>
      <c r="N8" s="13" t="n">
        <f aca="false">SUM(J8:K8)/SUM(J8:M8)</f>
        <v>0.542003853564547</v>
      </c>
      <c r="O8" s="13" t="n">
        <f aca="false">J8/(J8+L8)</f>
        <v>0.276987782896054</v>
      </c>
      <c r="P8" s="13" t="n">
        <f aca="false">J8/(J8+M8)</f>
        <v>0.547289275821132</v>
      </c>
      <c r="Q8" s="13" t="n">
        <f aca="false">(972+J8+L8)/3499</f>
        <v>1.70477279222635</v>
      </c>
      <c r="T8" s="8"/>
      <c r="U8" s="9"/>
      <c r="V8" s="10" t="s">
        <v>20</v>
      </c>
      <c r="W8" s="11" t="n">
        <v>83</v>
      </c>
      <c r="X8" s="11" t="n">
        <v>552</v>
      </c>
      <c r="Y8" s="11" t="n">
        <v>220</v>
      </c>
      <c r="Z8" s="11" t="n">
        <v>145</v>
      </c>
      <c r="AC8" s="3" t="n">
        <f aca="false">N39</f>
        <v>0.76145923991877</v>
      </c>
      <c r="AD8" s="3" t="n">
        <f aca="false">O39</f>
        <v>0.18223101930383</v>
      </c>
      <c r="AE8" s="3" t="n">
        <f aca="false">P39</f>
        <v>0.182225541448842</v>
      </c>
      <c r="AF8" s="3" t="n">
        <f aca="false">Q39</f>
        <v>1.00076212251119</v>
      </c>
    </row>
    <row r="9" customFormat="false" ht="14.25" hidden="false" customHeight="false" outlineLevel="0" collapsed="false">
      <c r="A9" s="8"/>
      <c r="B9" s="9"/>
      <c r="C9" s="10" t="s">
        <v>22</v>
      </c>
      <c r="D9" s="11" t="n">
        <v>151</v>
      </c>
      <c r="E9" s="11" t="n">
        <v>390</v>
      </c>
      <c r="F9" s="11" t="n">
        <v>416</v>
      </c>
      <c r="G9" s="11" t="n">
        <v>81</v>
      </c>
      <c r="I9" s="12" t="s">
        <v>23</v>
      </c>
      <c r="J9" s="11" t="n">
        <f aca="false">SUM(D17:D26)</f>
        <v>1246</v>
      </c>
      <c r="K9" s="11" t="n">
        <f aca="false">SUM(E17:E26)</f>
        <v>4609</v>
      </c>
      <c r="L9" s="11" t="n">
        <f aca="false">SUM(F17:F26)</f>
        <v>3244</v>
      </c>
      <c r="M9" s="11" t="n">
        <f aca="false">SUM(G17:G26)</f>
        <v>1281</v>
      </c>
      <c r="N9" s="13" t="n">
        <f aca="false">SUM(J9:K9)/SUM(J9:M9)</f>
        <v>0.564065510597303</v>
      </c>
      <c r="O9" s="13" t="n">
        <f aca="false">J9/(J9+L9)</f>
        <v>0.27750556792873</v>
      </c>
      <c r="P9" s="13" t="n">
        <f aca="false">J9/(J9+M9)</f>
        <v>0.493074792243767</v>
      </c>
      <c r="Q9" s="13" t="n">
        <f aca="false">(972+J9+L9)/3499</f>
        <v>1.56101743355244</v>
      </c>
      <c r="T9" s="8"/>
      <c r="U9" s="9"/>
      <c r="V9" s="10" t="s">
        <v>22</v>
      </c>
      <c r="W9" s="11" t="n">
        <v>89</v>
      </c>
      <c r="X9" s="11" t="n">
        <v>537</v>
      </c>
      <c r="Y9" s="11" t="n">
        <v>242</v>
      </c>
      <c r="Z9" s="11" t="n">
        <v>132</v>
      </c>
      <c r="AC9" s="3" t="n">
        <f aca="false">N47</f>
        <v>0.807577787702843</v>
      </c>
      <c r="AD9" s="3" t="n">
        <f aca="false">O47</f>
        <v>0.158418157848847</v>
      </c>
      <c r="AE9" s="3" t="n">
        <f aca="false">P47</f>
        <v>0.130250831066788</v>
      </c>
      <c r="AF9" s="3" t="n">
        <f aca="false">Q47</f>
        <v>0.944174526055063</v>
      </c>
    </row>
    <row r="10" customFormat="false" ht="14.25" hidden="false" customHeight="false" outlineLevel="0" collapsed="false">
      <c r="A10" s="8"/>
      <c r="B10" s="9"/>
      <c r="C10" s="10" t="s">
        <v>24</v>
      </c>
      <c r="D10" s="11" t="n">
        <v>160</v>
      </c>
      <c r="E10" s="11" t="n">
        <v>371</v>
      </c>
      <c r="F10" s="11" t="n">
        <v>413</v>
      </c>
      <c r="G10" s="11" t="n">
        <v>94</v>
      </c>
      <c r="I10" s="12" t="s">
        <v>25</v>
      </c>
      <c r="J10" s="11" t="n">
        <f aca="false">SUM(D27:D36)</f>
        <v>1355</v>
      </c>
      <c r="K10" s="11" t="n">
        <f aca="false">SUM(E27:E36)</f>
        <v>4231</v>
      </c>
      <c r="L10" s="11" t="n">
        <f aca="false">SUM(F27:F36)</f>
        <v>3622</v>
      </c>
      <c r="M10" s="11" t="n">
        <f aca="false">SUM(G27:G36)</f>
        <v>1172</v>
      </c>
      <c r="N10" s="13" t="n">
        <f aca="false">SUM(J10:K10)/SUM(J10:M10)</f>
        <v>0.538150289017341</v>
      </c>
      <c r="O10" s="13" t="n">
        <f aca="false">J10/(J10+L10)</f>
        <v>0.272252360859956</v>
      </c>
      <c r="P10" s="13" t="n">
        <f aca="false">J10/(J10+M10)</f>
        <v>0.536208943411159</v>
      </c>
      <c r="Q10" s="13" t="n">
        <f aca="false">(972+J10+L10)/3499</f>
        <v>1.70020005715919</v>
      </c>
      <c r="T10" s="8"/>
      <c r="U10" s="9"/>
      <c r="V10" s="10" t="s">
        <v>24</v>
      </c>
      <c r="W10" s="11" t="n">
        <v>83</v>
      </c>
      <c r="X10" s="11" t="n">
        <v>517</v>
      </c>
      <c r="Y10" s="11" t="n">
        <v>272</v>
      </c>
      <c r="Z10" s="11" t="n">
        <v>128</v>
      </c>
      <c r="AC10" s="3" t="n">
        <f aca="false">N56</f>
        <v>0.835065663208636</v>
      </c>
      <c r="AD10" s="3" t="n">
        <f aca="false">O56</f>
        <v>0.151744031464968</v>
      </c>
      <c r="AE10" s="3" t="n">
        <f aca="false">P56</f>
        <v>0.120523168874659</v>
      </c>
      <c r="AF10" s="3" t="n">
        <f aca="false">Q56</f>
        <v>0.944841383252358</v>
      </c>
    </row>
    <row r="11" customFormat="false" ht="15" hidden="false" customHeight="false" outlineLevel="0" collapsed="false">
      <c r="A11" s="8"/>
      <c r="B11" s="9"/>
      <c r="C11" s="10" t="s">
        <v>26</v>
      </c>
      <c r="D11" s="11" t="n">
        <v>116</v>
      </c>
      <c r="E11" s="11" t="n">
        <v>449</v>
      </c>
      <c r="F11" s="11" t="n">
        <v>320</v>
      </c>
      <c r="G11" s="11" t="n">
        <v>153</v>
      </c>
      <c r="N11" s="14" t="s">
        <v>27</v>
      </c>
      <c r="O11" s="14"/>
      <c r="P11" s="14"/>
      <c r="Q11" s="14"/>
      <c r="T11" s="8"/>
      <c r="U11" s="9"/>
      <c r="V11" s="10" t="s">
        <v>26</v>
      </c>
      <c r="W11" s="11" t="n">
        <v>69</v>
      </c>
      <c r="X11" s="11" t="n">
        <v>565</v>
      </c>
      <c r="Y11" s="11" t="n">
        <v>225</v>
      </c>
      <c r="Z11" s="11" t="n">
        <v>141</v>
      </c>
      <c r="AC11" s="3" t="n">
        <f aca="false">N65</f>
        <v>0.861501649571636</v>
      </c>
      <c r="AD11" s="3" t="n">
        <f aca="false">O65</f>
        <v>0.118230915281063</v>
      </c>
      <c r="AE11" s="3" t="n">
        <f aca="false">P65</f>
        <v>0.0818414322250639</v>
      </c>
      <c r="AF11" s="3" t="n">
        <f aca="false">Q65</f>
        <v>0.668190911689054</v>
      </c>
    </row>
    <row r="12" customFormat="false" ht="14.25" hidden="false" customHeight="false" outlineLevel="0" collapsed="false">
      <c r="A12" s="8"/>
      <c r="B12" s="9"/>
      <c r="C12" s="10" t="s">
        <v>28</v>
      </c>
      <c r="D12" s="11" t="n">
        <v>136</v>
      </c>
      <c r="E12" s="11" t="n">
        <v>414</v>
      </c>
      <c r="F12" s="11" t="n">
        <v>369</v>
      </c>
      <c r="G12" s="11" t="n">
        <v>119</v>
      </c>
      <c r="N12" s="13" t="n">
        <f aca="false">AVERAGE(N$8:N$10)</f>
        <v>0.548073217726397</v>
      </c>
      <c r="O12" s="13" t="n">
        <f aca="false">AVERAGE(O$8:O$10)</f>
        <v>0.275581903894914</v>
      </c>
      <c r="P12" s="13" t="n">
        <f aca="false">AVERAGE(P$8:P$10)</f>
        <v>0.525524337158686</v>
      </c>
      <c r="Q12" s="13" t="n">
        <f aca="false">AVERAGE(Q$8:Q$10)</f>
        <v>1.65533009431266</v>
      </c>
      <c r="T12" s="8"/>
      <c r="U12" s="9"/>
      <c r="V12" s="10" t="s">
        <v>28</v>
      </c>
      <c r="W12" s="11" t="n">
        <v>100</v>
      </c>
      <c r="X12" s="11" t="n">
        <v>550</v>
      </c>
      <c r="Y12" s="11" t="n">
        <v>244</v>
      </c>
      <c r="Z12" s="11" t="n">
        <v>106</v>
      </c>
      <c r="AC12" s="3" t="n">
        <f aca="false">N74</f>
        <v>0.888189163498099</v>
      </c>
      <c r="AD12" s="3" t="n">
        <f aca="false">O74</f>
        <v>0.0754322752024342</v>
      </c>
      <c r="AE12" s="3" t="n">
        <f aca="false">P74</f>
        <v>0.0597986974541149</v>
      </c>
      <c r="AF12" s="3" t="n">
        <f aca="false">Q74</f>
        <v>0.679146422787463</v>
      </c>
    </row>
    <row r="13" customFormat="false" ht="14.25" hidden="false" customHeight="false" outlineLevel="0" collapsed="false">
      <c r="A13" s="8"/>
      <c r="B13" s="9"/>
      <c r="C13" s="10" t="s">
        <v>29</v>
      </c>
      <c r="D13" s="11" t="n">
        <v>126</v>
      </c>
      <c r="E13" s="11" t="n">
        <v>415</v>
      </c>
      <c r="F13" s="11" t="n">
        <v>384</v>
      </c>
      <c r="G13" s="11" t="n">
        <v>113</v>
      </c>
      <c r="T13" s="8"/>
      <c r="U13" s="9"/>
      <c r="V13" s="10" t="s">
        <v>29</v>
      </c>
      <c r="W13" s="11" t="n">
        <v>75</v>
      </c>
      <c r="X13" s="11" t="n">
        <v>550</v>
      </c>
      <c r="Y13" s="11" t="n">
        <v>248</v>
      </c>
      <c r="Z13" s="11" t="n">
        <v>127</v>
      </c>
      <c r="AC13" s="3" t="n">
        <f aca="false">N83</f>
        <v>0.921404275996113</v>
      </c>
      <c r="AD13" s="3" t="n">
        <f aca="false">O83</f>
        <v>0.0630752586290894</v>
      </c>
      <c r="AE13" s="3" t="n">
        <f aca="false">P83</f>
        <v>0.0510114335971856</v>
      </c>
      <c r="AF13" s="3" t="n">
        <f aca="false">Q83</f>
        <v>0.678955892159665</v>
      </c>
    </row>
    <row r="14" customFormat="false" ht="14.25" hidden="false" customHeight="false" outlineLevel="0" collapsed="false">
      <c r="A14" s="8"/>
      <c r="B14" s="9"/>
      <c r="C14" s="10" t="s">
        <v>30</v>
      </c>
      <c r="D14" s="11" t="n">
        <v>128</v>
      </c>
      <c r="E14" s="11" t="n">
        <v>469</v>
      </c>
      <c r="F14" s="11" t="n">
        <v>305</v>
      </c>
      <c r="G14" s="11" t="n">
        <v>136</v>
      </c>
      <c r="T14" s="8"/>
      <c r="U14" s="9"/>
      <c r="V14" s="10" t="s">
        <v>30</v>
      </c>
      <c r="W14" s="11" t="n">
        <v>89</v>
      </c>
      <c r="X14" s="11" t="n">
        <v>555</v>
      </c>
      <c r="Y14" s="11" t="n">
        <v>195</v>
      </c>
      <c r="Z14" s="11" t="n">
        <v>161</v>
      </c>
      <c r="AC14" s="3" t="n">
        <f aca="false">N93</f>
        <v>0.942837124958787</v>
      </c>
      <c r="AD14" s="3" t="n">
        <f aca="false">O93</f>
        <v>0.0298582335195607</v>
      </c>
      <c r="AE14" s="3" t="n">
        <f aca="false">P93</f>
        <v>0.0312056737588652</v>
      </c>
      <c r="AF14" s="3" t="n">
        <f aca="false">Q93</f>
        <v>0.682518814899495</v>
      </c>
    </row>
    <row r="15" customFormat="false" ht="15" hidden="false" customHeight="false" outlineLevel="0" collapsed="false">
      <c r="A15" s="8"/>
      <c r="B15" s="9"/>
      <c r="C15" s="10" t="s">
        <v>31</v>
      </c>
      <c r="D15" s="11" t="n">
        <v>150</v>
      </c>
      <c r="E15" s="11" t="n">
        <v>409</v>
      </c>
      <c r="F15" s="11" t="n">
        <v>383</v>
      </c>
      <c r="G15" s="11" t="n">
        <v>96</v>
      </c>
      <c r="I15" s="5" t="s">
        <v>32</v>
      </c>
      <c r="J15" s="6" t="s">
        <v>11</v>
      </c>
      <c r="K15" s="6"/>
      <c r="L15" s="6"/>
      <c r="M15" s="6"/>
      <c r="N15" s="7" t="s">
        <v>12</v>
      </c>
      <c r="O15" s="7" t="s">
        <v>13</v>
      </c>
      <c r="P15" s="7" t="s">
        <v>14</v>
      </c>
      <c r="Q15" s="7" t="s">
        <v>15</v>
      </c>
      <c r="T15" s="8"/>
      <c r="U15" s="9"/>
      <c r="V15" s="10" t="s">
        <v>31</v>
      </c>
      <c r="W15" s="11" t="n">
        <v>75</v>
      </c>
      <c r="X15" s="11" t="n">
        <v>564</v>
      </c>
      <c r="Y15" s="11" t="n">
        <v>240</v>
      </c>
      <c r="Z15" s="11" t="n">
        <v>121</v>
      </c>
    </row>
    <row r="16" customFormat="false" ht="15" hidden="false" customHeight="false" outlineLevel="0" collapsed="false">
      <c r="A16" s="8"/>
      <c r="B16" s="9"/>
      <c r="C16" s="10" t="s">
        <v>33</v>
      </c>
      <c r="D16" s="11" t="n">
        <v>153</v>
      </c>
      <c r="E16" s="11" t="n">
        <v>450</v>
      </c>
      <c r="F16" s="11" t="n">
        <v>319</v>
      </c>
      <c r="G16" s="11" t="n">
        <v>116</v>
      </c>
      <c r="I16" s="5"/>
      <c r="J16" s="4" t="s">
        <v>6</v>
      </c>
      <c r="K16" s="4" t="s">
        <v>7</v>
      </c>
      <c r="L16" s="4" t="s">
        <v>8</v>
      </c>
      <c r="M16" s="4" t="s">
        <v>9</v>
      </c>
      <c r="N16" s="7"/>
      <c r="O16" s="7"/>
      <c r="P16" s="7"/>
      <c r="Q16" s="7"/>
      <c r="T16" s="8"/>
      <c r="U16" s="9"/>
      <c r="V16" s="10" t="s">
        <v>33</v>
      </c>
      <c r="W16" s="11" t="n">
        <v>80</v>
      </c>
      <c r="X16" s="11" t="n">
        <v>468</v>
      </c>
      <c r="Y16" s="11" t="n">
        <v>324</v>
      </c>
      <c r="Z16" s="11" t="n">
        <v>123</v>
      </c>
    </row>
    <row r="17" customFormat="false" ht="14.25" hidden="false" customHeight="false" outlineLevel="0" collapsed="false">
      <c r="A17" s="8"/>
      <c r="B17" s="15" t="s">
        <v>34</v>
      </c>
      <c r="C17" s="10" t="s">
        <v>18</v>
      </c>
      <c r="D17" s="11" t="n">
        <v>128</v>
      </c>
      <c r="E17" s="11" t="n">
        <v>444</v>
      </c>
      <c r="F17" s="11" t="n">
        <v>329</v>
      </c>
      <c r="G17" s="11" t="n">
        <v>137</v>
      </c>
      <c r="I17" s="12" t="s">
        <v>21</v>
      </c>
      <c r="J17" s="11" t="n">
        <f aca="false">SUM(W7:W16)</f>
        <v>807</v>
      </c>
      <c r="K17" s="11" t="n">
        <f aca="false">SUM(X7:X16)</f>
        <v>5436</v>
      </c>
      <c r="L17" s="11" t="n">
        <f aca="false">SUM(Y7:Y16)</f>
        <v>2417</v>
      </c>
      <c r="M17" s="11" t="n">
        <f aca="false">SUM(Z7:Z16)</f>
        <v>1335</v>
      </c>
      <c r="N17" s="13" t="n">
        <f aca="false">SUM(J17:K17)/SUM(J17:M17)</f>
        <v>0.624612306153076</v>
      </c>
      <c r="O17" s="13" t="n">
        <f aca="false">J17/(J17+L17)</f>
        <v>0.25031017369727</v>
      </c>
      <c r="P17" s="13" t="n">
        <f aca="false">J17/(J17+M17)</f>
        <v>0.376750700280112</v>
      </c>
      <c r="Q17" s="13" t="n">
        <f aca="false">(1357+J17+L17)/3499</f>
        <v>1.30923120891683</v>
      </c>
      <c r="T17" s="8"/>
      <c r="U17" s="15" t="s">
        <v>34</v>
      </c>
      <c r="V17" s="10" t="s">
        <v>18</v>
      </c>
      <c r="W17" s="11" t="n">
        <v>105</v>
      </c>
      <c r="X17" s="11" t="n">
        <v>469</v>
      </c>
      <c r="Y17" s="11" t="n">
        <v>299</v>
      </c>
      <c r="Z17" s="11" t="n">
        <v>127</v>
      </c>
    </row>
    <row r="18" customFormat="false" ht="14.25" hidden="false" customHeight="false" outlineLevel="0" collapsed="false">
      <c r="A18" s="8"/>
      <c r="B18" s="15"/>
      <c r="C18" s="10" t="s">
        <v>20</v>
      </c>
      <c r="D18" s="11" t="n">
        <v>114</v>
      </c>
      <c r="E18" s="11" t="n">
        <v>482</v>
      </c>
      <c r="F18" s="11" t="n">
        <v>302</v>
      </c>
      <c r="G18" s="11" t="n">
        <v>140</v>
      </c>
      <c r="I18" s="12" t="s">
        <v>23</v>
      </c>
      <c r="J18" s="11" t="n">
        <f aca="false">SUM(W17:W26)</f>
        <v>857</v>
      </c>
      <c r="K18" s="11" t="n">
        <f aca="false">SUM(X17:X26)</f>
        <v>5243</v>
      </c>
      <c r="L18" s="11" t="n">
        <f aca="false">SUM(Y17:Y26)</f>
        <v>2610</v>
      </c>
      <c r="M18" s="11" t="n">
        <f aca="false">SUM(Z17:Z26)</f>
        <v>1285</v>
      </c>
      <c r="N18" s="13" t="n">
        <f aca="false">SUM(J18:K18)/SUM(J18:M18)</f>
        <v>0.610305152576288</v>
      </c>
      <c r="O18" s="13" t="n">
        <f aca="false">J18/(J18+L18)</f>
        <v>0.247187770406692</v>
      </c>
      <c r="P18" s="13" t="n">
        <f aca="false">J18/(J18+M18)</f>
        <v>0.400093370681606</v>
      </c>
      <c r="Q18" s="13" t="n">
        <f aca="false">(1357+J18+L18)/3499</f>
        <v>1.37867962274936</v>
      </c>
      <c r="T18" s="8"/>
      <c r="U18" s="15"/>
      <c r="V18" s="10" t="s">
        <v>20</v>
      </c>
      <c r="W18" s="11" t="n">
        <v>109</v>
      </c>
      <c r="X18" s="11" t="n">
        <v>497</v>
      </c>
      <c r="Y18" s="11" t="n">
        <v>279</v>
      </c>
      <c r="Z18" s="11" t="n">
        <v>115</v>
      </c>
    </row>
    <row r="19" customFormat="false" ht="14.25" hidden="false" customHeight="false" outlineLevel="0" collapsed="false">
      <c r="A19" s="8"/>
      <c r="B19" s="15"/>
      <c r="C19" s="10" t="s">
        <v>22</v>
      </c>
      <c r="D19" s="11" t="n">
        <v>131</v>
      </c>
      <c r="E19" s="11" t="n">
        <v>441</v>
      </c>
      <c r="F19" s="11" t="n">
        <v>330</v>
      </c>
      <c r="G19" s="11" t="n">
        <v>136</v>
      </c>
      <c r="I19" s="12" t="s">
        <v>25</v>
      </c>
      <c r="J19" s="11" t="n">
        <f aca="false">SUM(W27:W36)</f>
        <v>891</v>
      </c>
      <c r="K19" s="11" t="n">
        <f aca="false">SUM(X27:X36)</f>
        <v>5021</v>
      </c>
      <c r="L19" s="11" t="n">
        <f aca="false">SUM(Y27:Y36)</f>
        <v>2832</v>
      </c>
      <c r="M19" s="11" t="n">
        <f aca="false">SUM(Z27:Z36)</f>
        <v>1251</v>
      </c>
      <c r="N19" s="13" t="n">
        <f aca="false">SUM(J19:K19)/SUM(J19:M19)</f>
        <v>0.591495747873937</v>
      </c>
      <c r="O19" s="13" t="n">
        <f aca="false">J19/(J19+L19)</f>
        <v>0.239323126510878</v>
      </c>
      <c r="P19" s="13" t="n">
        <f aca="false">J19/(J19+M19)</f>
        <v>0.415966386554622</v>
      </c>
      <c r="Q19" s="13" t="n">
        <f aca="false">(1357+J19+L19)/3499</f>
        <v>1.45184338382395</v>
      </c>
      <c r="T19" s="8"/>
      <c r="U19" s="15"/>
      <c r="V19" s="10" t="s">
        <v>22</v>
      </c>
      <c r="W19" s="11" t="n">
        <v>76</v>
      </c>
      <c r="X19" s="11" t="n">
        <v>541</v>
      </c>
      <c r="Y19" s="11" t="n">
        <v>274</v>
      </c>
      <c r="Z19" s="11" t="n">
        <v>109</v>
      </c>
    </row>
    <row r="20" customFormat="false" ht="15" hidden="false" customHeight="false" outlineLevel="0" collapsed="false">
      <c r="A20" s="8"/>
      <c r="B20" s="15"/>
      <c r="C20" s="10" t="s">
        <v>24</v>
      </c>
      <c r="D20" s="11" t="n">
        <v>143</v>
      </c>
      <c r="E20" s="11" t="n">
        <v>441</v>
      </c>
      <c r="F20" s="11" t="n">
        <v>352</v>
      </c>
      <c r="G20" s="11" t="n">
        <v>102</v>
      </c>
      <c r="N20" s="14" t="s">
        <v>27</v>
      </c>
      <c r="O20" s="14"/>
      <c r="P20" s="14"/>
      <c r="Q20" s="14"/>
      <c r="T20" s="8"/>
      <c r="U20" s="15"/>
      <c r="V20" s="10" t="s">
        <v>24</v>
      </c>
      <c r="W20" s="11" t="n">
        <v>70</v>
      </c>
      <c r="X20" s="11" t="n">
        <v>517</v>
      </c>
      <c r="Y20" s="11" t="n">
        <v>260</v>
      </c>
      <c r="Z20" s="11" t="n">
        <v>153</v>
      </c>
    </row>
    <row r="21" customFormat="false" ht="14.25" hidden="false" customHeight="false" outlineLevel="0" collapsed="false">
      <c r="A21" s="8"/>
      <c r="B21" s="15"/>
      <c r="C21" s="10" t="s">
        <v>26</v>
      </c>
      <c r="D21" s="11" t="n">
        <v>129</v>
      </c>
      <c r="E21" s="11" t="n">
        <v>440</v>
      </c>
      <c r="F21" s="11" t="n">
        <v>363</v>
      </c>
      <c r="G21" s="11" t="n">
        <v>106</v>
      </c>
      <c r="N21" s="13" t="n">
        <f aca="false">AVERAGE(N$17:N$19)</f>
        <v>0.608804402201101</v>
      </c>
      <c r="O21" s="13" t="n">
        <f aca="false">AVERAGE(O$17:O$19)</f>
        <v>0.24560702353828</v>
      </c>
      <c r="P21" s="13" t="n">
        <f aca="false">AVERAGE(P$17:P$19)</f>
        <v>0.39760348583878</v>
      </c>
      <c r="Q21" s="13" t="n">
        <f aca="false">AVERAGE(Q$17:Q$19)</f>
        <v>1.37991807183005</v>
      </c>
      <c r="T21" s="8"/>
      <c r="U21" s="15"/>
      <c r="V21" s="10" t="s">
        <v>26</v>
      </c>
      <c r="W21" s="11" t="n">
        <v>76</v>
      </c>
      <c r="X21" s="11" t="n">
        <v>533</v>
      </c>
      <c r="Y21" s="11" t="n">
        <v>267</v>
      </c>
      <c r="Z21" s="11" t="n">
        <v>124</v>
      </c>
    </row>
    <row r="22" customFormat="false" ht="14.25" hidden="false" customHeight="false" outlineLevel="0" collapsed="false">
      <c r="A22" s="8"/>
      <c r="B22" s="15"/>
      <c r="C22" s="10" t="s">
        <v>28</v>
      </c>
      <c r="D22" s="11" t="n">
        <v>154</v>
      </c>
      <c r="E22" s="11" t="n">
        <v>422</v>
      </c>
      <c r="F22" s="11" t="n">
        <v>326</v>
      </c>
      <c r="G22" s="11" t="n">
        <v>136</v>
      </c>
      <c r="T22" s="8"/>
      <c r="U22" s="15"/>
      <c r="V22" s="10" t="s">
        <v>28</v>
      </c>
      <c r="W22" s="11" t="n">
        <v>89</v>
      </c>
      <c r="X22" s="11" t="n">
        <v>522</v>
      </c>
      <c r="Y22" s="11" t="n">
        <v>249</v>
      </c>
      <c r="Z22" s="11" t="n">
        <v>140</v>
      </c>
    </row>
    <row r="23" customFormat="false" ht="14.25" hidden="false" customHeight="false" outlineLevel="0" collapsed="false">
      <c r="A23" s="8"/>
      <c r="B23" s="15"/>
      <c r="C23" s="10" t="s">
        <v>29</v>
      </c>
      <c r="D23" s="11" t="n">
        <v>106</v>
      </c>
      <c r="E23" s="11" t="n">
        <v>510</v>
      </c>
      <c r="F23" s="11" t="n">
        <v>259</v>
      </c>
      <c r="G23" s="11" t="n">
        <v>163</v>
      </c>
      <c r="T23" s="8"/>
      <c r="U23" s="15"/>
      <c r="V23" s="10" t="s">
        <v>29</v>
      </c>
      <c r="W23" s="11" t="n">
        <v>82</v>
      </c>
      <c r="X23" s="11" t="n">
        <v>537</v>
      </c>
      <c r="Y23" s="11" t="n">
        <v>244</v>
      </c>
      <c r="Z23" s="11" t="n">
        <v>137</v>
      </c>
    </row>
    <row r="24" customFormat="false" ht="15" hidden="false" customHeight="false" outlineLevel="0" collapsed="false">
      <c r="A24" s="8"/>
      <c r="B24" s="15"/>
      <c r="C24" s="10" t="s">
        <v>30</v>
      </c>
      <c r="D24" s="11" t="n">
        <v>119</v>
      </c>
      <c r="E24" s="11" t="n">
        <v>476</v>
      </c>
      <c r="F24" s="11" t="n">
        <v>334</v>
      </c>
      <c r="G24" s="11" t="n">
        <v>109</v>
      </c>
      <c r="I24" s="5" t="s">
        <v>35</v>
      </c>
      <c r="J24" s="6" t="s">
        <v>11</v>
      </c>
      <c r="K24" s="6"/>
      <c r="L24" s="6"/>
      <c r="M24" s="6"/>
      <c r="N24" s="7" t="s">
        <v>12</v>
      </c>
      <c r="O24" s="7" t="s">
        <v>13</v>
      </c>
      <c r="P24" s="7" t="s">
        <v>14</v>
      </c>
      <c r="Q24" s="7" t="s">
        <v>15</v>
      </c>
      <c r="T24" s="8"/>
      <c r="U24" s="15"/>
      <c r="V24" s="10" t="s">
        <v>30</v>
      </c>
      <c r="W24" s="11" t="n">
        <v>72</v>
      </c>
      <c r="X24" s="11" t="n">
        <v>554</v>
      </c>
      <c r="Y24" s="11" t="n">
        <v>235</v>
      </c>
      <c r="Z24" s="11" t="n">
        <v>139</v>
      </c>
    </row>
    <row r="25" customFormat="false" ht="15" hidden="false" customHeight="false" outlineLevel="0" collapsed="false">
      <c r="A25" s="8"/>
      <c r="B25" s="15"/>
      <c r="C25" s="10" t="s">
        <v>31</v>
      </c>
      <c r="D25" s="11" t="n">
        <v>127</v>
      </c>
      <c r="E25" s="11" t="n">
        <v>442</v>
      </c>
      <c r="F25" s="11" t="n">
        <v>353</v>
      </c>
      <c r="G25" s="11" t="n">
        <v>116</v>
      </c>
      <c r="I25" s="5"/>
      <c r="J25" s="4" t="s">
        <v>6</v>
      </c>
      <c r="K25" s="4" t="s">
        <v>7</v>
      </c>
      <c r="L25" s="4" t="s">
        <v>8</v>
      </c>
      <c r="M25" s="4" t="s">
        <v>9</v>
      </c>
      <c r="N25" s="7"/>
      <c r="O25" s="7"/>
      <c r="P25" s="7"/>
      <c r="Q25" s="7"/>
      <c r="T25" s="8"/>
      <c r="U25" s="15"/>
      <c r="V25" s="10" t="s">
        <v>31</v>
      </c>
      <c r="W25" s="11" t="n">
        <v>89</v>
      </c>
      <c r="X25" s="11" t="n">
        <v>550</v>
      </c>
      <c r="Y25" s="11" t="n">
        <v>249</v>
      </c>
      <c r="Z25" s="11" t="n">
        <v>112</v>
      </c>
    </row>
    <row r="26" customFormat="false" ht="14.25" hidden="false" customHeight="false" outlineLevel="0" collapsed="false">
      <c r="A26" s="8"/>
      <c r="B26" s="15"/>
      <c r="C26" s="10" t="s">
        <v>33</v>
      </c>
      <c r="D26" s="11" t="n">
        <v>95</v>
      </c>
      <c r="E26" s="11" t="n">
        <v>511</v>
      </c>
      <c r="F26" s="11" t="n">
        <v>296</v>
      </c>
      <c r="G26" s="11" t="n">
        <v>136</v>
      </c>
      <c r="I26" s="12" t="s">
        <v>21</v>
      </c>
      <c r="J26" s="11" t="n">
        <f aca="false">SUM(D41:D50)</f>
        <v>402</v>
      </c>
      <c r="K26" s="11" t="n">
        <f aca="false">SUM(E41:E50)</f>
        <v>6347</v>
      </c>
      <c r="L26" s="11" t="n">
        <f aca="false">SUM(F41:F50)</f>
        <v>1506</v>
      </c>
      <c r="M26" s="11" t="n">
        <f aca="false">SUM(G41:G50)</f>
        <v>1229</v>
      </c>
      <c r="N26" s="13" t="n">
        <f aca="false">SUM(J26:K26)/SUM(J26:M26)</f>
        <v>0.711619569801771</v>
      </c>
      <c r="O26" s="13" t="n">
        <f aca="false">J26/(J26+L26)</f>
        <v>0.210691823899371</v>
      </c>
      <c r="P26" s="13" t="n">
        <f aca="false">J26/(J26+M26)</f>
        <v>0.246474555487431</v>
      </c>
      <c r="Q26" s="13" t="n">
        <f aca="false">(1868+J26+L26)/3499</f>
        <v>1.07916547585024</v>
      </c>
      <c r="T26" s="8"/>
      <c r="U26" s="15"/>
      <c r="V26" s="10" t="s">
        <v>33</v>
      </c>
      <c r="W26" s="11" t="n">
        <v>89</v>
      </c>
      <c r="X26" s="11" t="n">
        <v>523</v>
      </c>
      <c r="Y26" s="11" t="n">
        <v>254</v>
      </c>
      <c r="Z26" s="11" t="n">
        <v>129</v>
      </c>
    </row>
    <row r="27" customFormat="false" ht="14.25" hidden="false" customHeight="false" outlineLevel="0" collapsed="false">
      <c r="A27" s="8"/>
      <c r="B27" s="16" t="s">
        <v>36</v>
      </c>
      <c r="C27" s="10" t="s">
        <v>18</v>
      </c>
      <c r="D27" s="11" t="n">
        <v>147</v>
      </c>
      <c r="E27" s="11" t="n">
        <v>418</v>
      </c>
      <c r="F27" s="11" t="n">
        <v>363</v>
      </c>
      <c r="G27" s="11" t="n">
        <v>110</v>
      </c>
      <c r="I27" s="12" t="s">
        <v>23</v>
      </c>
      <c r="J27" s="11" t="n">
        <f aca="false">SUM(D51:D60)</f>
        <v>453</v>
      </c>
      <c r="K27" s="11" t="n">
        <f aca="false">SUM(E51:E60)</f>
        <v>6227</v>
      </c>
      <c r="L27" s="11" t="n">
        <f aca="false">SUM(F51:F60)</f>
        <v>1626</v>
      </c>
      <c r="M27" s="11" t="n">
        <f aca="false">SUM(G51:G60)</f>
        <v>1178</v>
      </c>
      <c r="N27" s="13" t="n">
        <f aca="false">SUM(J27:K27)/SUM(J27:M27)</f>
        <v>0.704344158582877</v>
      </c>
      <c r="O27" s="13" t="n">
        <f aca="false">J27/(J27+L27)</f>
        <v>0.217893217893218</v>
      </c>
      <c r="P27" s="13" t="n">
        <f aca="false">J27/(J27+M27)</f>
        <v>0.277743715511956</v>
      </c>
      <c r="Q27" s="13" t="n">
        <f aca="false">(1868+J27+L27)/3499</f>
        <v>1.12803658188054</v>
      </c>
      <c r="T27" s="8"/>
      <c r="U27" s="16" t="s">
        <v>36</v>
      </c>
      <c r="V27" s="10" t="s">
        <v>18</v>
      </c>
      <c r="W27" s="11" t="n">
        <v>80</v>
      </c>
      <c r="X27" s="11" t="n">
        <v>557</v>
      </c>
      <c r="Y27" s="11" t="n">
        <v>221</v>
      </c>
      <c r="Z27" s="11" t="n">
        <v>142</v>
      </c>
    </row>
    <row r="28" customFormat="false" ht="14.25" hidden="false" customHeight="false" outlineLevel="0" collapsed="false">
      <c r="A28" s="8"/>
      <c r="B28" s="8"/>
      <c r="C28" s="10" t="s">
        <v>20</v>
      </c>
      <c r="D28" s="11" t="n">
        <v>124</v>
      </c>
      <c r="E28" s="11" t="n">
        <v>482</v>
      </c>
      <c r="F28" s="11" t="n">
        <v>298</v>
      </c>
      <c r="G28" s="11" t="n">
        <v>134</v>
      </c>
      <c r="I28" s="12" t="s">
        <v>25</v>
      </c>
      <c r="J28" s="11" t="n">
        <f aca="false">SUM(D61:D70)</f>
        <v>368</v>
      </c>
      <c r="K28" s="11" t="n">
        <f aca="false">SUM(E61:E70)</f>
        <v>6492</v>
      </c>
      <c r="L28" s="11" t="n">
        <f aca="false">SUM(F61:F70)</f>
        <v>1361</v>
      </c>
      <c r="M28" s="11" t="n">
        <f aca="false">SUM(G61:G70)</f>
        <v>1263</v>
      </c>
      <c r="N28" s="13" t="n">
        <f aca="false">SUM(J28:K28)/SUM(J28:M28)</f>
        <v>0.723323492197385</v>
      </c>
      <c r="O28" s="13" t="n">
        <f aca="false">J28/(J28+L28)</f>
        <v>0.21283979178716</v>
      </c>
      <c r="P28" s="13" t="n">
        <f aca="false">J28/(J28+M28)</f>
        <v>0.225628448804414</v>
      </c>
      <c r="Q28" s="13" t="n">
        <f aca="false">(1868+J28+L28)/3499</f>
        <v>1.02800800228637</v>
      </c>
      <c r="T28" s="8"/>
      <c r="U28" s="8"/>
      <c r="V28" s="10" t="s">
        <v>20</v>
      </c>
      <c r="W28" s="11" t="n">
        <v>60</v>
      </c>
      <c r="X28" s="11" t="n">
        <v>570</v>
      </c>
      <c r="Y28" s="11" t="n">
        <v>239</v>
      </c>
      <c r="Z28" s="11" t="n">
        <v>131</v>
      </c>
    </row>
    <row r="29" customFormat="false" ht="15" hidden="false" customHeight="false" outlineLevel="0" collapsed="false">
      <c r="A29" s="8"/>
      <c r="B29" s="8"/>
      <c r="C29" s="10" t="s">
        <v>22</v>
      </c>
      <c r="D29" s="11" t="n">
        <v>131</v>
      </c>
      <c r="E29" s="11" t="n">
        <v>376</v>
      </c>
      <c r="F29" s="11" t="n">
        <v>424</v>
      </c>
      <c r="G29" s="11" t="n">
        <v>107</v>
      </c>
      <c r="N29" s="14" t="s">
        <v>27</v>
      </c>
      <c r="O29" s="14"/>
      <c r="P29" s="14"/>
      <c r="Q29" s="14"/>
      <c r="T29" s="8"/>
      <c r="U29" s="8"/>
      <c r="V29" s="10" t="s">
        <v>22</v>
      </c>
      <c r="W29" s="11" t="n">
        <v>116</v>
      </c>
      <c r="X29" s="11" t="n">
        <v>462</v>
      </c>
      <c r="Y29" s="11" t="n">
        <v>324</v>
      </c>
      <c r="Z29" s="11" t="n">
        <v>98</v>
      </c>
    </row>
    <row r="30" customFormat="false" ht="14.25" hidden="false" customHeight="false" outlineLevel="0" collapsed="false">
      <c r="A30" s="8"/>
      <c r="B30" s="8"/>
      <c r="C30" s="10" t="s">
        <v>24</v>
      </c>
      <c r="D30" s="11" t="n">
        <v>151</v>
      </c>
      <c r="E30" s="11" t="n">
        <v>374</v>
      </c>
      <c r="F30" s="11" t="n">
        <v>417</v>
      </c>
      <c r="G30" s="11" t="n">
        <v>96</v>
      </c>
      <c r="N30" s="13" t="n">
        <f aca="false">AVERAGE(N$26:N$28)</f>
        <v>0.713095740194011</v>
      </c>
      <c r="O30" s="13" t="n">
        <f aca="false">AVERAGE(O$26:O$28)</f>
        <v>0.213808277859916</v>
      </c>
      <c r="P30" s="13" t="n">
        <f aca="false">AVERAGE(P$26:P$28)</f>
        <v>0.249948906601267</v>
      </c>
      <c r="Q30" s="13" t="n">
        <f aca="false">AVERAGE(Q$26:Q$28)</f>
        <v>1.07840335333905</v>
      </c>
      <c r="T30" s="8"/>
      <c r="U30" s="8"/>
      <c r="V30" s="10" t="s">
        <v>24</v>
      </c>
      <c r="W30" s="11" t="n">
        <v>97</v>
      </c>
      <c r="X30" s="11" t="n">
        <v>514</v>
      </c>
      <c r="Y30" s="11" t="n">
        <v>264</v>
      </c>
      <c r="Z30" s="11" t="n">
        <v>125</v>
      </c>
    </row>
    <row r="31" customFormat="false" ht="14.25" hidden="false" customHeight="false" outlineLevel="0" collapsed="false">
      <c r="A31" s="8"/>
      <c r="B31" s="8"/>
      <c r="C31" s="10" t="s">
        <v>26</v>
      </c>
      <c r="D31" s="11" t="n">
        <v>135</v>
      </c>
      <c r="E31" s="11" t="n">
        <v>434</v>
      </c>
      <c r="F31" s="11" t="n">
        <v>348</v>
      </c>
      <c r="G31" s="11" t="n">
        <v>121</v>
      </c>
      <c r="T31" s="8"/>
      <c r="U31" s="8"/>
      <c r="V31" s="10" t="s">
        <v>26</v>
      </c>
      <c r="W31" s="11" t="n">
        <v>74</v>
      </c>
      <c r="X31" s="11" t="n">
        <v>497</v>
      </c>
      <c r="Y31" s="11" t="n">
        <v>287</v>
      </c>
      <c r="Z31" s="11" t="n">
        <v>142</v>
      </c>
    </row>
    <row r="32" customFormat="false" ht="14.25" hidden="false" customHeight="false" outlineLevel="0" collapsed="false">
      <c r="A32" s="8"/>
      <c r="B32" s="8"/>
      <c r="C32" s="10" t="s">
        <v>28</v>
      </c>
      <c r="D32" s="11" t="n">
        <v>124</v>
      </c>
      <c r="E32" s="11" t="n">
        <v>449</v>
      </c>
      <c r="F32" s="11" t="n">
        <v>342</v>
      </c>
      <c r="G32" s="11" t="n">
        <v>123</v>
      </c>
      <c r="T32" s="8"/>
      <c r="U32" s="8"/>
      <c r="V32" s="10" t="s">
        <v>28</v>
      </c>
      <c r="W32" s="11" t="n">
        <v>88</v>
      </c>
      <c r="X32" s="11" t="n">
        <v>501</v>
      </c>
      <c r="Y32" s="11" t="n">
        <v>265</v>
      </c>
      <c r="Z32" s="11" t="n">
        <v>146</v>
      </c>
    </row>
    <row r="33" customFormat="false" ht="15" hidden="false" customHeight="false" outlineLevel="0" collapsed="false">
      <c r="A33" s="8"/>
      <c r="B33" s="8"/>
      <c r="C33" s="10" t="s">
        <v>29</v>
      </c>
      <c r="D33" s="11" t="n">
        <v>132</v>
      </c>
      <c r="E33" s="11" t="n">
        <v>437</v>
      </c>
      <c r="F33" s="11" t="n">
        <v>336</v>
      </c>
      <c r="G33" s="11" t="n">
        <v>133</v>
      </c>
      <c r="I33" s="5" t="s">
        <v>37</v>
      </c>
      <c r="J33" s="6" t="s">
        <v>11</v>
      </c>
      <c r="K33" s="6"/>
      <c r="L33" s="6"/>
      <c r="M33" s="6"/>
      <c r="N33" s="7" t="s">
        <v>12</v>
      </c>
      <c r="O33" s="7" t="s">
        <v>13</v>
      </c>
      <c r="P33" s="7" t="s">
        <v>14</v>
      </c>
      <c r="Q33" s="7" t="s">
        <v>15</v>
      </c>
      <c r="T33" s="8"/>
      <c r="U33" s="8"/>
      <c r="V33" s="10" t="s">
        <v>29</v>
      </c>
      <c r="W33" s="11" t="n">
        <v>88</v>
      </c>
      <c r="X33" s="11" t="n">
        <v>506</v>
      </c>
      <c r="Y33" s="11" t="n">
        <v>290</v>
      </c>
      <c r="Z33" s="11" t="n">
        <v>116</v>
      </c>
    </row>
    <row r="34" customFormat="false" ht="15" hidden="false" customHeight="false" outlineLevel="0" collapsed="false">
      <c r="A34" s="8"/>
      <c r="B34" s="8"/>
      <c r="C34" s="10" t="s">
        <v>30</v>
      </c>
      <c r="D34" s="11" t="n">
        <v>139</v>
      </c>
      <c r="E34" s="11" t="n">
        <v>416</v>
      </c>
      <c r="F34" s="11" t="n">
        <v>354</v>
      </c>
      <c r="G34" s="11" t="n">
        <v>129</v>
      </c>
      <c r="I34" s="5"/>
      <c r="J34" s="4" t="s">
        <v>6</v>
      </c>
      <c r="K34" s="4" t="s">
        <v>7</v>
      </c>
      <c r="L34" s="4" t="s">
        <v>8</v>
      </c>
      <c r="M34" s="4" t="s">
        <v>9</v>
      </c>
      <c r="N34" s="7"/>
      <c r="O34" s="7"/>
      <c r="P34" s="7"/>
      <c r="Q34" s="7"/>
      <c r="T34" s="8"/>
      <c r="U34" s="8"/>
      <c r="V34" s="10" t="s">
        <v>30</v>
      </c>
      <c r="W34" s="11" t="n">
        <v>97</v>
      </c>
      <c r="X34" s="11" t="n">
        <v>480</v>
      </c>
      <c r="Y34" s="11" t="n">
        <v>302</v>
      </c>
      <c r="Z34" s="11" t="n">
        <v>121</v>
      </c>
    </row>
    <row r="35" customFormat="false" ht="14.25" hidden="false" customHeight="false" outlineLevel="0" collapsed="false">
      <c r="A35" s="8"/>
      <c r="B35" s="8"/>
      <c r="C35" s="10" t="s">
        <v>31</v>
      </c>
      <c r="D35" s="11" t="n">
        <v>121</v>
      </c>
      <c r="E35" s="11" t="n">
        <v>473</v>
      </c>
      <c r="F35" s="11" t="n">
        <v>315</v>
      </c>
      <c r="G35" s="11" t="n">
        <v>129</v>
      </c>
      <c r="I35" s="12" t="s">
        <v>21</v>
      </c>
      <c r="J35" s="11" t="n">
        <f aca="false">SUM(W41:W50)</f>
        <v>243</v>
      </c>
      <c r="K35" s="11" t="n">
        <f aca="false">SUM(X41:X50)</f>
        <v>6827</v>
      </c>
      <c r="L35" s="11" t="n">
        <f aca="false">SUM(Y41:Y50)</f>
        <v>1026</v>
      </c>
      <c r="M35" s="11" t="n">
        <f aca="false">SUM(Z41:Z50)</f>
        <v>1096</v>
      </c>
      <c r="N35" s="13" t="n">
        <f aca="false">SUM(J35:K35)/SUM(J35:M35)</f>
        <v>0.769147084421236</v>
      </c>
      <c r="O35" s="13" t="n">
        <f aca="false">J35/(J35+L35)</f>
        <v>0.191489361702128</v>
      </c>
      <c r="P35" s="13" t="n">
        <f aca="false">J35/(J35+M35)</f>
        <v>0.181478715459298</v>
      </c>
      <c r="Q35" s="13" t="n">
        <f aca="false">(2160+J35+L35)/3499</f>
        <v>0.979994284081166</v>
      </c>
      <c r="T35" s="8"/>
      <c r="U35" s="8"/>
      <c r="V35" s="10" t="s">
        <v>31</v>
      </c>
      <c r="W35" s="11" t="n">
        <v>116</v>
      </c>
      <c r="X35" s="11" t="n">
        <v>410</v>
      </c>
      <c r="Y35" s="11" t="n">
        <v>375</v>
      </c>
      <c r="Z35" s="11" t="n">
        <v>99</v>
      </c>
    </row>
    <row r="36" customFormat="false" ht="14.25" hidden="false" customHeight="false" outlineLevel="0" collapsed="false">
      <c r="A36" s="8"/>
      <c r="B36" s="8"/>
      <c r="C36" s="10" t="s">
        <v>33</v>
      </c>
      <c r="D36" s="11" t="n">
        <v>151</v>
      </c>
      <c r="E36" s="11" t="n">
        <v>372</v>
      </c>
      <c r="F36" s="11" t="n">
        <v>425</v>
      </c>
      <c r="G36" s="11" t="n">
        <v>90</v>
      </c>
      <c r="I36" s="12" t="s">
        <v>23</v>
      </c>
      <c r="J36" s="11" t="n">
        <f aca="false">SUM(W51:W60)</f>
        <v>241</v>
      </c>
      <c r="K36" s="11" t="n">
        <f aca="false">SUM(X51:X60)</f>
        <v>6682</v>
      </c>
      <c r="L36" s="11" t="n">
        <f aca="false">SUM(Y51:Y60)</f>
        <v>1171</v>
      </c>
      <c r="M36" s="11" t="n">
        <f aca="false">SUM(Z51:Z60)</f>
        <v>1098</v>
      </c>
      <c r="N36" s="13" t="n">
        <f aca="false">SUM(J36:K36)/SUM(J36:M36)</f>
        <v>0.753154917319408</v>
      </c>
      <c r="O36" s="13" t="n">
        <f aca="false">J36/(J36+L36)</f>
        <v>0.170679886685552</v>
      </c>
      <c r="P36" s="13" t="n">
        <f aca="false">J36/(J36+M36)</f>
        <v>0.179985063480209</v>
      </c>
      <c r="Q36" s="13" t="n">
        <f aca="false">(2160+J36+L36)/3499</f>
        <v>1.02086310374393</v>
      </c>
      <c r="T36" s="8"/>
      <c r="U36" s="8"/>
      <c r="V36" s="10" t="s">
        <v>33</v>
      </c>
      <c r="W36" s="11" t="n">
        <v>75</v>
      </c>
      <c r="X36" s="11" t="n">
        <v>524</v>
      </c>
      <c r="Y36" s="11" t="n">
        <v>265</v>
      </c>
      <c r="Z36" s="11" t="n">
        <v>131</v>
      </c>
    </row>
    <row r="37" customFormat="false" ht="12.75" hidden="false" customHeight="false" outlineLevel="0" collapsed="false">
      <c r="D37" s="17"/>
      <c r="E37" s="17"/>
      <c r="F37" s="17"/>
      <c r="G37" s="17"/>
      <c r="I37" s="12" t="s">
        <v>25</v>
      </c>
      <c r="J37" s="11" t="n">
        <f aca="false">SUM(W61:W70)</f>
        <v>248</v>
      </c>
      <c r="K37" s="11" t="n">
        <f aca="false">SUM(X61:X70)</f>
        <v>6757</v>
      </c>
      <c r="L37" s="11" t="n">
        <f aca="false">SUM(Y61:Y70)</f>
        <v>1096</v>
      </c>
      <c r="M37" s="11" t="n">
        <f aca="false">SUM(Z61:Z70)</f>
        <v>1091</v>
      </c>
      <c r="N37" s="13" t="n">
        <f aca="false">SUM(J37:K37)/SUM(J37:M37)</f>
        <v>0.762075718015666</v>
      </c>
      <c r="O37" s="13" t="n">
        <f aca="false">J37/(J37+L37)</f>
        <v>0.18452380952381</v>
      </c>
      <c r="P37" s="13" t="n">
        <f aca="false">J37/(J37+M37)</f>
        <v>0.18521284540702</v>
      </c>
      <c r="Q37" s="13" t="n">
        <f aca="false">(2160+J37+L37)/3499</f>
        <v>1.00142897970849</v>
      </c>
      <c r="W37" s="17"/>
      <c r="X37" s="17"/>
      <c r="Y37" s="17"/>
      <c r="Z37" s="17"/>
    </row>
    <row r="38" customFormat="false" ht="15" hidden="false" customHeight="false" outlineLevel="0" collapsed="false">
      <c r="D38" s="17"/>
      <c r="E38" s="17"/>
      <c r="F38" s="17"/>
      <c r="G38" s="17"/>
      <c r="N38" s="14" t="s">
        <v>27</v>
      </c>
      <c r="O38" s="14"/>
      <c r="P38" s="14"/>
      <c r="Q38" s="14"/>
      <c r="W38" s="17"/>
      <c r="X38" s="17"/>
      <c r="Y38" s="17"/>
      <c r="Z38" s="17"/>
    </row>
    <row r="39" customFormat="false" ht="12.75" hidden="false" customHeight="false" outlineLevel="0" collapsed="false">
      <c r="D39" s="17"/>
      <c r="E39" s="17"/>
      <c r="F39" s="17"/>
      <c r="G39" s="17"/>
      <c r="N39" s="13" t="n">
        <f aca="false">AVERAGE(N$35:N$37)</f>
        <v>0.76145923991877</v>
      </c>
      <c r="O39" s="13" t="n">
        <f aca="false">AVERAGE(O$35:O$37)</f>
        <v>0.18223101930383</v>
      </c>
      <c r="P39" s="13" t="n">
        <f aca="false">AVERAGE(P$35:P$37)</f>
        <v>0.182225541448842</v>
      </c>
      <c r="Q39" s="13" t="n">
        <f aca="false">AVERAGE(Q$35:Q$37)</f>
        <v>1.00076212251119</v>
      </c>
      <c r="W39" s="17"/>
      <c r="X39" s="17"/>
      <c r="Y39" s="17"/>
      <c r="Z39" s="17"/>
    </row>
    <row r="40" customFormat="false" ht="15" hidden="false" customHeight="false" outlineLevel="0" collapsed="false">
      <c r="D40" s="4" t="s">
        <v>6</v>
      </c>
      <c r="E40" s="4" t="s">
        <v>7</v>
      </c>
      <c r="F40" s="4" t="s">
        <v>8</v>
      </c>
      <c r="G40" s="4" t="s">
        <v>9</v>
      </c>
      <c r="W40" s="4" t="s">
        <v>6</v>
      </c>
      <c r="X40" s="4" t="s">
        <v>7</v>
      </c>
      <c r="Y40" s="4" t="s">
        <v>8</v>
      </c>
      <c r="Z40" s="4" t="s">
        <v>9</v>
      </c>
    </row>
    <row r="41" customFormat="false" ht="13.5" hidden="false" customHeight="true" outlineLevel="0" collapsed="false">
      <c r="A41" s="8" t="s">
        <v>104</v>
      </c>
      <c r="B41" s="9" t="s">
        <v>17</v>
      </c>
      <c r="C41" s="10" t="s">
        <v>18</v>
      </c>
      <c r="D41" s="11" t="n">
        <v>38</v>
      </c>
      <c r="E41" s="11" t="n">
        <v>644</v>
      </c>
      <c r="F41" s="11" t="n">
        <v>157</v>
      </c>
      <c r="G41" s="11" t="n">
        <v>110</v>
      </c>
      <c r="I41" s="5" t="s">
        <v>39</v>
      </c>
      <c r="J41" s="6" t="s">
        <v>11</v>
      </c>
      <c r="K41" s="6"/>
      <c r="L41" s="6"/>
      <c r="M41" s="6"/>
      <c r="N41" s="7" t="s">
        <v>12</v>
      </c>
      <c r="O41" s="7" t="s">
        <v>13</v>
      </c>
      <c r="P41" s="7" t="s">
        <v>14</v>
      </c>
      <c r="Q41" s="7" t="s">
        <v>15</v>
      </c>
      <c r="T41" s="8" t="s">
        <v>105</v>
      </c>
      <c r="U41" s="9" t="s">
        <v>17</v>
      </c>
      <c r="V41" s="10" t="s">
        <v>18</v>
      </c>
      <c r="W41" s="11" t="n">
        <v>25</v>
      </c>
      <c r="X41" s="11" t="n">
        <v>676</v>
      </c>
      <c r="Y41" s="11" t="n">
        <v>96</v>
      </c>
      <c r="Z41" s="11" t="n">
        <v>123</v>
      </c>
    </row>
    <row r="42" customFormat="false" ht="15" hidden="false" customHeight="false" outlineLevel="0" collapsed="false">
      <c r="A42" s="8"/>
      <c r="B42" s="9"/>
      <c r="C42" s="10" t="s">
        <v>20</v>
      </c>
      <c r="D42" s="11" t="n">
        <v>29</v>
      </c>
      <c r="E42" s="11" t="n">
        <v>672</v>
      </c>
      <c r="F42" s="11" t="n">
        <v>112</v>
      </c>
      <c r="G42" s="11" t="n">
        <v>136</v>
      </c>
      <c r="I42" s="5"/>
      <c r="J42" s="4" t="s">
        <v>6</v>
      </c>
      <c r="K42" s="4" t="s">
        <v>7</v>
      </c>
      <c r="L42" s="4" t="s">
        <v>8</v>
      </c>
      <c r="M42" s="4" t="s">
        <v>9</v>
      </c>
      <c r="N42" s="7"/>
      <c r="O42" s="7"/>
      <c r="P42" s="7"/>
      <c r="Q42" s="7"/>
      <c r="T42" s="8"/>
      <c r="U42" s="9"/>
      <c r="V42" s="10" t="s">
        <v>20</v>
      </c>
      <c r="W42" s="11" t="n">
        <v>30</v>
      </c>
      <c r="X42" s="11" t="n">
        <v>684</v>
      </c>
      <c r="Y42" s="11" t="n">
        <v>103</v>
      </c>
      <c r="Z42" s="11" t="n">
        <v>103</v>
      </c>
    </row>
    <row r="43" customFormat="false" ht="14.25" hidden="false" customHeight="false" outlineLevel="0" collapsed="false">
      <c r="A43" s="8"/>
      <c r="B43" s="9"/>
      <c r="C43" s="10" t="s">
        <v>22</v>
      </c>
      <c r="D43" s="11" t="n">
        <v>52</v>
      </c>
      <c r="E43" s="11" t="n">
        <v>613</v>
      </c>
      <c r="F43" s="11" t="n">
        <v>161</v>
      </c>
      <c r="G43" s="11" t="n">
        <v>123</v>
      </c>
      <c r="I43" s="12" t="s">
        <v>21</v>
      </c>
      <c r="J43" s="11" t="n">
        <f aca="false">SUM(D74:D83)</f>
        <v>135</v>
      </c>
      <c r="K43" s="11" t="n">
        <f aca="false">SUM(E74:E83)</f>
        <v>7142</v>
      </c>
      <c r="L43" s="11" t="n">
        <f aca="false">SUM(F74:F83)</f>
        <v>711</v>
      </c>
      <c r="M43" s="11" t="n">
        <f aca="false">SUM(G74:G83)</f>
        <v>968</v>
      </c>
      <c r="N43" s="13" t="n">
        <f aca="false">SUM(J43:K43)/SUM(J43:M43)</f>
        <v>0.812527914247432</v>
      </c>
      <c r="O43" s="13" t="n">
        <f aca="false">J43/(J43+L43)</f>
        <v>0.159574468085106</v>
      </c>
      <c r="P43" s="13" t="n">
        <f aca="false">J43/(J43+M43)</f>
        <v>0.122393472348141</v>
      </c>
      <c r="Q43" s="13" t="n">
        <f aca="false">(2396+J43+L43)/3499</f>
        <v>0.92655044298371</v>
      </c>
      <c r="T43" s="8"/>
      <c r="U43" s="9"/>
      <c r="V43" s="10" t="s">
        <v>22</v>
      </c>
      <c r="W43" s="11" t="n">
        <v>22</v>
      </c>
      <c r="X43" s="11" t="n">
        <v>693</v>
      </c>
      <c r="Y43" s="11" t="n">
        <v>104</v>
      </c>
      <c r="Z43" s="11" t="n">
        <v>101</v>
      </c>
    </row>
    <row r="44" customFormat="false" ht="14.25" hidden="false" customHeight="false" outlineLevel="0" collapsed="false">
      <c r="A44" s="8"/>
      <c r="B44" s="9"/>
      <c r="C44" s="10" t="s">
        <v>24</v>
      </c>
      <c r="D44" s="11" t="n">
        <v>50</v>
      </c>
      <c r="E44" s="11" t="n">
        <v>602</v>
      </c>
      <c r="F44" s="11" t="n">
        <v>178</v>
      </c>
      <c r="G44" s="11" t="n">
        <v>119</v>
      </c>
      <c r="I44" s="12" t="s">
        <v>23</v>
      </c>
      <c r="J44" s="11" t="n">
        <f aca="false">SUM(D84:D93)</f>
        <v>144</v>
      </c>
      <c r="K44" s="11" t="n">
        <f aca="false">SUM(E84:E93)</f>
        <v>7102</v>
      </c>
      <c r="L44" s="11" t="n">
        <f aca="false">SUM(F84:F93)</f>
        <v>751</v>
      </c>
      <c r="M44" s="11" t="n">
        <f aca="false">SUM(G84:G93)</f>
        <v>959</v>
      </c>
      <c r="N44" s="13" t="n">
        <f aca="false">SUM(J44:K44)/SUM(J44:M44)</f>
        <v>0.809066547565878</v>
      </c>
      <c r="O44" s="13" t="n">
        <f aca="false">J44/(J44+L44)</f>
        <v>0.160893854748603</v>
      </c>
      <c r="P44" s="13" t="n">
        <f aca="false">J44/(J44+M44)</f>
        <v>0.130553037171351</v>
      </c>
      <c r="Q44" s="13" t="n">
        <f aca="false">(2396+J44+L44)/3499</f>
        <v>0.940554444126893</v>
      </c>
      <c r="T44" s="8"/>
      <c r="U44" s="9"/>
      <c r="V44" s="10" t="s">
        <v>24</v>
      </c>
      <c r="W44" s="11" t="n">
        <v>24</v>
      </c>
      <c r="X44" s="11" t="n">
        <v>669</v>
      </c>
      <c r="Y44" s="11" t="n">
        <v>121</v>
      </c>
      <c r="Z44" s="11" t="n">
        <v>106</v>
      </c>
    </row>
    <row r="45" customFormat="false" ht="14.25" hidden="false" customHeight="false" outlineLevel="0" collapsed="false">
      <c r="A45" s="8"/>
      <c r="B45" s="9"/>
      <c r="C45" s="10" t="s">
        <v>26</v>
      </c>
      <c r="D45" s="11" t="n">
        <v>33</v>
      </c>
      <c r="E45" s="11" t="n">
        <v>645</v>
      </c>
      <c r="F45" s="11" t="n">
        <v>157</v>
      </c>
      <c r="G45" s="11" t="n">
        <v>114</v>
      </c>
      <c r="I45" s="12" t="s">
        <v>25</v>
      </c>
      <c r="J45" s="11" t="n">
        <f aca="false">SUM(D94:D103)</f>
        <v>152</v>
      </c>
      <c r="K45" s="11" t="n">
        <f aca="false">SUM(E94:E103)</f>
        <v>7023</v>
      </c>
      <c r="L45" s="11" t="n">
        <f aca="false">SUM(F94:F103)</f>
        <v>830</v>
      </c>
      <c r="M45" s="11" t="n">
        <f aca="false">SUM(G94:G103)</f>
        <v>951</v>
      </c>
      <c r="N45" s="13" t="n">
        <f aca="false">SUM(J45:K45)/SUM(J45:M45)</f>
        <v>0.801138901295221</v>
      </c>
      <c r="O45" s="13" t="n">
        <f aca="false">J45/(J45+L45)</f>
        <v>0.154786150712831</v>
      </c>
      <c r="P45" s="13" t="n">
        <f aca="false">J45/(J45+M45)</f>
        <v>0.13780598368087</v>
      </c>
      <c r="Q45" s="13" t="n">
        <f aca="false">(2396+J45+L45)/3499</f>
        <v>0.965418691054587</v>
      </c>
      <c r="T45" s="8"/>
      <c r="U45" s="9"/>
      <c r="V45" s="10" t="s">
        <v>26</v>
      </c>
      <c r="W45" s="11" t="n">
        <v>21</v>
      </c>
      <c r="X45" s="11" t="n">
        <v>698</v>
      </c>
      <c r="Y45" s="11" t="n">
        <v>96</v>
      </c>
      <c r="Z45" s="11" t="n">
        <v>105</v>
      </c>
    </row>
    <row r="46" customFormat="false" ht="15" hidden="false" customHeight="false" outlineLevel="0" collapsed="false">
      <c r="A46" s="8"/>
      <c r="B46" s="9"/>
      <c r="C46" s="10" t="s">
        <v>28</v>
      </c>
      <c r="D46" s="11" t="n">
        <v>33</v>
      </c>
      <c r="E46" s="11" t="n">
        <v>639</v>
      </c>
      <c r="F46" s="11" t="n">
        <v>140</v>
      </c>
      <c r="G46" s="11" t="n">
        <v>137</v>
      </c>
      <c r="N46" s="14" t="s">
        <v>27</v>
      </c>
      <c r="O46" s="14"/>
      <c r="P46" s="14"/>
      <c r="Q46" s="14"/>
      <c r="T46" s="8"/>
      <c r="U46" s="9"/>
      <c r="V46" s="10" t="s">
        <v>28</v>
      </c>
      <c r="W46" s="11" t="n">
        <v>18</v>
      </c>
      <c r="X46" s="11" t="n">
        <v>673</v>
      </c>
      <c r="Y46" s="11" t="n">
        <v>92</v>
      </c>
      <c r="Z46" s="11" t="n">
        <v>137</v>
      </c>
    </row>
    <row r="47" customFormat="false" ht="14.25" hidden="false" customHeight="false" outlineLevel="0" collapsed="false">
      <c r="A47" s="8"/>
      <c r="B47" s="9"/>
      <c r="C47" s="10" t="s">
        <v>29</v>
      </c>
      <c r="D47" s="11" t="n">
        <v>35</v>
      </c>
      <c r="E47" s="11" t="n">
        <v>633</v>
      </c>
      <c r="F47" s="11" t="n">
        <v>142</v>
      </c>
      <c r="G47" s="11" t="n">
        <v>139</v>
      </c>
      <c r="N47" s="13" t="n">
        <f aca="false">AVERAGE(N$43:N$45)</f>
        <v>0.807577787702843</v>
      </c>
      <c r="O47" s="13" t="n">
        <f aca="false">AVERAGE(O$43:O$45)</f>
        <v>0.158418157848847</v>
      </c>
      <c r="P47" s="13" t="n">
        <f aca="false">AVERAGE(P$43:P$45)</f>
        <v>0.130250831066788</v>
      </c>
      <c r="Q47" s="13" t="n">
        <f aca="false">AVERAGE(Q$43:Q$45)</f>
        <v>0.944174526055063</v>
      </c>
      <c r="T47" s="8"/>
      <c r="U47" s="9"/>
      <c r="V47" s="10" t="s">
        <v>29</v>
      </c>
      <c r="W47" s="11" t="n">
        <v>22</v>
      </c>
      <c r="X47" s="11" t="n">
        <v>687</v>
      </c>
      <c r="Y47" s="11" t="n">
        <v>88</v>
      </c>
      <c r="Z47" s="11" t="n">
        <v>123</v>
      </c>
    </row>
    <row r="48" customFormat="false" ht="14.25" hidden="false" customHeight="false" outlineLevel="0" collapsed="false">
      <c r="A48" s="8"/>
      <c r="B48" s="9"/>
      <c r="C48" s="10" t="s">
        <v>30</v>
      </c>
      <c r="D48" s="11" t="n">
        <v>38</v>
      </c>
      <c r="E48" s="11" t="n">
        <v>662</v>
      </c>
      <c r="F48" s="11" t="n">
        <v>119</v>
      </c>
      <c r="G48" s="11" t="n">
        <v>130</v>
      </c>
      <c r="T48" s="8"/>
      <c r="U48" s="9"/>
      <c r="V48" s="10" t="s">
        <v>30</v>
      </c>
      <c r="W48" s="11" t="n">
        <v>24</v>
      </c>
      <c r="X48" s="11" t="n">
        <v>708</v>
      </c>
      <c r="Y48" s="11" t="n">
        <v>85</v>
      </c>
      <c r="Z48" s="11" t="n">
        <v>103</v>
      </c>
    </row>
    <row r="49" customFormat="false" ht="14.25" hidden="false" customHeight="false" outlineLevel="0" collapsed="false">
      <c r="A49" s="8"/>
      <c r="B49" s="9"/>
      <c r="C49" s="10" t="s">
        <v>31</v>
      </c>
      <c r="D49" s="11" t="n">
        <v>43</v>
      </c>
      <c r="E49" s="11" t="n">
        <v>643</v>
      </c>
      <c r="F49" s="11" t="n">
        <v>144</v>
      </c>
      <c r="G49" s="11" t="n">
        <v>119</v>
      </c>
      <c r="T49" s="8"/>
      <c r="U49" s="9"/>
      <c r="V49" s="10" t="s">
        <v>31</v>
      </c>
      <c r="W49" s="11" t="n">
        <v>26</v>
      </c>
      <c r="X49" s="11" t="n">
        <v>685</v>
      </c>
      <c r="Y49" s="11" t="n">
        <v>119</v>
      </c>
      <c r="Z49" s="11" t="n">
        <v>90</v>
      </c>
    </row>
    <row r="50" customFormat="false" ht="15" hidden="false" customHeight="false" outlineLevel="0" collapsed="false">
      <c r="A50" s="8"/>
      <c r="B50" s="9"/>
      <c r="C50" s="10" t="s">
        <v>33</v>
      </c>
      <c r="D50" s="11" t="n">
        <v>51</v>
      </c>
      <c r="E50" s="11" t="n">
        <v>594</v>
      </c>
      <c r="F50" s="11" t="n">
        <v>196</v>
      </c>
      <c r="G50" s="11" t="n">
        <v>102</v>
      </c>
      <c r="I50" s="5" t="s">
        <v>41</v>
      </c>
      <c r="J50" s="6" t="s">
        <v>11</v>
      </c>
      <c r="K50" s="6"/>
      <c r="L50" s="6"/>
      <c r="M50" s="6"/>
      <c r="N50" s="7" t="s">
        <v>12</v>
      </c>
      <c r="O50" s="7" t="s">
        <v>13</v>
      </c>
      <c r="P50" s="7" t="s">
        <v>14</v>
      </c>
      <c r="Q50" s="7" t="s">
        <v>15</v>
      </c>
      <c r="T50" s="8"/>
      <c r="U50" s="9"/>
      <c r="V50" s="10" t="s">
        <v>33</v>
      </c>
      <c r="W50" s="11" t="n">
        <v>31</v>
      </c>
      <c r="X50" s="11" t="n">
        <v>654</v>
      </c>
      <c r="Y50" s="11" t="n">
        <v>122</v>
      </c>
      <c r="Z50" s="11" t="n">
        <v>105</v>
      </c>
    </row>
    <row r="51" customFormat="false" ht="15" hidden="false" customHeight="false" outlineLevel="0" collapsed="false">
      <c r="A51" s="8"/>
      <c r="B51" s="15" t="s">
        <v>34</v>
      </c>
      <c r="C51" s="10" t="s">
        <v>18</v>
      </c>
      <c r="D51" s="11" t="n">
        <v>47</v>
      </c>
      <c r="E51" s="11" t="n">
        <v>580</v>
      </c>
      <c r="F51" s="11" t="n">
        <v>216</v>
      </c>
      <c r="G51" s="11" t="n">
        <v>106</v>
      </c>
      <c r="I51" s="5"/>
      <c r="J51" s="4" t="s">
        <v>6</v>
      </c>
      <c r="K51" s="4" t="s">
        <v>7</v>
      </c>
      <c r="L51" s="4" t="s">
        <v>8</v>
      </c>
      <c r="M51" s="4" t="s">
        <v>9</v>
      </c>
      <c r="N51" s="7"/>
      <c r="O51" s="7"/>
      <c r="P51" s="7"/>
      <c r="Q51" s="7"/>
      <c r="T51" s="8"/>
      <c r="U51" s="15" t="s">
        <v>34</v>
      </c>
      <c r="V51" s="10" t="s">
        <v>18</v>
      </c>
      <c r="W51" s="11" t="n">
        <v>26</v>
      </c>
      <c r="X51" s="11" t="n">
        <v>668</v>
      </c>
      <c r="Y51" s="11" t="n">
        <v>115</v>
      </c>
      <c r="Z51" s="11" t="n">
        <v>111</v>
      </c>
    </row>
    <row r="52" customFormat="false" ht="14.25" hidden="false" customHeight="false" outlineLevel="0" collapsed="false">
      <c r="A52" s="8"/>
      <c r="B52" s="15"/>
      <c r="C52" s="10" t="s">
        <v>20</v>
      </c>
      <c r="D52" s="11" t="n">
        <v>40</v>
      </c>
      <c r="E52" s="11" t="n">
        <v>644</v>
      </c>
      <c r="F52" s="11" t="n">
        <v>138</v>
      </c>
      <c r="G52" s="11" t="n">
        <v>127</v>
      </c>
      <c r="I52" s="12" t="s">
        <v>21</v>
      </c>
      <c r="J52" s="11" t="n">
        <f aca="false">SUM(W74:W83)</f>
        <v>121</v>
      </c>
      <c r="K52" s="11" t="n">
        <f aca="false">SUM(X74:X83)</f>
        <v>7190</v>
      </c>
      <c r="L52" s="11" t="n">
        <f aca="false">SUM(Y74:Y83)</f>
        <v>663</v>
      </c>
      <c r="M52" s="11" t="n">
        <f aca="false">SUM(Z74:Z83)</f>
        <v>812</v>
      </c>
      <c r="N52" s="13" t="n">
        <f aca="false">SUM(J52:K52)/SUM(J52:M52)</f>
        <v>0.832119280673799</v>
      </c>
      <c r="O52" s="13" t="n">
        <f aca="false">J52/(J52+L52)</f>
        <v>0.154336734693878</v>
      </c>
      <c r="P52" s="13" t="n">
        <f aca="false">J52/(J52+M52)</f>
        <v>0.129689174705252</v>
      </c>
      <c r="Q52" s="13" t="n">
        <f aca="false">(2566+J52+L52)/3499</f>
        <v>0.957416404687053</v>
      </c>
      <c r="T52" s="8"/>
      <c r="U52" s="15"/>
      <c r="V52" s="10" t="s">
        <v>20</v>
      </c>
      <c r="W52" s="11" t="n">
        <v>21</v>
      </c>
      <c r="X52" s="11" t="n">
        <v>690</v>
      </c>
      <c r="Y52" s="11" t="n">
        <v>81</v>
      </c>
      <c r="Z52" s="11" t="n">
        <v>128</v>
      </c>
    </row>
    <row r="53" customFormat="false" ht="14.25" hidden="false" customHeight="false" outlineLevel="0" collapsed="false">
      <c r="A53" s="8"/>
      <c r="B53" s="15"/>
      <c r="C53" s="10" t="s">
        <v>22</v>
      </c>
      <c r="D53" s="11" t="n">
        <v>40</v>
      </c>
      <c r="E53" s="11" t="n">
        <v>659</v>
      </c>
      <c r="F53" s="11" t="n">
        <v>115</v>
      </c>
      <c r="G53" s="11" t="n">
        <v>135</v>
      </c>
      <c r="I53" s="12" t="s">
        <v>23</v>
      </c>
      <c r="J53" s="11" t="n">
        <f aca="false">SUM(W84:W93)</f>
        <v>94</v>
      </c>
      <c r="K53" s="11" t="n">
        <f aca="false">SUM(X84:X93)</f>
        <v>7271</v>
      </c>
      <c r="L53" s="11" t="n">
        <f aca="false">SUM(Y84:Y93)</f>
        <v>582</v>
      </c>
      <c r="M53" s="11" t="n">
        <f aca="false">SUM(Z84:Z93)</f>
        <v>839</v>
      </c>
      <c r="N53" s="13" t="n">
        <f aca="false">SUM(J53:K53)/SUM(J53:M53)</f>
        <v>0.838265422262691</v>
      </c>
      <c r="O53" s="13" t="n">
        <f aca="false">J53/(J53+L53)</f>
        <v>0.13905325443787</v>
      </c>
      <c r="P53" s="13" t="n">
        <f aca="false">J53/(J53+M53)</f>
        <v>0.10075026795284</v>
      </c>
      <c r="Q53" s="13" t="n">
        <f aca="false">(2566+J53+L53)/3499</f>
        <v>0.92655044298371</v>
      </c>
      <c r="T53" s="8"/>
      <c r="U53" s="15"/>
      <c r="V53" s="10" t="s">
        <v>22</v>
      </c>
      <c r="W53" s="11" t="n">
        <v>20</v>
      </c>
      <c r="X53" s="11" t="n">
        <v>677</v>
      </c>
      <c r="Y53" s="11" t="n">
        <v>107</v>
      </c>
      <c r="Z53" s="11" t="n">
        <v>116</v>
      </c>
    </row>
    <row r="54" customFormat="false" ht="14.25" hidden="false" customHeight="false" outlineLevel="0" collapsed="false">
      <c r="A54" s="8"/>
      <c r="B54" s="15"/>
      <c r="C54" s="10" t="s">
        <v>24</v>
      </c>
      <c r="D54" s="11" t="n">
        <v>44</v>
      </c>
      <c r="E54" s="11" t="n">
        <v>640</v>
      </c>
      <c r="F54" s="11" t="n">
        <v>162</v>
      </c>
      <c r="G54" s="11" t="n">
        <v>103</v>
      </c>
      <c r="I54" s="12" t="s">
        <v>25</v>
      </c>
      <c r="J54" s="11" t="n">
        <f aca="false">SUM(W93:W102)</f>
        <v>123</v>
      </c>
      <c r="K54" s="11" t="n">
        <f aca="false">SUM(X93:X102)</f>
        <v>7215</v>
      </c>
      <c r="L54" s="11" t="n">
        <f aca="false">SUM(Y94:Y103)</f>
        <v>637</v>
      </c>
      <c r="M54" s="11" t="n">
        <f aca="false">SUM(Z94:Z103)</f>
        <v>815</v>
      </c>
      <c r="N54" s="13" t="n">
        <f aca="false">SUM(J54:K54)/SUM(J54:M54)</f>
        <v>0.83481228668942</v>
      </c>
      <c r="O54" s="13" t="n">
        <f aca="false">J54/(J54+L54)</f>
        <v>0.161842105263158</v>
      </c>
      <c r="P54" s="13" t="n">
        <f aca="false">J54/(J54+M54)</f>
        <v>0.131130063965885</v>
      </c>
      <c r="Q54" s="13" t="n">
        <f aca="false">(2566+J54+L54)/3499</f>
        <v>0.95055730208631</v>
      </c>
      <c r="T54" s="8"/>
      <c r="U54" s="15"/>
      <c r="V54" s="10" t="s">
        <v>24</v>
      </c>
      <c r="W54" s="11" t="n">
        <v>30</v>
      </c>
      <c r="X54" s="11" t="n">
        <v>614</v>
      </c>
      <c r="Y54" s="11" t="n">
        <v>169</v>
      </c>
      <c r="Z54" s="11" t="n">
        <v>107</v>
      </c>
    </row>
    <row r="55" customFormat="false" ht="15" hidden="false" customHeight="false" outlineLevel="0" collapsed="false">
      <c r="A55" s="8"/>
      <c r="B55" s="15"/>
      <c r="C55" s="10" t="s">
        <v>26</v>
      </c>
      <c r="D55" s="11" t="n">
        <v>54</v>
      </c>
      <c r="E55" s="11" t="n">
        <v>625</v>
      </c>
      <c r="F55" s="11" t="n">
        <v>139</v>
      </c>
      <c r="G55" s="11" t="n">
        <v>131</v>
      </c>
      <c r="N55" s="14" t="s">
        <v>27</v>
      </c>
      <c r="O55" s="14"/>
      <c r="P55" s="14"/>
      <c r="Q55" s="14"/>
      <c r="T55" s="8"/>
      <c r="U55" s="15"/>
      <c r="V55" s="10" t="s">
        <v>26</v>
      </c>
      <c r="W55" s="11" t="n">
        <v>22</v>
      </c>
      <c r="X55" s="11" t="n">
        <v>669</v>
      </c>
      <c r="Y55" s="11" t="n">
        <v>125</v>
      </c>
      <c r="Z55" s="11" t="n">
        <v>104</v>
      </c>
    </row>
    <row r="56" customFormat="false" ht="14.25" hidden="false" customHeight="false" outlineLevel="0" collapsed="false">
      <c r="A56" s="8"/>
      <c r="B56" s="15"/>
      <c r="C56" s="10" t="s">
        <v>28</v>
      </c>
      <c r="D56" s="11" t="n">
        <v>43</v>
      </c>
      <c r="E56" s="11" t="n">
        <v>641</v>
      </c>
      <c r="F56" s="11" t="n">
        <v>157</v>
      </c>
      <c r="G56" s="11" t="n">
        <v>108</v>
      </c>
      <c r="N56" s="13" t="n">
        <f aca="false">AVERAGE(N$52:N$54)</f>
        <v>0.835065663208636</v>
      </c>
      <c r="O56" s="13" t="n">
        <f aca="false">AVERAGE(O$52:O$54)</f>
        <v>0.151744031464968</v>
      </c>
      <c r="P56" s="13" t="n">
        <f aca="false">AVERAGE(P$52:P$54)</f>
        <v>0.120523168874659</v>
      </c>
      <c r="Q56" s="13" t="n">
        <f aca="false">AVERAGE(Q$52:Q$54)</f>
        <v>0.944841383252358</v>
      </c>
      <c r="T56" s="8"/>
      <c r="U56" s="15"/>
      <c r="V56" s="10" t="s">
        <v>28</v>
      </c>
      <c r="W56" s="11" t="n">
        <v>27</v>
      </c>
      <c r="X56" s="11" t="n">
        <v>670</v>
      </c>
      <c r="Y56" s="11" t="n">
        <v>117</v>
      </c>
      <c r="Z56" s="11" t="n">
        <v>106</v>
      </c>
    </row>
    <row r="57" customFormat="false" ht="14.25" hidden="false" customHeight="false" outlineLevel="0" collapsed="false">
      <c r="A57" s="8"/>
      <c r="B57" s="15"/>
      <c r="C57" s="10" t="s">
        <v>29</v>
      </c>
      <c r="D57" s="11" t="n">
        <v>55</v>
      </c>
      <c r="E57" s="11" t="n">
        <v>596</v>
      </c>
      <c r="F57" s="11" t="n">
        <v>190</v>
      </c>
      <c r="G57" s="11" t="n">
        <v>108</v>
      </c>
      <c r="T57" s="8"/>
      <c r="U57" s="15"/>
      <c r="V57" s="10" t="s">
        <v>29</v>
      </c>
      <c r="W57" s="11" t="n">
        <v>21</v>
      </c>
      <c r="X57" s="11" t="n">
        <v>688</v>
      </c>
      <c r="Y57" s="11" t="n">
        <v>102</v>
      </c>
      <c r="Z57" s="11" t="n">
        <v>109</v>
      </c>
    </row>
    <row r="58" customFormat="false" ht="14.25" hidden="false" customHeight="false" outlineLevel="0" collapsed="false">
      <c r="A58" s="8"/>
      <c r="B58" s="15"/>
      <c r="C58" s="10" t="s">
        <v>30</v>
      </c>
      <c r="D58" s="11" t="n">
        <v>58</v>
      </c>
      <c r="E58" s="11" t="n">
        <v>567</v>
      </c>
      <c r="F58" s="11" t="n">
        <v>217</v>
      </c>
      <c r="G58" s="11" t="n">
        <v>107</v>
      </c>
      <c r="T58" s="8"/>
      <c r="U58" s="15"/>
      <c r="V58" s="10" t="s">
        <v>30</v>
      </c>
      <c r="W58" s="11" t="n">
        <v>29</v>
      </c>
      <c r="X58" s="11" t="n">
        <v>669</v>
      </c>
      <c r="Y58" s="11" t="n">
        <v>125</v>
      </c>
      <c r="Z58" s="11" t="n">
        <v>97</v>
      </c>
    </row>
    <row r="59" customFormat="false" ht="15" hidden="false" customHeight="false" outlineLevel="0" collapsed="false">
      <c r="A59" s="8"/>
      <c r="B59" s="15"/>
      <c r="C59" s="10" t="s">
        <v>31</v>
      </c>
      <c r="D59" s="11" t="n">
        <v>37</v>
      </c>
      <c r="E59" s="11" t="n">
        <v>631</v>
      </c>
      <c r="F59" s="11" t="n">
        <v>165</v>
      </c>
      <c r="G59" s="11" t="n">
        <v>116</v>
      </c>
      <c r="I59" s="5" t="s">
        <v>42</v>
      </c>
      <c r="J59" s="6" t="s">
        <v>11</v>
      </c>
      <c r="K59" s="6"/>
      <c r="L59" s="6"/>
      <c r="M59" s="6"/>
      <c r="N59" s="7" t="s">
        <v>12</v>
      </c>
      <c r="O59" s="7" t="s">
        <v>13</v>
      </c>
      <c r="P59" s="7" t="s">
        <v>14</v>
      </c>
      <c r="Q59" s="7" t="s">
        <v>15</v>
      </c>
      <c r="T59" s="8"/>
      <c r="U59" s="15"/>
      <c r="V59" s="10" t="s">
        <v>31</v>
      </c>
      <c r="W59" s="11" t="n">
        <v>22</v>
      </c>
      <c r="X59" s="11" t="n">
        <v>679</v>
      </c>
      <c r="Y59" s="11" t="n">
        <v>105</v>
      </c>
      <c r="Z59" s="11" t="n">
        <v>114</v>
      </c>
    </row>
    <row r="60" customFormat="false" ht="15" hidden="false" customHeight="false" outlineLevel="0" collapsed="false">
      <c r="A60" s="8"/>
      <c r="B60" s="15"/>
      <c r="C60" s="10" t="s">
        <v>33</v>
      </c>
      <c r="D60" s="11" t="n">
        <v>35</v>
      </c>
      <c r="E60" s="11" t="n">
        <v>644</v>
      </c>
      <c r="F60" s="11" t="n">
        <v>127</v>
      </c>
      <c r="G60" s="11" t="n">
        <v>137</v>
      </c>
      <c r="I60" s="5"/>
      <c r="J60" s="4" t="s">
        <v>6</v>
      </c>
      <c r="K60" s="4" t="s">
        <v>7</v>
      </c>
      <c r="L60" s="4" t="s">
        <v>8</v>
      </c>
      <c r="M60" s="4" t="s">
        <v>9</v>
      </c>
      <c r="N60" s="7"/>
      <c r="O60" s="7"/>
      <c r="P60" s="7"/>
      <c r="Q60" s="7"/>
      <c r="T60" s="8"/>
      <c r="U60" s="15"/>
      <c r="V60" s="10" t="s">
        <v>33</v>
      </c>
      <c r="W60" s="11" t="n">
        <v>23</v>
      </c>
      <c r="X60" s="11" t="n">
        <v>658</v>
      </c>
      <c r="Y60" s="11" t="n">
        <v>125</v>
      </c>
      <c r="Z60" s="11" t="n">
        <v>106</v>
      </c>
    </row>
    <row r="61" customFormat="false" ht="14.25" hidden="false" customHeight="false" outlineLevel="0" collapsed="false">
      <c r="A61" s="8"/>
      <c r="B61" s="16" t="s">
        <v>36</v>
      </c>
      <c r="C61" s="10" t="s">
        <v>18</v>
      </c>
      <c r="D61" s="11" t="n">
        <v>38</v>
      </c>
      <c r="E61" s="11" t="n">
        <v>656</v>
      </c>
      <c r="F61" s="11" t="n">
        <v>110</v>
      </c>
      <c r="G61" s="11" t="n">
        <v>145</v>
      </c>
      <c r="I61" s="12" t="s">
        <v>21</v>
      </c>
      <c r="J61" s="11" t="n">
        <f aca="false">SUM(D107:D116)</f>
        <v>63</v>
      </c>
      <c r="K61" s="11" t="n">
        <f aca="false">SUM(E107:E116)</f>
        <v>7398</v>
      </c>
      <c r="L61" s="11" t="n">
        <f aca="false">SUM(F107:F116)</f>
        <v>455</v>
      </c>
      <c r="M61" s="11" t="n">
        <f aca="false">SUM(G107:G116)</f>
        <v>719</v>
      </c>
      <c r="N61" s="13" t="n">
        <f aca="false">SUM(J61:K61)/SUM(J61:M61)</f>
        <v>0.864041690793283</v>
      </c>
      <c r="O61" s="13" t="n">
        <f aca="false">J61/(J61+L61)</f>
        <v>0.121621621621622</v>
      </c>
      <c r="P61" s="13" t="n">
        <f aca="false">J61/(J61+M61)</f>
        <v>0.0805626598465473</v>
      </c>
      <c r="Q61" s="13" t="n">
        <f aca="false">(1797+J61+L61)/3499</f>
        <v>0.661617605030009</v>
      </c>
      <c r="T61" s="8"/>
      <c r="U61" s="16" t="s">
        <v>36</v>
      </c>
      <c r="V61" s="10" t="s">
        <v>18</v>
      </c>
      <c r="W61" s="11" t="n">
        <v>26</v>
      </c>
      <c r="X61" s="11" t="n">
        <v>680</v>
      </c>
      <c r="Y61" s="11" t="n">
        <v>107</v>
      </c>
      <c r="Z61" s="11" t="n">
        <v>107</v>
      </c>
    </row>
    <row r="62" customFormat="false" ht="14.25" hidden="false" customHeight="false" outlineLevel="0" collapsed="false">
      <c r="A62" s="8"/>
      <c r="B62" s="8"/>
      <c r="C62" s="10" t="s">
        <v>20</v>
      </c>
      <c r="D62" s="11" t="n">
        <v>49</v>
      </c>
      <c r="E62" s="11" t="n">
        <v>637</v>
      </c>
      <c r="F62" s="11" t="n">
        <v>131</v>
      </c>
      <c r="G62" s="11" t="n">
        <v>132</v>
      </c>
      <c r="I62" s="12" t="s">
        <v>23</v>
      </c>
      <c r="J62" s="11" t="n">
        <f aca="false">SUM(D117:D126)</f>
        <v>71</v>
      </c>
      <c r="K62" s="11" t="n">
        <f aca="false">SUM(E117:E126)</f>
        <v>7359</v>
      </c>
      <c r="L62" s="11" t="n">
        <f aca="false">SUM(F117:F126)</f>
        <v>494</v>
      </c>
      <c r="M62" s="11" t="n">
        <f aca="false">SUM(G117:G126)</f>
        <v>711</v>
      </c>
      <c r="N62" s="13" t="n">
        <f aca="false">SUM(J62:K62)/SUM(J62:M62)</f>
        <v>0.860451650260568</v>
      </c>
      <c r="O62" s="13" t="n">
        <f aca="false">J62/(J62+L62)</f>
        <v>0.125663716814159</v>
      </c>
      <c r="P62" s="13" t="n">
        <f aca="false">J62/(J62+M62)</f>
        <v>0.0907928388746803</v>
      </c>
      <c r="Q62" s="13" t="n">
        <f aca="false">(1797+J62+L62)/3499</f>
        <v>0.675050014289797</v>
      </c>
      <c r="T62" s="8"/>
      <c r="U62" s="8"/>
      <c r="V62" s="10" t="s">
        <v>20</v>
      </c>
      <c r="W62" s="11" t="n">
        <v>21</v>
      </c>
      <c r="X62" s="11" t="n">
        <v>684</v>
      </c>
      <c r="Y62" s="11" t="n">
        <v>118</v>
      </c>
      <c r="Z62" s="11" t="n">
        <v>97</v>
      </c>
    </row>
    <row r="63" customFormat="false" ht="14.25" hidden="false" customHeight="false" outlineLevel="0" collapsed="false">
      <c r="A63" s="8"/>
      <c r="B63" s="8"/>
      <c r="C63" s="10" t="s">
        <v>22</v>
      </c>
      <c r="D63" s="11" t="n">
        <v>34</v>
      </c>
      <c r="E63" s="11" t="n">
        <v>638</v>
      </c>
      <c r="F63" s="11" t="n">
        <v>155</v>
      </c>
      <c r="G63" s="11" t="n">
        <v>122</v>
      </c>
      <c r="I63" s="12" t="s">
        <v>25</v>
      </c>
      <c r="J63" s="11" t="n">
        <f aca="false">SUM(D127:D136)</f>
        <v>58</v>
      </c>
      <c r="K63" s="11" t="n">
        <f aca="false">SUM(E127:E136)</f>
        <v>7351</v>
      </c>
      <c r="L63" s="11" t="n">
        <f aca="false">SUM(F126:F135)</f>
        <v>482</v>
      </c>
      <c r="M63" s="11" t="n">
        <f aca="false">SUM(G127:G136)</f>
        <v>724</v>
      </c>
      <c r="N63" s="13" t="n">
        <f aca="false">SUM(J63:K63)/SUM(J63:M63)</f>
        <v>0.860011607661056</v>
      </c>
      <c r="O63" s="13" t="n">
        <f aca="false">J63/(J63+L63)</f>
        <v>0.107407407407407</v>
      </c>
      <c r="P63" s="13" t="n">
        <f aca="false">J63/(J63+M63)</f>
        <v>0.0741687979539642</v>
      </c>
      <c r="Q63" s="13" t="n">
        <f aca="false">(1797+J63+L63)/3499</f>
        <v>0.667905115747356</v>
      </c>
      <c r="T63" s="8"/>
      <c r="U63" s="8"/>
      <c r="V63" s="10" t="s">
        <v>22</v>
      </c>
      <c r="W63" s="11" t="n">
        <v>31</v>
      </c>
      <c r="X63" s="11" t="n">
        <v>660</v>
      </c>
      <c r="Y63" s="11" t="n">
        <v>122</v>
      </c>
      <c r="Z63" s="11" t="n">
        <v>107</v>
      </c>
    </row>
    <row r="64" customFormat="false" ht="15" hidden="false" customHeight="false" outlineLevel="0" collapsed="false">
      <c r="A64" s="8"/>
      <c r="B64" s="8"/>
      <c r="C64" s="10" t="s">
        <v>24</v>
      </c>
      <c r="D64" s="11" t="n">
        <v>45</v>
      </c>
      <c r="E64" s="11" t="n">
        <v>652</v>
      </c>
      <c r="F64" s="11" t="n">
        <v>110</v>
      </c>
      <c r="G64" s="11" t="n">
        <v>142</v>
      </c>
      <c r="N64" s="14" t="s">
        <v>27</v>
      </c>
      <c r="O64" s="14"/>
      <c r="P64" s="14"/>
      <c r="Q64" s="14"/>
      <c r="T64" s="8"/>
      <c r="U64" s="8"/>
      <c r="V64" s="10" t="s">
        <v>24</v>
      </c>
      <c r="W64" s="11" t="n">
        <v>19</v>
      </c>
      <c r="X64" s="11" t="n">
        <v>674</v>
      </c>
      <c r="Y64" s="11" t="n">
        <v>103</v>
      </c>
      <c r="Z64" s="11" t="n">
        <v>124</v>
      </c>
    </row>
    <row r="65" customFormat="false" ht="14.25" hidden="false" customHeight="false" outlineLevel="0" collapsed="false">
      <c r="A65" s="8"/>
      <c r="B65" s="8"/>
      <c r="C65" s="10" t="s">
        <v>26</v>
      </c>
      <c r="D65" s="11" t="n">
        <v>44</v>
      </c>
      <c r="E65" s="11" t="n">
        <v>590</v>
      </c>
      <c r="F65" s="11" t="n">
        <v>210</v>
      </c>
      <c r="G65" s="11" t="n">
        <v>105</v>
      </c>
      <c r="N65" s="13" t="n">
        <f aca="false">AVERAGE(N$61:N$63)</f>
        <v>0.861501649571636</v>
      </c>
      <c r="O65" s="13" t="n">
        <f aca="false">AVERAGE(O$61:O$63)</f>
        <v>0.118230915281063</v>
      </c>
      <c r="P65" s="13" t="n">
        <f aca="false">AVERAGE(P$61:P$63)</f>
        <v>0.0818414322250639</v>
      </c>
      <c r="Q65" s="13" t="n">
        <f aca="false">AVERAGE(Q$61:Q$63)</f>
        <v>0.668190911689054</v>
      </c>
      <c r="T65" s="8"/>
      <c r="U65" s="8"/>
      <c r="V65" s="10" t="s">
        <v>26</v>
      </c>
      <c r="W65" s="11" t="n">
        <v>23</v>
      </c>
      <c r="X65" s="11" t="n">
        <v>712</v>
      </c>
      <c r="Y65" s="11" t="n">
        <v>87</v>
      </c>
      <c r="Z65" s="11" t="n">
        <v>98</v>
      </c>
    </row>
    <row r="66" customFormat="false" ht="14.25" hidden="false" customHeight="false" outlineLevel="0" collapsed="false">
      <c r="A66" s="8"/>
      <c r="B66" s="8"/>
      <c r="C66" s="10" t="s">
        <v>28</v>
      </c>
      <c r="D66" s="11" t="n">
        <v>33</v>
      </c>
      <c r="E66" s="11" t="n">
        <v>636</v>
      </c>
      <c r="F66" s="11" t="n">
        <v>159</v>
      </c>
      <c r="G66" s="11" t="n">
        <v>121</v>
      </c>
      <c r="T66" s="8"/>
      <c r="U66" s="8"/>
      <c r="V66" s="10" t="s">
        <v>28</v>
      </c>
      <c r="W66" s="11" t="n">
        <v>25</v>
      </c>
      <c r="X66" s="11" t="n">
        <v>709</v>
      </c>
      <c r="Y66" s="11" t="n">
        <v>92</v>
      </c>
      <c r="Z66" s="11" t="n">
        <v>94</v>
      </c>
    </row>
    <row r="67" customFormat="false" ht="14.25" hidden="false" customHeight="false" outlineLevel="0" collapsed="false">
      <c r="A67" s="8"/>
      <c r="B67" s="8"/>
      <c r="C67" s="10" t="s">
        <v>29</v>
      </c>
      <c r="D67" s="11" t="n">
        <v>29</v>
      </c>
      <c r="E67" s="11" t="n">
        <v>687</v>
      </c>
      <c r="F67" s="11" t="n">
        <v>111</v>
      </c>
      <c r="G67" s="11" t="n">
        <v>122</v>
      </c>
      <c r="T67" s="8"/>
      <c r="U67" s="8"/>
      <c r="V67" s="10" t="s">
        <v>29</v>
      </c>
      <c r="W67" s="11" t="n">
        <v>33</v>
      </c>
      <c r="X67" s="11" t="n">
        <v>667</v>
      </c>
      <c r="Y67" s="11" t="n">
        <v>113</v>
      </c>
      <c r="Z67" s="11" t="n">
        <v>107</v>
      </c>
    </row>
    <row r="68" customFormat="false" ht="15" hidden="false" customHeight="false" outlineLevel="0" collapsed="false">
      <c r="A68" s="8"/>
      <c r="B68" s="8"/>
      <c r="C68" s="10" t="s">
        <v>30</v>
      </c>
      <c r="D68" s="11" t="n">
        <v>33</v>
      </c>
      <c r="E68" s="11" t="n">
        <v>671</v>
      </c>
      <c r="F68" s="11" t="n">
        <v>122</v>
      </c>
      <c r="G68" s="11" t="n">
        <v>123</v>
      </c>
      <c r="I68" s="5" t="s">
        <v>43</v>
      </c>
      <c r="J68" s="6" t="s">
        <v>11</v>
      </c>
      <c r="K68" s="6"/>
      <c r="L68" s="6"/>
      <c r="M68" s="6"/>
      <c r="N68" s="7" t="s">
        <v>12</v>
      </c>
      <c r="O68" s="7" t="s">
        <v>13</v>
      </c>
      <c r="P68" s="7" t="s">
        <v>14</v>
      </c>
      <c r="Q68" s="7" t="s">
        <v>15</v>
      </c>
      <c r="T68" s="8"/>
      <c r="U68" s="8"/>
      <c r="V68" s="10" t="s">
        <v>30</v>
      </c>
      <c r="W68" s="11" t="n">
        <v>23</v>
      </c>
      <c r="X68" s="11" t="n">
        <v>659</v>
      </c>
      <c r="Y68" s="11" t="n">
        <v>119</v>
      </c>
      <c r="Z68" s="11" t="n">
        <v>119</v>
      </c>
    </row>
    <row r="69" customFormat="false" ht="15" hidden="false" customHeight="false" outlineLevel="0" collapsed="false">
      <c r="A69" s="8"/>
      <c r="B69" s="8"/>
      <c r="C69" s="10" t="s">
        <v>31</v>
      </c>
      <c r="D69" s="11" t="n">
        <v>36</v>
      </c>
      <c r="E69" s="11" t="n">
        <v>646</v>
      </c>
      <c r="F69" s="11" t="n">
        <v>139</v>
      </c>
      <c r="G69" s="11" t="n">
        <v>128</v>
      </c>
      <c r="I69" s="5"/>
      <c r="J69" s="4" t="s">
        <v>6</v>
      </c>
      <c r="K69" s="4" t="s">
        <v>7</v>
      </c>
      <c r="L69" s="4" t="s">
        <v>8</v>
      </c>
      <c r="M69" s="4" t="s">
        <v>9</v>
      </c>
      <c r="N69" s="7"/>
      <c r="O69" s="7"/>
      <c r="P69" s="7"/>
      <c r="Q69" s="7"/>
      <c r="T69" s="8"/>
      <c r="U69" s="8"/>
      <c r="V69" s="10" t="s">
        <v>31</v>
      </c>
      <c r="W69" s="11" t="n">
        <v>21</v>
      </c>
      <c r="X69" s="11" t="n">
        <v>680</v>
      </c>
      <c r="Y69" s="11" t="n">
        <v>104</v>
      </c>
      <c r="Z69" s="11" t="n">
        <v>115</v>
      </c>
    </row>
    <row r="70" customFormat="false" ht="14.25" hidden="false" customHeight="false" outlineLevel="0" collapsed="false">
      <c r="A70" s="8"/>
      <c r="B70" s="8"/>
      <c r="C70" s="10" t="s">
        <v>33</v>
      </c>
      <c r="D70" s="11" t="n">
        <v>27</v>
      </c>
      <c r="E70" s="11" t="n">
        <v>679</v>
      </c>
      <c r="F70" s="11" t="n">
        <v>114</v>
      </c>
      <c r="G70" s="11" t="n">
        <v>123</v>
      </c>
      <c r="I70" s="12" t="s">
        <v>21</v>
      </c>
      <c r="J70" s="11" t="n">
        <f aca="false">SUM(W107:W116)</f>
        <v>31</v>
      </c>
      <c r="K70" s="11" t="n">
        <f aca="false">SUM(X107:X116)</f>
        <v>7470</v>
      </c>
      <c r="L70" s="11" t="n">
        <f aca="false">SUM(Y107:Y116)</f>
        <v>383</v>
      </c>
      <c r="M70" s="11" t="n">
        <f aca="false">SUM(Z107:Z116)</f>
        <v>532</v>
      </c>
      <c r="N70" s="13" t="n">
        <f aca="false">SUM(J70:K70)/SUM(J70:M70)</f>
        <v>0.891278517110266</v>
      </c>
      <c r="O70" s="13" t="n">
        <f aca="false">J70/(J70+L70)</f>
        <v>0.0748792270531401</v>
      </c>
      <c r="P70" s="13" t="n">
        <f aca="false">J70/(J70+M70)</f>
        <v>0.0550621669626998</v>
      </c>
      <c r="Q70" s="13" t="n">
        <f aca="false">(1931+J70+L70)/3499</f>
        <v>0.670191483280937</v>
      </c>
      <c r="T70" s="8"/>
      <c r="U70" s="8"/>
      <c r="V70" s="10" t="s">
        <v>33</v>
      </c>
      <c r="W70" s="11" t="n">
        <v>26</v>
      </c>
      <c r="X70" s="11" t="n">
        <v>632</v>
      </c>
      <c r="Y70" s="11" t="n">
        <v>131</v>
      </c>
      <c r="Z70" s="11" t="n">
        <v>123</v>
      </c>
    </row>
    <row r="71" customFormat="false" ht="12.75" hidden="false" customHeight="false" outlineLevel="0" collapsed="false">
      <c r="D71" s="17"/>
      <c r="E71" s="17"/>
      <c r="F71" s="17"/>
      <c r="G71" s="17"/>
      <c r="I71" s="12" t="s">
        <v>23</v>
      </c>
      <c r="J71" s="11" t="n">
        <f aca="false">SUM(W117:W126)</f>
        <v>28</v>
      </c>
      <c r="K71" s="11" t="n">
        <f aca="false">SUM(X117:X126)</f>
        <v>7427</v>
      </c>
      <c r="L71" s="11" t="n">
        <f aca="false">SUM(Y117:Y126)</f>
        <v>426</v>
      </c>
      <c r="M71" s="11" t="n">
        <f aca="false">SUM(Z117:Z126)</f>
        <v>535</v>
      </c>
      <c r="N71" s="13" t="n">
        <f aca="false">SUM(J71:K71)/SUM(J71:M71)</f>
        <v>0.885812737642585</v>
      </c>
      <c r="O71" s="13" t="n">
        <f aca="false">J71/(J71+L71)</f>
        <v>0.0616740088105727</v>
      </c>
      <c r="P71" s="13" t="n">
        <f aca="false">J71/(J71+M71)</f>
        <v>0.0497335701598579</v>
      </c>
      <c r="Q71" s="13" t="n">
        <f aca="false">(1931+J71+L71)/3499</f>
        <v>0.681623320948842</v>
      </c>
      <c r="W71" s="17"/>
      <c r="X71" s="17"/>
      <c r="Y71" s="17"/>
      <c r="Z71" s="17"/>
    </row>
    <row r="72" customFormat="false" ht="12.75" hidden="false" customHeight="false" outlineLevel="0" collapsed="false">
      <c r="D72" s="17"/>
      <c r="E72" s="17"/>
      <c r="F72" s="17"/>
      <c r="G72" s="17"/>
      <c r="I72" s="12" t="s">
        <v>25</v>
      </c>
      <c r="J72" s="11" t="n">
        <f aca="false">SUM(W127:W136)</f>
        <v>42</v>
      </c>
      <c r="K72" s="11" t="n">
        <f aca="false">SUM(X127:X136)</f>
        <v>7427</v>
      </c>
      <c r="L72" s="11" t="n">
        <f aca="false">SUM(Y127:Y136)</f>
        <v>426</v>
      </c>
      <c r="M72" s="11" t="n">
        <f aca="false">SUM(Z127:Z136)</f>
        <v>521</v>
      </c>
      <c r="N72" s="13" t="n">
        <f aca="false">SUM(J72:K72)/SUM(J72:M72)</f>
        <v>0.887476235741445</v>
      </c>
      <c r="O72" s="13" t="n">
        <f aca="false">J72/(J72+L72)</f>
        <v>0.0897435897435897</v>
      </c>
      <c r="P72" s="13" t="n">
        <f aca="false">J72/(J72+M72)</f>
        <v>0.0746003552397869</v>
      </c>
      <c r="Q72" s="13" t="n">
        <f aca="false">(1931+J72+L72)/3499</f>
        <v>0.685624464132609</v>
      </c>
      <c r="W72" s="17"/>
      <c r="X72" s="17"/>
      <c r="Y72" s="17"/>
      <c r="Z72" s="17"/>
    </row>
    <row r="73" customFormat="false" ht="15" hidden="false" customHeight="false" outlineLevel="0" collapsed="false">
      <c r="D73" s="4" t="s">
        <v>6</v>
      </c>
      <c r="E73" s="4" t="s">
        <v>7</v>
      </c>
      <c r="F73" s="4" t="s">
        <v>8</v>
      </c>
      <c r="G73" s="4" t="s">
        <v>9</v>
      </c>
      <c r="N73" s="14" t="s">
        <v>27</v>
      </c>
      <c r="O73" s="14"/>
      <c r="P73" s="14"/>
      <c r="Q73" s="14"/>
      <c r="W73" s="4" t="s">
        <v>6</v>
      </c>
      <c r="X73" s="4" t="s">
        <v>7</v>
      </c>
      <c r="Y73" s="4" t="s">
        <v>8</v>
      </c>
      <c r="Z73" s="4" t="s">
        <v>9</v>
      </c>
    </row>
    <row r="74" customFormat="false" ht="13.5" hidden="false" customHeight="true" outlineLevel="0" collapsed="false">
      <c r="A74" s="8" t="s">
        <v>106</v>
      </c>
      <c r="B74" s="9" t="s">
        <v>17</v>
      </c>
      <c r="C74" s="10" t="s">
        <v>18</v>
      </c>
      <c r="D74" s="11" t="n">
        <v>12</v>
      </c>
      <c r="E74" s="11" t="n">
        <v>737</v>
      </c>
      <c r="F74" s="11" t="n">
        <v>54</v>
      </c>
      <c r="G74" s="11" t="n">
        <v>93</v>
      </c>
      <c r="N74" s="13" t="n">
        <f aca="false">AVERAGE(N$70:N$72)</f>
        <v>0.888189163498099</v>
      </c>
      <c r="O74" s="13" t="n">
        <f aca="false">AVERAGE(O$70:O$72)</f>
        <v>0.0754322752024342</v>
      </c>
      <c r="P74" s="13" t="n">
        <f aca="false">AVERAGE(P$70:P$72)</f>
        <v>0.0597986974541149</v>
      </c>
      <c r="Q74" s="13" t="n">
        <f aca="false">AVERAGE(Q$70:Q$72)</f>
        <v>0.679146422787463</v>
      </c>
      <c r="T74" s="8" t="s">
        <v>107</v>
      </c>
      <c r="U74" s="9" t="s">
        <v>17</v>
      </c>
      <c r="V74" s="10" t="s">
        <v>18</v>
      </c>
      <c r="W74" s="11" t="n">
        <v>12</v>
      </c>
      <c r="X74" s="11" t="n">
        <v>729</v>
      </c>
      <c r="Y74" s="11" t="n">
        <v>54</v>
      </c>
      <c r="Z74" s="11" t="n">
        <v>84</v>
      </c>
    </row>
    <row r="75" customFormat="false" ht="14.25" hidden="false" customHeight="false" outlineLevel="0" collapsed="false">
      <c r="A75" s="8"/>
      <c r="B75" s="9"/>
      <c r="C75" s="10" t="s">
        <v>20</v>
      </c>
      <c r="D75" s="11" t="n">
        <v>13</v>
      </c>
      <c r="E75" s="11" t="n">
        <v>710</v>
      </c>
      <c r="F75" s="11" t="n">
        <v>77</v>
      </c>
      <c r="G75" s="11" t="n">
        <v>96</v>
      </c>
      <c r="T75" s="8"/>
      <c r="U75" s="9"/>
      <c r="V75" s="10" t="s">
        <v>20</v>
      </c>
      <c r="W75" s="11" t="n">
        <v>10</v>
      </c>
      <c r="X75" s="11" t="n">
        <v>721</v>
      </c>
      <c r="Y75" s="11" t="n">
        <v>69</v>
      </c>
      <c r="Z75" s="11" t="n">
        <v>79</v>
      </c>
    </row>
    <row r="76" customFormat="false" ht="14.25" hidden="false" customHeight="false" outlineLevel="0" collapsed="false">
      <c r="A76" s="8"/>
      <c r="B76" s="9"/>
      <c r="C76" s="10" t="s">
        <v>22</v>
      </c>
      <c r="D76" s="11" t="n">
        <v>12</v>
      </c>
      <c r="E76" s="11" t="n">
        <v>706</v>
      </c>
      <c r="F76" s="11" t="n">
        <v>84</v>
      </c>
      <c r="G76" s="11" t="n">
        <v>94</v>
      </c>
      <c r="T76" s="8"/>
      <c r="U76" s="9"/>
      <c r="V76" s="10" t="s">
        <v>22</v>
      </c>
      <c r="W76" s="11" t="n">
        <v>10</v>
      </c>
      <c r="X76" s="11" t="n">
        <v>692</v>
      </c>
      <c r="Y76" s="11" t="n">
        <v>92</v>
      </c>
      <c r="Z76" s="11" t="n">
        <v>85</v>
      </c>
    </row>
    <row r="77" customFormat="false" ht="15" hidden="false" customHeight="false" outlineLevel="0" collapsed="false">
      <c r="A77" s="8"/>
      <c r="B77" s="9"/>
      <c r="C77" s="10" t="s">
        <v>24</v>
      </c>
      <c r="D77" s="11" t="n">
        <v>16</v>
      </c>
      <c r="E77" s="11" t="n">
        <v>701</v>
      </c>
      <c r="F77" s="11" t="n">
        <v>82</v>
      </c>
      <c r="G77" s="11" t="n">
        <v>97</v>
      </c>
      <c r="I77" s="5" t="s">
        <v>46</v>
      </c>
      <c r="J77" s="6" t="s">
        <v>11</v>
      </c>
      <c r="K77" s="6"/>
      <c r="L77" s="6"/>
      <c r="M77" s="6"/>
      <c r="N77" s="7" t="s">
        <v>12</v>
      </c>
      <c r="O77" s="7" t="s">
        <v>13</v>
      </c>
      <c r="P77" s="7" t="s">
        <v>14</v>
      </c>
      <c r="Q77" s="7" t="s">
        <v>15</v>
      </c>
      <c r="T77" s="8"/>
      <c r="U77" s="9"/>
      <c r="V77" s="10" t="s">
        <v>24</v>
      </c>
      <c r="W77" s="11" t="n">
        <v>21</v>
      </c>
      <c r="X77" s="11" t="n">
        <v>705</v>
      </c>
      <c r="Y77" s="11" t="n">
        <v>80</v>
      </c>
      <c r="Z77" s="11" t="n">
        <v>73</v>
      </c>
    </row>
    <row r="78" customFormat="false" ht="15" hidden="false" customHeight="false" outlineLevel="0" collapsed="false">
      <c r="A78" s="8"/>
      <c r="B78" s="9"/>
      <c r="C78" s="10" t="s">
        <v>26</v>
      </c>
      <c r="D78" s="11" t="n">
        <v>16</v>
      </c>
      <c r="E78" s="11" t="n">
        <v>718</v>
      </c>
      <c r="F78" s="11" t="n">
        <v>69</v>
      </c>
      <c r="G78" s="11" t="n">
        <v>93</v>
      </c>
      <c r="I78" s="5"/>
      <c r="J78" s="4" t="s">
        <v>6</v>
      </c>
      <c r="K78" s="4" t="s">
        <v>7</v>
      </c>
      <c r="L78" s="4" t="s">
        <v>8</v>
      </c>
      <c r="M78" s="4" t="s">
        <v>9</v>
      </c>
      <c r="N78" s="7"/>
      <c r="O78" s="7"/>
      <c r="P78" s="7"/>
      <c r="Q78" s="7"/>
      <c r="T78" s="8"/>
      <c r="U78" s="9"/>
      <c r="V78" s="10" t="s">
        <v>26</v>
      </c>
      <c r="W78" s="11" t="n">
        <v>13</v>
      </c>
      <c r="X78" s="11" t="n">
        <v>736</v>
      </c>
      <c r="Y78" s="11" t="n">
        <v>55</v>
      </c>
      <c r="Z78" s="11" t="n">
        <v>75</v>
      </c>
    </row>
    <row r="79" customFormat="false" ht="14.25" hidden="false" customHeight="false" outlineLevel="0" collapsed="false">
      <c r="A79" s="8"/>
      <c r="B79" s="9"/>
      <c r="C79" s="10" t="s">
        <v>28</v>
      </c>
      <c r="D79" s="11" t="n">
        <v>12</v>
      </c>
      <c r="E79" s="11" t="n">
        <v>706</v>
      </c>
      <c r="F79" s="11" t="n">
        <v>79</v>
      </c>
      <c r="G79" s="11" t="n">
        <v>99</v>
      </c>
      <c r="I79" s="12" t="s">
        <v>21</v>
      </c>
      <c r="J79" s="11" t="n">
        <f aca="false">SUM(D140:D149)</f>
        <v>21</v>
      </c>
      <c r="K79" s="11" t="n">
        <f aca="false">SUM(E140:E149)</f>
        <v>7555</v>
      </c>
      <c r="L79" s="11" t="n">
        <f aca="false">SUM(F140:F149)</f>
        <v>298</v>
      </c>
      <c r="M79" s="11" t="n">
        <f aca="false">SUM(G140:G149)</f>
        <v>358</v>
      </c>
      <c r="N79" s="13" t="n">
        <f aca="false">SUM(J79:K79)/SUM(J79:M79)</f>
        <v>0.920310981535471</v>
      </c>
      <c r="O79" s="13" t="n">
        <f aca="false">J79/(J79+L79)</f>
        <v>0.0658307210031348</v>
      </c>
      <c r="P79" s="13" t="n">
        <f aca="false">J79/(J79+M79)</f>
        <v>0.0554089709762533</v>
      </c>
      <c r="Q79" s="13" t="n">
        <f aca="false">(2069+J79+L79)/3499</f>
        <v>0.682480708773935</v>
      </c>
      <c r="T79" s="8"/>
      <c r="U79" s="9"/>
      <c r="V79" s="10" t="s">
        <v>28</v>
      </c>
      <c r="W79" s="11" t="n">
        <v>8</v>
      </c>
      <c r="X79" s="11" t="n">
        <v>728</v>
      </c>
      <c r="Y79" s="11" t="n">
        <v>60</v>
      </c>
      <c r="Z79" s="11" t="n">
        <v>83</v>
      </c>
      <c r="AC79" s="22" t="n">
        <v>972</v>
      </c>
      <c r="AD79" s="0" t="n">
        <f aca="false">AC79/3499</f>
        <v>0.277793655330094</v>
      </c>
    </row>
    <row r="80" customFormat="false" ht="14.25" hidden="false" customHeight="false" outlineLevel="0" collapsed="false">
      <c r="A80" s="8"/>
      <c r="B80" s="9"/>
      <c r="C80" s="10" t="s">
        <v>29</v>
      </c>
      <c r="D80" s="11" t="n">
        <v>15</v>
      </c>
      <c r="E80" s="11" t="n">
        <v>727</v>
      </c>
      <c r="F80" s="11" t="n">
        <v>65</v>
      </c>
      <c r="G80" s="11" t="n">
        <v>89</v>
      </c>
      <c r="I80" s="12" t="s">
        <v>23</v>
      </c>
      <c r="J80" s="11" t="n">
        <f aca="false">SUM(D150:D159)</f>
        <v>18</v>
      </c>
      <c r="K80" s="11" t="n">
        <f aca="false">SUM(E150:E159)</f>
        <v>7560</v>
      </c>
      <c r="L80" s="11" t="n">
        <f aca="false">SUM(F150:F159)</f>
        <v>293</v>
      </c>
      <c r="M80" s="11" t="n">
        <f aca="false">SUM(G150:G159)</f>
        <v>361</v>
      </c>
      <c r="N80" s="13" t="n">
        <f aca="false">SUM(J80:K80)/SUM(J80:M80)</f>
        <v>0.920553935860058</v>
      </c>
      <c r="O80" s="13" t="n">
        <f aca="false">J80/(J80+L80)</f>
        <v>0.0578778135048232</v>
      </c>
      <c r="P80" s="13" t="n">
        <f aca="false">J80/(J80+M80)</f>
        <v>0.0474934036939314</v>
      </c>
      <c r="Q80" s="13" t="n">
        <f aca="false">(2069+J80+L80)/3499</f>
        <v>0.680194341240354</v>
      </c>
      <c r="T80" s="8"/>
      <c r="U80" s="9"/>
      <c r="V80" s="10" t="s">
        <v>29</v>
      </c>
      <c r="W80" s="11" t="n">
        <v>4</v>
      </c>
      <c r="X80" s="11" t="n">
        <v>755</v>
      </c>
      <c r="Y80" s="11" t="n">
        <v>45</v>
      </c>
      <c r="Z80" s="11" t="n">
        <v>75</v>
      </c>
      <c r="AC80" s="22" t="n">
        <v>1357</v>
      </c>
      <c r="AD80" s="0" t="n">
        <f aca="false">AC80/3499</f>
        <v>0.387825092883681</v>
      </c>
    </row>
    <row r="81" customFormat="false" ht="14.25" hidden="false" customHeight="false" outlineLevel="0" collapsed="false">
      <c r="A81" s="8"/>
      <c r="B81" s="9"/>
      <c r="C81" s="10" t="s">
        <v>30</v>
      </c>
      <c r="D81" s="11" t="n">
        <v>16</v>
      </c>
      <c r="E81" s="11" t="n">
        <v>732</v>
      </c>
      <c r="F81" s="11" t="n">
        <v>57</v>
      </c>
      <c r="G81" s="11" t="n">
        <v>91</v>
      </c>
      <c r="I81" s="12" t="s">
        <v>25</v>
      </c>
      <c r="J81" s="11" t="n">
        <f aca="false">SUM(D160:D169)</f>
        <v>19</v>
      </c>
      <c r="K81" s="11" t="n">
        <f aca="false">SUM(E160:E169)</f>
        <v>7582</v>
      </c>
      <c r="L81" s="11" t="n">
        <f aca="false">SUM(F160:F169)</f>
        <v>271</v>
      </c>
      <c r="M81" s="11" t="n">
        <f aca="false">SUM(G160:G169)</f>
        <v>360</v>
      </c>
      <c r="N81" s="13" t="n">
        <f aca="false">SUM(J81:K81)/SUM(J81:M81)</f>
        <v>0.923347910592809</v>
      </c>
      <c r="O81" s="13" t="n">
        <f aca="false">J81/(J81+L81)</f>
        <v>0.0655172413793104</v>
      </c>
      <c r="P81" s="13" t="n">
        <f aca="false">J81/(J81+M81)</f>
        <v>0.050131926121372</v>
      </c>
      <c r="Q81" s="13" t="n">
        <f aca="false">(2069+J81+L81)/3499</f>
        <v>0.674192626464704</v>
      </c>
      <c r="T81" s="8"/>
      <c r="U81" s="9"/>
      <c r="V81" s="10" t="s">
        <v>30</v>
      </c>
      <c r="W81" s="11" t="n">
        <v>18</v>
      </c>
      <c r="X81" s="11" t="n">
        <v>705</v>
      </c>
      <c r="Y81" s="11" t="n">
        <v>76</v>
      </c>
      <c r="Z81" s="11" t="n">
        <v>80</v>
      </c>
      <c r="AC81" s="22" t="n">
        <v>1868</v>
      </c>
      <c r="AD81" s="0" t="n">
        <f aca="false">AC81/3499</f>
        <v>0.533866819091169</v>
      </c>
    </row>
    <row r="82" customFormat="false" ht="15" hidden="false" customHeight="false" outlineLevel="0" collapsed="false">
      <c r="A82" s="8"/>
      <c r="B82" s="9"/>
      <c r="C82" s="10" t="s">
        <v>31</v>
      </c>
      <c r="D82" s="11" t="n">
        <v>10</v>
      </c>
      <c r="E82" s="11" t="n">
        <v>715</v>
      </c>
      <c r="F82" s="11" t="n">
        <v>55</v>
      </c>
      <c r="G82" s="11" t="n">
        <v>116</v>
      </c>
      <c r="N82" s="14" t="s">
        <v>27</v>
      </c>
      <c r="O82" s="14"/>
      <c r="P82" s="14"/>
      <c r="Q82" s="14"/>
      <c r="T82" s="8"/>
      <c r="U82" s="9"/>
      <c r="V82" s="10" t="s">
        <v>31</v>
      </c>
      <c r="W82" s="11" t="n">
        <v>15</v>
      </c>
      <c r="X82" s="11" t="n">
        <v>702</v>
      </c>
      <c r="Y82" s="11" t="n">
        <v>82</v>
      </c>
      <c r="Z82" s="11" t="n">
        <v>80</v>
      </c>
      <c r="AC82" s="22" t="n">
        <v>2160</v>
      </c>
      <c r="AD82" s="0" t="n">
        <f aca="false">AC82/3499</f>
        <v>0.617319234066876</v>
      </c>
    </row>
    <row r="83" customFormat="false" ht="14.25" hidden="false" customHeight="false" outlineLevel="0" collapsed="false">
      <c r="A83" s="8"/>
      <c r="B83" s="9"/>
      <c r="C83" s="10" t="s">
        <v>33</v>
      </c>
      <c r="D83" s="11" t="n">
        <v>13</v>
      </c>
      <c r="E83" s="11" t="n">
        <v>690</v>
      </c>
      <c r="F83" s="11" t="n">
        <v>89</v>
      </c>
      <c r="G83" s="11" t="n">
        <v>100</v>
      </c>
      <c r="N83" s="13" t="n">
        <f aca="false">AVERAGE(N$79:N$81)</f>
        <v>0.921404275996113</v>
      </c>
      <c r="O83" s="13" t="n">
        <f aca="false">AVERAGE(O$79:O$81)</f>
        <v>0.0630752586290894</v>
      </c>
      <c r="P83" s="13" t="n">
        <f aca="false">AVERAGE(P$79:P$81)</f>
        <v>0.0510114335971856</v>
      </c>
      <c r="Q83" s="13" t="n">
        <f aca="false">AVERAGE(Q$79:Q$81)</f>
        <v>0.678955892159665</v>
      </c>
      <c r="T83" s="8"/>
      <c r="U83" s="9"/>
      <c r="V83" s="10" t="s">
        <v>33</v>
      </c>
      <c r="W83" s="11" t="n">
        <v>10</v>
      </c>
      <c r="X83" s="11" t="n">
        <v>717</v>
      </c>
      <c r="Y83" s="11" t="n">
        <v>50</v>
      </c>
      <c r="Z83" s="11" t="n">
        <v>98</v>
      </c>
      <c r="AC83" s="22" t="n">
        <v>2396</v>
      </c>
      <c r="AD83" s="0" t="n">
        <f aca="false">AC83/3499</f>
        <v>0.684767076307516</v>
      </c>
    </row>
    <row r="84" customFormat="false" ht="14.25" hidden="false" customHeight="false" outlineLevel="0" collapsed="false">
      <c r="A84" s="8"/>
      <c r="B84" s="15" t="s">
        <v>34</v>
      </c>
      <c r="C84" s="10" t="s">
        <v>18</v>
      </c>
      <c r="D84" s="11" t="n">
        <v>14</v>
      </c>
      <c r="E84" s="11" t="n">
        <v>729</v>
      </c>
      <c r="F84" s="11" t="n">
        <v>68</v>
      </c>
      <c r="G84" s="11" t="n">
        <v>85</v>
      </c>
      <c r="T84" s="8"/>
      <c r="U84" s="15" t="s">
        <v>34</v>
      </c>
      <c r="V84" s="10" t="s">
        <v>18</v>
      </c>
      <c r="W84" s="11" t="n">
        <v>8</v>
      </c>
      <c r="X84" s="11" t="n">
        <v>734</v>
      </c>
      <c r="Y84" s="11" t="n">
        <v>49</v>
      </c>
      <c r="Z84" s="11" t="n">
        <v>88</v>
      </c>
      <c r="AC84" s="22" t="n">
        <v>2566</v>
      </c>
      <c r="AD84" s="0" t="n">
        <f aca="false">AC84/3499</f>
        <v>0.733352386396113</v>
      </c>
    </row>
    <row r="85" customFormat="false" ht="14.25" hidden="false" customHeight="false" outlineLevel="0" collapsed="false">
      <c r="A85" s="8"/>
      <c r="B85" s="15"/>
      <c r="C85" s="10" t="s">
        <v>20</v>
      </c>
      <c r="D85" s="11" t="n">
        <v>14</v>
      </c>
      <c r="E85" s="11" t="n">
        <v>691</v>
      </c>
      <c r="F85" s="11" t="n">
        <v>101</v>
      </c>
      <c r="G85" s="11" t="n">
        <v>90</v>
      </c>
      <c r="T85" s="8"/>
      <c r="U85" s="15"/>
      <c r="V85" s="10" t="s">
        <v>20</v>
      </c>
      <c r="W85" s="11" t="n">
        <v>8</v>
      </c>
      <c r="X85" s="11" t="n">
        <v>731</v>
      </c>
      <c r="Y85" s="11" t="n">
        <v>68</v>
      </c>
      <c r="Z85" s="11" t="n">
        <v>72</v>
      </c>
      <c r="AC85" s="22" t="n">
        <v>1797</v>
      </c>
      <c r="AD85" s="0" t="n">
        <f aca="false">AC85/3499</f>
        <v>0.513575307230637</v>
      </c>
    </row>
    <row r="86" customFormat="false" ht="14.25" hidden="false" customHeight="false" outlineLevel="0" collapsed="false">
      <c r="A86" s="8"/>
      <c r="B86" s="15"/>
      <c r="C86" s="10" t="s">
        <v>22</v>
      </c>
      <c r="D86" s="11" t="n">
        <v>19</v>
      </c>
      <c r="E86" s="11" t="n">
        <v>699</v>
      </c>
      <c r="F86" s="11" t="n">
        <v>85</v>
      </c>
      <c r="G86" s="11" t="n">
        <v>93</v>
      </c>
      <c r="T86" s="8"/>
      <c r="U86" s="15"/>
      <c r="V86" s="10" t="s">
        <v>22</v>
      </c>
      <c r="W86" s="11" t="n">
        <v>7</v>
      </c>
      <c r="X86" s="11" t="n">
        <v>725</v>
      </c>
      <c r="Y86" s="11" t="n">
        <v>63</v>
      </c>
      <c r="Z86" s="11" t="n">
        <v>84</v>
      </c>
      <c r="AC86" s="22" t="n">
        <v>1931</v>
      </c>
      <c r="AD86" s="0" t="n">
        <f aca="false">AC86/3499</f>
        <v>0.551871963418119</v>
      </c>
    </row>
    <row r="87" customFormat="false" ht="15" hidden="false" customHeight="false" outlineLevel="0" collapsed="false">
      <c r="A87" s="8"/>
      <c r="B87" s="15"/>
      <c r="C87" s="10" t="s">
        <v>24</v>
      </c>
      <c r="D87" s="11" t="n">
        <v>17</v>
      </c>
      <c r="E87" s="11" t="n">
        <v>702</v>
      </c>
      <c r="F87" s="11" t="n">
        <v>75</v>
      </c>
      <c r="G87" s="11" t="n">
        <v>102</v>
      </c>
      <c r="I87" s="5" t="s">
        <v>47</v>
      </c>
      <c r="J87" s="6" t="s">
        <v>11</v>
      </c>
      <c r="K87" s="6"/>
      <c r="L87" s="6"/>
      <c r="M87" s="6"/>
      <c r="N87" s="7" t="s">
        <v>12</v>
      </c>
      <c r="O87" s="7" t="s">
        <v>13</v>
      </c>
      <c r="P87" s="7" t="s">
        <v>14</v>
      </c>
      <c r="Q87" s="7" t="s">
        <v>15</v>
      </c>
      <c r="T87" s="8"/>
      <c r="U87" s="15"/>
      <c r="V87" s="10" t="s">
        <v>24</v>
      </c>
      <c r="W87" s="11" t="n">
        <v>13</v>
      </c>
      <c r="X87" s="11" t="n">
        <v>708</v>
      </c>
      <c r="Y87" s="11" t="n">
        <v>77</v>
      </c>
      <c r="Z87" s="11" t="n">
        <v>81</v>
      </c>
      <c r="AC87" s="22" t="n">
        <v>2069</v>
      </c>
      <c r="AD87" s="0" t="n">
        <f aca="false">AC87/3499</f>
        <v>0.591311803372392</v>
      </c>
    </row>
    <row r="88" customFormat="false" ht="15" hidden="false" customHeight="false" outlineLevel="0" collapsed="false">
      <c r="A88" s="8"/>
      <c r="B88" s="15"/>
      <c r="C88" s="10" t="s">
        <v>26</v>
      </c>
      <c r="D88" s="11" t="n">
        <v>10</v>
      </c>
      <c r="E88" s="11" t="n">
        <v>717</v>
      </c>
      <c r="F88" s="11" t="n">
        <v>78</v>
      </c>
      <c r="G88" s="11" t="n">
        <v>91</v>
      </c>
      <c r="I88" s="5"/>
      <c r="J88" s="4" t="s">
        <v>6</v>
      </c>
      <c r="K88" s="4" t="s">
        <v>7</v>
      </c>
      <c r="L88" s="4" t="s">
        <v>8</v>
      </c>
      <c r="M88" s="4" t="s">
        <v>9</v>
      </c>
      <c r="N88" s="7"/>
      <c r="O88" s="7"/>
      <c r="P88" s="7"/>
      <c r="Q88" s="7"/>
      <c r="T88" s="8"/>
      <c r="U88" s="15"/>
      <c r="V88" s="10" t="s">
        <v>26</v>
      </c>
      <c r="W88" s="11" t="n">
        <v>14</v>
      </c>
      <c r="X88" s="11" t="n">
        <v>726</v>
      </c>
      <c r="Y88" s="11" t="n">
        <v>66</v>
      </c>
      <c r="Z88" s="11" t="n">
        <v>73</v>
      </c>
      <c r="AC88" s="22" t="n">
        <v>2160</v>
      </c>
      <c r="AD88" s="0" t="n">
        <f aca="false">AC88/3499</f>
        <v>0.617319234066876</v>
      </c>
    </row>
    <row r="89" customFormat="false" ht="14.25" hidden="false" customHeight="false" outlineLevel="0" collapsed="false">
      <c r="A89" s="8"/>
      <c r="B89" s="15"/>
      <c r="C89" s="10" t="s">
        <v>28</v>
      </c>
      <c r="D89" s="11" t="n">
        <v>15</v>
      </c>
      <c r="E89" s="11" t="n">
        <v>716</v>
      </c>
      <c r="F89" s="11" t="n">
        <v>63</v>
      </c>
      <c r="G89" s="11" t="n">
        <v>102</v>
      </c>
      <c r="I89" s="12" t="s">
        <v>21</v>
      </c>
      <c r="J89" s="11" t="n">
        <f aca="false">SUM(W140:W149)</f>
        <v>10</v>
      </c>
      <c r="K89" s="11" t="n">
        <f aca="false">SUM(X140:X149)</f>
        <v>7587</v>
      </c>
      <c r="L89" s="11" t="n">
        <f aca="false">SUM(Y140:Y149)</f>
        <v>266</v>
      </c>
      <c r="M89" s="11" t="n">
        <f aca="false">SUM(Z140:Z149)</f>
        <v>225</v>
      </c>
      <c r="N89" s="13" t="n">
        <f aca="false">SUM(J89:K89)/SUM(J89:M89)</f>
        <v>0.939292779426311</v>
      </c>
      <c r="O89" s="13" t="n">
        <f aca="false">J89/(J89+L89)</f>
        <v>0.036231884057971</v>
      </c>
      <c r="P89" s="13" t="n">
        <f aca="false">J89/(J89+M89)</f>
        <v>0.0425531914893617</v>
      </c>
      <c r="Q89" s="13" t="n">
        <f aca="false">(2160+J89+L89)/3499</f>
        <v>0.696198913975422</v>
      </c>
      <c r="T89" s="8"/>
      <c r="U89" s="15"/>
      <c r="V89" s="10" t="s">
        <v>28</v>
      </c>
      <c r="W89" s="11" t="n">
        <v>5</v>
      </c>
      <c r="X89" s="11" t="n">
        <v>748</v>
      </c>
      <c r="Y89" s="11" t="n">
        <v>44</v>
      </c>
      <c r="Z89" s="11" t="n">
        <v>82</v>
      </c>
    </row>
    <row r="90" customFormat="false" ht="14.25" hidden="false" customHeight="false" outlineLevel="0" collapsed="false">
      <c r="A90" s="8"/>
      <c r="B90" s="15"/>
      <c r="C90" s="10" t="s">
        <v>29</v>
      </c>
      <c r="D90" s="11" t="n">
        <v>8</v>
      </c>
      <c r="E90" s="11" t="n">
        <v>725</v>
      </c>
      <c r="F90" s="11" t="n">
        <v>58</v>
      </c>
      <c r="G90" s="11" t="n">
        <v>105</v>
      </c>
      <c r="I90" s="12" t="s">
        <v>23</v>
      </c>
      <c r="J90" s="11" t="n">
        <f aca="false">SUM(W150:W159)</f>
        <v>6</v>
      </c>
      <c r="K90" s="11" t="n">
        <f aca="false">SUM(X150:X159)</f>
        <v>7637</v>
      </c>
      <c r="L90" s="11" t="n">
        <f aca="false">SUM(Y150:Y159)</f>
        <v>216</v>
      </c>
      <c r="M90" s="11" t="n">
        <f aca="false">SUM(Z150:Z159)</f>
        <v>229</v>
      </c>
      <c r="N90" s="13" t="n">
        <f aca="false">SUM(J90:K90)/SUM(J90:M90)</f>
        <v>0.94498021760633</v>
      </c>
      <c r="O90" s="13" t="n">
        <f aca="false">J90/(J90+L90)</f>
        <v>0.027027027027027</v>
      </c>
      <c r="P90" s="13" t="n">
        <f aca="false">J90/(J90+M90)</f>
        <v>0.025531914893617</v>
      </c>
      <c r="Q90" s="13" t="n">
        <f aca="false">(2160+J90+L90)/3499</f>
        <v>0.68076593312375</v>
      </c>
      <c r="T90" s="8"/>
      <c r="U90" s="15"/>
      <c r="V90" s="10" t="s">
        <v>29</v>
      </c>
      <c r="W90" s="11" t="n">
        <v>9</v>
      </c>
      <c r="X90" s="11" t="n">
        <v>719</v>
      </c>
      <c r="Y90" s="11" t="n">
        <v>59</v>
      </c>
      <c r="Z90" s="11" t="n">
        <v>92</v>
      </c>
    </row>
    <row r="91" customFormat="false" ht="14.25" hidden="false" customHeight="false" outlineLevel="0" collapsed="false">
      <c r="A91" s="8"/>
      <c r="B91" s="15"/>
      <c r="C91" s="10" t="s">
        <v>30</v>
      </c>
      <c r="D91" s="11" t="n">
        <v>13</v>
      </c>
      <c r="E91" s="11" t="n">
        <v>716</v>
      </c>
      <c r="F91" s="11" t="n">
        <v>62</v>
      </c>
      <c r="G91" s="11" t="n">
        <v>105</v>
      </c>
      <c r="I91" s="12" t="s">
        <v>25</v>
      </c>
      <c r="J91" s="11" t="n">
        <f aca="false">SUM(W160:W169)</f>
        <v>6</v>
      </c>
      <c r="K91" s="11" t="n">
        <f aca="false">SUM(X160:X169)</f>
        <v>7631</v>
      </c>
      <c r="L91" s="11" t="n">
        <f aca="false">SUM(Y160:Y169)</f>
        <v>222</v>
      </c>
      <c r="M91" s="11" t="n">
        <f aca="false">SUM(Z160:Z169)</f>
        <v>229</v>
      </c>
      <c r="N91" s="13" t="n">
        <f aca="false">SUM(J91:K91)/SUM(J91:M91)</f>
        <v>0.944238377843719</v>
      </c>
      <c r="O91" s="13" t="n">
        <f aca="false">J91/(J91+L91)</f>
        <v>0.0263157894736842</v>
      </c>
      <c r="P91" s="13" t="n">
        <f aca="false">J91/(J91+M91)</f>
        <v>0.025531914893617</v>
      </c>
      <c r="Q91" s="13" t="n">
        <f aca="false">(2160+J91+L91)/3499</f>
        <v>0.682480708773935</v>
      </c>
      <c r="T91" s="8"/>
      <c r="U91" s="15"/>
      <c r="V91" s="10" t="s">
        <v>30</v>
      </c>
      <c r="W91" s="11" t="n">
        <v>6</v>
      </c>
      <c r="X91" s="11" t="n">
        <v>740</v>
      </c>
      <c r="Y91" s="11" t="n">
        <v>46</v>
      </c>
      <c r="Z91" s="11" t="n">
        <v>87</v>
      </c>
    </row>
    <row r="92" customFormat="false" ht="15" hidden="false" customHeight="false" outlineLevel="0" collapsed="false">
      <c r="A92" s="8"/>
      <c r="B92" s="15"/>
      <c r="C92" s="10" t="s">
        <v>31</v>
      </c>
      <c r="D92" s="11" t="n">
        <v>16</v>
      </c>
      <c r="E92" s="11" t="n">
        <v>724</v>
      </c>
      <c r="F92" s="11" t="n">
        <v>66</v>
      </c>
      <c r="G92" s="11" t="n">
        <v>90</v>
      </c>
      <c r="N92" s="14" t="s">
        <v>27</v>
      </c>
      <c r="O92" s="14"/>
      <c r="P92" s="14"/>
      <c r="Q92" s="14"/>
      <c r="T92" s="8"/>
      <c r="U92" s="15"/>
      <c r="V92" s="10" t="s">
        <v>31</v>
      </c>
      <c r="W92" s="11" t="n">
        <v>10</v>
      </c>
      <c r="X92" s="11" t="n">
        <v>741</v>
      </c>
      <c r="Y92" s="11" t="n">
        <v>41</v>
      </c>
      <c r="Z92" s="11" t="n">
        <v>87</v>
      </c>
    </row>
    <row r="93" customFormat="false" ht="14.25" hidden="false" customHeight="false" outlineLevel="0" collapsed="false">
      <c r="A93" s="8"/>
      <c r="B93" s="15"/>
      <c r="C93" s="10" t="s">
        <v>33</v>
      </c>
      <c r="D93" s="11" t="n">
        <v>18</v>
      </c>
      <c r="E93" s="11" t="n">
        <v>683</v>
      </c>
      <c r="F93" s="11" t="n">
        <v>95</v>
      </c>
      <c r="G93" s="11" t="n">
        <v>96</v>
      </c>
      <c r="N93" s="13" t="n">
        <f aca="false">AVERAGE(N$89:N$91)</f>
        <v>0.942837124958787</v>
      </c>
      <c r="O93" s="13" t="n">
        <f aca="false">AVERAGE(O$89:O$91)</f>
        <v>0.0298582335195607</v>
      </c>
      <c r="P93" s="13" t="n">
        <f aca="false">AVERAGE(P$89:P$91)</f>
        <v>0.0312056737588652</v>
      </c>
      <c r="Q93" s="13" t="n">
        <f aca="false">AVERAGE(Q$81:Q$91)</f>
        <v>0.682518814899495</v>
      </c>
      <c r="T93" s="8"/>
      <c r="U93" s="15"/>
      <c r="V93" s="10" t="s">
        <v>33</v>
      </c>
      <c r="W93" s="11" t="n">
        <v>14</v>
      </c>
      <c r="X93" s="11" t="n">
        <v>699</v>
      </c>
      <c r="Y93" s="11" t="n">
        <v>69</v>
      </c>
      <c r="Z93" s="11" t="n">
        <v>93</v>
      </c>
    </row>
    <row r="94" customFormat="false" ht="14.25" hidden="false" customHeight="false" outlineLevel="0" collapsed="false">
      <c r="A94" s="8"/>
      <c r="B94" s="16" t="s">
        <v>36</v>
      </c>
      <c r="C94" s="10" t="s">
        <v>18</v>
      </c>
      <c r="D94" s="11" t="n">
        <v>15</v>
      </c>
      <c r="E94" s="11" t="n">
        <v>722</v>
      </c>
      <c r="F94" s="11" t="n">
        <v>73</v>
      </c>
      <c r="G94" s="11" t="n">
        <v>86</v>
      </c>
      <c r="T94" s="8"/>
      <c r="U94" s="16" t="s">
        <v>36</v>
      </c>
      <c r="V94" s="10" t="s">
        <v>18</v>
      </c>
      <c r="W94" s="11" t="n">
        <v>10</v>
      </c>
      <c r="X94" s="11" t="n">
        <v>713</v>
      </c>
      <c r="Y94" s="11" t="n">
        <v>75</v>
      </c>
      <c r="Z94" s="11" t="n">
        <v>81</v>
      </c>
    </row>
    <row r="95" customFormat="false" ht="14.25" hidden="false" customHeight="false" outlineLevel="0" collapsed="false">
      <c r="A95" s="8"/>
      <c r="B95" s="8"/>
      <c r="C95" s="10" t="s">
        <v>20</v>
      </c>
      <c r="D95" s="11" t="n">
        <v>16</v>
      </c>
      <c r="E95" s="11" t="n">
        <v>691</v>
      </c>
      <c r="F95" s="11" t="n">
        <v>89</v>
      </c>
      <c r="G95" s="11" t="n">
        <v>100</v>
      </c>
      <c r="T95" s="8"/>
      <c r="U95" s="8"/>
      <c r="V95" s="10" t="s">
        <v>20</v>
      </c>
      <c r="W95" s="11" t="n">
        <v>19</v>
      </c>
      <c r="X95" s="11" t="n">
        <v>735</v>
      </c>
      <c r="Y95" s="11" t="n">
        <v>63</v>
      </c>
      <c r="Z95" s="11" t="n">
        <v>62</v>
      </c>
    </row>
    <row r="96" customFormat="false" ht="14.25" hidden="false" customHeight="false" outlineLevel="0" collapsed="false">
      <c r="A96" s="8"/>
      <c r="B96" s="8"/>
      <c r="C96" s="10" t="s">
        <v>22</v>
      </c>
      <c r="D96" s="11" t="n">
        <v>16</v>
      </c>
      <c r="E96" s="11" t="n">
        <v>729</v>
      </c>
      <c r="F96" s="11" t="n">
        <v>73</v>
      </c>
      <c r="G96" s="11" t="n">
        <v>78</v>
      </c>
      <c r="T96" s="8"/>
      <c r="U96" s="8"/>
      <c r="V96" s="10" t="s">
        <v>22</v>
      </c>
      <c r="W96" s="11" t="n">
        <v>19</v>
      </c>
      <c r="X96" s="11" t="n">
        <v>697</v>
      </c>
      <c r="Y96" s="11" t="n">
        <v>69</v>
      </c>
      <c r="Z96" s="11" t="n">
        <v>94</v>
      </c>
    </row>
    <row r="97" customFormat="false" ht="14.25" hidden="false" customHeight="false" outlineLevel="0" collapsed="false">
      <c r="A97" s="8"/>
      <c r="B97" s="8"/>
      <c r="C97" s="10" t="s">
        <v>24</v>
      </c>
      <c r="D97" s="11" t="n">
        <v>20</v>
      </c>
      <c r="E97" s="11" t="n">
        <v>694</v>
      </c>
      <c r="F97" s="11" t="n">
        <v>80</v>
      </c>
      <c r="G97" s="11" t="n">
        <v>102</v>
      </c>
      <c r="T97" s="8"/>
      <c r="U97" s="8"/>
      <c r="V97" s="10" t="s">
        <v>24</v>
      </c>
      <c r="W97" s="11" t="n">
        <v>13</v>
      </c>
      <c r="X97" s="11" t="n">
        <v>726</v>
      </c>
      <c r="Y97" s="11" t="n">
        <v>55</v>
      </c>
      <c r="Z97" s="11" t="n">
        <v>85</v>
      </c>
    </row>
    <row r="98" customFormat="false" ht="14.25" hidden="false" customHeight="false" outlineLevel="0" collapsed="false">
      <c r="A98" s="8"/>
      <c r="B98" s="8"/>
      <c r="C98" s="10" t="s">
        <v>26</v>
      </c>
      <c r="D98" s="11" t="n">
        <v>12</v>
      </c>
      <c r="E98" s="11" t="n">
        <v>684</v>
      </c>
      <c r="F98" s="11" t="n">
        <v>106</v>
      </c>
      <c r="G98" s="11" t="n">
        <v>94</v>
      </c>
      <c r="T98" s="8"/>
      <c r="U98" s="8"/>
      <c r="V98" s="10" t="s">
        <v>26</v>
      </c>
      <c r="W98" s="11" t="n">
        <v>7</v>
      </c>
      <c r="X98" s="11" t="n">
        <v>726</v>
      </c>
      <c r="Y98" s="11" t="n">
        <v>64</v>
      </c>
      <c r="Z98" s="11" t="n">
        <v>82</v>
      </c>
    </row>
    <row r="99" customFormat="false" ht="14.25" hidden="false" customHeight="false" outlineLevel="0" collapsed="false">
      <c r="A99" s="8"/>
      <c r="B99" s="8"/>
      <c r="C99" s="10" t="s">
        <v>28</v>
      </c>
      <c r="D99" s="11" t="n">
        <v>4</v>
      </c>
      <c r="E99" s="11" t="n">
        <v>725</v>
      </c>
      <c r="F99" s="11" t="n">
        <v>69</v>
      </c>
      <c r="G99" s="11" t="n">
        <v>98</v>
      </c>
      <c r="T99" s="8"/>
      <c r="U99" s="8"/>
      <c r="V99" s="10" t="s">
        <v>28</v>
      </c>
      <c r="W99" s="11" t="n">
        <v>9</v>
      </c>
      <c r="X99" s="11" t="n">
        <v>731</v>
      </c>
      <c r="Y99" s="11" t="n">
        <v>52</v>
      </c>
      <c r="Z99" s="11" t="n">
        <v>87</v>
      </c>
    </row>
    <row r="100" customFormat="false" ht="14.25" hidden="false" customHeight="false" outlineLevel="0" collapsed="false">
      <c r="A100" s="8"/>
      <c r="B100" s="8"/>
      <c r="C100" s="10" t="s">
        <v>29</v>
      </c>
      <c r="D100" s="11" t="n">
        <v>15</v>
      </c>
      <c r="E100" s="11" t="n">
        <v>698</v>
      </c>
      <c r="F100" s="11" t="n">
        <v>81</v>
      </c>
      <c r="G100" s="11" t="n">
        <v>102</v>
      </c>
      <c r="T100" s="8"/>
      <c r="U100" s="8"/>
      <c r="V100" s="10" t="s">
        <v>29</v>
      </c>
      <c r="W100" s="11" t="n">
        <v>11</v>
      </c>
      <c r="X100" s="11" t="n">
        <v>727</v>
      </c>
      <c r="Y100" s="11" t="n">
        <v>49</v>
      </c>
      <c r="Z100" s="11" t="n">
        <v>92</v>
      </c>
    </row>
    <row r="101" customFormat="false" ht="14.25" hidden="false" customHeight="false" outlineLevel="0" collapsed="false">
      <c r="A101" s="8"/>
      <c r="B101" s="8"/>
      <c r="C101" s="10" t="s">
        <v>30</v>
      </c>
      <c r="D101" s="11" t="n">
        <v>16</v>
      </c>
      <c r="E101" s="11" t="n">
        <v>708</v>
      </c>
      <c r="F101" s="11" t="n">
        <v>85</v>
      </c>
      <c r="G101" s="11" t="n">
        <v>87</v>
      </c>
      <c r="T101" s="8"/>
      <c r="U101" s="8"/>
      <c r="V101" s="10" t="s">
        <v>30</v>
      </c>
      <c r="W101" s="11" t="n">
        <v>12</v>
      </c>
      <c r="X101" s="11" t="n">
        <v>737</v>
      </c>
      <c r="Y101" s="11" t="n">
        <v>60</v>
      </c>
      <c r="Z101" s="11" t="n">
        <v>70</v>
      </c>
    </row>
    <row r="102" customFormat="false" ht="14.25" hidden="false" customHeight="false" outlineLevel="0" collapsed="false">
      <c r="A102" s="8"/>
      <c r="B102" s="8"/>
      <c r="C102" s="10" t="s">
        <v>31</v>
      </c>
      <c r="D102" s="11" t="n">
        <v>18</v>
      </c>
      <c r="E102" s="11" t="n">
        <v>693</v>
      </c>
      <c r="F102" s="11" t="n">
        <v>75</v>
      </c>
      <c r="G102" s="11" t="n">
        <v>110</v>
      </c>
      <c r="T102" s="8"/>
      <c r="U102" s="8"/>
      <c r="V102" s="10" t="s">
        <v>31</v>
      </c>
      <c r="W102" s="11" t="n">
        <v>9</v>
      </c>
      <c r="X102" s="11" t="n">
        <v>724</v>
      </c>
      <c r="Y102" s="11" t="n">
        <v>79</v>
      </c>
      <c r="Z102" s="11" t="n">
        <v>67</v>
      </c>
    </row>
    <row r="103" customFormat="false" ht="14.25" hidden="false" customHeight="false" outlineLevel="0" collapsed="false">
      <c r="A103" s="8"/>
      <c r="B103" s="8"/>
      <c r="C103" s="10" t="s">
        <v>33</v>
      </c>
      <c r="D103" s="11" t="n">
        <v>20</v>
      </c>
      <c r="E103" s="11" t="n">
        <v>679</v>
      </c>
      <c r="F103" s="11" t="n">
        <v>99</v>
      </c>
      <c r="G103" s="11" t="n">
        <v>94</v>
      </c>
      <c r="T103" s="8"/>
      <c r="U103" s="8"/>
      <c r="V103" s="10" t="s">
        <v>33</v>
      </c>
      <c r="W103" s="11" t="n">
        <v>9</v>
      </c>
      <c r="X103" s="11" t="n">
        <v>700</v>
      </c>
      <c r="Y103" s="11" t="n">
        <v>71</v>
      </c>
      <c r="Z103" s="11" t="n">
        <v>95</v>
      </c>
    </row>
    <row r="104" customFormat="false" ht="12.75" hidden="false" customHeight="false" outlineLevel="0" collapsed="false">
      <c r="D104" s="17"/>
      <c r="E104" s="17"/>
      <c r="F104" s="17"/>
      <c r="G104" s="17"/>
      <c r="W104" s="17"/>
      <c r="X104" s="17"/>
      <c r="Y104" s="17"/>
      <c r="Z104" s="17"/>
    </row>
    <row r="105" customFormat="false" ht="12.75" hidden="false" customHeight="false" outlineLevel="0" collapsed="false">
      <c r="D105" s="17"/>
      <c r="E105" s="17"/>
      <c r="F105" s="17"/>
      <c r="G105" s="17"/>
      <c r="W105" s="17"/>
      <c r="X105" s="17"/>
      <c r="Y105" s="17"/>
      <c r="Z105" s="17"/>
    </row>
    <row r="106" customFormat="false" ht="15" hidden="false" customHeight="false" outlineLevel="0" collapsed="false">
      <c r="D106" s="4" t="s">
        <v>6</v>
      </c>
      <c r="E106" s="4" t="s">
        <v>7</v>
      </c>
      <c r="F106" s="4" t="s">
        <v>8</v>
      </c>
      <c r="G106" s="4" t="s">
        <v>9</v>
      </c>
      <c r="W106" s="4" t="s">
        <v>6</v>
      </c>
      <c r="X106" s="4" t="s">
        <v>7</v>
      </c>
      <c r="Y106" s="4" t="s">
        <v>8</v>
      </c>
      <c r="Z106" s="4" t="s">
        <v>9</v>
      </c>
    </row>
    <row r="107" customFormat="false" ht="13.5" hidden="false" customHeight="true" outlineLevel="0" collapsed="false">
      <c r="A107" s="8" t="s">
        <v>108</v>
      </c>
      <c r="B107" s="9" t="s">
        <v>17</v>
      </c>
      <c r="C107" s="10" t="s">
        <v>18</v>
      </c>
      <c r="D107" s="11" t="n">
        <v>8</v>
      </c>
      <c r="E107" s="11" t="n">
        <v>722</v>
      </c>
      <c r="F107" s="11" t="n">
        <v>61</v>
      </c>
      <c r="G107" s="11" t="n">
        <v>73</v>
      </c>
      <c r="T107" s="8" t="s">
        <v>109</v>
      </c>
      <c r="U107" s="9" t="s">
        <v>17</v>
      </c>
      <c r="V107" s="10" t="s">
        <v>18</v>
      </c>
      <c r="W107" s="11" t="n">
        <v>4</v>
      </c>
      <c r="X107" s="11" t="n">
        <v>754</v>
      </c>
      <c r="Y107" s="11" t="n">
        <v>36</v>
      </c>
      <c r="Z107" s="11" t="n">
        <v>48</v>
      </c>
    </row>
    <row r="108" customFormat="false" ht="14.25" hidden="false" customHeight="false" outlineLevel="0" collapsed="false">
      <c r="A108" s="8"/>
      <c r="B108" s="9"/>
      <c r="C108" s="10" t="s">
        <v>20</v>
      </c>
      <c r="D108" s="11" t="n">
        <v>8</v>
      </c>
      <c r="E108" s="11" t="n">
        <v>749</v>
      </c>
      <c r="F108" s="11" t="n">
        <v>38</v>
      </c>
      <c r="G108" s="11" t="n">
        <v>69</v>
      </c>
      <c r="T108" s="8"/>
      <c r="U108" s="9"/>
      <c r="V108" s="10" t="s">
        <v>20</v>
      </c>
      <c r="W108" s="11" t="n">
        <v>6</v>
      </c>
      <c r="X108" s="11" t="n">
        <v>732</v>
      </c>
      <c r="Y108" s="11" t="n">
        <v>60</v>
      </c>
      <c r="Z108" s="11" t="n">
        <v>44</v>
      </c>
    </row>
    <row r="109" customFormat="false" ht="14.25" hidden="false" customHeight="false" outlineLevel="0" collapsed="false">
      <c r="A109" s="8"/>
      <c r="B109" s="9"/>
      <c r="C109" s="10" t="s">
        <v>22</v>
      </c>
      <c r="D109" s="11" t="n">
        <v>2</v>
      </c>
      <c r="E109" s="11" t="n">
        <v>727</v>
      </c>
      <c r="F109" s="11" t="n">
        <v>56</v>
      </c>
      <c r="G109" s="11" t="n">
        <v>79</v>
      </c>
      <c r="T109" s="8"/>
      <c r="U109" s="9"/>
      <c r="V109" s="10" t="s">
        <v>22</v>
      </c>
      <c r="W109" s="11" t="n">
        <v>4</v>
      </c>
      <c r="X109" s="11" t="n">
        <v>749</v>
      </c>
      <c r="Y109" s="11" t="n">
        <v>38</v>
      </c>
      <c r="Z109" s="11" t="n">
        <v>51</v>
      </c>
    </row>
    <row r="110" customFormat="false" ht="14.25" hidden="false" customHeight="false" outlineLevel="0" collapsed="false">
      <c r="A110" s="8"/>
      <c r="B110" s="9"/>
      <c r="C110" s="10" t="s">
        <v>24</v>
      </c>
      <c r="D110" s="11" t="n">
        <v>3</v>
      </c>
      <c r="E110" s="11" t="n">
        <v>748</v>
      </c>
      <c r="F110" s="11" t="n">
        <v>41</v>
      </c>
      <c r="G110" s="11" t="n">
        <v>72</v>
      </c>
      <c r="T110" s="8"/>
      <c r="U110" s="9"/>
      <c r="V110" s="10" t="s">
        <v>24</v>
      </c>
      <c r="W110" s="11" t="n">
        <v>1</v>
      </c>
      <c r="X110" s="11" t="n">
        <v>753</v>
      </c>
      <c r="Y110" s="11" t="n">
        <v>28</v>
      </c>
      <c r="Z110" s="11" t="n">
        <v>60</v>
      </c>
    </row>
    <row r="111" customFormat="false" ht="14.25" hidden="false" customHeight="false" outlineLevel="0" collapsed="false">
      <c r="A111" s="8"/>
      <c r="B111" s="9"/>
      <c r="C111" s="10" t="s">
        <v>26</v>
      </c>
      <c r="D111" s="11" t="n">
        <v>8</v>
      </c>
      <c r="E111" s="11" t="n">
        <v>740</v>
      </c>
      <c r="F111" s="11" t="n">
        <v>47</v>
      </c>
      <c r="G111" s="11" t="n">
        <v>69</v>
      </c>
      <c r="T111" s="8"/>
      <c r="U111" s="9"/>
      <c r="V111" s="10" t="s">
        <v>26</v>
      </c>
      <c r="W111" s="11" t="n">
        <v>2</v>
      </c>
      <c r="X111" s="11" t="n">
        <v>741</v>
      </c>
      <c r="Y111" s="11" t="n">
        <v>31</v>
      </c>
      <c r="Z111" s="11" t="n">
        <v>68</v>
      </c>
    </row>
    <row r="112" customFormat="false" ht="14.25" hidden="false" customHeight="false" outlineLevel="0" collapsed="false">
      <c r="A112" s="8"/>
      <c r="B112" s="9"/>
      <c r="C112" s="10" t="s">
        <v>28</v>
      </c>
      <c r="D112" s="11" t="n">
        <v>5</v>
      </c>
      <c r="E112" s="11" t="n">
        <v>767</v>
      </c>
      <c r="F112" s="11" t="n">
        <v>21</v>
      </c>
      <c r="G112" s="11" t="n">
        <v>71</v>
      </c>
      <c r="T112" s="8"/>
      <c r="U112" s="9"/>
      <c r="V112" s="10" t="s">
        <v>28</v>
      </c>
      <c r="W112" s="11" t="n">
        <v>3</v>
      </c>
      <c r="X112" s="11" t="n">
        <v>764</v>
      </c>
      <c r="Y112" s="11" t="n">
        <v>29</v>
      </c>
      <c r="Z112" s="11" t="n">
        <v>46</v>
      </c>
    </row>
    <row r="113" customFormat="false" ht="14.25" hidden="false" customHeight="false" outlineLevel="0" collapsed="false">
      <c r="A113" s="8"/>
      <c r="B113" s="9"/>
      <c r="C113" s="10" t="s">
        <v>29</v>
      </c>
      <c r="D113" s="11" t="n">
        <v>3</v>
      </c>
      <c r="E113" s="11" t="n">
        <v>740</v>
      </c>
      <c r="F113" s="11" t="n">
        <v>42</v>
      </c>
      <c r="G113" s="11" t="n">
        <v>79</v>
      </c>
      <c r="T113" s="8"/>
      <c r="U113" s="9"/>
      <c r="V113" s="10" t="s">
        <v>29</v>
      </c>
      <c r="W113" s="11" t="n">
        <v>4</v>
      </c>
      <c r="X113" s="11" t="n">
        <v>750</v>
      </c>
      <c r="Y113" s="11" t="n">
        <v>26</v>
      </c>
      <c r="Z113" s="11" t="n">
        <v>62</v>
      </c>
    </row>
    <row r="114" customFormat="false" ht="14.25" hidden="false" customHeight="false" outlineLevel="0" collapsed="false">
      <c r="A114" s="8"/>
      <c r="B114" s="9"/>
      <c r="C114" s="10" t="s">
        <v>30</v>
      </c>
      <c r="D114" s="11" t="n">
        <v>9</v>
      </c>
      <c r="E114" s="11" t="n">
        <v>746</v>
      </c>
      <c r="F114" s="11" t="n">
        <v>43</v>
      </c>
      <c r="G114" s="11" t="n">
        <v>66</v>
      </c>
      <c r="T114" s="8"/>
      <c r="U114" s="9"/>
      <c r="V114" s="10" t="s">
        <v>30</v>
      </c>
      <c r="W114" s="11" t="n">
        <v>1</v>
      </c>
      <c r="X114" s="11" t="n">
        <v>756</v>
      </c>
      <c r="Y114" s="11" t="n">
        <v>31</v>
      </c>
      <c r="Z114" s="11" t="n">
        <v>54</v>
      </c>
    </row>
    <row r="115" customFormat="false" ht="14.25" hidden="false" customHeight="false" outlineLevel="0" collapsed="false">
      <c r="A115" s="8"/>
      <c r="B115" s="9"/>
      <c r="C115" s="10" t="s">
        <v>31</v>
      </c>
      <c r="D115" s="11" t="n">
        <v>12</v>
      </c>
      <c r="E115" s="11" t="n">
        <v>732</v>
      </c>
      <c r="F115" s="11" t="n">
        <v>58</v>
      </c>
      <c r="G115" s="11" t="n">
        <v>62</v>
      </c>
      <c r="T115" s="8"/>
      <c r="U115" s="9"/>
      <c r="V115" s="10" t="s">
        <v>31</v>
      </c>
      <c r="W115" s="11" t="n">
        <v>2</v>
      </c>
      <c r="X115" s="11" t="n">
        <v>735</v>
      </c>
      <c r="Y115" s="11" t="n">
        <v>63</v>
      </c>
      <c r="Z115" s="11" t="n">
        <v>42</v>
      </c>
    </row>
    <row r="116" customFormat="false" ht="14.25" hidden="false" customHeight="false" outlineLevel="0" collapsed="false">
      <c r="A116" s="8"/>
      <c r="B116" s="9"/>
      <c r="C116" s="10" t="s">
        <v>33</v>
      </c>
      <c r="D116" s="11" t="n">
        <v>5</v>
      </c>
      <c r="E116" s="11" t="n">
        <v>727</v>
      </c>
      <c r="F116" s="11" t="n">
        <v>48</v>
      </c>
      <c r="G116" s="11" t="n">
        <v>79</v>
      </c>
      <c r="T116" s="8"/>
      <c r="U116" s="9"/>
      <c r="V116" s="10" t="s">
        <v>33</v>
      </c>
      <c r="W116" s="11" t="n">
        <v>4</v>
      </c>
      <c r="X116" s="11" t="n">
        <v>736</v>
      </c>
      <c r="Y116" s="11" t="n">
        <v>41</v>
      </c>
      <c r="Z116" s="11" t="n">
        <v>57</v>
      </c>
    </row>
    <row r="117" customFormat="false" ht="14.25" hidden="false" customHeight="false" outlineLevel="0" collapsed="false">
      <c r="A117" s="8"/>
      <c r="B117" s="15" t="s">
        <v>34</v>
      </c>
      <c r="C117" s="10" t="s">
        <v>18</v>
      </c>
      <c r="D117" s="11" t="n">
        <v>10</v>
      </c>
      <c r="E117" s="11" t="n">
        <v>722</v>
      </c>
      <c r="F117" s="11" t="n">
        <v>65</v>
      </c>
      <c r="G117" s="11" t="n">
        <v>67</v>
      </c>
      <c r="T117" s="8"/>
      <c r="U117" s="15" t="s">
        <v>34</v>
      </c>
      <c r="V117" s="10" t="s">
        <v>18</v>
      </c>
      <c r="W117" s="11" t="n">
        <v>2</v>
      </c>
      <c r="X117" s="11" t="n">
        <v>733</v>
      </c>
      <c r="Y117" s="11" t="n">
        <v>48</v>
      </c>
      <c r="Z117" s="11" t="n">
        <v>59</v>
      </c>
    </row>
    <row r="118" customFormat="false" ht="14.25" hidden="false" customHeight="false" outlineLevel="0" collapsed="false">
      <c r="A118" s="8"/>
      <c r="B118" s="15"/>
      <c r="C118" s="10" t="s">
        <v>20</v>
      </c>
      <c r="D118" s="11" t="n">
        <v>4</v>
      </c>
      <c r="E118" s="11" t="n">
        <v>740</v>
      </c>
      <c r="F118" s="11" t="n">
        <v>43</v>
      </c>
      <c r="G118" s="11" t="n">
        <v>77</v>
      </c>
      <c r="T118" s="8"/>
      <c r="U118" s="15"/>
      <c r="V118" s="10" t="s">
        <v>20</v>
      </c>
      <c r="W118" s="11" t="n">
        <v>2</v>
      </c>
      <c r="X118" s="11" t="n">
        <v>727</v>
      </c>
      <c r="Y118" s="11" t="n">
        <v>42</v>
      </c>
      <c r="Z118" s="11" t="n">
        <v>71</v>
      </c>
    </row>
    <row r="119" customFormat="false" ht="14.25" hidden="false" customHeight="false" outlineLevel="0" collapsed="false">
      <c r="A119" s="8"/>
      <c r="B119" s="15"/>
      <c r="C119" s="10" t="s">
        <v>22</v>
      </c>
      <c r="D119" s="11" t="n">
        <v>8</v>
      </c>
      <c r="E119" s="11" t="n">
        <v>718</v>
      </c>
      <c r="F119" s="11" t="n">
        <v>56</v>
      </c>
      <c r="G119" s="11" t="n">
        <v>82</v>
      </c>
      <c r="T119" s="8"/>
      <c r="U119" s="15"/>
      <c r="V119" s="10" t="s">
        <v>22</v>
      </c>
      <c r="W119" s="11" t="n">
        <v>2</v>
      </c>
      <c r="X119" s="11" t="n">
        <v>747</v>
      </c>
      <c r="Y119" s="11" t="n">
        <v>30</v>
      </c>
      <c r="Z119" s="11" t="n">
        <v>63</v>
      </c>
    </row>
    <row r="120" customFormat="false" ht="14.25" hidden="false" customHeight="false" outlineLevel="0" collapsed="false">
      <c r="A120" s="8"/>
      <c r="B120" s="15"/>
      <c r="C120" s="10" t="s">
        <v>24</v>
      </c>
      <c r="D120" s="11" t="n">
        <v>9</v>
      </c>
      <c r="E120" s="11" t="n">
        <v>739</v>
      </c>
      <c r="F120" s="11" t="n">
        <v>54</v>
      </c>
      <c r="G120" s="11" t="n">
        <v>62</v>
      </c>
      <c r="T120" s="8"/>
      <c r="U120" s="15"/>
      <c r="V120" s="10" t="s">
        <v>24</v>
      </c>
      <c r="W120" s="11" t="n">
        <v>2</v>
      </c>
      <c r="X120" s="11" t="n">
        <v>749</v>
      </c>
      <c r="Y120" s="11" t="n">
        <v>49</v>
      </c>
      <c r="Z120" s="11" t="n">
        <v>42</v>
      </c>
    </row>
    <row r="121" customFormat="false" ht="14.25" hidden="false" customHeight="false" outlineLevel="0" collapsed="false">
      <c r="A121" s="8"/>
      <c r="B121" s="15"/>
      <c r="C121" s="10" t="s">
        <v>26</v>
      </c>
      <c r="D121" s="11" t="n">
        <v>8</v>
      </c>
      <c r="E121" s="11" t="n">
        <v>719</v>
      </c>
      <c r="F121" s="11" t="n">
        <v>70</v>
      </c>
      <c r="G121" s="11" t="n">
        <v>67</v>
      </c>
      <c r="T121" s="8"/>
      <c r="U121" s="15"/>
      <c r="V121" s="10" t="s">
        <v>26</v>
      </c>
      <c r="W121" s="11" t="n">
        <v>6</v>
      </c>
      <c r="X121" s="11" t="n">
        <v>731</v>
      </c>
      <c r="Y121" s="11" t="n">
        <v>50</v>
      </c>
      <c r="Z121" s="11" t="n">
        <v>55</v>
      </c>
    </row>
    <row r="122" customFormat="false" ht="14.25" hidden="false" customHeight="false" outlineLevel="0" collapsed="false">
      <c r="A122" s="8"/>
      <c r="B122" s="15"/>
      <c r="C122" s="10" t="s">
        <v>28</v>
      </c>
      <c r="D122" s="11" t="n">
        <v>8</v>
      </c>
      <c r="E122" s="11" t="n">
        <v>738</v>
      </c>
      <c r="F122" s="11" t="n">
        <v>42</v>
      </c>
      <c r="G122" s="11" t="n">
        <v>76</v>
      </c>
      <c r="T122" s="8"/>
      <c r="U122" s="15"/>
      <c r="V122" s="10" t="s">
        <v>28</v>
      </c>
      <c r="W122" s="11" t="n">
        <v>2</v>
      </c>
      <c r="X122" s="11" t="n">
        <v>746</v>
      </c>
      <c r="Y122" s="11" t="n">
        <v>44</v>
      </c>
      <c r="Z122" s="11" t="n">
        <v>50</v>
      </c>
    </row>
    <row r="123" customFormat="false" ht="14.25" hidden="false" customHeight="false" outlineLevel="0" collapsed="false">
      <c r="A123" s="8"/>
      <c r="B123" s="15"/>
      <c r="C123" s="10" t="s">
        <v>29</v>
      </c>
      <c r="D123" s="11" t="n">
        <v>6</v>
      </c>
      <c r="E123" s="11" t="n">
        <v>752</v>
      </c>
      <c r="F123" s="11" t="n">
        <v>44</v>
      </c>
      <c r="G123" s="11" t="n">
        <v>62</v>
      </c>
      <c r="T123" s="8"/>
      <c r="U123" s="15"/>
      <c r="V123" s="10" t="s">
        <v>29</v>
      </c>
      <c r="W123" s="11" t="n">
        <v>1</v>
      </c>
      <c r="X123" s="11" t="n">
        <v>752</v>
      </c>
      <c r="Y123" s="11" t="n">
        <v>38</v>
      </c>
      <c r="Z123" s="11" t="n">
        <v>51</v>
      </c>
    </row>
    <row r="124" customFormat="false" ht="14.25" hidden="false" customHeight="false" outlineLevel="0" collapsed="false">
      <c r="A124" s="8"/>
      <c r="B124" s="15"/>
      <c r="C124" s="10" t="s">
        <v>30</v>
      </c>
      <c r="D124" s="11" t="n">
        <v>7</v>
      </c>
      <c r="E124" s="11" t="n">
        <v>743</v>
      </c>
      <c r="F124" s="11" t="n">
        <v>38</v>
      </c>
      <c r="G124" s="11" t="n">
        <v>76</v>
      </c>
      <c r="T124" s="8"/>
      <c r="U124" s="15"/>
      <c r="V124" s="10" t="s">
        <v>30</v>
      </c>
      <c r="W124" s="11" t="n">
        <v>3</v>
      </c>
      <c r="X124" s="11" t="n">
        <v>741</v>
      </c>
      <c r="Y124" s="11" t="n">
        <v>46</v>
      </c>
      <c r="Z124" s="11" t="n">
        <v>52</v>
      </c>
    </row>
    <row r="125" customFormat="false" ht="14.25" hidden="false" customHeight="false" outlineLevel="0" collapsed="false">
      <c r="A125" s="8"/>
      <c r="B125" s="15"/>
      <c r="C125" s="10" t="s">
        <v>31</v>
      </c>
      <c r="D125" s="11" t="n">
        <v>4</v>
      </c>
      <c r="E125" s="11" t="n">
        <v>739</v>
      </c>
      <c r="F125" s="11" t="n">
        <v>36</v>
      </c>
      <c r="G125" s="11" t="n">
        <v>85</v>
      </c>
      <c r="T125" s="8"/>
      <c r="U125" s="15"/>
      <c r="V125" s="10" t="s">
        <v>31</v>
      </c>
      <c r="W125" s="11" t="n">
        <v>5</v>
      </c>
      <c r="X125" s="11" t="n">
        <v>756</v>
      </c>
      <c r="Y125" s="11" t="n">
        <v>38</v>
      </c>
      <c r="Z125" s="11" t="n">
        <v>43</v>
      </c>
    </row>
    <row r="126" customFormat="false" ht="14.25" hidden="false" customHeight="false" outlineLevel="0" collapsed="false">
      <c r="A126" s="8"/>
      <c r="B126" s="15"/>
      <c r="C126" s="10" t="s">
        <v>33</v>
      </c>
      <c r="D126" s="11" t="n">
        <v>7</v>
      </c>
      <c r="E126" s="11" t="n">
        <v>749</v>
      </c>
      <c r="F126" s="11" t="n">
        <v>46</v>
      </c>
      <c r="G126" s="11" t="n">
        <v>57</v>
      </c>
      <c r="T126" s="8"/>
      <c r="U126" s="15"/>
      <c r="V126" s="10" t="s">
        <v>33</v>
      </c>
      <c r="W126" s="11" t="n">
        <v>3</v>
      </c>
      <c r="X126" s="11" t="n">
        <v>745</v>
      </c>
      <c r="Y126" s="11" t="n">
        <v>41</v>
      </c>
      <c r="Z126" s="11" t="n">
        <v>49</v>
      </c>
    </row>
    <row r="127" customFormat="false" ht="14.25" hidden="false" customHeight="false" outlineLevel="0" collapsed="false">
      <c r="A127" s="8"/>
      <c r="B127" s="16" t="s">
        <v>36</v>
      </c>
      <c r="C127" s="10" t="s">
        <v>18</v>
      </c>
      <c r="D127" s="11" t="n">
        <v>7</v>
      </c>
      <c r="E127" s="11" t="n">
        <v>727</v>
      </c>
      <c r="F127" s="11" t="n">
        <v>62</v>
      </c>
      <c r="G127" s="11" t="n">
        <v>68</v>
      </c>
      <c r="T127" s="8"/>
      <c r="U127" s="16" t="s">
        <v>36</v>
      </c>
      <c r="V127" s="10" t="s">
        <v>18</v>
      </c>
      <c r="W127" s="11" t="n">
        <v>6</v>
      </c>
      <c r="X127" s="11" t="n">
        <v>717</v>
      </c>
      <c r="Y127" s="11" t="n">
        <v>66</v>
      </c>
      <c r="Z127" s="11" t="n">
        <v>53</v>
      </c>
    </row>
    <row r="128" customFormat="false" ht="14.25" hidden="false" customHeight="false" outlineLevel="0" collapsed="false">
      <c r="A128" s="8"/>
      <c r="B128" s="8"/>
      <c r="C128" s="10" t="s">
        <v>20</v>
      </c>
      <c r="D128" s="11" t="n">
        <v>8</v>
      </c>
      <c r="E128" s="11" t="n">
        <v>738</v>
      </c>
      <c r="F128" s="11" t="n">
        <v>51</v>
      </c>
      <c r="G128" s="11" t="n">
        <v>67</v>
      </c>
      <c r="T128" s="8"/>
      <c r="U128" s="8"/>
      <c r="V128" s="10" t="s">
        <v>20</v>
      </c>
      <c r="W128" s="11" t="n">
        <v>8</v>
      </c>
      <c r="X128" s="11" t="n">
        <v>715</v>
      </c>
      <c r="Y128" s="11" t="n">
        <v>61</v>
      </c>
      <c r="Z128" s="11" t="n">
        <v>58</v>
      </c>
    </row>
    <row r="129" customFormat="false" ht="14.25" hidden="false" customHeight="false" outlineLevel="0" collapsed="false">
      <c r="A129" s="8"/>
      <c r="B129" s="8"/>
      <c r="C129" s="10" t="s">
        <v>22</v>
      </c>
      <c r="D129" s="11" t="n">
        <v>4</v>
      </c>
      <c r="E129" s="11" t="n">
        <v>730</v>
      </c>
      <c r="F129" s="11" t="n">
        <v>40</v>
      </c>
      <c r="G129" s="11" t="n">
        <v>90</v>
      </c>
      <c r="T129" s="8"/>
      <c r="U129" s="8"/>
      <c r="V129" s="10" t="s">
        <v>22</v>
      </c>
      <c r="W129" s="11" t="n">
        <v>5</v>
      </c>
      <c r="X129" s="11" t="n">
        <v>737</v>
      </c>
      <c r="Y129" s="11" t="n">
        <v>47</v>
      </c>
      <c r="Z129" s="11" t="n">
        <v>53</v>
      </c>
    </row>
    <row r="130" customFormat="false" ht="14.25" hidden="false" customHeight="false" outlineLevel="0" collapsed="false">
      <c r="A130" s="8"/>
      <c r="B130" s="8"/>
      <c r="C130" s="10" t="s">
        <v>24</v>
      </c>
      <c r="D130" s="11" t="n">
        <v>7</v>
      </c>
      <c r="E130" s="11" t="n">
        <v>735</v>
      </c>
      <c r="F130" s="11" t="n">
        <v>56</v>
      </c>
      <c r="G130" s="11" t="n">
        <v>66</v>
      </c>
      <c r="T130" s="8"/>
      <c r="U130" s="8"/>
      <c r="V130" s="10" t="s">
        <v>24</v>
      </c>
      <c r="W130" s="11" t="n">
        <v>3</v>
      </c>
      <c r="X130" s="11" t="n">
        <v>765</v>
      </c>
      <c r="Y130" s="11" t="n">
        <v>38</v>
      </c>
      <c r="Z130" s="11" t="n">
        <v>36</v>
      </c>
    </row>
    <row r="131" customFormat="false" ht="14.25" hidden="false" customHeight="false" outlineLevel="0" collapsed="false">
      <c r="A131" s="8"/>
      <c r="B131" s="8"/>
      <c r="C131" s="10" t="s">
        <v>26</v>
      </c>
      <c r="D131" s="11" t="n">
        <v>3</v>
      </c>
      <c r="E131" s="11" t="n">
        <v>745</v>
      </c>
      <c r="F131" s="11" t="n">
        <v>44</v>
      </c>
      <c r="G131" s="11" t="n">
        <v>72</v>
      </c>
      <c r="T131" s="8"/>
      <c r="U131" s="8"/>
      <c r="V131" s="10" t="s">
        <v>26</v>
      </c>
      <c r="W131" s="11" t="n">
        <v>3</v>
      </c>
      <c r="X131" s="11" t="n">
        <v>744</v>
      </c>
      <c r="Y131" s="11" t="n">
        <v>30</v>
      </c>
      <c r="Z131" s="11" t="n">
        <v>65</v>
      </c>
    </row>
    <row r="132" customFormat="false" ht="14.25" hidden="false" customHeight="false" outlineLevel="0" collapsed="false">
      <c r="A132" s="8"/>
      <c r="B132" s="8"/>
      <c r="C132" s="10" t="s">
        <v>28</v>
      </c>
      <c r="D132" s="11" t="n">
        <v>4</v>
      </c>
      <c r="E132" s="11" t="n">
        <v>714</v>
      </c>
      <c r="F132" s="11" t="n">
        <v>53</v>
      </c>
      <c r="G132" s="11" t="n">
        <v>93</v>
      </c>
      <c r="T132" s="8"/>
      <c r="U132" s="8"/>
      <c r="V132" s="10" t="s">
        <v>28</v>
      </c>
      <c r="W132" s="11" t="n">
        <v>3</v>
      </c>
      <c r="X132" s="11" t="n">
        <v>739</v>
      </c>
      <c r="Y132" s="11" t="n">
        <v>38</v>
      </c>
      <c r="Z132" s="11" t="n">
        <v>62</v>
      </c>
    </row>
    <row r="133" customFormat="false" ht="14.25" hidden="false" customHeight="false" outlineLevel="0" collapsed="false">
      <c r="A133" s="8"/>
      <c r="B133" s="8"/>
      <c r="C133" s="10" t="s">
        <v>29</v>
      </c>
      <c r="D133" s="11" t="n">
        <v>5</v>
      </c>
      <c r="E133" s="11" t="n">
        <v>754</v>
      </c>
      <c r="F133" s="11" t="n">
        <v>48</v>
      </c>
      <c r="G133" s="11" t="n">
        <v>57</v>
      </c>
      <c r="T133" s="8"/>
      <c r="U133" s="8"/>
      <c r="V133" s="10" t="s">
        <v>29</v>
      </c>
      <c r="W133" s="11" t="n">
        <v>2</v>
      </c>
      <c r="X133" s="11" t="n">
        <v>761</v>
      </c>
      <c r="Y133" s="11" t="n">
        <v>36</v>
      </c>
      <c r="Z133" s="11" t="n">
        <v>43</v>
      </c>
    </row>
    <row r="134" customFormat="false" ht="14.25" hidden="false" customHeight="false" outlineLevel="0" collapsed="false">
      <c r="A134" s="8"/>
      <c r="B134" s="8"/>
      <c r="C134" s="10" t="s">
        <v>30</v>
      </c>
      <c r="D134" s="11" t="n">
        <v>9</v>
      </c>
      <c r="E134" s="11" t="n">
        <v>721</v>
      </c>
      <c r="F134" s="11" t="n">
        <v>49</v>
      </c>
      <c r="G134" s="11" t="n">
        <v>85</v>
      </c>
      <c r="T134" s="8"/>
      <c r="U134" s="8"/>
      <c r="V134" s="10" t="s">
        <v>30</v>
      </c>
      <c r="W134" s="11" t="n">
        <v>3</v>
      </c>
      <c r="X134" s="11" t="n">
        <v>760</v>
      </c>
      <c r="Y134" s="11" t="n">
        <v>29</v>
      </c>
      <c r="Z134" s="11" t="n">
        <v>50</v>
      </c>
    </row>
    <row r="135" customFormat="false" ht="14.25" hidden="false" customHeight="false" outlineLevel="0" collapsed="false">
      <c r="A135" s="8"/>
      <c r="B135" s="8"/>
      <c r="C135" s="10" t="s">
        <v>31</v>
      </c>
      <c r="D135" s="11" t="n">
        <v>5</v>
      </c>
      <c r="E135" s="11" t="n">
        <v>763</v>
      </c>
      <c r="F135" s="11" t="n">
        <v>33</v>
      </c>
      <c r="G135" s="11" t="n">
        <v>63</v>
      </c>
      <c r="T135" s="8"/>
      <c r="U135" s="8"/>
      <c r="V135" s="10" t="s">
        <v>31</v>
      </c>
      <c r="W135" s="11" t="n">
        <v>2</v>
      </c>
      <c r="X135" s="11" t="n">
        <v>752</v>
      </c>
      <c r="Y135" s="11" t="n">
        <v>36</v>
      </c>
      <c r="Z135" s="11" t="n">
        <v>52</v>
      </c>
    </row>
    <row r="136" customFormat="false" ht="14.25" hidden="false" customHeight="false" outlineLevel="0" collapsed="false">
      <c r="A136" s="8"/>
      <c r="B136" s="8"/>
      <c r="C136" s="10" t="s">
        <v>33</v>
      </c>
      <c r="D136" s="11" t="n">
        <v>6</v>
      </c>
      <c r="E136" s="11" t="n">
        <v>724</v>
      </c>
      <c r="F136" s="11" t="n">
        <v>66</v>
      </c>
      <c r="G136" s="11" t="n">
        <v>63</v>
      </c>
      <c r="T136" s="8"/>
      <c r="U136" s="8"/>
      <c r="V136" s="10" t="s">
        <v>33</v>
      </c>
      <c r="W136" s="11" t="n">
        <v>7</v>
      </c>
      <c r="X136" s="11" t="n">
        <v>737</v>
      </c>
      <c r="Y136" s="11" t="n">
        <v>45</v>
      </c>
      <c r="Z136" s="11" t="n">
        <v>49</v>
      </c>
    </row>
    <row r="137" customFormat="false" ht="12.75" hidden="false" customHeight="false" outlineLevel="0" collapsed="false">
      <c r="D137" s="17"/>
      <c r="E137" s="17"/>
      <c r="F137" s="17"/>
      <c r="G137" s="17"/>
      <c r="W137" s="17"/>
      <c r="X137" s="17"/>
      <c r="Y137" s="17"/>
      <c r="Z137" s="17"/>
    </row>
    <row r="138" customFormat="false" ht="12.75" hidden="false" customHeight="false" outlineLevel="0" collapsed="false">
      <c r="D138" s="17"/>
      <c r="E138" s="17"/>
      <c r="F138" s="17"/>
      <c r="G138" s="17"/>
      <c r="W138" s="17"/>
      <c r="X138" s="17"/>
      <c r="Y138" s="17"/>
      <c r="Z138" s="17"/>
    </row>
    <row r="139" customFormat="false" ht="15" hidden="false" customHeight="false" outlineLevel="0" collapsed="false">
      <c r="D139" s="4" t="s">
        <v>6</v>
      </c>
      <c r="E139" s="4" t="s">
        <v>7</v>
      </c>
      <c r="F139" s="4" t="s">
        <v>8</v>
      </c>
      <c r="G139" s="4" t="s">
        <v>9</v>
      </c>
      <c r="W139" s="4" t="s">
        <v>6</v>
      </c>
      <c r="X139" s="4" t="s">
        <v>7</v>
      </c>
      <c r="Y139" s="4" t="s">
        <v>8</v>
      </c>
      <c r="Z139" s="4" t="s">
        <v>9</v>
      </c>
    </row>
    <row r="140" customFormat="false" ht="13.5" hidden="false" customHeight="true" outlineLevel="0" collapsed="false">
      <c r="A140" s="8" t="s">
        <v>110</v>
      </c>
      <c r="B140" s="9" t="s">
        <v>17</v>
      </c>
      <c r="C140" s="10" t="s">
        <v>18</v>
      </c>
      <c r="D140" s="11" t="n">
        <v>3</v>
      </c>
      <c r="E140" s="11" t="n">
        <v>770</v>
      </c>
      <c r="F140" s="11" t="n">
        <v>16</v>
      </c>
      <c r="G140" s="11" t="n">
        <v>35</v>
      </c>
      <c r="T140" s="8" t="s">
        <v>111</v>
      </c>
      <c r="U140" s="9" t="s">
        <v>17</v>
      </c>
      <c r="V140" s="10" t="s">
        <v>18</v>
      </c>
      <c r="W140" s="11" t="n">
        <v>1</v>
      </c>
      <c r="X140" s="11" t="n">
        <v>764</v>
      </c>
      <c r="Y140" s="11" t="n">
        <v>27</v>
      </c>
      <c r="Z140" s="11" t="n">
        <v>17</v>
      </c>
    </row>
    <row r="141" customFormat="false" ht="14.25" hidden="false" customHeight="false" outlineLevel="0" collapsed="false">
      <c r="A141" s="8"/>
      <c r="B141" s="9"/>
      <c r="C141" s="10" t="s">
        <v>20</v>
      </c>
      <c r="D141" s="11" t="n">
        <v>6</v>
      </c>
      <c r="E141" s="11" t="n">
        <v>733</v>
      </c>
      <c r="F141" s="11" t="n">
        <v>48</v>
      </c>
      <c r="G141" s="11" t="n">
        <v>37</v>
      </c>
      <c r="T141" s="8"/>
      <c r="U141" s="9"/>
      <c r="V141" s="10" t="s">
        <v>20</v>
      </c>
      <c r="W141" s="11" t="n">
        <v>0</v>
      </c>
      <c r="X141" s="11" t="n">
        <v>771</v>
      </c>
      <c r="Y141" s="11" t="n">
        <v>15</v>
      </c>
      <c r="Z141" s="11" t="n">
        <v>23</v>
      </c>
    </row>
    <row r="142" customFormat="false" ht="14.25" hidden="false" customHeight="false" outlineLevel="0" collapsed="false">
      <c r="A142" s="8"/>
      <c r="B142" s="9"/>
      <c r="C142" s="10" t="s">
        <v>22</v>
      </c>
      <c r="D142" s="11" t="n">
        <v>1</v>
      </c>
      <c r="E142" s="11" t="n">
        <v>762</v>
      </c>
      <c r="F142" s="11" t="n">
        <v>27</v>
      </c>
      <c r="G142" s="11" t="n">
        <v>34</v>
      </c>
      <c r="T142" s="8"/>
      <c r="U142" s="9"/>
      <c r="V142" s="10" t="s">
        <v>22</v>
      </c>
      <c r="W142" s="11" t="n">
        <v>1</v>
      </c>
      <c r="X142" s="11" t="n">
        <v>756</v>
      </c>
      <c r="Y142" s="11" t="n">
        <v>30</v>
      </c>
      <c r="Z142" s="11" t="n">
        <v>22</v>
      </c>
    </row>
    <row r="143" customFormat="false" ht="14.25" hidden="false" customHeight="false" outlineLevel="0" collapsed="false">
      <c r="A143" s="8"/>
      <c r="B143" s="9"/>
      <c r="C143" s="10" t="s">
        <v>24</v>
      </c>
      <c r="D143" s="11" t="n">
        <v>2</v>
      </c>
      <c r="E143" s="11" t="n">
        <v>766</v>
      </c>
      <c r="F143" s="11" t="n">
        <v>22</v>
      </c>
      <c r="G143" s="11" t="n">
        <v>34</v>
      </c>
      <c r="T143" s="8"/>
      <c r="U143" s="9"/>
      <c r="V143" s="10" t="s">
        <v>24</v>
      </c>
      <c r="W143" s="11" t="n">
        <v>1</v>
      </c>
      <c r="X143" s="11" t="n">
        <v>762</v>
      </c>
      <c r="Y143" s="11" t="n">
        <v>21</v>
      </c>
      <c r="Z143" s="11" t="n">
        <v>25</v>
      </c>
    </row>
    <row r="144" customFormat="false" ht="14.25" hidden="false" customHeight="false" outlineLevel="0" collapsed="false">
      <c r="A144" s="8"/>
      <c r="B144" s="9"/>
      <c r="C144" s="10" t="s">
        <v>26</v>
      </c>
      <c r="D144" s="11" t="n">
        <v>0</v>
      </c>
      <c r="E144" s="11" t="n">
        <v>751</v>
      </c>
      <c r="F144" s="11" t="n">
        <v>39</v>
      </c>
      <c r="G144" s="11" t="n">
        <v>34</v>
      </c>
      <c r="T144" s="8"/>
      <c r="U144" s="9"/>
      <c r="V144" s="10" t="s">
        <v>26</v>
      </c>
      <c r="W144" s="11" t="n">
        <v>1</v>
      </c>
      <c r="X144" s="11" t="n">
        <v>765</v>
      </c>
      <c r="Y144" s="11" t="n">
        <v>21</v>
      </c>
      <c r="Z144" s="11" t="n">
        <v>22</v>
      </c>
    </row>
    <row r="145" customFormat="false" ht="14.25" hidden="false" customHeight="false" outlineLevel="0" collapsed="false">
      <c r="A145" s="8"/>
      <c r="B145" s="9"/>
      <c r="C145" s="10" t="s">
        <v>28</v>
      </c>
      <c r="D145" s="11" t="n">
        <v>2</v>
      </c>
      <c r="E145" s="11" t="n">
        <v>774</v>
      </c>
      <c r="F145" s="11" t="n">
        <v>18</v>
      </c>
      <c r="G145" s="11" t="n">
        <v>30</v>
      </c>
      <c r="T145" s="8"/>
      <c r="U145" s="9"/>
      <c r="V145" s="10" t="s">
        <v>28</v>
      </c>
      <c r="W145" s="11" t="n">
        <v>1</v>
      </c>
      <c r="X145" s="11" t="n">
        <v>753</v>
      </c>
      <c r="Y145" s="11" t="n">
        <v>29</v>
      </c>
      <c r="Z145" s="11" t="n">
        <v>26</v>
      </c>
    </row>
    <row r="146" customFormat="false" ht="14.25" hidden="false" customHeight="false" outlineLevel="0" collapsed="false">
      <c r="A146" s="8"/>
      <c r="B146" s="9"/>
      <c r="C146" s="10" t="s">
        <v>29</v>
      </c>
      <c r="D146" s="11" t="n">
        <v>1</v>
      </c>
      <c r="E146" s="11" t="n">
        <v>753</v>
      </c>
      <c r="F146" s="11" t="n">
        <v>29</v>
      </c>
      <c r="G146" s="11" t="n">
        <v>41</v>
      </c>
      <c r="T146" s="8"/>
      <c r="U146" s="9"/>
      <c r="V146" s="10" t="s">
        <v>29</v>
      </c>
      <c r="W146" s="11" t="n">
        <v>2</v>
      </c>
      <c r="X146" s="11" t="n">
        <v>750</v>
      </c>
      <c r="Y146" s="11" t="n">
        <v>37</v>
      </c>
      <c r="Z146" s="11" t="n">
        <v>20</v>
      </c>
    </row>
    <row r="147" customFormat="false" ht="14.25" hidden="false" customHeight="false" outlineLevel="0" collapsed="false">
      <c r="A147" s="8"/>
      <c r="B147" s="9"/>
      <c r="C147" s="10" t="s">
        <v>30</v>
      </c>
      <c r="D147" s="11" t="n">
        <v>3</v>
      </c>
      <c r="E147" s="11" t="n">
        <v>747</v>
      </c>
      <c r="F147" s="11" t="n">
        <v>34</v>
      </c>
      <c r="G147" s="11" t="n">
        <v>40</v>
      </c>
      <c r="T147" s="8"/>
      <c r="U147" s="9"/>
      <c r="V147" s="10" t="s">
        <v>30</v>
      </c>
      <c r="W147" s="11" t="n">
        <v>1</v>
      </c>
      <c r="X147" s="11" t="n">
        <v>750</v>
      </c>
      <c r="Y147" s="11" t="n">
        <v>38</v>
      </c>
      <c r="Z147" s="11" t="n">
        <v>20</v>
      </c>
    </row>
    <row r="148" customFormat="false" ht="14.25" hidden="false" customHeight="false" outlineLevel="0" collapsed="false">
      <c r="A148" s="8"/>
      <c r="B148" s="9"/>
      <c r="C148" s="10" t="s">
        <v>31</v>
      </c>
      <c r="D148" s="11" t="n">
        <v>3</v>
      </c>
      <c r="E148" s="11" t="n">
        <v>767</v>
      </c>
      <c r="F148" s="11" t="n">
        <v>23</v>
      </c>
      <c r="G148" s="11" t="n">
        <v>31</v>
      </c>
      <c r="T148" s="8"/>
      <c r="U148" s="9"/>
      <c r="V148" s="10" t="s">
        <v>31</v>
      </c>
      <c r="W148" s="11" t="n">
        <v>2</v>
      </c>
      <c r="X148" s="11" t="n">
        <v>755</v>
      </c>
      <c r="Y148" s="11" t="n">
        <v>28</v>
      </c>
      <c r="Z148" s="11" t="n">
        <v>24</v>
      </c>
    </row>
    <row r="149" customFormat="false" ht="14.25" hidden="false" customHeight="false" outlineLevel="0" collapsed="false">
      <c r="A149" s="8"/>
      <c r="B149" s="9"/>
      <c r="C149" s="10" t="s">
        <v>33</v>
      </c>
      <c r="D149" s="11" t="n">
        <v>0</v>
      </c>
      <c r="E149" s="11" t="n">
        <v>732</v>
      </c>
      <c r="F149" s="11" t="n">
        <v>42</v>
      </c>
      <c r="G149" s="11" t="n">
        <v>42</v>
      </c>
      <c r="T149" s="8"/>
      <c r="U149" s="9"/>
      <c r="V149" s="10" t="s">
        <v>33</v>
      </c>
      <c r="W149" s="11" t="n">
        <v>0</v>
      </c>
      <c r="X149" s="11" t="n">
        <v>761</v>
      </c>
      <c r="Y149" s="11" t="n">
        <v>20</v>
      </c>
      <c r="Z149" s="11" t="n">
        <v>26</v>
      </c>
    </row>
    <row r="150" customFormat="false" ht="14.25" hidden="false" customHeight="false" outlineLevel="0" collapsed="false">
      <c r="A150" s="8"/>
      <c r="B150" s="15" t="s">
        <v>34</v>
      </c>
      <c r="C150" s="10" t="s">
        <v>18</v>
      </c>
      <c r="D150" s="11" t="n">
        <v>4</v>
      </c>
      <c r="E150" s="11" t="n">
        <v>753</v>
      </c>
      <c r="F150" s="11" t="n">
        <v>35</v>
      </c>
      <c r="G150" s="11" t="n">
        <v>32</v>
      </c>
      <c r="T150" s="8"/>
      <c r="U150" s="15" t="s">
        <v>34</v>
      </c>
      <c r="V150" s="10" t="s">
        <v>18</v>
      </c>
      <c r="W150" s="11" t="n">
        <v>0</v>
      </c>
      <c r="X150" s="11" t="n">
        <v>759</v>
      </c>
      <c r="Y150" s="11" t="n">
        <v>25</v>
      </c>
      <c r="Z150" s="11" t="n">
        <v>25</v>
      </c>
    </row>
    <row r="151" customFormat="false" ht="14.25" hidden="false" customHeight="false" outlineLevel="0" collapsed="false">
      <c r="A151" s="8"/>
      <c r="B151" s="15"/>
      <c r="C151" s="10" t="s">
        <v>20</v>
      </c>
      <c r="D151" s="11" t="n">
        <v>2</v>
      </c>
      <c r="E151" s="11" t="n">
        <v>760</v>
      </c>
      <c r="F151" s="11" t="n">
        <v>32</v>
      </c>
      <c r="G151" s="11" t="n">
        <v>30</v>
      </c>
      <c r="T151" s="8"/>
      <c r="U151" s="15"/>
      <c r="V151" s="10" t="s">
        <v>20</v>
      </c>
      <c r="W151" s="11" t="n">
        <v>1</v>
      </c>
      <c r="X151" s="11" t="n">
        <v>761</v>
      </c>
      <c r="Y151" s="11" t="n">
        <v>24</v>
      </c>
      <c r="Z151" s="11" t="n">
        <v>23</v>
      </c>
    </row>
    <row r="152" customFormat="false" ht="14.25" hidden="false" customHeight="false" outlineLevel="0" collapsed="false">
      <c r="A152" s="8"/>
      <c r="B152" s="15"/>
      <c r="C152" s="10" t="s">
        <v>22</v>
      </c>
      <c r="D152" s="11" t="n">
        <v>2</v>
      </c>
      <c r="E152" s="11" t="n">
        <v>746</v>
      </c>
      <c r="F152" s="11" t="n">
        <v>35</v>
      </c>
      <c r="G152" s="11" t="n">
        <v>41</v>
      </c>
      <c r="T152" s="8"/>
      <c r="U152" s="15"/>
      <c r="V152" s="10" t="s">
        <v>22</v>
      </c>
      <c r="W152" s="11" t="n">
        <v>0</v>
      </c>
      <c r="X152" s="11" t="n">
        <v>758</v>
      </c>
      <c r="Y152" s="11" t="n">
        <v>25</v>
      </c>
      <c r="Z152" s="11" t="n">
        <v>26</v>
      </c>
    </row>
    <row r="153" customFormat="false" ht="14.25" hidden="false" customHeight="false" outlineLevel="0" collapsed="false">
      <c r="A153" s="8"/>
      <c r="B153" s="15"/>
      <c r="C153" s="10" t="s">
        <v>24</v>
      </c>
      <c r="D153" s="11" t="n">
        <v>2</v>
      </c>
      <c r="E153" s="11" t="n">
        <v>749</v>
      </c>
      <c r="F153" s="11" t="n">
        <v>27</v>
      </c>
      <c r="G153" s="11" t="n">
        <v>46</v>
      </c>
      <c r="T153" s="8"/>
      <c r="U153" s="15"/>
      <c r="V153" s="10" t="s">
        <v>24</v>
      </c>
      <c r="W153" s="11" t="n">
        <v>0</v>
      </c>
      <c r="X153" s="11" t="n">
        <v>773</v>
      </c>
      <c r="Y153" s="11" t="n">
        <v>19</v>
      </c>
      <c r="Z153" s="11" t="n">
        <v>17</v>
      </c>
    </row>
    <row r="154" customFormat="false" ht="14.25" hidden="false" customHeight="false" outlineLevel="0" collapsed="false">
      <c r="A154" s="8"/>
      <c r="B154" s="15"/>
      <c r="C154" s="10" t="s">
        <v>26</v>
      </c>
      <c r="D154" s="11" t="n">
        <v>1</v>
      </c>
      <c r="E154" s="11" t="n">
        <v>754</v>
      </c>
      <c r="F154" s="11" t="n">
        <v>31</v>
      </c>
      <c r="G154" s="11" t="n">
        <v>38</v>
      </c>
      <c r="T154" s="8"/>
      <c r="U154" s="15"/>
      <c r="V154" s="10" t="s">
        <v>26</v>
      </c>
      <c r="W154" s="11" t="n">
        <v>0</v>
      </c>
      <c r="X154" s="11" t="n">
        <v>773</v>
      </c>
      <c r="Y154" s="11" t="n">
        <v>14</v>
      </c>
      <c r="Z154" s="11" t="n">
        <v>22</v>
      </c>
    </row>
    <row r="155" customFormat="false" ht="14.25" hidden="false" customHeight="false" outlineLevel="0" collapsed="false">
      <c r="A155" s="8"/>
      <c r="B155" s="15"/>
      <c r="C155" s="10" t="s">
        <v>28</v>
      </c>
      <c r="D155" s="11" t="n">
        <v>2</v>
      </c>
      <c r="E155" s="11" t="n">
        <v>754</v>
      </c>
      <c r="F155" s="11" t="n">
        <v>32</v>
      </c>
      <c r="G155" s="11" t="n">
        <v>36</v>
      </c>
      <c r="T155" s="8"/>
      <c r="U155" s="15"/>
      <c r="V155" s="10" t="s">
        <v>28</v>
      </c>
      <c r="W155" s="11" t="n">
        <v>1</v>
      </c>
      <c r="X155" s="11" t="n">
        <v>755</v>
      </c>
      <c r="Y155" s="11" t="n">
        <v>19</v>
      </c>
      <c r="Z155" s="11" t="n">
        <v>34</v>
      </c>
    </row>
    <row r="156" customFormat="false" ht="14.25" hidden="false" customHeight="false" outlineLevel="0" collapsed="false">
      <c r="A156" s="8"/>
      <c r="B156" s="15"/>
      <c r="C156" s="10" t="s">
        <v>29</v>
      </c>
      <c r="D156" s="11" t="n">
        <v>1</v>
      </c>
      <c r="E156" s="11" t="n">
        <v>769</v>
      </c>
      <c r="F156" s="11" t="n">
        <v>21</v>
      </c>
      <c r="G156" s="11" t="n">
        <v>33</v>
      </c>
      <c r="T156" s="8"/>
      <c r="U156" s="15"/>
      <c r="V156" s="10" t="s">
        <v>29</v>
      </c>
      <c r="W156" s="11" t="n">
        <v>1</v>
      </c>
      <c r="X156" s="11" t="n">
        <v>760</v>
      </c>
      <c r="Y156" s="11" t="n">
        <v>27</v>
      </c>
      <c r="Z156" s="11" t="n">
        <v>21</v>
      </c>
    </row>
    <row r="157" customFormat="false" ht="14.25" hidden="false" customHeight="false" outlineLevel="0" collapsed="false">
      <c r="A157" s="8"/>
      <c r="B157" s="15"/>
      <c r="C157" s="10" t="s">
        <v>30</v>
      </c>
      <c r="D157" s="11" t="n">
        <v>1</v>
      </c>
      <c r="E157" s="11" t="n">
        <v>766</v>
      </c>
      <c r="F157" s="11" t="n">
        <v>25</v>
      </c>
      <c r="G157" s="11" t="n">
        <v>32</v>
      </c>
      <c r="T157" s="8"/>
      <c r="U157" s="15"/>
      <c r="V157" s="10" t="s">
        <v>30</v>
      </c>
      <c r="W157" s="11" t="n">
        <v>2</v>
      </c>
      <c r="X157" s="11" t="n">
        <v>764</v>
      </c>
      <c r="Y157" s="11" t="n">
        <v>20</v>
      </c>
      <c r="Z157" s="11" t="n">
        <v>23</v>
      </c>
    </row>
    <row r="158" customFormat="false" ht="14.25" hidden="false" customHeight="false" outlineLevel="0" collapsed="false">
      <c r="A158" s="8"/>
      <c r="B158" s="15"/>
      <c r="C158" s="10" t="s">
        <v>31</v>
      </c>
      <c r="D158" s="11" t="n">
        <v>1</v>
      </c>
      <c r="E158" s="11" t="n">
        <v>751</v>
      </c>
      <c r="F158" s="11" t="n">
        <v>33</v>
      </c>
      <c r="G158" s="11" t="n">
        <v>39</v>
      </c>
      <c r="T158" s="8"/>
      <c r="U158" s="15"/>
      <c r="V158" s="10" t="s">
        <v>31</v>
      </c>
      <c r="W158" s="11" t="n">
        <v>0</v>
      </c>
      <c r="X158" s="11" t="n">
        <v>765</v>
      </c>
      <c r="Y158" s="11" t="n">
        <v>21</v>
      </c>
      <c r="Z158" s="11" t="n">
        <v>23</v>
      </c>
    </row>
    <row r="159" customFormat="false" ht="14.25" hidden="false" customHeight="false" outlineLevel="0" collapsed="false">
      <c r="A159" s="8"/>
      <c r="B159" s="15"/>
      <c r="C159" s="10" t="s">
        <v>33</v>
      </c>
      <c r="D159" s="11" t="n">
        <v>2</v>
      </c>
      <c r="E159" s="11" t="n">
        <v>758</v>
      </c>
      <c r="F159" s="11" t="n">
        <v>22</v>
      </c>
      <c r="G159" s="11" t="n">
        <v>34</v>
      </c>
      <c r="T159" s="8"/>
      <c r="U159" s="15"/>
      <c r="V159" s="10" t="s">
        <v>33</v>
      </c>
      <c r="W159" s="11" t="n">
        <v>1</v>
      </c>
      <c r="X159" s="11" t="n">
        <v>769</v>
      </c>
      <c r="Y159" s="11" t="n">
        <v>22</v>
      </c>
      <c r="Z159" s="11" t="n">
        <v>15</v>
      </c>
    </row>
    <row r="160" customFormat="false" ht="14.25" hidden="false" customHeight="false" outlineLevel="0" collapsed="false">
      <c r="A160" s="8"/>
      <c r="B160" s="16" t="s">
        <v>36</v>
      </c>
      <c r="C160" s="10" t="s">
        <v>18</v>
      </c>
      <c r="D160" s="11" t="n">
        <v>6</v>
      </c>
      <c r="E160" s="11" t="n">
        <v>759</v>
      </c>
      <c r="F160" s="11" t="n">
        <v>25</v>
      </c>
      <c r="G160" s="11" t="n">
        <v>34</v>
      </c>
      <c r="T160" s="8"/>
      <c r="U160" s="16" t="s">
        <v>36</v>
      </c>
      <c r="V160" s="10" t="s">
        <v>18</v>
      </c>
      <c r="W160" s="11" t="n">
        <v>0</v>
      </c>
      <c r="X160" s="11" t="n">
        <v>767</v>
      </c>
      <c r="Y160" s="11" t="n">
        <v>19</v>
      </c>
      <c r="Z160" s="11" t="n">
        <v>23</v>
      </c>
    </row>
    <row r="161" customFormat="false" ht="14.25" hidden="false" customHeight="false" outlineLevel="0" collapsed="false">
      <c r="A161" s="8"/>
      <c r="B161" s="8"/>
      <c r="C161" s="10" t="s">
        <v>20</v>
      </c>
      <c r="D161" s="11" t="n">
        <v>3</v>
      </c>
      <c r="E161" s="11" t="n">
        <v>753</v>
      </c>
      <c r="F161" s="11" t="n">
        <v>32</v>
      </c>
      <c r="G161" s="11" t="n">
        <v>36</v>
      </c>
      <c r="T161" s="8"/>
      <c r="U161" s="8"/>
      <c r="V161" s="10" t="s">
        <v>20</v>
      </c>
      <c r="W161" s="11" t="n">
        <v>0</v>
      </c>
      <c r="X161" s="11" t="n">
        <v>761</v>
      </c>
      <c r="Y161" s="11" t="n">
        <v>25</v>
      </c>
      <c r="Z161" s="11" t="n">
        <v>23</v>
      </c>
    </row>
    <row r="162" customFormat="false" ht="14.25" hidden="false" customHeight="false" outlineLevel="0" collapsed="false">
      <c r="A162" s="8"/>
      <c r="B162" s="8"/>
      <c r="C162" s="10" t="s">
        <v>22</v>
      </c>
      <c r="D162" s="11" t="n">
        <v>1</v>
      </c>
      <c r="E162" s="11" t="n">
        <v>761</v>
      </c>
      <c r="F162" s="11" t="n">
        <v>27</v>
      </c>
      <c r="G162" s="11" t="n">
        <v>35</v>
      </c>
      <c r="T162" s="8"/>
      <c r="U162" s="8"/>
      <c r="V162" s="10" t="s">
        <v>22</v>
      </c>
      <c r="W162" s="11" t="n">
        <v>1</v>
      </c>
      <c r="X162" s="11" t="n">
        <v>763</v>
      </c>
      <c r="Y162" s="11" t="n">
        <v>24</v>
      </c>
      <c r="Z162" s="11" t="n">
        <v>21</v>
      </c>
    </row>
    <row r="163" customFormat="false" ht="14.25" hidden="false" customHeight="false" outlineLevel="0" collapsed="false">
      <c r="A163" s="8"/>
      <c r="B163" s="8"/>
      <c r="C163" s="10" t="s">
        <v>24</v>
      </c>
      <c r="D163" s="11" t="n">
        <v>3</v>
      </c>
      <c r="E163" s="11" t="n">
        <v>752</v>
      </c>
      <c r="F163" s="11" t="n">
        <v>30</v>
      </c>
      <c r="G163" s="11" t="n">
        <v>39</v>
      </c>
      <c r="T163" s="8"/>
      <c r="U163" s="8"/>
      <c r="V163" s="10" t="s">
        <v>24</v>
      </c>
      <c r="W163" s="11" t="n">
        <v>1</v>
      </c>
      <c r="X163" s="11" t="n">
        <v>766</v>
      </c>
      <c r="Y163" s="11" t="n">
        <v>12</v>
      </c>
      <c r="Z163" s="11" t="n">
        <v>30</v>
      </c>
    </row>
    <row r="164" customFormat="false" ht="14.25" hidden="false" customHeight="false" outlineLevel="0" collapsed="false">
      <c r="A164" s="8"/>
      <c r="B164" s="8"/>
      <c r="C164" s="10" t="s">
        <v>26</v>
      </c>
      <c r="D164" s="11" t="n">
        <v>1</v>
      </c>
      <c r="E164" s="11" t="n">
        <v>774</v>
      </c>
      <c r="F164" s="11" t="n">
        <v>26</v>
      </c>
      <c r="G164" s="11" t="n">
        <v>23</v>
      </c>
      <c r="T164" s="8"/>
      <c r="U164" s="8"/>
      <c r="V164" s="10" t="s">
        <v>26</v>
      </c>
      <c r="W164" s="11" t="n">
        <v>1</v>
      </c>
      <c r="X164" s="11" t="n">
        <v>769</v>
      </c>
      <c r="Y164" s="11" t="n">
        <v>17</v>
      </c>
      <c r="Z164" s="11" t="n">
        <v>22</v>
      </c>
    </row>
    <row r="165" customFormat="false" ht="14.25" hidden="false" customHeight="false" outlineLevel="0" collapsed="false">
      <c r="A165" s="8"/>
      <c r="B165" s="8"/>
      <c r="C165" s="10" t="s">
        <v>28</v>
      </c>
      <c r="D165" s="11" t="n">
        <v>2</v>
      </c>
      <c r="E165" s="11" t="n">
        <v>750</v>
      </c>
      <c r="F165" s="11" t="n">
        <v>28</v>
      </c>
      <c r="G165" s="11" t="n">
        <v>44</v>
      </c>
      <c r="T165" s="8"/>
      <c r="U165" s="8"/>
      <c r="V165" s="10" t="s">
        <v>28</v>
      </c>
      <c r="W165" s="11" t="n">
        <v>0</v>
      </c>
      <c r="X165" s="11" t="n">
        <v>768</v>
      </c>
      <c r="Y165" s="11" t="n">
        <v>21</v>
      </c>
      <c r="Z165" s="11" t="n">
        <v>20</v>
      </c>
    </row>
    <row r="166" customFormat="false" ht="14.25" hidden="false" customHeight="false" outlineLevel="0" collapsed="false">
      <c r="A166" s="8"/>
      <c r="B166" s="8"/>
      <c r="C166" s="10" t="s">
        <v>29</v>
      </c>
      <c r="D166" s="11" t="n">
        <v>1</v>
      </c>
      <c r="E166" s="11" t="n">
        <v>760</v>
      </c>
      <c r="F166" s="11" t="n">
        <v>20</v>
      </c>
      <c r="G166" s="11" t="n">
        <v>43</v>
      </c>
      <c r="T166" s="8"/>
      <c r="U166" s="8"/>
      <c r="V166" s="10" t="s">
        <v>29</v>
      </c>
      <c r="W166" s="11" t="n">
        <v>0</v>
      </c>
      <c r="X166" s="11" t="n">
        <v>758</v>
      </c>
      <c r="Y166" s="11" t="n">
        <v>32</v>
      </c>
      <c r="Z166" s="11" t="n">
        <v>19</v>
      </c>
    </row>
    <row r="167" customFormat="false" ht="14.25" hidden="false" customHeight="false" outlineLevel="0" collapsed="false">
      <c r="A167" s="8"/>
      <c r="B167" s="8"/>
      <c r="C167" s="10" t="s">
        <v>30</v>
      </c>
      <c r="D167" s="11" t="n">
        <v>2</v>
      </c>
      <c r="E167" s="11" t="n">
        <v>770</v>
      </c>
      <c r="F167" s="11" t="n">
        <v>24</v>
      </c>
      <c r="G167" s="11" t="n">
        <v>28</v>
      </c>
      <c r="T167" s="8"/>
      <c r="U167" s="8"/>
      <c r="V167" s="10" t="s">
        <v>30</v>
      </c>
      <c r="W167" s="11" t="n">
        <v>2</v>
      </c>
      <c r="X167" s="11" t="n">
        <v>763</v>
      </c>
      <c r="Y167" s="11" t="n">
        <v>30</v>
      </c>
      <c r="Z167" s="11" t="n">
        <v>14</v>
      </c>
    </row>
    <row r="168" customFormat="false" ht="14.25" hidden="false" customHeight="false" outlineLevel="0" collapsed="false">
      <c r="A168" s="8"/>
      <c r="B168" s="8"/>
      <c r="C168" s="10" t="s">
        <v>31</v>
      </c>
      <c r="D168" s="11" t="n">
        <v>0</v>
      </c>
      <c r="E168" s="11" t="n">
        <v>758</v>
      </c>
      <c r="F168" s="11" t="n">
        <v>28</v>
      </c>
      <c r="G168" s="11" t="n">
        <v>38</v>
      </c>
      <c r="T168" s="8"/>
      <c r="U168" s="8"/>
      <c r="V168" s="10" t="s">
        <v>31</v>
      </c>
      <c r="W168" s="11" t="n">
        <v>0</v>
      </c>
      <c r="X168" s="11" t="n">
        <v>760</v>
      </c>
      <c r="Y168" s="11" t="n">
        <v>17</v>
      </c>
      <c r="Z168" s="11" t="n">
        <v>32</v>
      </c>
    </row>
    <row r="169" customFormat="false" ht="14.25" hidden="false" customHeight="false" outlineLevel="0" collapsed="false">
      <c r="A169" s="8"/>
      <c r="B169" s="8"/>
      <c r="C169" s="10" t="s">
        <v>33</v>
      </c>
      <c r="D169" s="11" t="n">
        <v>0</v>
      </c>
      <c r="E169" s="11" t="n">
        <v>745</v>
      </c>
      <c r="F169" s="11" t="n">
        <v>31</v>
      </c>
      <c r="G169" s="11" t="n">
        <v>40</v>
      </c>
      <c r="T169" s="8"/>
      <c r="U169" s="8"/>
      <c r="V169" s="10" t="s">
        <v>33</v>
      </c>
      <c r="W169" s="11" t="n">
        <v>1</v>
      </c>
      <c r="X169" s="11" t="n">
        <v>756</v>
      </c>
      <c r="Y169" s="11" t="n">
        <v>25</v>
      </c>
      <c r="Z169" s="11" t="n">
        <v>25</v>
      </c>
    </row>
  </sheetData>
  <mergeCells count="100">
    <mergeCell ref="I6:I7"/>
    <mergeCell ref="J6:M6"/>
    <mergeCell ref="N6:N7"/>
    <mergeCell ref="O6:O7"/>
    <mergeCell ref="P6:P7"/>
    <mergeCell ref="Q6:Q7"/>
    <mergeCell ref="A7:A36"/>
    <mergeCell ref="B7:B16"/>
    <mergeCell ref="T7:T36"/>
    <mergeCell ref="U7:U16"/>
    <mergeCell ref="I15:I16"/>
    <mergeCell ref="J15:M15"/>
    <mergeCell ref="N15:N16"/>
    <mergeCell ref="O15:O16"/>
    <mergeCell ref="P15:P16"/>
    <mergeCell ref="Q15:Q16"/>
    <mergeCell ref="B17:B26"/>
    <mergeCell ref="U17:U26"/>
    <mergeCell ref="I24:I25"/>
    <mergeCell ref="J24:M24"/>
    <mergeCell ref="N24:N25"/>
    <mergeCell ref="O24:O25"/>
    <mergeCell ref="P24:P25"/>
    <mergeCell ref="Q24:Q25"/>
    <mergeCell ref="B27:B36"/>
    <mergeCell ref="U27:U36"/>
    <mergeCell ref="I33:I34"/>
    <mergeCell ref="J33:M33"/>
    <mergeCell ref="N33:N34"/>
    <mergeCell ref="O33:O34"/>
    <mergeCell ref="P33:P34"/>
    <mergeCell ref="Q33:Q34"/>
    <mergeCell ref="A41:A70"/>
    <mergeCell ref="B41:B50"/>
    <mergeCell ref="I41:I42"/>
    <mergeCell ref="J41:M41"/>
    <mergeCell ref="N41:N42"/>
    <mergeCell ref="O41:O42"/>
    <mergeCell ref="P41:P42"/>
    <mergeCell ref="Q41:Q42"/>
    <mergeCell ref="T41:T70"/>
    <mergeCell ref="U41:U50"/>
    <mergeCell ref="I50:I51"/>
    <mergeCell ref="J50:M50"/>
    <mergeCell ref="N50:N51"/>
    <mergeCell ref="O50:O51"/>
    <mergeCell ref="P50:P51"/>
    <mergeCell ref="Q50:Q51"/>
    <mergeCell ref="B51:B60"/>
    <mergeCell ref="U51:U60"/>
    <mergeCell ref="I59:I60"/>
    <mergeCell ref="J59:M59"/>
    <mergeCell ref="N59:N60"/>
    <mergeCell ref="O59:O60"/>
    <mergeCell ref="P59:P60"/>
    <mergeCell ref="Q59:Q60"/>
    <mergeCell ref="B61:B70"/>
    <mergeCell ref="U61:U70"/>
    <mergeCell ref="I68:I69"/>
    <mergeCell ref="J68:M68"/>
    <mergeCell ref="N68:N69"/>
    <mergeCell ref="O68:O69"/>
    <mergeCell ref="P68:P69"/>
    <mergeCell ref="Q68:Q69"/>
    <mergeCell ref="A74:A103"/>
    <mergeCell ref="B74:B83"/>
    <mergeCell ref="T74:T103"/>
    <mergeCell ref="U74:U83"/>
    <mergeCell ref="I77:I78"/>
    <mergeCell ref="J77:M77"/>
    <mergeCell ref="N77:N78"/>
    <mergeCell ref="O77:O78"/>
    <mergeCell ref="P77:P78"/>
    <mergeCell ref="Q77:Q78"/>
    <mergeCell ref="B84:B93"/>
    <mergeCell ref="U84:U93"/>
    <mergeCell ref="I87:I88"/>
    <mergeCell ref="J87:M87"/>
    <mergeCell ref="N87:N88"/>
    <mergeCell ref="O87:O88"/>
    <mergeCell ref="P87:P88"/>
    <mergeCell ref="Q87:Q88"/>
    <mergeCell ref="B94:B103"/>
    <mergeCell ref="U94:U103"/>
    <mergeCell ref="A107:A136"/>
    <mergeCell ref="B107:B116"/>
    <mergeCell ref="T107:T136"/>
    <mergeCell ref="U107:U116"/>
    <mergeCell ref="B117:B126"/>
    <mergeCell ref="U117:U126"/>
    <mergeCell ref="B127:B136"/>
    <mergeCell ref="U127:U136"/>
    <mergeCell ref="A140:A169"/>
    <mergeCell ref="B140:B149"/>
    <mergeCell ref="T140:T169"/>
    <mergeCell ref="U140:U149"/>
    <mergeCell ref="B150:B159"/>
    <mergeCell ref="U150:U159"/>
    <mergeCell ref="B160:B169"/>
    <mergeCell ref="U160:U1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69"/>
  <sheetViews>
    <sheetView showFormulas="false" showGridLines="true" showRowColHeaders="true" showZeros="true" rightToLeft="false" tabSelected="false" showOutlineSymbols="true" defaultGridColor="true" view="normal" topLeftCell="M11" colorId="64" zoomScale="50" zoomScaleNormal="50" zoomScalePageLayoutView="100" workbookViewId="0">
      <selection pane="topLeft" activeCell="AD91" activeCellId="0" sqref="AD91"/>
    </sheetView>
  </sheetViews>
  <sheetFormatPr defaultColWidth="11.58984375" defaultRowHeight="12.75" zeroHeight="false" outlineLevelRow="0" outlineLevelCol="0"/>
  <sheetData>
    <row r="1" customFormat="false" ht="15.75" hidden="false" customHeight="false" outlineLevel="0" collapsed="false">
      <c r="A1" s="18" t="s">
        <v>0</v>
      </c>
      <c r="E1" s="23" t="s">
        <v>112</v>
      </c>
      <c r="H1" s="24" t="s">
        <v>2</v>
      </c>
    </row>
    <row r="2" customFormat="false" ht="14.25" hidden="false" customHeight="false" outlineLevel="0" collapsed="false">
      <c r="A2" s="19" t="s">
        <v>3</v>
      </c>
      <c r="H2" s="24" t="s">
        <v>4</v>
      </c>
    </row>
    <row r="3" customFormat="false" ht="15.75" hidden="false" customHeight="false" outlineLevel="0" collapsed="false">
      <c r="E3" s="25" t="s">
        <v>113</v>
      </c>
    </row>
    <row r="5" customFormat="false" ht="12.75" hidden="false" customHeight="false" outlineLevel="0" collapsed="false">
      <c r="AC5" s="3" t="n">
        <f aca="false">N12</f>
        <v>0.667633525620336</v>
      </c>
      <c r="AD5" s="3" t="n">
        <f aca="false">O12</f>
        <v>0.265698013788361</v>
      </c>
      <c r="AE5" s="3" t="n">
        <f aca="false">P12</f>
        <v>0.440101563388581</v>
      </c>
      <c r="AF5" s="3" t="n">
        <f aca="false">Q12</f>
        <v>1.31296072912478</v>
      </c>
    </row>
    <row r="6" customFormat="false" ht="15" hidden="false" customHeight="false" outlineLevel="0" collapsed="false">
      <c r="D6" s="4" t="s">
        <v>6</v>
      </c>
      <c r="E6" s="4" t="s">
        <v>7</v>
      </c>
      <c r="F6" s="4" t="s">
        <v>8</v>
      </c>
      <c r="G6" s="4" t="s">
        <v>9</v>
      </c>
      <c r="I6" s="5" t="s">
        <v>10</v>
      </c>
      <c r="J6" s="6" t="s">
        <v>11</v>
      </c>
      <c r="K6" s="6"/>
      <c r="L6" s="6"/>
      <c r="M6" s="6"/>
      <c r="N6" s="7" t="s">
        <v>12</v>
      </c>
      <c r="O6" s="7" t="s">
        <v>13</v>
      </c>
      <c r="P6" s="7" t="s">
        <v>14</v>
      </c>
      <c r="Q6" s="7" t="s">
        <v>15</v>
      </c>
      <c r="W6" s="4" t="s">
        <v>6</v>
      </c>
      <c r="X6" s="4" t="s">
        <v>7</v>
      </c>
      <c r="Y6" s="4" t="s">
        <v>8</v>
      </c>
      <c r="Z6" s="4" t="s">
        <v>9</v>
      </c>
      <c r="AC6" s="3" t="n">
        <f aca="false">N21</f>
        <v>0.704312830750705</v>
      </c>
      <c r="AD6" s="3" t="n">
        <f aca="false">O21</f>
        <v>0.236257725095604</v>
      </c>
      <c r="AE6" s="3" t="n">
        <f aca="false">P21</f>
        <v>0.394397420395002</v>
      </c>
      <c r="AF6" s="3" t="n">
        <f aca="false">Q21</f>
        <v>1.44511459589867</v>
      </c>
    </row>
    <row r="7" customFormat="false" ht="13.5" hidden="false" customHeight="true" outlineLevel="0" collapsed="false">
      <c r="A7" s="8" t="s">
        <v>114</v>
      </c>
      <c r="B7" s="9" t="s">
        <v>17</v>
      </c>
      <c r="C7" s="10" t="s">
        <v>18</v>
      </c>
      <c r="D7" s="11" t="n">
        <v>95</v>
      </c>
      <c r="E7" s="11" t="n">
        <v>626</v>
      </c>
      <c r="F7" s="11" t="n">
        <v>258</v>
      </c>
      <c r="G7" s="11" t="n">
        <v>113</v>
      </c>
      <c r="I7" s="5"/>
      <c r="J7" s="4" t="s">
        <v>6</v>
      </c>
      <c r="K7" s="4" t="s">
        <v>7</v>
      </c>
      <c r="L7" s="4" t="s">
        <v>8</v>
      </c>
      <c r="M7" s="4" t="s">
        <v>9</v>
      </c>
      <c r="N7" s="7"/>
      <c r="O7" s="7"/>
      <c r="P7" s="7"/>
      <c r="Q7" s="7"/>
      <c r="T7" s="8" t="s">
        <v>115</v>
      </c>
      <c r="U7" s="9" t="s">
        <v>17</v>
      </c>
      <c r="V7" s="10" t="s">
        <v>18</v>
      </c>
      <c r="W7" s="11" t="n">
        <v>71</v>
      </c>
      <c r="X7" s="11" t="n">
        <v>677</v>
      </c>
      <c r="Y7" s="11" t="n">
        <v>206</v>
      </c>
      <c r="Z7" s="11" t="n">
        <v>98</v>
      </c>
      <c r="AC7" s="3" t="n">
        <f aca="false">N30</f>
        <v>0.756280241267316</v>
      </c>
      <c r="AD7" s="3" t="n">
        <f aca="false">O30</f>
        <v>0.18618169632228</v>
      </c>
      <c r="AE7" s="3" t="n">
        <f aca="false">P30</f>
        <v>0.31265716680637</v>
      </c>
      <c r="AF7" s="3" t="n">
        <f aca="false">Q30</f>
        <v>1.32622972791851</v>
      </c>
    </row>
    <row r="8" customFormat="false" ht="14.25" hidden="false" customHeight="false" outlineLevel="0" collapsed="false">
      <c r="A8" s="8"/>
      <c r="B8" s="9"/>
      <c r="C8" s="10" t="s">
        <v>20</v>
      </c>
      <c r="D8" s="11" t="n">
        <v>79</v>
      </c>
      <c r="E8" s="11" t="n">
        <v>655</v>
      </c>
      <c r="F8" s="11" t="n">
        <v>238</v>
      </c>
      <c r="G8" s="11" t="n">
        <v>120</v>
      </c>
      <c r="I8" s="12" t="s">
        <v>21</v>
      </c>
      <c r="J8" s="11" t="n">
        <f aca="false">SUM(D2:D11)</f>
        <v>419</v>
      </c>
      <c r="K8" s="11" t="n">
        <f aca="false">SUM(E2:E11)</f>
        <v>3216</v>
      </c>
      <c r="L8" s="11" t="n">
        <f aca="false">SUM(F2:F11)</f>
        <v>1241</v>
      </c>
      <c r="M8" s="11" t="n">
        <f aca="false">SUM(G2:G11)</f>
        <v>584</v>
      </c>
      <c r="N8" s="13" t="n">
        <f aca="false">SUM(J8:K8)/SUM(J8:M8)</f>
        <v>0.665750915750916</v>
      </c>
      <c r="O8" s="13" t="n">
        <f aca="false">J8/(J8+L8)</f>
        <v>0.252409638554217</v>
      </c>
      <c r="P8" s="13" t="n">
        <f aca="false">J8/(J8+M8)</f>
        <v>0.417746759720837</v>
      </c>
      <c r="Q8" s="13" t="n">
        <f aca="false">(434+J8+L8)/2487</f>
        <v>0.841978287092883</v>
      </c>
      <c r="T8" s="8"/>
      <c r="U8" s="9"/>
      <c r="V8" s="10" t="s">
        <v>20</v>
      </c>
      <c r="W8" s="11" t="n">
        <v>64</v>
      </c>
      <c r="X8" s="11" t="n">
        <v>688</v>
      </c>
      <c r="Y8" s="11" t="n">
        <v>212</v>
      </c>
      <c r="Z8" s="11" t="n">
        <v>88</v>
      </c>
      <c r="AC8" s="3" t="n">
        <f aca="false">N39</f>
        <v>0.806611853374443</v>
      </c>
      <c r="AD8" s="3" t="n">
        <f aca="false">O39</f>
        <v>0.143663878993418</v>
      </c>
      <c r="AE8" s="3" t="n">
        <f aca="false">P39</f>
        <v>0.236994219653179</v>
      </c>
      <c r="AF8" s="3" t="n">
        <f aca="false">Q39</f>
        <v>0.652819414703783</v>
      </c>
    </row>
    <row r="9" customFormat="false" ht="14.25" hidden="false" customHeight="false" outlineLevel="0" collapsed="false">
      <c r="A9" s="8"/>
      <c r="B9" s="9"/>
      <c r="C9" s="10" t="s">
        <v>22</v>
      </c>
      <c r="D9" s="11" t="n">
        <v>86</v>
      </c>
      <c r="E9" s="11" t="n">
        <v>649</v>
      </c>
      <c r="F9" s="11" t="n">
        <v>218</v>
      </c>
      <c r="G9" s="11" t="n">
        <v>139</v>
      </c>
      <c r="I9" s="12" t="s">
        <v>23</v>
      </c>
      <c r="J9" s="11" t="n">
        <f aca="false">SUM(D12:D21)</f>
        <v>922</v>
      </c>
      <c r="K9" s="11" t="n">
        <f aca="false">SUM(E12:E21)</f>
        <v>6312</v>
      </c>
      <c r="L9" s="11" t="n">
        <f aca="false">SUM(F12:F21)</f>
        <v>2517</v>
      </c>
      <c r="M9" s="11" t="n">
        <f aca="false">SUM(G12:G21)</f>
        <v>1167</v>
      </c>
      <c r="N9" s="13" t="n">
        <f aca="false">SUM(J9:K9)/SUM(J9:M9)</f>
        <v>0.66257556328998</v>
      </c>
      <c r="O9" s="13" t="n">
        <f aca="false">J9/(J9+L9)</f>
        <v>0.268101192207037</v>
      </c>
      <c r="P9" s="13" t="n">
        <f aca="false">J9/(J9+M9)</f>
        <v>0.441359502154141</v>
      </c>
      <c r="Q9" s="13" t="n">
        <f aca="false">(434+J9+L9)/2487</f>
        <v>1.55729794933655</v>
      </c>
      <c r="T9" s="8"/>
      <c r="U9" s="9"/>
      <c r="V9" s="10" t="s">
        <v>22</v>
      </c>
      <c r="W9" s="11" t="n">
        <v>63</v>
      </c>
      <c r="X9" s="11" t="n">
        <v>692</v>
      </c>
      <c r="Y9" s="11" t="n">
        <v>196</v>
      </c>
      <c r="Z9" s="11" t="n">
        <v>101</v>
      </c>
      <c r="AC9" s="3" t="n">
        <f aca="false">N47</f>
        <v>0.844182704104883</v>
      </c>
      <c r="AD9" s="3" t="n">
        <f aca="false">O47</f>
        <v>0.122204356298927</v>
      </c>
      <c r="AE9" s="3" t="n">
        <f aca="false">P47</f>
        <v>0.210144927536232</v>
      </c>
      <c r="AF9" s="3" t="n">
        <f aca="false">Q47</f>
        <v>1.1867041951481</v>
      </c>
    </row>
    <row r="10" customFormat="false" ht="14.25" hidden="false" customHeight="false" outlineLevel="0" collapsed="false">
      <c r="A10" s="8"/>
      <c r="B10" s="9"/>
      <c r="C10" s="10" t="s">
        <v>24</v>
      </c>
      <c r="D10" s="11" t="n">
        <v>65</v>
      </c>
      <c r="E10" s="11" t="n">
        <v>683</v>
      </c>
      <c r="F10" s="11" t="n">
        <v>231</v>
      </c>
      <c r="G10" s="11" t="n">
        <v>113</v>
      </c>
      <c r="I10" s="12" t="s">
        <v>25</v>
      </c>
      <c r="J10" s="11" t="n">
        <f aca="false">SUM(D22:D31)</f>
        <v>939</v>
      </c>
      <c r="K10" s="11" t="n">
        <f aca="false">SUM(E22:E31)</f>
        <v>6426</v>
      </c>
      <c r="L10" s="11" t="n">
        <f aca="false">SUM(F22:F31)</f>
        <v>2456</v>
      </c>
      <c r="M10" s="11" t="n">
        <f aca="false">SUM(G22:G31)</f>
        <v>1097</v>
      </c>
      <c r="N10" s="13" t="n">
        <f aca="false">SUM(J10:K10)/SUM(J10:M10)</f>
        <v>0.674574097820114</v>
      </c>
      <c r="O10" s="13" t="n">
        <f aca="false">J10/(J10+L10)</f>
        <v>0.276583210603829</v>
      </c>
      <c r="P10" s="13" t="n">
        <f aca="false">J10/(J10+M10)</f>
        <v>0.461198428290766</v>
      </c>
      <c r="Q10" s="13" t="n">
        <f aca="false">(434+J10+L10)/2487</f>
        <v>1.53960595094491</v>
      </c>
      <c r="T10" s="8"/>
      <c r="U10" s="9"/>
      <c r="V10" s="10" t="s">
        <v>24</v>
      </c>
      <c r="W10" s="11" t="n">
        <v>76</v>
      </c>
      <c r="X10" s="11" t="n">
        <v>623</v>
      </c>
      <c r="Y10" s="11" t="n">
        <v>261</v>
      </c>
      <c r="Z10" s="11" t="n">
        <v>92</v>
      </c>
      <c r="AC10" s="3" t="n">
        <f aca="false">N56</f>
        <v>0.868372393510635</v>
      </c>
      <c r="AD10" s="3" t="n">
        <f aca="false">O56</f>
        <v>0.106251371025598</v>
      </c>
      <c r="AE10" s="3" t="n">
        <f aca="false">P56</f>
        <v>0.190573566847332</v>
      </c>
      <c r="AF10" s="3" t="n">
        <f aca="false">Q56</f>
        <v>1.16244471250503</v>
      </c>
    </row>
    <row r="11" customFormat="false" ht="15" hidden="false" customHeight="false" outlineLevel="0" collapsed="false">
      <c r="A11" s="8"/>
      <c r="B11" s="9"/>
      <c r="C11" s="10" t="s">
        <v>26</v>
      </c>
      <c r="D11" s="11" t="n">
        <v>94</v>
      </c>
      <c r="E11" s="11" t="n">
        <v>603</v>
      </c>
      <c r="F11" s="11" t="n">
        <v>296</v>
      </c>
      <c r="G11" s="11" t="n">
        <v>99</v>
      </c>
      <c r="N11" s="14" t="s">
        <v>27</v>
      </c>
      <c r="O11" s="14"/>
      <c r="P11" s="14"/>
      <c r="Q11" s="14"/>
      <c r="T11" s="8"/>
      <c r="U11" s="9"/>
      <c r="V11" s="10" t="s">
        <v>26</v>
      </c>
      <c r="W11" s="11" t="n">
        <v>61</v>
      </c>
      <c r="X11" s="11" t="n">
        <v>707</v>
      </c>
      <c r="Y11" s="11" t="n">
        <v>184</v>
      </c>
      <c r="Z11" s="11" t="n">
        <v>100</v>
      </c>
      <c r="AC11" s="3" t="n">
        <f aca="false">N65</f>
        <v>0.874181267387998</v>
      </c>
      <c r="AD11" s="3" t="n">
        <f aca="false">O65</f>
        <v>0.0842467716685839</v>
      </c>
      <c r="AE11" s="3" t="n">
        <f aca="false">P65</f>
        <v>0.164802386278896</v>
      </c>
      <c r="AF11" s="3" t="n">
        <f aca="false">Q65</f>
        <v>1.17088862082831</v>
      </c>
    </row>
    <row r="12" customFormat="false" ht="14.25" hidden="false" customHeight="false" outlineLevel="0" collapsed="false">
      <c r="A12" s="8"/>
      <c r="B12" s="9"/>
      <c r="C12" s="10" t="s">
        <v>28</v>
      </c>
      <c r="D12" s="11" t="n">
        <v>77</v>
      </c>
      <c r="E12" s="11" t="n">
        <v>646</v>
      </c>
      <c r="F12" s="11" t="n">
        <v>272</v>
      </c>
      <c r="G12" s="11" t="n">
        <v>97</v>
      </c>
      <c r="N12" s="13" t="n">
        <f aca="false">AVERAGE(N$8:N$10)</f>
        <v>0.667633525620336</v>
      </c>
      <c r="O12" s="13" t="n">
        <f aca="false">AVERAGE(O$8:O$10)</f>
        <v>0.265698013788361</v>
      </c>
      <c r="P12" s="13" t="n">
        <f aca="false">AVERAGE(P$8:P$10)</f>
        <v>0.440101563388581</v>
      </c>
      <c r="Q12" s="13" t="n">
        <f aca="false">AVERAGE(Q$8:Q$10)</f>
        <v>1.31296072912478</v>
      </c>
      <c r="T12" s="8"/>
      <c r="U12" s="9"/>
      <c r="V12" s="10" t="s">
        <v>28</v>
      </c>
      <c r="W12" s="11" t="n">
        <v>64</v>
      </c>
      <c r="X12" s="11" t="n">
        <v>711</v>
      </c>
      <c r="Y12" s="11" t="n">
        <v>181</v>
      </c>
      <c r="Z12" s="11" t="n">
        <v>96</v>
      </c>
      <c r="AC12" s="3" t="n">
        <f aca="false">N74</f>
        <v>0.905016746759866</v>
      </c>
      <c r="AD12" s="3" t="n">
        <f aca="false">O74</f>
        <v>0.0620181039283367</v>
      </c>
      <c r="AE12" s="3" t="n">
        <f aca="false">P74</f>
        <v>0.140893470790378</v>
      </c>
      <c r="AF12" s="3" t="n">
        <f aca="false">Q74</f>
        <v>1.14863959254792</v>
      </c>
    </row>
    <row r="13" customFormat="false" ht="14.25" hidden="false" customHeight="false" outlineLevel="0" collapsed="false">
      <c r="A13" s="8"/>
      <c r="B13" s="9"/>
      <c r="C13" s="10" t="s">
        <v>29</v>
      </c>
      <c r="D13" s="11" t="n">
        <v>97</v>
      </c>
      <c r="E13" s="11" t="n">
        <v>676</v>
      </c>
      <c r="F13" s="11" t="n">
        <v>211</v>
      </c>
      <c r="G13" s="11" t="n">
        <v>108</v>
      </c>
      <c r="T13" s="8"/>
      <c r="U13" s="9"/>
      <c r="V13" s="10" t="s">
        <v>29</v>
      </c>
      <c r="W13" s="11" t="n">
        <v>72</v>
      </c>
      <c r="X13" s="11" t="n">
        <v>679</v>
      </c>
      <c r="Y13" s="11" t="n">
        <v>202</v>
      </c>
      <c r="Z13" s="11" t="n">
        <v>99</v>
      </c>
      <c r="AC13" s="3" t="n">
        <f aca="false">N83</f>
        <v>0.920120850373973</v>
      </c>
      <c r="AD13" s="3" t="n">
        <f aca="false">O83</f>
        <v>0.0379403011878191</v>
      </c>
      <c r="AE13" s="3" t="n">
        <f aca="false">P83</f>
        <v>0.122710622710623</v>
      </c>
      <c r="AF13" s="3" t="n">
        <f aca="false">Q83</f>
        <v>1.16217665192333</v>
      </c>
    </row>
    <row r="14" customFormat="false" ht="14.25" hidden="false" customHeight="false" outlineLevel="0" collapsed="false">
      <c r="A14" s="8"/>
      <c r="B14" s="9"/>
      <c r="C14" s="10" t="s">
        <v>30</v>
      </c>
      <c r="D14" s="11" t="n">
        <v>93</v>
      </c>
      <c r="E14" s="11" t="n">
        <v>644</v>
      </c>
      <c r="F14" s="11" t="n">
        <v>232</v>
      </c>
      <c r="G14" s="11" t="n">
        <v>123</v>
      </c>
      <c r="T14" s="8"/>
      <c r="U14" s="9"/>
      <c r="V14" s="10" t="s">
        <v>30</v>
      </c>
      <c r="W14" s="11" t="n">
        <v>60</v>
      </c>
      <c r="X14" s="11" t="n">
        <v>686</v>
      </c>
      <c r="Y14" s="11" t="n">
        <v>195</v>
      </c>
      <c r="Z14" s="11" t="n">
        <v>111</v>
      </c>
      <c r="AC14" s="3" t="n">
        <f aca="false">N93</f>
        <v>0.935678391959799</v>
      </c>
      <c r="AD14" s="3" t="n">
        <f aca="false">O93</f>
        <v>0.0146117101816065</v>
      </c>
      <c r="AE14" s="3" t="n">
        <f aca="false">P93</f>
        <v>0.0814814814814815</v>
      </c>
      <c r="AF14" s="3" t="n">
        <f aca="false">Q93</f>
        <v>1.1625519367377</v>
      </c>
    </row>
    <row r="15" customFormat="false" ht="15" hidden="false" customHeight="false" outlineLevel="0" collapsed="false">
      <c r="A15" s="8"/>
      <c r="B15" s="9"/>
      <c r="C15" s="10" t="s">
        <v>31</v>
      </c>
      <c r="D15" s="11" t="n">
        <v>112</v>
      </c>
      <c r="E15" s="11" t="n">
        <v>584</v>
      </c>
      <c r="F15" s="11" t="n">
        <v>267</v>
      </c>
      <c r="G15" s="11" t="n">
        <v>129</v>
      </c>
      <c r="I15" s="5" t="s">
        <v>32</v>
      </c>
      <c r="J15" s="6" t="s">
        <v>11</v>
      </c>
      <c r="K15" s="6"/>
      <c r="L15" s="6"/>
      <c r="M15" s="6"/>
      <c r="N15" s="7" t="s">
        <v>12</v>
      </c>
      <c r="O15" s="7" t="s">
        <v>13</v>
      </c>
      <c r="P15" s="7" t="s">
        <v>14</v>
      </c>
      <c r="Q15" s="7" t="s">
        <v>15</v>
      </c>
      <c r="T15" s="8"/>
      <c r="U15" s="9"/>
      <c r="V15" s="10" t="s">
        <v>31</v>
      </c>
      <c r="W15" s="11" t="n">
        <v>75</v>
      </c>
      <c r="X15" s="11" t="n">
        <v>664</v>
      </c>
      <c r="Y15" s="11" t="n">
        <v>221</v>
      </c>
      <c r="Z15" s="11" t="n">
        <v>92</v>
      </c>
    </row>
    <row r="16" customFormat="false" ht="15" hidden="false" customHeight="false" outlineLevel="0" collapsed="false">
      <c r="A16" s="8"/>
      <c r="B16" s="9"/>
      <c r="C16" s="10" t="s">
        <v>33</v>
      </c>
      <c r="D16" s="11" t="n">
        <v>109</v>
      </c>
      <c r="E16" s="11" t="n">
        <v>616</v>
      </c>
      <c r="F16" s="11" t="n">
        <v>260</v>
      </c>
      <c r="G16" s="11" t="n">
        <v>105</v>
      </c>
      <c r="I16" s="5"/>
      <c r="J16" s="4" t="s">
        <v>6</v>
      </c>
      <c r="K16" s="4" t="s">
        <v>7</v>
      </c>
      <c r="L16" s="4" t="s">
        <v>8</v>
      </c>
      <c r="M16" s="4" t="s">
        <v>9</v>
      </c>
      <c r="N16" s="7"/>
      <c r="O16" s="7"/>
      <c r="P16" s="7"/>
      <c r="Q16" s="7"/>
      <c r="T16" s="8"/>
      <c r="U16" s="9"/>
      <c r="V16" s="10" t="s">
        <v>33</v>
      </c>
      <c r="W16" s="11" t="n">
        <v>55</v>
      </c>
      <c r="X16" s="11" t="n">
        <v>635</v>
      </c>
      <c r="Y16" s="11" t="n">
        <v>245</v>
      </c>
      <c r="Z16" s="11" t="n">
        <v>116</v>
      </c>
    </row>
    <row r="17" customFormat="false" ht="14.25" hidden="false" customHeight="false" outlineLevel="0" collapsed="false">
      <c r="A17" s="8"/>
      <c r="B17" s="15" t="s">
        <v>34</v>
      </c>
      <c r="C17" s="10" t="s">
        <v>18</v>
      </c>
      <c r="D17" s="11" t="n">
        <v>82</v>
      </c>
      <c r="E17" s="11" t="n">
        <v>631</v>
      </c>
      <c r="F17" s="11" t="n">
        <v>257</v>
      </c>
      <c r="G17" s="11" t="n">
        <v>122</v>
      </c>
      <c r="I17" s="12" t="s">
        <v>21</v>
      </c>
      <c r="J17" s="11" t="n">
        <f aca="false">SUM(W7:W16)</f>
        <v>661</v>
      </c>
      <c r="K17" s="11" t="n">
        <f aca="false">SUM(X7:X16)</f>
        <v>6762</v>
      </c>
      <c r="L17" s="11" t="n">
        <f aca="false">SUM(Y7:Y16)</f>
        <v>2103</v>
      </c>
      <c r="M17" s="11" t="n">
        <f aca="false">SUM(Z7:Z16)</f>
        <v>993</v>
      </c>
      <c r="N17" s="13" t="n">
        <f aca="false">SUM(J17:K17)/SUM(J17:M17)</f>
        <v>0.705675444433882</v>
      </c>
      <c r="O17" s="13" t="n">
        <f aca="false">J17/(J17+L17)</f>
        <v>0.239146164978292</v>
      </c>
      <c r="P17" s="13" t="n">
        <f aca="false">J17/(J17+M17)</f>
        <v>0.399637243047158</v>
      </c>
      <c r="Q17" s="13" t="n">
        <f aca="false">(833+J17+L17)/2487</f>
        <v>1.44632086851628</v>
      </c>
      <c r="T17" s="8"/>
      <c r="U17" s="15" t="s">
        <v>34</v>
      </c>
      <c r="V17" s="10" t="s">
        <v>18</v>
      </c>
      <c r="W17" s="11" t="n">
        <v>61</v>
      </c>
      <c r="X17" s="11" t="n">
        <v>688</v>
      </c>
      <c r="Y17" s="11" t="n">
        <v>192</v>
      </c>
      <c r="Z17" s="11" t="n">
        <v>111</v>
      </c>
    </row>
    <row r="18" customFormat="false" ht="14.25" hidden="false" customHeight="false" outlineLevel="0" collapsed="false">
      <c r="A18" s="8"/>
      <c r="B18" s="15"/>
      <c r="C18" s="10" t="s">
        <v>20</v>
      </c>
      <c r="D18" s="11" t="n">
        <v>94</v>
      </c>
      <c r="E18" s="11" t="n">
        <v>619</v>
      </c>
      <c r="F18" s="11" t="n">
        <v>282</v>
      </c>
      <c r="G18" s="11" t="n">
        <v>97</v>
      </c>
      <c r="I18" s="12" t="s">
        <v>23</v>
      </c>
      <c r="J18" s="11" t="n">
        <f aca="false">SUM(W17:W26)</f>
        <v>637</v>
      </c>
      <c r="K18" s="11" t="n">
        <f aca="false">SUM(X17:X26)</f>
        <v>6779</v>
      </c>
      <c r="L18" s="11" t="n">
        <f aca="false">SUM(Y17:Y26)</f>
        <v>2086</v>
      </c>
      <c r="M18" s="11" t="n">
        <f aca="false">SUM(Z17:Z26)</f>
        <v>1017</v>
      </c>
      <c r="N18" s="13" t="n">
        <f aca="false">SUM(J18:K18)/SUM(J18:M18)</f>
        <v>0.705009981937447</v>
      </c>
      <c r="O18" s="13" t="n">
        <f aca="false">J18/(J18+L18)</f>
        <v>0.233933161953727</v>
      </c>
      <c r="P18" s="13" t="n">
        <f aca="false">J18/(J18+M18)</f>
        <v>0.385126964933495</v>
      </c>
      <c r="Q18" s="13" t="n">
        <f aca="false">(833+J18+L18)/2487</f>
        <v>1.42983514274226</v>
      </c>
      <c r="T18" s="8"/>
      <c r="U18" s="15"/>
      <c r="V18" s="10" t="s">
        <v>20</v>
      </c>
      <c r="W18" s="11" t="n">
        <v>77</v>
      </c>
      <c r="X18" s="11" t="n">
        <v>616</v>
      </c>
      <c r="Y18" s="11" t="n">
        <v>253</v>
      </c>
      <c r="Z18" s="11" t="n">
        <v>106</v>
      </c>
    </row>
    <row r="19" customFormat="false" ht="14.25" hidden="false" customHeight="false" outlineLevel="0" collapsed="false">
      <c r="A19" s="8"/>
      <c r="B19" s="15"/>
      <c r="C19" s="10" t="s">
        <v>22</v>
      </c>
      <c r="D19" s="11" t="n">
        <v>101</v>
      </c>
      <c r="E19" s="11" t="n">
        <v>599</v>
      </c>
      <c r="F19" s="11" t="n">
        <v>257</v>
      </c>
      <c r="G19" s="11" t="n">
        <v>135</v>
      </c>
      <c r="I19" s="12" t="s">
        <v>25</v>
      </c>
      <c r="J19" s="11" t="n">
        <f aca="false">SUM(W27:W36)</f>
        <v>659</v>
      </c>
      <c r="K19" s="11" t="n">
        <f aca="false">SUM(X27:X36)</f>
        <v>6728</v>
      </c>
      <c r="L19" s="11" t="n">
        <f aca="false">SUM(Y27:Y36)</f>
        <v>2137</v>
      </c>
      <c r="M19" s="11" t="n">
        <f aca="false">SUM(Z27:Z36)</f>
        <v>995</v>
      </c>
      <c r="N19" s="13" t="n">
        <f aca="false">SUM(J19:K19)/SUM(J19:M19)</f>
        <v>0.702253065880787</v>
      </c>
      <c r="O19" s="13" t="n">
        <f aca="false">J19/(J19+L19)</f>
        <v>0.235693848354793</v>
      </c>
      <c r="P19" s="13" t="n">
        <f aca="false">J19/(J19+M19)</f>
        <v>0.398428053204353</v>
      </c>
      <c r="Q19" s="13" t="n">
        <f aca="false">(833+J19+L19)/2487</f>
        <v>1.45918777643747</v>
      </c>
      <c r="T19" s="8"/>
      <c r="U19" s="15"/>
      <c r="V19" s="10" t="s">
        <v>22</v>
      </c>
      <c r="W19" s="11" t="n">
        <v>63</v>
      </c>
      <c r="X19" s="11" t="n">
        <v>710</v>
      </c>
      <c r="Y19" s="11" t="n">
        <v>172</v>
      </c>
      <c r="Z19" s="11" t="n">
        <v>107</v>
      </c>
    </row>
    <row r="20" customFormat="false" ht="15" hidden="false" customHeight="false" outlineLevel="0" collapsed="false">
      <c r="A20" s="8"/>
      <c r="B20" s="15"/>
      <c r="C20" s="10" t="s">
        <v>24</v>
      </c>
      <c r="D20" s="11" t="n">
        <v>72</v>
      </c>
      <c r="E20" s="11" t="n">
        <v>671</v>
      </c>
      <c r="F20" s="11" t="n">
        <v>222</v>
      </c>
      <c r="G20" s="11" t="n">
        <v>127</v>
      </c>
      <c r="N20" s="14" t="s">
        <v>27</v>
      </c>
      <c r="O20" s="14"/>
      <c r="P20" s="14"/>
      <c r="Q20" s="14"/>
      <c r="T20" s="8"/>
      <c r="U20" s="15"/>
      <c r="V20" s="10" t="s">
        <v>24</v>
      </c>
      <c r="W20" s="11" t="n">
        <v>66</v>
      </c>
      <c r="X20" s="11" t="n">
        <v>701</v>
      </c>
      <c r="Y20" s="11" t="n">
        <v>188</v>
      </c>
      <c r="Z20" s="11" t="n">
        <v>97</v>
      </c>
    </row>
    <row r="21" customFormat="false" ht="14.25" hidden="false" customHeight="false" outlineLevel="0" collapsed="false">
      <c r="A21" s="8"/>
      <c r="B21" s="15"/>
      <c r="C21" s="10" t="s">
        <v>26</v>
      </c>
      <c r="D21" s="11" t="n">
        <v>85</v>
      </c>
      <c r="E21" s="11" t="n">
        <v>626</v>
      </c>
      <c r="F21" s="11" t="n">
        <v>257</v>
      </c>
      <c r="G21" s="11" t="n">
        <v>124</v>
      </c>
      <c r="N21" s="13" t="n">
        <f aca="false">AVERAGE(N$17:N$19)</f>
        <v>0.704312830750705</v>
      </c>
      <c r="O21" s="13" t="n">
        <f aca="false">AVERAGE(O$17:O$19)</f>
        <v>0.236257725095604</v>
      </c>
      <c r="P21" s="13" t="n">
        <f aca="false">AVERAGE(P$17:P$19)</f>
        <v>0.394397420395002</v>
      </c>
      <c r="Q21" s="13" t="n">
        <f aca="false">AVERAGE(Q$17:Q$19)</f>
        <v>1.44511459589867</v>
      </c>
      <c r="T21" s="8"/>
      <c r="U21" s="15"/>
      <c r="V21" s="10" t="s">
        <v>26</v>
      </c>
      <c r="W21" s="11" t="n">
        <v>71</v>
      </c>
      <c r="X21" s="11" t="n">
        <v>670</v>
      </c>
      <c r="Y21" s="11" t="n">
        <v>219</v>
      </c>
      <c r="Z21" s="11" t="n">
        <v>92</v>
      </c>
    </row>
    <row r="22" customFormat="false" ht="14.25" hidden="false" customHeight="false" outlineLevel="0" collapsed="false">
      <c r="A22" s="8"/>
      <c r="B22" s="15"/>
      <c r="C22" s="10" t="s">
        <v>28</v>
      </c>
      <c r="D22" s="11" t="n">
        <v>92</v>
      </c>
      <c r="E22" s="11" t="n">
        <v>639</v>
      </c>
      <c r="F22" s="11" t="n">
        <v>249</v>
      </c>
      <c r="G22" s="11" t="n">
        <v>112</v>
      </c>
      <c r="T22" s="8"/>
      <c r="U22" s="15"/>
      <c r="V22" s="10" t="s">
        <v>28</v>
      </c>
      <c r="W22" s="11" t="n">
        <v>67</v>
      </c>
      <c r="X22" s="11" t="n">
        <v>634</v>
      </c>
      <c r="Y22" s="11" t="n">
        <v>272</v>
      </c>
      <c r="Z22" s="11" t="n">
        <v>79</v>
      </c>
    </row>
    <row r="23" customFormat="false" ht="14.25" hidden="false" customHeight="false" outlineLevel="0" collapsed="false">
      <c r="A23" s="8"/>
      <c r="B23" s="15"/>
      <c r="C23" s="10" t="s">
        <v>29</v>
      </c>
      <c r="D23" s="11" t="n">
        <v>90</v>
      </c>
      <c r="E23" s="11" t="n">
        <v>649</v>
      </c>
      <c r="F23" s="11" t="n">
        <v>236</v>
      </c>
      <c r="G23" s="11" t="n">
        <v>117</v>
      </c>
      <c r="T23" s="8"/>
      <c r="U23" s="15"/>
      <c r="V23" s="10" t="s">
        <v>29</v>
      </c>
      <c r="W23" s="11" t="n">
        <v>63</v>
      </c>
      <c r="X23" s="11" t="n">
        <v>683</v>
      </c>
      <c r="Y23" s="11" t="n">
        <v>207</v>
      </c>
      <c r="Z23" s="11" t="n">
        <v>99</v>
      </c>
    </row>
    <row r="24" customFormat="false" ht="15" hidden="false" customHeight="false" outlineLevel="0" collapsed="false">
      <c r="A24" s="8"/>
      <c r="B24" s="15"/>
      <c r="C24" s="10" t="s">
        <v>30</v>
      </c>
      <c r="D24" s="11" t="n">
        <v>90</v>
      </c>
      <c r="E24" s="11" t="n">
        <v>642</v>
      </c>
      <c r="F24" s="11" t="n">
        <v>268</v>
      </c>
      <c r="G24" s="11" t="n">
        <v>92</v>
      </c>
      <c r="I24" s="5" t="s">
        <v>35</v>
      </c>
      <c r="J24" s="6" t="s">
        <v>11</v>
      </c>
      <c r="K24" s="6"/>
      <c r="L24" s="6"/>
      <c r="M24" s="6"/>
      <c r="N24" s="7" t="s">
        <v>12</v>
      </c>
      <c r="O24" s="7" t="s">
        <v>13</v>
      </c>
      <c r="P24" s="7" t="s">
        <v>14</v>
      </c>
      <c r="Q24" s="7" t="s">
        <v>15</v>
      </c>
      <c r="T24" s="8"/>
      <c r="U24" s="15"/>
      <c r="V24" s="10" t="s">
        <v>30</v>
      </c>
      <c r="W24" s="11" t="n">
        <v>55</v>
      </c>
      <c r="X24" s="11" t="n">
        <v>695</v>
      </c>
      <c r="Y24" s="11" t="n">
        <v>189</v>
      </c>
      <c r="Z24" s="11" t="n">
        <v>113</v>
      </c>
    </row>
    <row r="25" customFormat="false" ht="15" hidden="false" customHeight="false" outlineLevel="0" collapsed="false">
      <c r="A25" s="8"/>
      <c r="B25" s="15"/>
      <c r="C25" s="10" t="s">
        <v>31</v>
      </c>
      <c r="D25" s="11" t="n">
        <v>95</v>
      </c>
      <c r="E25" s="11" t="n">
        <v>656</v>
      </c>
      <c r="F25" s="11" t="n">
        <v>227</v>
      </c>
      <c r="G25" s="11" t="n">
        <v>114</v>
      </c>
      <c r="I25" s="5"/>
      <c r="J25" s="4" t="s">
        <v>6</v>
      </c>
      <c r="K25" s="4" t="s">
        <v>7</v>
      </c>
      <c r="L25" s="4" t="s">
        <v>8</v>
      </c>
      <c r="M25" s="4" t="s">
        <v>9</v>
      </c>
      <c r="N25" s="7"/>
      <c r="O25" s="7"/>
      <c r="P25" s="7"/>
      <c r="Q25" s="7"/>
      <c r="T25" s="8"/>
      <c r="U25" s="15"/>
      <c r="V25" s="10" t="s">
        <v>31</v>
      </c>
      <c r="W25" s="11" t="n">
        <v>69</v>
      </c>
      <c r="X25" s="11" t="n">
        <v>680</v>
      </c>
      <c r="Y25" s="11" t="n">
        <v>206</v>
      </c>
      <c r="Z25" s="11" t="n">
        <v>97</v>
      </c>
    </row>
    <row r="26" customFormat="false" ht="14.25" hidden="false" customHeight="false" outlineLevel="0" collapsed="false">
      <c r="A26" s="8"/>
      <c r="B26" s="15"/>
      <c r="C26" s="10" t="s">
        <v>33</v>
      </c>
      <c r="D26" s="11" t="n">
        <v>95</v>
      </c>
      <c r="E26" s="11" t="n">
        <v>675</v>
      </c>
      <c r="F26" s="11" t="n">
        <v>203</v>
      </c>
      <c r="G26" s="11" t="n">
        <v>117</v>
      </c>
      <c r="I26" s="12" t="s">
        <v>21</v>
      </c>
      <c r="J26" s="11" t="n">
        <f aca="false">SUM(D41:D50)</f>
        <v>374</v>
      </c>
      <c r="K26" s="11" t="n">
        <f aca="false">SUM(E41:E50)</f>
        <v>7170</v>
      </c>
      <c r="L26" s="11" t="n">
        <f aca="false">SUM(F41:F50)</f>
        <v>1695</v>
      </c>
      <c r="M26" s="11" t="n">
        <f aca="false">SUM(G41:G50)</f>
        <v>819</v>
      </c>
      <c r="N26" s="13" t="n">
        <f aca="false">SUM(J26:K26)/SUM(J26:M26)</f>
        <v>0.750049711672301</v>
      </c>
      <c r="O26" s="13" t="n">
        <f aca="false">J26/(J26+L26)</f>
        <v>0.180763653939101</v>
      </c>
      <c r="P26" s="13" t="n">
        <f aca="false">J26/(J26+M26)</f>
        <v>0.31349538977368</v>
      </c>
      <c r="Q26" s="13" t="n">
        <f aca="false">(1294+J26+L26)/2487</f>
        <v>1.35223160434258</v>
      </c>
      <c r="T26" s="8"/>
      <c r="U26" s="15"/>
      <c r="V26" s="10" t="s">
        <v>33</v>
      </c>
      <c r="W26" s="11" t="n">
        <v>45</v>
      </c>
      <c r="X26" s="11" t="n">
        <v>702</v>
      </c>
      <c r="Y26" s="11" t="n">
        <v>188</v>
      </c>
      <c r="Z26" s="11" t="n">
        <v>116</v>
      </c>
    </row>
    <row r="27" customFormat="false" ht="14.25" hidden="false" customHeight="false" outlineLevel="0" collapsed="false">
      <c r="A27" s="8"/>
      <c r="B27" s="16" t="s">
        <v>36</v>
      </c>
      <c r="C27" s="10" t="s">
        <v>18</v>
      </c>
      <c r="D27" s="11" t="n">
        <v>92</v>
      </c>
      <c r="E27" s="11" t="n">
        <v>640</v>
      </c>
      <c r="F27" s="11" t="n">
        <v>270</v>
      </c>
      <c r="G27" s="11" t="n">
        <v>90</v>
      </c>
      <c r="I27" s="12" t="s">
        <v>23</v>
      </c>
      <c r="J27" s="11" t="n">
        <f aca="false">SUM(D51:D60)</f>
        <v>367</v>
      </c>
      <c r="K27" s="11" t="n">
        <f aca="false">SUM(E51:E60)</f>
        <v>7263</v>
      </c>
      <c r="L27" s="11" t="n">
        <f aca="false">SUM(F51:F60)</f>
        <v>1602</v>
      </c>
      <c r="M27" s="11" t="n">
        <f aca="false">SUM(G51:G60)</f>
        <v>826</v>
      </c>
      <c r="N27" s="13" t="n">
        <f aca="false">SUM(J27:K27)/SUM(J27:M27)</f>
        <v>0.758600119308013</v>
      </c>
      <c r="O27" s="13" t="n">
        <f aca="false">J27/(J27+L27)</f>
        <v>0.186389029964449</v>
      </c>
      <c r="P27" s="13" t="n">
        <f aca="false">J27/(J27+M27)</f>
        <v>0.307627829002515</v>
      </c>
      <c r="Q27" s="13" t="n">
        <f aca="false">(1294+J27+L27)/2487</f>
        <v>1.31202251708886</v>
      </c>
      <c r="T27" s="8"/>
      <c r="U27" s="16" t="s">
        <v>36</v>
      </c>
      <c r="V27" s="10" t="s">
        <v>18</v>
      </c>
      <c r="W27" s="11" t="n">
        <v>66</v>
      </c>
      <c r="X27" s="11" t="n">
        <v>668</v>
      </c>
      <c r="Y27" s="11" t="n">
        <v>218</v>
      </c>
      <c r="Z27" s="11" t="n">
        <v>100</v>
      </c>
    </row>
    <row r="28" customFormat="false" ht="14.25" hidden="false" customHeight="false" outlineLevel="0" collapsed="false">
      <c r="A28" s="8"/>
      <c r="B28" s="8"/>
      <c r="C28" s="10" t="s">
        <v>20</v>
      </c>
      <c r="D28" s="11" t="n">
        <v>105</v>
      </c>
      <c r="E28" s="11" t="n">
        <v>641</v>
      </c>
      <c r="F28" s="11" t="n">
        <v>225</v>
      </c>
      <c r="G28" s="11" t="n">
        <v>121</v>
      </c>
      <c r="I28" s="12" t="s">
        <v>25</v>
      </c>
      <c r="J28" s="11" t="n">
        <f aca="false">SUM(D61:D70)</f>
        <v>378</v>
      </c>
      <c r="K28" s="11" t="n">
        <f aca="false">SUM(E61:E70)</f>
        <v>7268</v>
      </c>
      <c r="L28" s="11" t="n">
        <f aca="false">SUM(F61:F70)</f>
        <v>1597</v>
      </c>
      <c r="M28" s="11" t="n">
        <f aca="false">SUM(G61:G70)</f>
        <v>815</v>
      </c>
      <c r="N28" s="13" t="n">
        <f aca="false">SUM(J28:K28)/SUM(J28:M28)</f>
        <v>0.760190892821635</v>
      </c>
      <c r="O28" s="13" t="n">
        <f aca="false">J28/(J28+L28)</f>
        <v>0.191392405063291</v>
      </c>
      <c r="P28" s="13" t="n">
        <f aca="false">J28/(J28+M28)</f>
        <v>0.316848281642917</v>
      </c>
      <c r="Q28" s="13" t="n">
        <f aca="false">(1294+J28+L28)/2487</f>
        <v>1.31443506232409</v>
      </c>
      <c r="T28" s="8"/>
      <c r="U28" s="8"/>
      <c r="V28" s="10" t="s">
        <v>20</v>
      </c>
      <c r="W28" s="11" t="n">
        <v>68</v>
      </c>
      <c r="X28" s="11" t="n">
        <v>648</v>
      </c>
      <c r="Y28" s="11" t="n">
        <v>240</v>
      </c>
      <c r="Z28" s="11" t="n">
        <v>96</v>
      </c>
    </row>
    <row r="29" customFormat="false" ht="15" hidden="false" customHeight="false" outlineLevel="0" collapsed="false">
      <c r="A29" s="8"/>
      <c r="B29" s="8"/>
      <c r="C29" s="10" t="s">
        <v>22</v>
      </c>
      <c r="D29" s="11" t="n">
        <v>90</v>
      </c>
      <c r="E29" s="11" t="n">
        <v>662</v>
      </c>
      <c r="F29" s="11" t="n">
        <v>231</v>
      </c>
      <c r="G29" s="11" t="n">
        <v>109</v>
      </c>
      <c r="N29" s="14" t="s">
        <v>27</v>
      </c>
      <c r="O29" s="14"/>
      <c r="P29" s="14"/>
      <c r="Q29" s="14"/>
      <c r="T29" s="8"/>
      <c r="U29" s="8"/>
      <c r="V29" s="10" t="s">
        <v>22</v>
      </c>
      <c r="W29" s="11" t="n">
        <v>68</v>
      </c>
      <c r="X29" s="11" t="n">
        <v>666</v>
      </c>
      <c r="Y29" s="11" t="n">
        <v>222</v>
      </c>
      <c r="Z29" s="11" t="n">
        <v>96</v>
      </c>
    </row>
    <row r="30" customFormat="false" ht="14.25" hidden="false" customHeight="false" outlineLevel="0" collapsed="false">
      <c r="A30" s="8"/>
      <c r="B30" s="8"/>
      <c r="C30" s="10" t="s">
        <v>24</v>
      </c>
      <c r="D30" s="11" t="n">
        <v>103</v>
      </c>
      <c r="E30" s="11" t="n">
        <v>602</v>
      </c>
      <c r="F30" s="11" t="n">
        <v>287</v>
      </c>
      <c r="G30" s="11" t="n">
        <v>100</v>
      </c>
      <c r="N30" s="13" t="n">
        <f aca="false">AVERAGE(N$26:N$28)</f>
        <v>0.756280241267316</v>
      </c>
      <c r="O30" s="13" t="n">
        <f aca="false">AVERAGE(O$26:O$28)</f>
        <v>0.18618169632228</v>
      </c>
      <c r="P30" s="13" t="n">
        <f aca="false">AVERAGE(P$26:P$28)</f>
        <v>0.31265716680637</v>
      </c>
      <c r="Q30" s="13" t="n">
        <f aca="false">AVERAGE(Q$26:Q$28)</f>
        <v>1.32622972791851</v>
      </c>
      <c r="T30" s="8"/>
      <c r="U30" s="8"/>
      <c r="V30" s="10" t="s">
        <v>24</v>
      </c>
      <c r="W30" s="11" t="n">
        <v>63</v>
      </c>
      <c r="X30" s="11" t="n">
        <v>674</v>
      </c>
      <c r="Y30" s="11" t="n">
        <v>220</v>
      </c>
      <c r="Z30" s="11" t="n">
        <v>95</v>
      </c>
    </row>
    <row r="31" customFormat="false" ht="14.25" hidden="false" customHeight="false" outlineLevel="0" collapsed="false">
      <c r="A31" s="8"/>
      <c r="B31" s="8"/>
      <c r="C31" s="10" t="s">
        <v>26</v>
      </c>
      <c r="D31" s="11" t="n">
        <v>87</v>
      </c>
      <c r="E31" s="11" t="n">
        <v>620</v>
      </c>
      <c r="F31" s="11" t="n">
        <v>260</v>
      </c>
      <c r="G31" s="11" t="n">
        <v>125</v>
      </c>
      <c r="T31" s="8"/>
      <c r="U31" s="8"/>
      <c r="V31" s="10" t="s">
        <v>26</v>
      </c>
      <c r="W31" s="11" t="n">
        <v>72</v>
      </c>
      <c r="X31" s="11" t="n">
        <v>657</v>
      </c>
      <c r="Y31" s="11" t="n">
        <v>219</v>
      </c>
      <c r="Z31" s="11" t="n">
        <v>104</v>
      </c>
    </row>
    <row r="32" customFormat="false" ht="14.25" hidden="false" customHeight="false" outlineLevel="0" collapsed="false">
      <c r="A32" s="8"/>
      <c r="B32" s="8"/>
      <c r="C32" s="10" t="s">
        <v>28</v>
      </c>
      <c r="D32" s="11" t="n">
        <v>80</v>
      </c>
      <c r="E32" s="11" t="n">
        <v>674</v>
      </c>
      <c r="F32" s="11" t="n">
        <v>205</v>
      </c>
      <c r="G32" s="11" t="n">
        <v>133</v>
      </c>
      <c r="T32" s="8"/>
      <c r="U32" s="8"/>
      <c r="V32" s="10" t="s">
        <v>28</v>
      </c>
      <c r="W32" s="11" t="n">
        <v>75</v>
      </c>
      <c r="X32" s="11" t="n">
        <v>651</v>
      </c>
      <c r="Y32" s="11" t="n">
        <v>241</v>
      </c>
      <c r="Z32" s="11" t="n">
        <v>85</v>
      </c>
    </row>
    <row r="33" customFormat="false" ht="15" hidden="false" customHeight="false" outlineLevel="0" collapsed="false">
      <c r="A33" s="8"/>
      <c r="B33" s="8"/>
      <c r="C33" s="10" t="s">
        <v>29</v>
      </c>
      <c r="D33" s="11" t="n">
        <v>74</v>
      </c>
      <c r="E33" s="11" t="n">
        <v>716</v>
      </c>
      <c r="F33" s="11" t="n">
        <v>171</v>
      </c>
      <c r="G33" s="11" t="n">
        <v>131</v>
      </c>
      <c r="I33" s="5" t="s">
        <v>37</v>
      </c>
      <c r="J33" s="6" t="s">
        <v>11</v>
      </c>
      <c r="K33" s="6"/>
      <c r="L33" s="6"/>
      <c r="M33" s="6"/>
      <c r="N33" s="7" t="s">
        <v>12</v>
      </c>
      <c r="O33" s="7" t="s">
        <v>13</v>
      </c>
      <c r="P33" s="7" t="s">
        <v>14</v>
      </c>
      <c r="Q33" s="7" t="s">
        <v>15</v>
      </c>
      <c r="T33" s="8"/>
      <c r="U33" s="8"/>
      <c r="V33" s="10" t="s">
        <v>29</v>
      </c>
      <c r="W33" s="11" t="n">
        <v>53</v>
      </c>
      <c r="X33" s="11" t="n">
        <v>692</v>
      </c>
      <c r="Y33" s="11" t="n">
        <v>179</v>
      </c>
      <c r="Z33" s="11" t="n">
        <v>128</v>
      </c>
    </row>
    <row r="34" customFormat="false" ht="15" hidden="false" customHeight="false" outlineLevel="0" collapsed="false">
      <c r="A34" s="8"/>
      <c r="B34" s="8"/>
      <c r="C34" s="10" t="s">
        <v>30</v>
      </c>
      <c r="D34" s="11" t="n">
        <v>78</v>
      </c>
      <c r="E34" s="11" t="n">
        <v>636</v>
      </c>
      <c r="F34" s="11" t="n">
        <v>226</v>
      </c>
      <c r="G34" s="11" t="n">
        <v>152</v>
      </c>
      <c r="I34" s="5"/>
      <c r="J34" s="4" t="s">
        <v>6</v>
      </c>
      <c r="K34" s="4" t="s">
        <v>7</v>
      </c>
      <c r="L34" s="4" t="s">
        <v>8</v>
      </c>
      <c r="M34" s="4" t="s">
        <v>9</v>
      </c>
      <c r="N34" s="7"/>
      <c r="O34" s="7"/>
      <c r="P34" s="7"/>
      <c r="Q34" s="7"/>
      <c r="T34" s="8"/>
      <c r="U34" s="8"/>
      <c r="V34" s="10" t="s">
        <v>30</v>
      </c>
      <c r="W34" s="11" t="n">
        <v>56</v>
      </c>
      <c r="X34" s="11" t="n">
        <v>671</v>
      </c>
      <c r="Y34" s="11" t="n">
        <v>212</v>
      </c>
      <c r="Z34" s="11" t="n">
        <v>113</v>
      </c>
    </row>
    <row r="35" customFormat="false" ht="14.25" hidden="false" customHeight="false" outlineLevel="0" collapsed="false">
      <c r="A35" s="8"/>
      <c r="B35" s="8"/>
      <c r="C35" s="10" t="s">
        <v>31</v>
      </c>
      <c r="D35" s="11" t="n">
        <v>86</v>
      </c>
      <c r="E35" s="11" t="n">
        <v>617</v>
      </c>
      <c r="F35" s="11" t="n">
        <v>280</v>
      </c>
      <c r="G35" s="11" t="n">
        <v>109</v>
      </c>
      <c r="I35" s="12" t="s">
        <v>21</v>
      </c>
      <c r="J35" s="11" t="n">
        <f aca="false">SUM(W41:W50)</f>
        <v>207</v>
      </c>
      <c r="K35" s="11" t="n">
        <f aca="false">SUM(X41:X50)</f>
        <v>7624</v>
      </c>
      <c r="L35" s="11" t="n">
        <f aca="false">SUM(Y41:Y50)</f>
        <v>1241</v>
      </c>
      <c r="M35" s="11" t="n">
        <f aca="false">SUM(Z41:Z50)</f>
        <v>658</v>
      </c>
      <c r="N35" s="13" t="n">
        <f aca="false">SUM(J35:K35)/SUM(J35:M35)</f>
        <v>0.804830421377184</v>
      </c>
      <c r="O35" s="13" t="n">
        <f aca="false">J35/(J35+L35)</f>
        <v>0.142955801104972</v>
      </c>
      <c r="P35" s="13" t="n">
        <f aca="false">J35/(J35+M35)</f>
        <v>0.239306358381503</v>
      </c>
      <c r="Q35" s="13" t="n">
        <f aca="false">(1622+J35+L35)/4670</f>
        <v>0.657387580299786</v>
      </c>
      <c r="T35" s="8"/>
      <c r="U35" s="8"/>
      <c r="V35" s="10" t="s">
        <v>31</v>
      </c>
      <c r="W35" s="11" t="n">
        <v>67</v>
      </c>
      <c r="X35" s="11" t="n">
        <v>688</v>
      </c>
      <c r="Y35" s="11" t="n">
        <v>200</v>
      </c>
      <c r="Z35" s="11" t="n">
        <v>97</v>
      </c>
    </row>
    <row r="36" customFormat="false" ht="14.25" hidden="false" customHeight="false" outlineLevel="0" collapsed="false">
      <c r="A36" s="8"/>
      <c r="B36" s="8"/>
      <c r="C36" s="10" t="s">
        <v>33</v>
      </c>
      <c r="D36" s="11" t="n">
        <v>91</v>
      </c>
      <c r="E36" s="11" t="n">
        <v>634</v>
      </c>
      <c r="F36" s="11" t="n">
        <v>268</v>
      </c>
      <c r="G36" s="11" t="n">
        <v>97</v>
      </c>
      <c r="I36" s="12" t="s">
        <v>23</v>
      </c>
      <c r="J36" s="11" t="n">
        <f aca="false">SUM(W51:W60)</f>
        <v>212</v>
      </c>
      <c r="K36" s="11" t="n">
        <f aca="false">SUM(X51:X60)</f>
        <v>7642</v>
      </c>
      <c r="L36" s="11" t="n">
        <f aca="false">SUM(Y51:Y60)</f>
        <v>1223</v>
      </c>
      <c r="M36" s="11" t="n">
        <f aca="false">SUM(Z51:Z60)</f>
        <v>653</v>
      </c>
      <c r="N36" s="13" t="n">
        <f aca="false">SUM(J36:K36)/SUM(J36:M36)</f>
        <v>0.807194244604317</v>
      </c>
      <c r="O36" s="13" t="n">
        <f aca="false">J36/(J36+L36)</f>
        <v>0.147735191637631</v>
      </c>
      <c r="P36" s="13" t="n">
        <f aca="false">J36/(J36+M36)</f>
        <v>0.245086705202312</v>
      </c>
      <c r="Q36" s="13" t="n">
        <f aca="false">(1622+J36+L36)/4670</f>
        <v>0.654603854389722</v>
      </c>
      <c r="T36" s="8"/>
      <c r="U36" s="8"/>
      <c r="V36" s="10" t="s">
        <v>33</v>
      </c>
      <c r="W36" s="11" t="n">
        <v>71</v>
      </c>
      <c r="X36" s="11" t="n">
        <v>713</v>
      </c>
      <c r="Y36" s="11" t="n">
        <v>186</v>
      </c>
      <c r="Z36" s="11" t="n">
        <v>81</v>
      </c>
    </row>
    <row r="37" customFormat="false" ht="12.75" hidden="false" customHeight="false" outlineLevel="0" collapsed="false">
      <c r="D37" s="17"/>
      <c r="E37" s="17"/>
      <c r="F37" s="17"/>
      <c r="G37" s="17"/>
      <c r="I37" s="12" t="s">
        <v>25</v>
      </c>
      <c r="J37" s="11" t="n">
        <f aca="false">SUM(W61:W70)</f>
        <v>196</v>
      </c>
      <c r="K37" s="11" t="n">
        <f aca="false">SUM(X61:X70)</f>
        <v>7664</v>
      </c>
      <c r="L37" s="11" t="n">
        <f aca="false">SUM(Y61:Y70)</f>
        <v>1201</v>
      </c>
      <c r="M37" s="11" t="n">
        <f aca="false">SUM(Z61:Z70)</f>
        <v>669</v>
      </c>
      <c r="N37" s="13" t="n">
        <f aca="false">SUM(J37:K37)/SUM(J37:M37)</f>
        <v>0.807810894141829</v>
      </c>
      <c r="O37" s="13" t="n">
        <f aca="false">J37/(J37+L37)</f>
        <v>0.140300644237652</v>
      </c>
      <c r="P37" s="13" t="n">
        <f aca="false">J37/(J37+M37)</f>
        <v>0.226589595375723</v>
      </c>
      <c r="Q37" s="13" t="n">
        <f aca="false">(1622+J37+L37)/4670</f>
        <v>0.646466809421842</v>
      </c>
      <c r="W37" s="17"/>
      <c r="X37" s="17"/>
      <c r="Y37" s="17"/>
      <c r="Z37" s="17"/>
    </row>
    <row r="38" customFormat="false" ht="15" hidden="false" customHeight="false" outlineLevel="0" collapsed="false">
      <c r="D38" s="17"/>
      <c r="E38" s="17"/>
      <c r="F38" s="17"/>
      <c r="G38" s="17"/>
      <c r="N38" s="14" t="s">
        <v>27</v>
      </c>
      <c r="O38" s="14"/>
      <c r="P38" s="14"/>
      <c r="Q38" s="14"/>
      <c r="W38" s="17"/>
      <c r="X38" s="17"/>
      <c r="Y38" s="17"/>
      <c r="Z38" s="17"/>
    </row>
    <row r="39" customFormat="false" ht="12.75" hidden="false" customHeight="false" outlineLevel="0" collapsed="false">
      <c r="D39" s="17"/>
      <c r="E39" s="17"/>
      <c r="F39" s="17"/>
      <c r="G39" s="17"/>
      <c r="N39" s="13" t="n">
        <f aca="false">AVERAGE(N$35:N$37)</f>
        <v>0.806611853374443</v>
      </c>
      <c r="O39" s="13" t="n">
        <f aca="false">AVERAGE(O$35:O$37)</f>
        <v>0.143663878993418</v>
      </c>
      <c r="P39" s="13" t="n">
        <f aca="false">AVERAGE(P$35:P$37)</f>
        <v>0.236994219653179</v>
      </c>
      <c r="Q39" s="13" t="n">
        <f aca="false">AVERAGE(Q$35:Q$37)</f>
        <v>0.652819414703783</v>
      </c>
      <c r="W39" s="17"/>
      <c r="X39" s="17"/>
      <c r="Y39" s="17"/>
      <c r="Z39" s="17"/>
    </row>
    <row r="40" customFormat="false" ht="15" hidden="false" customHeight="false" outlineLevel="0" collapsed="false">
      <c r="D40" s="4" t="s">
        <v>6</v>
      </c>
      <c r="E40" s="4" t="s">
        <v>7</v>
      </c>
      <c r="F40" s="4" t="s">
        <v>8</v>
      </c>
      <c r="G40" s="4" t="s">
        <v>9</v>
      </c>
      <c r="W40" s="4" t="s">
        <v>6</v>
      </c>
      <c r="X40" s="4" t="s">
        <v>7</v>
      </c>
      <c r="Y40" s="4" t="s">
        <v>8</v>
      </c>
      <c r="Z40" s="4" t="s">
        <v>9</v>
      </c>
    </row>
    <row r="41" customFormat="false" ht="13.5" hidden="false" customHeight="true" outlineLevel="0" collapsed="false">
      <c r="A41" s="8" t="s">
        <v>116</v>
      </c>
      <c r="B41" s="9" t="s">
        <v>17</v>
      </c>
      <c r="C41" s="10" t="s">
        <v>18</v>
      </c>
      <c r="D41" s="11" t="n">
        <v>39</v>
      </c>
      <c r="E41" s="11" t="n">
        <v>702</v>
      </c>
      <c r="F41" s="11" t="n">
        <v>193</v>
      </c>
      <c r="G41" s="11" t="n">
        <v>72</v>
      </c>
      <c r="I41" s="5" t="s">
        <v>39</v>
      </c>
      <c r="J41" s="6" t="s">
        <v>11</v>
      </c>
      <c r="K41" s="6"/>
      <c r="L41" s="6"/>
      <c r="M41" s="6"/>
      <c r="N41" s="7" t="s">
        <v>12</v>
      </c>
      <c r="O41" s="7" t="s">
        <v>13</v>
      </c>
      <c r="P41" s="7" t="s">
        <v>14</v>
      </c>
      <c r="Q41" s="7" t="s">
        <v>15</v>
      </c>
      <c r="T41" s="8" t="s">
        <v>117</v>
      </c>
      <c r="U41" s="9" t="s">
        <v>17</v>
      </c>
      <c r="V41" s="10" t="s">
        <v>18</v>
      </c>
      <c r="W41" s="11" t="n">
        <v>24</v>
      </c>
      <c r="X41" s="11" t="n">
        <v>731</v>
      </c>
      <c r="Y41" s="11" t="n">
        <v>163</v>
      </c>
      <c r="Z41" s="11" t="n">
        <v>55</v>
      </c>
    </row>
    <row r="42" customFormat="false" ht="15" hidden="false" customHeight="false" outlineLevel="0" collapsed="false">
      <c r="A42" s="8"/>
      <c r="B42" s="9"/>
      <c r="C42" s="10" t="s">
        <v>20</v>
      </c>
      <c r="D42" s="11" t="n">
        <v>25</v>
      </c>
      <c r="E42" s="11" t="n">
        <v>747</v>
      </c>
      <c r="F42" s="11" t="n">
        <v>149</v>
      </c>
      <c r="G42" s="11" t="n">
        <v>85</v>
      </c>
      <c r="I42" s="5"/>
      <c r="J42" s="4" t="s">
        <v>6</v>
      </c>
      <c r="K42" s="4" t="s">
        <v>7</v>
      </c>
      <c r="L42" s="4" t="s">
        <v>8</v>
      </c>
      <c r="M42" s="4" t="s">
        <v>9</v>
      </c>
      <c r="N42" s="7"/>
      <c r="O42" s="7"/>
      <c r="P42" s="7"/>
      <c r="Q42" s="7"/>
      <c r="T42" s="8"/>
      <c r="U42" s="9"/>
      <c r="V42" s="10" t="s">
        <v>20</v>
      </c>
      <c r="W42" s="11" t="n">
        <v>14</v>
      </c>
      <c r="X42" s="11" t="n">
        <v>775</v>
      </c>
      <c r="Y42" s="11" t="n">
        <v>107</v>
      </c>
      <c r="Z42" s="11" t="n">
        <v>77</v>
      </c>
    </row>
    <row r="43" customFormat="false" ht="14.25" hidden="false" customHeight="false" outlineLevel="0" collapsed="false">
      <c r="A43" s="8"/>
      <c r="B43" s="9"/>
      <c r="C43" s="10" t="s">
        <v>22</v>
      </c>
      <c r="D43" s="11" t="n">
        <v>38</v>
      </c>
      <c r="E43" s="11" t="n">
        <v>708</v>
      </c>
      <c r="F43" s="11" t="n">
        <v>175</v>
      </c>
      <c r="G43" s="11" t="n">
        <v>85</v>
      </c>
      <c r="I43" s="12" t="s">
        <v>21</v>
      </c>
      <c r="J43" s="11" t="n">
        <f aca="false">SUM(D74:D83)</f>
        <v>138</v>
      </c>
      <c r="K43" s="11" t="n">
        <f aca="false">SUM(E74:E83)</f>
        <v>7846</v>
      </c>
      <c r="L43" s="11" t="n">
        <f aca="false">SUM(F74:F83)</f>
        <v>1019</v>
      </c>
      <c r="M43" s="11" t="n">
        <f aca="false">SUM(G74:G83)</f>
        <v>506</v>
      </c>
      <c r="N43" s="13" t="n">
        <f aca="false">SUM(J43:K43)/SUM(J43:M43)</f>
        <v>0.839625617835734</v>
      </c>
      <c r="O43" s="13" t="n">
        <f aca="false">J43/(J43+L43)</f>
        <v>0.119273984442524</v>
      </c>
      <c r="P43" s="13" t="n">
        <f aca="false">J43/(J43+M43)</f>
        <v>0.214285714285714</v>
      </c>
      <c r="Q43" s="13" t="n">
        <f aca="false">(1843+J43+L43)/2487</f>
        <v>1.20627261761158</v>
      </c>
      <c r="T43" s="8"/>
      <c r="U43" s="9"/>
      <c r="V43" s="10" t="s">
        <v>22</v>
      </c>
      <c r="W43" s="11" t="n">
        <v>24</v>
      </c>
      <c r="X43" s="11" t="n">
        <v>765</v>
      </c>
      <c r="Y43" s="11" t="n">
        <v>126</v>
      </c>
      <c r="Z43" s="11" t="n">
        <v>58</v>
      </c>
    </row>
    <row r="44" customFormat="false" ht="14.25" hidden="false" customHeight="false" outlineLevel="0" collapsed="false">
      <c r="A44" s="8"/>
      <c r="B44" s="9"/>
      <c r="C44" s="10" t="s">
        <v>24</v>
      </c>
      <c r="D44" s="11" t="n">
        <v>47</v>
      </c>
      <c r="E44" s="11" t="n">
        <v>713</v>
      </c>
      <c r="F44" s="11" t="n">
        <v>162</v>
      </c>
      <c r="G44" s="11" t="n">
        <v>84</v>
      </c>
      <c r="I44" s="12" t="s">
        <v>23</v>
      </c>
      <c r="J44" s="11" t="n">
        <f aca="false">SUM(D84:D93)</f>
        <v>132</v>
      </c>
      <c r="K44" s="11" t="n">
        <f aca="false">SUM(E84:E93)</f>
        <v>7945</v>
      </c>
      <c r="L44" s="11" t="n">
        <f aca="false">SUM(F84:F93)</f>
        <v>920</v>
      </c>
      <c r="M44" s="11" t="n">
        <f aca="false">SUM(G84:G93)</f>
        <v>512</v>
      </c>
      <c r="N44" s="13" t="n">
        <f aca="false">SUM(J44:K44)/SUM(J44:M44)</f>
        <v>0.849405826059522</v>
      </c>
      <c r="O44" s="13" t="n">
        <f aca="false">J44/(J44+L44)</f>
        <v>0.125475285171103</v>
      </c>
      <c r="P44" s="13" t="n">
        <f aca="false">J44/(J44+M44)</f>
        <v>0.204968944099379</v>
      </c>
      <c r="Q44" s="13" t="n">
        <f aca="false">(1843+J44+L44)/2487</f>
        <v>1.16405307599517</v>
      </c>
      <c r="T44" s="8"/>
      <c r="U44" s="9"/>
      <c r="V44" s="10" t="s">
        <v>24</v>
      </c>
      <c r="W44" s="11" t="n">
        <v>21</v>
      </c>
      <c r="X44" s="11" t="n">
        <v>761</v>
      </c>
      <c r="Y44" s="11" t="n">
        <v>112</v>
      </c>
      <c r="Z44" s="11" t="n">
        <v>79</v>
      </c>
    </row>
    <row r="45" customFormat="false" ht="14.25" hidden="false" customHeight="false" outlineLevel="0" collapsed="false">
      <c r="A45" s="8"/>
      <c r="B45" s="9"/>
      <c r="C45" s="10" t="s">
        <v>26</v>
      </c>
      <c r="D45" s="11" t="n">
        <v>42</v>
      </c>
      <c r="E45" s="11" t="n">
        <v>720</v>
      </c>
      <c r="F45" s="11" t="n">
        <v>157</v>
      </c>
      <c r="G45" s="11" t="n">
        <v>87</v>
      </c>
      <c r="I45" s="12" t="s">
        <v>25</v>
      </c>
      <c r="J45" s="11" t="n">
        <f aca="false">SUM(D94:D103)</f>
        <v>136</v>
      </c>
      <c r="K45" s="11" t="n">
        <f aca="false">SUM(E94:E103)</f>
        <v>7885</v>
      </c>
      <c r="L45" s="11" t="n">
        <f aca="false">SUM(F94:F103)</f>
        <v>980</v>
      </c>
      <c r="M45" s="11" t="n">
        <f aca="false">SUM(G94:G103)</f>
        <v>508</v>
      </c>
      <c r="N45" s="13" t="n">
        <f aca="false">SUM(J45:K45)/SUM(J45:M45)</f>
        <v>0.843516668419392</v>
      </c>
      <c r="O45" s="13" t="n">
        <f aca="false">J45/(J45+L45)</f>
        <v>0.121863799283154</v>
      </c>
      <c r="P45" s="13" t="n">
        <f aca="false">J45/(J45+M45)</f>
        <v>0.211180124223602</v>
      </c>
      <c r="Q45" s="13" t="n">
        <f aca="false">(1843+J45+L45)/2487</f>
        <v>1.18978689183756</v>
      </c>
      <c r="T45" s="8"/>
      <c r="U45" s="9"/>
      <c r="V45" s="10" t="s">
        <v>26</v>
      </c>
      <c r="W45" s="11" t="n">
        <v>21</v>
      </c>
      <c r="X45" s="11" t="n">
        <v>750</v>
      </c>
      <c r="Y45" s="11" t="n">
        <v>135</v>
      </c>
      <c r="Z45" s="11" t="n">
        <v>67</v>
      </c>
    </row>
    <row r="46" customFormat="false" ht="15" hidden="false" customHeight="false" outlineLevel="0" collapsed="false">
      <c r="A46" s="8"/>
      <c r="B46" s="9"/>
      <c r="C46" s="10" t="s">
        <v>28</v>
      </c>
      <c r="D46" s="11" t="n">
        <v>33</v>
      </c>
      <c r="E46" s="11" t="n">
        <v>736</v>
      </c>
      <c r="F46" s="11" t="n">
        <v>140</v>
      </c>
      <c r="G46" s="11" t="n">
        <v>97</v>
      </c>
      <c r="N46" s="14" t="s">
        <v>27</v>
      </c>
      <c r="O46" s="14"/>
      <c r="P46" s="14"/>
      <c r="Q46" s="14"/>
      <c r="T46" s="8"/>
      <c r="U46" s="9"/>
      <c r="V46" s="10" t="s">
        <v>28</v>
      </c>
      <c r="W46" s="11" t="n">
        <v>20</v>
      </c>
      <c r="X46" s="11" t="n">
        <v>776</v>
      </c>
      <c r="Y46" s="11" t="n">
        <v>112</v>
      </c>
      <c r="Z46" s="11" t="n">
        <v>65</v>
      </c>
    </row>
    <row r="47" customFormat="false" ht="14.25" hidden="false" customHeight="false" outlineLevel="0" collapsed="false">
      <c r="A47" s="8"/>
      <c r="B47" s="9"/>
      <c r="C47" s="10" t="s">
        <v>29</v>
      </c>
      <c r="D47" s="11" t="n">
        <v>38</v>
      </c>
      <c r="E47" s="11" t="n">
        <v>716</v>
      </c>
      <c r="F47" s="11" t="n">
        <v>179</v>
      </c>
      <c r="G47" s="11" t="n">
        <v>73</v>
      </c>
      <c r="N47" s="13" t="n">
        <f aca="false">AVERAGE(N$43:N$45)</f>
        <v>0.844182704104883</v>
      </c>
      <c r="O47" s="13" t="n">
        <f aca="false">AVERAGE(O$43:O$45)</f>
        <v>0.122204356298927</v>
      </c>
      <c r="P47" s="13" t="n">
        <f aca="false">AVERAGE(P$43:P$45)</f>
        <v>0.210144927536232</v>
      </c>
      <c r="Q47" s="13" t="n">
        <f aca="false">AVERAGE(Q$43:Q$45)</f>
        <v>1.1867041951481</v>
      </c>
      <c r="T47" s="8"/>
      <c r="U47" s="9"/>
      <c r="V47" s="10" t="s">
        <v>29</v>
      </c>
      <c r="W47" s="11" t="n">
        <v>16</v>
      </c>
      <c r="X47" s="11" t="n">
        <v>788</v>
      </c>
      <c r="Y47" s="11" t="n">
        <v>106</v>
      </c>
      <c r="Z47" s="11" t="n">
        <v>63</v>
      </c>
    </row>
    <row r="48" customFormat="false" ht="14.25" hidden="false" customHeight="false" outlineLevel="0" collapsed="false">
      <c r="A48" s="8"/>
      <c r="B48" s="9"/>
      <c r="C48" s="10" t="s">
        <v>30</v>
      </c>
      <c r="D48" s="11" t="n">
        <v>32</v>
      </c>
      <c r="E48" s="11" t="n">
        <v>723</v>
      </c>
      <c r="F48" s="11" t="n">
        <v>160</v>
      </c>
      <c r="G48" s="11" t="n">
        <v>91</v>
      </c>
      <c r="T48" s="8"/>
      <c r="U48" s="9"/>
      <c r="V48" s="10" t="s">
        <v>30</v>
      </c>
      <c r="W48" s="11" t="n">
        <v>16</v>
      </c>
      <c r="X48" s="11" t="n">
        <v>741</v>
      </c>
      <c r="Y48" s="11" t="n">
        <v>147</v>
      </c>
      <c r="Z48" s="11" t="n">
        <v>69</v>
      </c>
    </row>
    <row r="49" customFormat="false" ht="14.25" hidden="false" customHeight="false" outlineLevel="0" collapsed="false">
      <c r="A49" s="8"/>
      <c r="B49" s="9"/>
      <c r="C49" s="10" t="s">
        <v>31</v>
      </c>
      <c r="D49" s="11" t="n">
        <v>40</v>
      </c>
      <c r="E49" s="11" t="n">
        <v>717</v>
      </c>
      <c r="F49" s="11" t="n">
        <v>182</v>
      </c>
      <c r="G49" s="11" t="n">
        <v>67</v>
      </c>
      <c r="T49" s="8"/>
      <c r="U49" s="9"/>
      <c r="V49" s="10" t="s">
        <v>31</v>
      </c>
      <c r="W49" s="11" t="n">
        <v>27</v>
      </c>
      <c r="X49" s="11" t="n">
        <v>782</v>
      </c>
      <c r="Y49" s="11" t="n">
        <v>103</v>
      </c>
      <c r="Z49" s="11" t="n">
        <v>61</v>
      </c>
    </row>
    <row r="50" customFormat="false" ht="15" hidden="false" customHeight="false" outlineLevel="0" collapsed="false">
      <c r="A50" s="8"/>
      <c r="B50" s="9"/>
      <c r="C50" s="10" t="s">
        <v>33</v>
      </c>
      <c r="D50" s="11" t="n">
        <v>40</v>
      </c>
      <c r="E50" s="11" t="n">
        <v>688</v>
      </c>
      <c r="F50" s="11" t="n">
        <v>198</v>
      </c>
      <c r="G50" s="11" t="n">
        <v>78</v>
      </c>
      <c r="I50" s="5" t="s">
        <v>41</v>
      </c>
      <c r="J50" s="6" t="s">
        <v>11</v>
      </c>
      <c r="K50" s="6"/>
      <c r="L50" s="6"/>
      <c r="M50" s="6"/>
      <c r="N50" s="7" t="s">
        <v>12</v>
      </c>
      <c r="O50" s="7" t="s">
        <v>13</v>
      </c>
      <c r="P50" s="7" t="s">
        <v>14</v>
      </c>
      <c r="Q50" s="7" t="s">
        <v>15</v>
      </c>
      <c r="T50" s="8"/>
      <c r="U50" s="9"/>
      <c r="V50" s="10" t="s">
        <v>33</v>
      </c>
      <c r="W50" s="11" t="n">
        <v>24</v>
      </c>
      <c r="X50" s="11" t="n">
        <v>755</v>
      </c>
      <c r="Y50" s="11" t="n">
        <v>130</v>
      </c>
      <c r="Z50" s="11" t="n">
        <v>64</v>
      </c>
    </row>
    <row r="51" customFormat="false" ht="15" hidden="false" customHeight="false" outlineLevel="0" collapsed="false">
      <c r="A51" s="8"/>
      <c r="B51" s="15" t="s">
        <v>34</v>
      </c>
      <c r="C51" s="10" t="s">
        <v>18</v>
      </c>
      <c r="D51" s="11" t="n">
        <v>41</v>
      </c>
      <c r="E51" s="11" t="n">
        <v>685</v>
      </c>
      <c r="F51" s="11" t="n">
        <v>196</v>
      </c>
      <c r="G51" s="11" t="n">
        <v>84</v>
      </c>
      <c r="I51" s="5"/>
      <c r="J51" s="4" t="s">
        <v>6</v>
      </c>
      <c r="K51" s="4" t="s">
        <v>7</v>
      </c>
      <c r="L51" s="4" t="s">
        <v>8</v>
      </c>
      <c r="M51" s="4" t="s">
        <v>9</v>
      </c>
      <c r="N51" s="7"/>
      <c r="O51" s="7"/>
      <c r="P51" s="7"/>
      <c r="Q51" s="7"/>
      <c r="T51" s="8"/>
      <c r="U51" s="15" t="s">
        <v>34</v>
      </c>
      <c r="V51" s="10" t="s">
        <v>18</v>
      </c>
      <c r="W51" s="11" t="n">
        <v>22</v>
      </c>
      <c r="X51" s="11" t="n">
        <v>751</v>
      </c>
      <c r="Y51" s="11" t="n">
        <v>136</v>
      </c>
      <c r="Z51" s="11" t="n">
        <v>64</v>
      </c>
    </row>
    <row r="52" customFormat="false" ht="14.25" hidden="false" customHeight="false" outlineLevel="0" collapsed="false">
      <c r="A52" s="8"/>
      <c r="B52" s="15"/>
      <c r="C52" s="10" t="s">
        <v>20</v>
      </c>
      <c r="D52" s="11" t="n">
        <v>32</v>
      </c>
      <c r="E52" s="11" t="n">
        <v>680</v>
      </c>
      <c r="F52" s="11" t="n">
        <v>200</v>
      </c>
      <c r="G52" s="11" t="n">
        <v>94</v>
      </c>
      <c r="I52" s="12" t="s">
        <v>21</v>
      </c>
      <c r="J52" s="11" t="n">
        <f aca="false">SUM(W74:W83)</f>
        <v>99</v>
      </c>
      <c r="K52" s="11" t="n">
        <f aca="false">SUM(X74:X83)</f>
        <v>8035</v>
      </c>
      <c r="L52" s="11" t="n">
        <f aca="false">SUM(Y74:Y83)</f>
        <v>830</v>
      </c>
      <c r="M52" s="11" t="n">
        <f aca="false">SUM(Z74:Z83)</f>
        <v>415</v>
      </c>
      <c r="N52" s="13" t="n">
        <f aca="false">SUM(J52:K52)/SUM(J52:M52)</f>
        <v>0.867256637168142</v>
      </c>
      <c r="O52" s="13" t="n">
        <f aca="false">J52/(J52+L52)</f>
        <v>0.106566200215285</v>
      </c>
      <c r="P52" s="13" t="n">
        <f aca="false">J52/(J52+M52)</f>
        <v>0.192607003891051</v>
      </c>
      <c r="Q52" s="13" t="n">
        <f aca="false">(1973+J52+L52)/2487</f>
        <v>1.16686771210294</v>
      </c>
      <c r="T52" s="8"/>
      <c r="U52" s="15"/>
      <c r="V52" s="10" t="s">
        <v>20</v>
      </c>
      <c r="W52" s="11" t="n">
        <v>22</v>
      </c>
      <c r="X52" s="11" t="n">
        <v>774</v>
      </c>
      <c r="Y52" s="11" t="n">
        <v>109</v>
      </c>
      <c r="Z52" s="11" t="n">
        <v>68</v>
      </c>
    </row>
    <row r="53" customFormat="false" ht="14.25" hidden="false" customHeight="false" outlineLevel="0" collapsed="false">
      <c r="A53" s="8"/>
      <c r="B53" s="15"/>
      <c r="C53" s="10" t="s">
        <v>22</v>
      </c>
      <c r="D53" s="11" t="n">
        <v>36</v>
      </c>
      <c r="E53" s="11" t="n">
        <v>728</v>
      </c>
      <c r="F53" s="11" t="n">
        <v>172</v>
      </c>
      <c r="G53" s="11" t="n">
        <v>70</v>
      </c>
      <c r="I53" s="12" t="s">
        <v>23</v>
      </c>
      <c r="J53" s="11" t="n">
        <f aca="false">SUM(W84:W93)</f>
        <v>106</v>
      </c>
      <c r="K53" s="11" t="n">
        <f aca="false">SUM(X84:X93)</f>
        <v>8003</v>
      </c>
      <c r="L53" s="11" t="n">
        <f aca="false">SUM(Y84:Y93)</f>
        <v>862</v>
      </c>
      <c r="M53" s="11" t="n">
        <f aca="false">SUM(Z84:Z93)</f>
        <v>408</v>
      </c>
      <c r="N53" s="13" t="n">
        <f aca="false">SUM(J53:K53)/SUM(J53:M53)</f>
        <v>0.864591107794008</v>
      </c>
      <c r="O53" s="13" t="n">
        <f aca="false">J53/(J53+L53)</f>
        <v>0.109504132231405</v>
      </c>
      <c r="P53" s="13" t="n">
        <f aca="false">J53/(J53+M53)</f>
        <v>0.206225680933852</v>
      </c>
      <c r="Q53" s="13" t="n">
        <f aca="false">(1973+J53+L53)/2487</f>
        <v>1.18254925613189</v>
      </c>
      <c r="T53" s="8"/>
      <c r="U53" s="15"/>
      <c r="V53" s="10" t="s">
        <v>22</v>
      </c>
      <c r="W53" s="11" t="n">
        <v>19</v>
      </c>
      <c r="X53" s="11" t="n">
        <v>750</v>
      </c>
      <c r="Y53" s="11" t="n">
        <v>136</v>
      </c>
      <c r="Z53" s="11" t="n">
        <v>68</v>
      </c>
    </row>
    <row r="54" customFormat="false" ht="14.25" hidden="false" customHeight="false" outlineLevel="0" collapsed="false">
      <c r="A54" s="8"/>
      <c r="B54" s="15"/>
      <c r="C54" s="10" t="s">
        <v>24</v>
      </c>
      <c r="D54" s="11" t="n">
        <v>36</v>
      </c>
      <c r="E54" s="11" t="n">
        <v>739</v>
      </c>
      <c r="F54" s="11" t="n">
        <v>143</v>
      </c>
      <c r="G54" s="11" t="n">
        <v>88</v>
      </c>
      <c r="I54" s="12" t="s">
        <v>25</v>
      </c>
      <c r="J54" s="11" t="n">
        <f aca="false">SUM(W93:W102)</f>
        <v>88</v>
      </c>
      <c r="K54" s="11" t="n">
        <f aca="false">SUM(X93:X102)</f>
        <v>8112</v>
      </c>
      <c r="L54" s="11" t="n">
        <f aca="false">SUM(Y94:Y103)</f>
        <v>769</v>
      </c>
      <c r="M54" s="11" t="n">
        <f aca="false">SUM(Z94:Z103)</f>
        <v>421</v>
      </c>
      <c r="N54" s="13" t="n">
        <f aca="false">SUM(J54:K54)/SUM(J54:M54)</f>
        <v>0.873269435569755</v>
      </c>
      <c r="O54" s="13" t="n">
        <f aca="false">J54/(J54+L54)</f>
        <v>0.102683780630105</v>
      </c>
      <c r="P54" s="13" t="n">
        <f aca="false">J54/(J54+M54)</f>
        <v>0.172888015717092</v>
      </c>
      <c r="Q54" s="13" t="n">
        <f aca="false">(1973+J54+L54)/2487</f>
        <v>1.13791716928026</v>
      </c>
      <c r="T54" s="8"/>
      <c r="U54" s="15"/>
      <c r="V54" s="10" t="s">
        <v>24</v>
      </c>
      <c r="W54" s="11" t="n">
        <v>26</v>
      </c>
      <c r="X54" s="11" t="n">
        <v>754</v>
      </c>
      <c r="Y54" s="11" t="n">
        <v>131</v>
      </c>
      <c r="Z54" s="11" t="n">
        <v>62</v>
      </c>
    </row>
    <row r="55" customFormat="false" ht="15" hidden="false" customHeight="false" outlineLevel="0" collapsed="false">
      <c r="A55" s="8"/>
      <c r="B55" s="15"/>
      <c r="C55" s="10" t="s">
        <v>26</v>
      </c>
      <c r="D55" s="11" t="n">
        <v>39</v>
      </c>
      <c r="E55" s="11" t="n">
        <v>758</v>
      </c>
      <c r="F55" s="11" t="n">
        <v>148</v>
      </c>
      <c r="G55" s="11" t="n">
        <v>61</v>
      </c>
      <c r="N55" s="14" t="s">
        <v>27</v>
      </c>
      <c r="O55" s="14"/>
      <c r="P55" s="14"/>
      <c r="Q55" s="14"/>
      <c r="T55" s="8"/>
      <c r="U55" s="15"/>
      <c r="V55" s="10" t="s">
        <v>26</v>
      </c>
      <c r="W55" s="11" t="n">
        <v>13</v>
      </c>
      <c r="X55" s="11" t="n">
        <v>804</v>
      </c>
      <c r="Y55" s="11" t="n">
        <v>99</v>
      </c>
      <c r="Z55" s="11" t="n">
        <v>57</v>
      </c>
    </row>
    <row r="56" customFormat="false" ht="14.25" hidden="false" customHeight="false" outlineLevel="0" collapsed="false">
      <c r="A56" s="8"/>
      <c r="B56" s="15"/>
      <c r="C56" s="10" t="s">
        <v>28</v>
      </c>
      <c r="D56" s="11" t="n">
        <v>35</v>
      </c>
      <c r="E56" s="11" t="n">
        <v>758</v>
      </c>
      <c r="F56" s="11" t="n">
        <v>144</v>
      </c>
      <c r="G56" s="11" t="n">
        <v>69</v>
      </c>
      <c r="N56" s="13" t="n">
        <f aca="false">AVERAGE(N$52:N$54)</f>
        <v>0.868372393510635</v>
      </c>
      <c r="O56" s="13" t="n">
        <f aca="false">AVERAGE(O$52:O$54)</f>
        <v>0.106251371025598</v>
      </c>
      <c r="P56" s="13" t="n">
        <f aca="false">AVERAGE(P$52:P$54)</f>
        <v>0.190573566847332</v>
      </c>
      <c r="Q56" s="13" t="n">
        <f aca="false">AVERAGE(Q$52:Q$54)</f>
        <v>1.16244471250503</v>
      </c>
      <c r="T56" s="8"/>
      <c r="U56" s="15"/>
      <c r="V56" s="10" t="s">
        <v>28</v>
      </c>
      <c r="W56" s="11" t="n">
        <v>24</v>
      </c>
      <c r="X56" s="11" t="n">
        <v>774</v>
      </c>
      <c r="Y56" s="11" t="n">
        <v>103</v>
      </c>
      <c r="Z56" s="11" t="n">
        <v>72</v>
      </c>
    </row>
    <row r="57" customFormat="false" ht="14.25" hidden="false" customHeight="false" outlineLevel="0" collapsed="false">
      <c r="A57" s="8"/>
      <c r="B57" s="15"/>
      <c r="C57" s="10" t="s">
        <v>29</v>
      </c>
      <c r="D57" s="11" t="n">
        <v>44</v>
      </c>
      <c r="E57" s="11" t="n">
        <v>724</v>
      </c>
      <c r="F57" s="11" t="n">
        <v>137</v>
      </c>
      <c r="G57" s="11" t="n">
        <v>101</v>
      </c>
      <c r="T57" s="8"/>
      <c r="U57" s="15"/>
      <c r="V57" s="10" t="s">
        <v>29</v>
      </c>
      <c r="W57" s="11" t="n">
        <v>20</v>
      </c>
      <c r="X57" s="11" t="n">
        <v>766</v>
      </c>
      <c r="Y57" s="11" t="n">
        <v>127</v>
      </c>
      <c r="Z57" s="11" t="n">
        <v>60</v>
      </c>
    </row>
    <row r="58" customFormat="false" ht="14.25" hidden="false" customHeight="false" outlineLevel="0" collapsed="false">
      <c r="A58" s="8"/>
      <c r="B58" s="15"/>
      <c r="C58" s="10" t="s">
        <v>30</v>
      </c>
      <c r="D58" s="11" t="n">
        <v>32</v>
      </c>
      <c r="E58" s="11" t="n">
        <v>713</v>
      </c>
      <c r="F58" s="11" t="n">
        <v>176</v>
      </c>
      <c r="G58" s="11" t="n">
        <v>85</v>
      </c>
      <c r="T58" s="8"/>
      <c r="U58" s="15"/>
      <c r="V58" s="10" t="s">
        <v>30</v>
      </c>
      <c r="W58" s="11" t="n">
        <v>25</v>
      </c>
      <c r="X58" s="11" t="n">
        <v>753</v>
      </c>
      <c r="Y58" s="11" t="n">
        <v>127</v>
      </c>
      <c r="Z58" s="11" t="n">
        <v>68</v>
      </c>
    </row>
    <row r="59" customFormat="false" ht="15" hidden="false" customHeight="false" outlineLevel="0" collapsed="false">
      <c r="A59" s="8"/>
      <c r="B59" s="15"/>
      <c r="C59" s="10" t="s">
        <v>31</v>
      </c>
      <c r="D59" s="11" t="n">
        <v>29</v>
      </c>
      <c r="E59" s="11" t="n">
        <v>758</v>
      </c>
      <c r="F59" s="11" t="n">
        <v>135</v>
      </c>
      <c r="G59" s="11" t="n">
        <v>84</v>
      </c>
      <c r="I59" s="5" t="s">
        <v>42</v>
      </c>
      <c r="J59" s="6" t="s">
        <v>11</v>
      </c>
      <c r="K59" s="6"/>
      <c r="L59" s="6"/>
      <c r="M59" s="6"/>
      <c r="N59" s="7" t="s">
        <v>12</v>
      </c>
      <c r="O59" s="7" t="s">
        <v>13</v>
      </c>
      <c r="P59" s="7" t="s">
        <v>14</v>
      </c>
      <c r="Q59" s="7" t="s">
        <v>15</v>
      </c>
      <c r="T59" s="8"/>
      <c r="U59" s="15"/>
      <c r="V59" s="10" t="s">
        <v>31</v>
      </c>
      <c r="W59" s="11" t="n">
        <v>18</v>
      </c>
      <c r="X59" s="11" t="n">
        <v>753</v>
      </c>
      <c r="Y59" s="11" t="n">
        <v>133</v>
      </c>
      <c r="Z59" s="11" t="n">
        <v>69</v>
      </c>
    </row>
    <row r="60" customFormat="false" ht="15" hidden="false" customHeight="false" outlineLevel="0" collapsed="false">
      <c r="A60" s="8"/>
      <c r="B60" s="15"/>
      <c r="C60" s="10" t="s">
        <v>33</v>
      </c>
      <c r="D60" s="11" t="n">
        <v>43</v>
      </c>
      <c r="E60" s="11" t="n">
        <v>720</v>
      </c>
      <c r="F60" s="11" t="n">
        <v>151</v>
      </c>
      <c r="G60" s="11" t="n">
        <v>90</v>
      </c>
      <c r="I60" s="5"/>
      <c r="J60" s="4" t="s">
        <v>6</v>
      </c>
      <c r="K60" s="4" t="s">
        <v>7</v>
      </c>
      <c r="L60" s="4" t="s">
        <v>8</v>
      </c>
      <c r="M60" s="4" t="s">
        <v>9</v>
      </c>
      <c r="N60" s="7"/>
      <c r="O60" s="7"/>
      <c r="P60" s="7"/>
      <c r="Q60" s="7"/>
      <c r="T60" s="8"/>
      <c r="U60" s="15"/>
      <c r="V60" s="10" t="s">
        <v>33</v>
      </c>
      <c r="W60" s="11" t="n">
        <v>23</v>
      </c>
      <c r="X60" s="11" t="n">
        <v>763</v>
      </c>
      <c r="Y60" s="11" t="n">
        <v>122</v>
      </c>
      <c r="Z60" s="11" t="n">
        <v>65</v>
      </c>
    </row>
    <row r="61" customFormat="false" ht="14.25" hidden="false" customHeight="false" outlineLevel="0" collapsed="false">
      <c r="A61" s="8"/>
      <c r="B61" s="16" t="s">
        <v>36</v>
      </c>
      <c r="C61" s="10" t="s">
        <v>18</v>
      </c>
      <c r="D61" s="11" t="n">
        <v>43</v>
      </c>
      <c r="E61" s="11" t="n">
        <v>735</v>
      </c>
      <c r="F61" s="11" t="n">
        <v>149</v>
      </c>
      <c r="G61" s="11" t="n">
        <v>79</v>
      </c>
      <c r="I61" s="12" t="s">
        <v>21</v>
      </c>
      <c r="J61" s="11" t="n">
        <f aca="false">SUM(D107:D116)</f>
        <v>64</v>
      </c>
      <c r="K61" s="11" t="n">
        <f aca="false">SUM(E107:E116)</f>
        <v>8126</v>
      </c>
      <c r="L61" s="11" t="n">
        <f aca="false">SUM(F107:F116)</f>
        <v>739</v>
      </c>
      <c r="M61" s="11" t="n">
        <f aca="false">SUM(G107:G116)</f>
        <v>383</v>
      </c>
      <c r="N61" s="13" t="n">
        <f aca="false">SUM(J61:K61)/SUM(J61:M61)</f>
        <v>0.87951030927835</v>
      </c>
      <c r="O61" s="13" t="n">
        <f aca="false">J61/(J61+L61)</f>
        <v>0.0797011207970112</v>
      </c>
      <c r="P61" s="13" t="n">
        <f aca="false">J61/(J61+M61)</f>
        <v>0.143176733780761</v>
      </c>
      <c r="Q61" s="13" t="n">
        <f aca="false">(2040+J61+L61)/2487</f>
        <v>1.14314435062324</v>
      </c>
      <c r="T61" s="8"/>
      <c r="U61" s="16" t="s">
        <v>36</v>
      </c>
      <c r="V61" s="10" t="s">
        <v>18</v>
      </c>
      <c r="W61" s="11" t="n">
        <v>15</v>
      </c>
      <c r="X61" s="11" t="n">
        <v>779</v>
      </c>
      <c r="Y61" s="11" t="n">
        <v>100</v>
      </c>
      <c r="Z61" s="11" t="n">
        <v>79</v>
      </c>
    </row>
    <row r="62" customFormat="false" ht="14.25" hidden="false" customHeight="false" outlineLevel="0" collapsed="false">
      <c r="A62" s="8"/>
      <c r="B62" s="8"/>
      <c r="C62" s="10" t="s">
        <v>20</v>
      </c>
      <c r="D62" s="11" t="n">
        <v>22</v>
      </c>
      <c r="E62" s="11" t="n">
        <v>745</v>
      </c>
      <c r="F62" s="11" t="n">
        <v>154</v>
      </c>
      <c r="G62" s="11" t="n">
        <v>85</v>
      </c>
      <c r="I62" s="12" t="s">
        <v>23</v>
      </c>
      <c r="J62" s="11" t="n">
        <f aca="false">SUM(D117:D126)</f>
        <v>71</v>
      </c>
      <c r="K62" s="11" t="n">
        <f aca="false">SUM(E117:E126)</f>
        <v>8039</v>
      </c>
      <c r="L62" s="11" t="n">
        <f aca="false">SUM(F117:F126)</f>
        <v>826</v>
      </c>
      <c r="M62" s="11" t="n">
        <f aca="false">SUM(G117:G126)</f>
        <v>376</v>
      </c>
      <c r="N62" s="13" t="n">
        <f aca="false">SUM(J62:K62)/SUM(J62:M62)</f>
        <v>0.870919243986254</v>
      </c>
      <c r="O62" s="13" t="n">
        <f aca="false">J62/(J62+L62)</f>
        <v>0.0791527313266444</v>
      </c>
      <c r="P62" s="13" t="n">
        <f aca="false">J62/(J62+M62)</f>
        <v>0.158836689038031</v>
      </c>
      <c r="Q62" s="13" t="n">
        <f aca="false">(2040+J62+L62)/2487</f>
        <v>1.18094089264174</v>
      </c>
      <c r="T62" s="8"/>
      <c r="U62" s="8"/>
      <c r="V62" s="10" t="s">
        <v>20</v>
      </c>
      <c r="W62" s="11" t="n">
        <v>9</v>
      </c>
      <c r="X62" s="11" t="n">
        <v>756</v>
      </c>
      <c r="Y62" s="11" t="n">
        <v>145</v>
      </c>
      <c r="Z62" s="11" t="n">
        <v>63</v>
      </c>
    </row>
    <row r="63" customFormat="false" ht="14.25" hidden="false" customHeight="false" outlineLevel="0" collapsed="false">
      <c r="A63" s="8"/>
      <c r="B63" s="8"/>
      <c r="C63" s="10" t="s">
        <v>22</v>
      </c>
      <c r="D63" s="11" t="n">
        <v>49</v>
      </c>
      <c r="E63" s="11" t="n">
        <v>700</v>
      </c>
      <c r="F63" s="11" t="n">
        <v>175</v>
      </c>
      <c r="G63" s="11" t="n">
        <v>82</v>
      </c>
      <c r="I63" s="12" t="s">
        <v>25</v>
      </c>
      <c r="J63" s="11" t="n">
        <f aca="false">SUM(D127:D136)</f>
        <v>86</v>
      </c>
      <c r="K63" s="11" t="n">
        <f aca="false">SUM(E127:E136)</f>
        <v>8036</v>
      </c>
      <c r="L63" s="11" t="n">
        <f aca="false">SUM(F126:F135)</f>
        <v>830</v>
      </c>
      <c r="M63" s="11" t="n">
        <f aca="false">SUM(G127:G136)</f>
        <v>361</v>
      </c>
      <c r="N63" s="13" t="n">
        <f aca="false">SUM(J63:K63)/SUM(J63:M63)</f>
        <v>0.872114248899388</v>
      </c>
      <c r="O63" s="13" t="n">
        <f aca="false">J63/(J63+L63)</f>
        <v>0.0938864628820961</v>
      </c>
      <c r="P63" s="13" t="n">
        <f aca="false">J63/(J63+M63)</f>
        <v>0.192393736017897</v>
      </c>
      <c r="Q63" s="13" t="n">
        <f aca="false">(2040+J63+L63)/2487</f>
        <v>1.18858061921994</v>
      </c>
      <c r="T63" s="8"/>
      <c r="U63" s="8"/>
      <c r="V63" s="10" t="s">
        <v>22</v>
      </c>
      <c r="W63" s="11" t="n">
        <v>15</v>
      </c>
      <c r="X63" s="11" t="n">
        <v>781</v>
      </c>
      <c r="Y63" s="11" t="n">
        <v>113</v>
      </c>
      <c r="Z63" s="11" t="n">
        <v>64</v>
      </c>
    </row>
    <row r="64" customFormat="false" ht="15" hidden="false" customHeight="false" outlineLevel="0" collapsed="false">
      <c r="A64" s="8"/>
      <c r="B64" s="8"/>
      <c r="C64" s="10" t="s">
        <v>24</v>
      </c>
      <c r="D64" s="11" t="n">
        <v>36</v>
      </c>
      <c r="E64" s="11" t="n">
        <v>722</v>
      </c>
      <c r="F64" s="11" t="n">
        <v>159</v>
      </c>
      <c r="G64" s="11" t="n">
        <v>89</v>
      </c>
      <c r="N64" s="14" t="s">
        <v>27</v>
      </c>
      <c r="O64" s="14"/>
      <c r="P64" s="14"/>
      <c r="Q64" s="14"/>
      <c r="T64" s="8"/>
      <c r="U64" s="8"/>
      <c r="V64" s="10" t="s">
        <v>24</v>
      </c>
      <c r="W64" s="11" t="n">
        <v>19</v>
      </c>
      <c r="X64" s="11" t="n">
        <v>803</v>
      </c>
      <c r="Y64" s="11" t="n">
        <v>93</v>
      </c>
      <c r="Z64" s="11" t="n">
        <v>58</v>
      </c>
    </row>
    <row r="65" customFormat="false" ht="14.25" hidden="false" customHeight="false" outlineLevel="0" collapsed="false">
      <c r="A65" s="8"/>
      <c r="B65" s="8"/>
      <c r="C65" s="10" t="s">
        <v>26</v>
      </c>
      <c r="D65" s="11" t="n">
        <v>44</v>
      </c>
      <c r="E65" s="11" t="n">
        <v>762</v>
      </c>
      <c r="F65" s="11" t="n">
        <v>135</v>
      </c>
      <c r="G65" s="11" t="n">
        <v>65</v>
      </c>
      <c r="N65" s="13" t="n">
        <f aca="false">AVERAGE(N$61:N$63)</f>
        <v>0.874181267387998</v>
      </c>
      <c r="O65" s="13" t="n">
        <f aca="false">AVERAGE(O$61:O$63)</f>
        <v>0.0842467716685839</v>
      </c>
      <c r="P65" s="13" t="n">
        <f aca="false">AVERAGE(P$61:P$63)</f>
        <v>0.164802386278896</v>
      </c>
      <c r="Q65" s="13" t="n">
        <f aca="false">AVERAGE(Q$61:Q$63)</f>
        <v>1.17088862082831</v>
      </c>
      <c r="T65" s="8"/>
      <c r="U65" s="8"/>
      <c r="V65" s="10" t="s">
        <v>26</v>
      </c>
      <c r="W65" s="11" t="n">
        <v>21</v>
      </c>
      <c r="X65" s="11" t="n">
        <v>766</v>
      </c>
      <c r="Y65" s="11" t="n">
        <v>119</v>
      </c>
      <c r="Z65" s="11" t="n">
        <v>67</v>
      </c>
    </row>
    <row r="66" customFormat="false" ht="14.25" hidden="false" customHeight="false" outlineLevel="0" collapsed="false">
      <c r="A66" s="8"/>
      <c r="B66" s="8"/>
      <c r="C66" s="10" t="s">
        <v>28</v>
      </c>
      <c r="D66" s="11" t="n">
        <v>36</v>
      </c>
      <c r="E66" s="11" t="n">
        <v>738</v>
      </c>
      <c r="F66" s="11" t="n">
        <v>168</v>
      </c>
      <c r="G66" s="11" t="n">
        <v>64</v>
      </c>
      <c r="T66" s="8"/>
      <c r="U66" s="8"/>
      <c r="V66" s="10" t="s">
        <v>28</v>
      </c>
      <c r="W66" s="11" t="n">
        <v>20</v>
      </c>
      <c r="X66" s="11" t="n">
        <v>790</v>
      </c>
      <c r="Y66" s="11" t="n">
        <v>94</v>
      </c>
      <c r="Z66" s="11" t="n">
        <v>69</v>
      </c>
    </row>
    <row r="67" customFormat="false" ht="14.25" hidden="false" customHeight="false" outlineLevel="0" collapsed="false">
      <c r="A67" s="8"/>
      <c r="B67" s="8"/>
      <c r="C67" s="10" t="s">
        <v>29</v>
      </c>
      <c r="D67" s="11" t="n">
        <v>45</v>
      </c>
      <c r="E67" s="11" t="n">
        <v>717</v>
      </c>
      <c r="F67" s="11" t="n">
        <v>147</v>
      </c>
      <c r="G67" s="11" t="n">
        <v>97</v>
      </c>
      <c r="T67" s="8"/>
      <c r="U67" s="8"/>
      <c r="V67" s="10" t="s">
        <v>29</v>
      </c>
      <c r="W67" s="11" t="n">
        <v>31</v>
      </c>
      <c r="X67" s="11" t="n">
        <v>742</v>
      </c>
      <c r="Y67" s="11" t="n">
        <v>127</v>
      </c>
      <c r="Z67" s="11" t="n">
        <v>73</v>
      </c>
    </row>
    <row r="68" customFormat="false" ht="15" hidden="false" customHeight="false" outlineLevel="0" collapsed="false">
      <c r="A68" s="8"/>
      <c r="B68" s="8"/>
      <c r="C68" s="10" t="s">
        <v>30</v>
      </c>
      <c r="D68" s="11" t="n">
        <v>36</v>
      </c>
      <c r="E68" s="11" t="n">
        <v>715</v>
      </c>
      <c r="F68" s="11" t="n">
        <v>165</v>
      </c>
      <c r="G68" s="11" t="n">
        <v>90</v>
      </c>
      <c r="I68" s="5" t="s">
        <v>43</v>
      </c>
      <c r="J68" s="6" t="s">
        <v>11</v>
      </c>
      <c r="K68" s="6"/>
      <c r="L68" s="6"/>
      <c r="M68" s="6"/>
      <c r="N68" s="7" t="s">
        <v>12</v>
      </c>
      <c r="O68" s="7" t="s">
        <v>13</v>
      </c>
      <c r="P68" s="7" t="s">
        <v>14</v>
      </c>
      <c r="Q68" s="7" t="s">
        <v>15</v>
      </c>
      <c r="T68" s="8"/>
      <c r="U68" s="8"/>
      <c r="V68" s="10" t="s">
        <v>30</v>
      </c>
      <c r="W68" s="11" t="n">
        <v>28</v>
      </c>
      <c r="X68" s="11" t="n">
        <v>739</v>
      </c>
      <c r="Y68" s="11" t="n">
        <v>141</v>
      </c>
      <c r="Z68" s="11" t="n">
        <v>65</v>
      </c>
    </row>
    <row r="69" customFormat="false" ht="15" hidden="false" customHeight="false" outlineLevel="0" collapsed="false">
      <c r="A69" s="8"/>
      <c r="B69" s="8"/>
      <c r="C69" s="10" t="s">
        <v>31</v>
      </c>
      <c r="D69" s="11" t="n">
        <v>25</v>
      </c>
      <c r="E69" s="11" t="n">
        <v>753</v>
      </c>
      <c r="F69" s="11" t="n">
        <v>140</v>
      </c>
      <c r="G69" s="11" t="n">
        <v>88</v>
      </c>
      <c r="I69" s="5"/>
      <c r="J69" s="4" t="s">
        <v>6</v>
      </c>
      <c r="K69" s="4" t="s">
        <v>7</v>
      </c>
      <c r="L69" s="4" t="s">
        <v>8</v>
      </c>
      <c r="M69" s="4" t="s">
        <v>9</v>
      </c>
      <c r="N69" s="7"/>
      <c r="O69" s="7"/>
      <c r="P69" s="7"/>
      <c r="Q69" s="7"/>
      <c r="T69" s="8"/>
      <c r="U69" s="8"/>
      <c r="V69" s="10" t="s">
        <v>31</v>
      </c>
      <c r="W69" s="11" t="n">
        <v>13</v>
      </c>
      <c r="X69" s="11" t="n">
        <v>760</v>
      </c>
      <c r="Y69" s="11" t="n">
        <v>128</v>
      </c>
      <c r="Z69" s="11" t="n">
        <v>72</v>
      </c>
    </row>
    <row r="70" customFormat="false" ht="14.25" hidden="false" customHeight="false" outlineLevel="0" collapsed="false">
      <c r="A70" s="8"/>
      <c r="B70" s="8"/>
      <c r="C70" s="10" t="s">
        <v>33</v>
      </c>
      <c r="D70" s="11" t="n">
        <v>42</v>
      </c>
      <c r="E70" s="11" t="n">
        <v>681</v>
      </c>
      <c r="F70" s="11" t="n">
        <v>205</v>
      </c>
      <c r="G70" s="11" t="n">
        <v>76</v>
      </c>
      <c r="I70" s="12" t="s">
        <v>21</v>
      </c>
      <c r="J70" s="11" t="n">
        <f aca="false">SUM(W107:W116)</f>
        <v>38</v>
      </c>
      <c r="K70" s="11" t="n">
        <f aca="false">SUM(X107:X116)</f>
        <v>8250</v>
      </c>
      <c r="L70" s="11" t="n">
        <f aca="false">SUM(Y107:Y116)</f>
        <v>615</v>
      </c>
      <c r="M70" s="11" t="n">
        <f aca="false">SUM(Z107:Z116)</f>
        <v>253</v>
      </c>
      <c r="N70" s="13" t="n">
        <f aca="false">SUM(J70:K70)/SUM(J70:M70)</f>
        <v>0.90519877675841</v>
      </c>
      <c r="O70" s="13" t="n">
        <f aca="false">J70/(J70+L70)</f>
        <v>0.0581929555895865</v>
      </c>
      <c r="P70" s="13" t="n">
        <f aca="false">J70/(J70+M70)</f>
        <v>0.130584192439863</v>
      </c>
      <c r="Q70" s="13" t="n">
        <f aca="false">(2196+J70+L70)/2487</f>
        <v>1.14555689585846</v>
      </c>
      <c r="T70" s="8"/>
      <c r="U70" s="8"/>
      <c r="V70" s="10" t="s">
        <v>33</v>
      </c>
      <c r="W70" s="11" t="n">
        <v>25</v>
      </c>
      <c r="X70" s="11" t="n">
        <v>748</v>
      </c>
      <c r="Y70" s="11" t="n">
        <v>141</v>
      </c>
      <c r="Z70" s="11" t="n">
        <v>59</v>
      </c>
    </row>
    <row r="71" customFormat="false" ht="12.75" hidden="false" customHeight="false" outlineLevel="0" collapsed="false">
      <c r="D71" s="17"/>
      <c r="E71" s="17"/>
      <c r="F71" s="17"/>
      <c r="G71" s="17"/>
      <c r="I71" s="12" t="s">
        <v>23</v>
      </c>
      <c r="J71" s="11" t="n">
        <f aca="false">SUM(W117:W126)</f>
        <v>40</v>
      </c>
      <c r="K71" s="11" t="n">
        <f aca="false">SUM(X117:X126)</f>
        <v>8274</v>
      </c>
      <c r="L71" s="11" t="n">
        <f aca="false">SUM(Y117:Y126)</f>
        <v>591</v>
      </c>
      <c r="M71" s="11" t="n">
        <f aca="false">SUM(Z117:Z126)</f>
        <v>251</v>
      </c>
      <c r="N71" s="13" t="n">
        <f aca="false">SUM(J71:K71)/SUM(J71:M71)</f>
        <v>0.908038444735692</v>
      </c>
      <c r="O71" s="13" t="n">
        <f aca="false">J71/(J71+L71)</f>
        <v>0.063391442155309</v>
      </c>
      <c r="P71" s="13" t="n">
        <f aca="false">J71/(J71+M71)</f>
        <v>0.13745704467354</v>
      </c>
      <c r="Q71" s="13" t="n">
        <f aca="false">(2196+J71+L71)/2487</f>
        <v>1.13671089666265</v>
      </c>
      <c r="W71" s="17"/>
      <c r="X71" s="17"/>
      <c r="Y71" s="17"/>
      <c r="Z71" s="17"/>
    </row>
    <row r="72" customFormat="false" ht="12.75" hidden="false" customHeight="false" outlineLevel="0" collapsed="false">
      <c r="D72" s="17"/>
      <c r="E72" s="17"/>
      <c r="F72" s="17"/>
      <c r="G72" s="17"/>
      <c r="I72" s="12" t="s">
        <v>25</v>
      </c>
      <c r="J72" s="11" t="n">
        <f aca="false">SUM(W127:W136)</f>
        <v>45</v>
      </c>
      <c r="K72" s="11" t="n">
        <f aca="false">SUM(X127:X136)</f>
        <v>8212</v>
      </c>
      <c r="L72" s="11" t="n">
        <f aca="false">SUM(Y127:Y136)</f>
        <v>653</v>
      </c>
      <c r="M72" s="11" t="n">
        <f aca="false">SUM(Z127:Z136)</f>
        <v>246</v>
      </c>
      <c r="N72" s="13" t="n">
        <f aca="false">SUM(J72:K72)/SUM(J72:M72)</f>
        <v>0.901813018785496</v>
      </c>
      <c r="O72" s="13" t="n">
        <f aca="false">J72/(J72+L72)</f>
        <v>0.0644699140401146</v>
      </c>
      <c r="P72" s="13" t="n">
        <f aca="false">J72/(J72+M72)</f>
        <v>0.154639175257732</v>
      </c>
      <c r="Q72" s="13" t="n">
        <f aca="false">(2196+J72+L72)/2487</f>
        <v>1.16365098512264</v>
      </c>
      <c r="W72" s="17"/>
      <c r="X72" s="17"/>
      <c r="Y72" s="17"/>
      <c r="Z72" s="17"/>
    </row>
    <row r="73" customFormat="false" ht="15" hidden="false" customHeight="false" outlineLevel="0" collapsed="false">
      <c r="D73" s="4" t="s">
        <v>6</v>
      </c>
      <c r="E73" s="4" t="s">
        <v>7</v>
      </c>
      <c r="F73" s="4" t="s">
        <v>8</v>
      </c>
      <c r="G73" s="4" t="s">
        <v>9</v>
      </c>
      <c r="N73" s="14" t="s">
        <v>27</v>
      </c>
      <c r="O73" s="14"/>
      <c r="P73" s="14"/>
      <c r="Q73" s="14"/>
      <c r="W73" s="4" t="s">
        <v>6</v>
      </c>
      <c r="X73" s="4" t="s">
        <v>7</v>
      </c>
      <c r="Y73" s="4" t="s">
        <v>8</v>
      </c>
      <c r="Z73" s="4" t="s">
        <v>9</v>
      </c>
    </row>
    <row r="74" customFormat="false" ht="13.5" hidden="false" customHeight="true" outlineLevel="0" collapsed="false">
      <c r="A74" s="8" t="s">
        <v>118</v>
      </c>
      <c r="B74" s="9" t="s">
        <v>17</v>
      </c>
      <c r="C74" s="10" t="s">
        <v>18</v>
      </c>
      <c r="D74" s="11" t="n">
        <v>15</v>
      </c>
      <c r="E74" s="11" t="n">
        <v>773</v>
      </c>
      <c r="F74" s="11" t="n">
        <v>117</v>
      </c>
      <c r="G74" s="11" t="n">
        <v>46</v>
      </c>
      <c r="N74" s="13" t="n">
        <f aca="false">AVERAGE(N$70:N$72)</f>
        <v>0.905016746759866</v>
      </c>
      <c r="O74" s="13" t="n">
        <f aca="false">AVERAGE(O$70:O$72)</f>
        <v>0.0620181039283367</v>
      </c>
      <c r="P74" s="13" t="n">
        <f aca="false">AVERAGE(P$70:P$72)</f>
        <v>0.140893470790378</v>
      </c>
      <c r="Q74" s="13" t="n">
        <f aca="false">AVERAGE(Q$70:Q$72)</f>
        <v>1.14863959254792</v>
      </c>
      <c r="T74" s="8" t="s">
        <v>119</v>
      </c>
      <c r="U74" s="9" t="s">
        <v>17</v>
      </c>
      <c r="V74" s="10" t="s">
        <v>18</v>
      </c>
      <c r="W74" s="11" t="n">
        <v>13</v>
      </c>
      <c r="X74" s="11" t="n">
        <v>793</v>
      </c>
      <c r="Y74" s="11" t="n">
        <v>99</v>
      </c>
      <c r="Z74" s="11" t="n">
        <v>33</v>
      </c>
    </row>
    <row r="75" customFormat="false" ht="14.25" hidden="false" customHeight="false" outlineLevel="0" collapsed="false">
      <c r="A75" s="8"/>
      <c r="B75" s="9"/>
      <c r="C75" s="10" t="s">
        <v>20</v>
      </c>
      <c r="D75" s="11" t="n">
        <v>9</v>
      </c>
      <c r="E75" s="11" t="n">
        <v>807</v>
      </c>
      <c r="F75" s="11" t="n">
        <v>89</v>
      </c>
      <c r="G75" s="11" t="n">
        <v>46</v>
      </c>
      <c r="T75" s="8"/>
      <c r="U75" s="9"/>
      <c r="V75" s="10" t="s">
        <v>20</v>
      </c>
      <c r="W75" s="11" t="n">
        <v>5</v>
      </c>
      <c r="X75" s="11" t="n">
        <v>795</v>
      </c>
      <c r="Y75" s="11" t="n">
        <v>93</v>
      </c>
      <c r="Z75" s="11" t="n">
        <v>45</v>
      </c>
    </row>
    <row r="76" customFormat="false" ht="14.25" hidden="false" customHeight="false" outlineLevel="0" collapsed="false">
      <c r="A76" s="8"/>
      <c r="B76" s="9"/>
      <c r="C76" s="10" t="s">
        <v>22</v>
      </c>
      <c r="D76" s="11" t="n">
        <v>12</v>
      </c>
      <c r="E76" s="11" t="n">
        <v>807</v>
      </c>
      <c r="F76" s="11" t="n">
        <v>78</v>
      </c>
      <c r="G76" s="11" t="n">
        <v>54</v>
      </c>
      <c r="T76" s="8"/>
      <c r="U76" s="9"/>
      <c r="V76" s="10" t="s">
        <v>22</v>
      </c>
      <c r="W76" s="11" t="n">
        <v>15</v>
      </c>
      <c r="X76" s="11" t="n">
        <v>800</v>
      </c>
      <c r="Y76" s="11" t="n">
        <v>85</v>
      </c>
      <c r="Z76" s="11" t="n">
        <v>38</v>
      </c>
    </row>
    <row r="77" customFormat="false" ht="15" hidden="false" customHeight="false" outlineLevel="0" collapsed="false">
      <c r="A77" s="8"/>
      <c r="B77" s="9"/>
      <c r="C77" s="10" t="s">
        <v>24</v>
      </c>
      <c r="D77" s="11" t="n">
        <v>19</v>
      </c>
      <c r="E77" s="11" t="n">
        <v>760</v>
      </c>
      <c r="F77" s="11" t="n">
        <v>135</v>
      </c>
      <c r="G77" s="11" t="n">
        <v>37</v>
      </c>
      <c r="I77" s="5" t="s">
        <v>46</v>
      </c>
      <c r="J77" s="6" t="s">
        <v>11</v>
      </c>
      <c r="K77" s="6"/>
      <c r="L77" s="6"/>
      <c r="M77" s="6"/>
      <c r="N77" s="7" t="s">
        <v>12</v>
      </c>
      <c r="O77" s="7" t="s">
        <v>13</v>
      </c>
      <c r="P77" s="7" t="s">
        <v>14</v>
      </c>
      <c r="Q77" s="7" t="s">
        <v>15</v>
      </c>
      <c r="T77" s="8"/>
      <c r="U77" s="9"/>
      <c r="V77" s="10" t="s">
        <v>24</v>
      </c>
      <c r="W77" s="11" t="n">
        <v>7</v>
      </c>
      <c r="X77" s="11" t="n">
        <v>826</v>
      </c>
      <c r="Y77" s="11" t="n">
        <v>67</v>
      </c>
      <c r="Z77" s="11" t="n">
        <v>38</v>
      </c>
    </row>
    <row r="78" customFormat="false" ht="15" hidden="false" customHeight="false" outlineLevel="0" collapsed="false">
      <c r="A78" s="8"/>
      <c r="B78" s="9"/>
      <c r="C78" s="10" t="s">
        <v>26</v>
      </c>
      <c r="D78" s="11" t="n">
        <v>14</v>
      </c>
      <c r="E78" s="11" t="n">
        <v>758</v>
      </c>
      <c r="F78" s="11" t="n">
        <v>129</v>
      </c>
      <c r="G78" s="11" t="n">
        <v>50</v>
      </c>
      <c r="I78" s="5"/>
      <c r="J78" s="4" t="s">
        <v>6</v>
      </c>
      <c r="K78" s="4" t="s">
        <v>7</v>
      </c>
      <c r="L78" s="4" t="s">
        <v>8</v>
      </c>
      <c r="M78" s="4" t="s">
        <v>9</v>
      </c>
      <c r="N78" s="7"/>
      <c r="O78" s="7"/>
      <c r="P78" s="7"/>
      <c r="Q78" s="7"/>
      <c r="T78" s="8"/>
      <c r="U78" s="9"/>
      <c r="V78" s="10" t="s">
        <v>26</v>
      </c>
      <c r="W78" s="11" t="n">
        <v>8</v>
      </c>
      <c r="X78" s="11" t="n">
        <v>791</v>
      </c>
      <c r="Y78" s="11" t="n">
        <v>113</v>
      </c>
      <c r="Z78" s="11" t="n">
        <v>26</v>
      </c>
    </row>
    <row r="79" customFormat="false" ht="14.25" hidden="false" customHeight="false" outlineLevel="0" collapsed="false">
      <c r="A79" s="8"/>
      <c r="B79" s="9"/>
      <c r="C79" s="10" t="s">
        <v>28</v>
      </c>
      <c r="D79" s="11" t="n">
        <v>10</v>
      </c>
      <c r="E79" s="11" t="n">
        <v>784</v>
      </c>
      <c r="F79" s="11" t="n">
        <v>110</v>
      </c>
      <c r="G79" s="11" t="n">
        <v>47</v>
      </c>
      <c r="I79" s="12" t="s">
        <v>21</v>
      </c>
      <c r="J79" s="11" t="n">
        <f aca="false">SUM(D140:D149)</f>
        <v>28</v>
      </c>
      <c r="K79" s="11" t="n">
        <f aca="false">SUM(E140:E149)</f>
        <v>8254</v>
      </c>
      <c r="L79" s="11" t="n">
        <f aca="false">SUM(F140:F149)</f>
        <v>611</v>
      </c>
      <c r="M79" s="11" t="n">
        <f aca="false">SUM(G140:G149)</f>
        <v>154</v>
      </c>
      <c r="N79" s="13" t="n">
        <f aca="false">SUM(J79:K79)/SUM(J79:M79)</f>
        <v>0.915441582845142</v>
      </c>
      <c r="O79" s="13" t="n">
        <f aca="false">J79/(J79+L79)</f>
        <v>0.0438184663536776</v>
      </c>
      <c r="P79" s="13" t="n">
        <f aca="false">J79/(J79+M79)</f>
        <v>0.153846153846154</v>
      </c>
      <c r="Q79" s="13" t="n">
        <f aca="false">(2305+J79+L79)/2487</f>
        <v>1.1837555287495</v>
      </c>
      <c r="T79" s="8"/>
      <c r="U79" s="9"/>
      <c r="V79" s="10" t="s">
        <v>28</v>
      </c>
      <c r="W79" s="11" t="n">
        <v>12</v>
      </c>
      <c r="X79" s="11" t="n">
        <v>793</v>
      </c>
      <c r="Y79" s="11" t="n">
        <v>73</v>
      </c>
      <c r="Z79" s="11" t="n">
        <v>60</v>
      </c>
    </row>
    <row r="80" customFormat="false" ht="14.25" hidden="false" customHeight="false" outlineLevel="0" collapsed="false">
      <c r="A80" s="8"/>
      <c r="B80" s="9"/>
      <c r="C80" s="10" t="s">
        <v>29</v>
      </c>
      <c r="D80" s="11" t="n">
        <v>15</v>
      </c>
      <c r="E80" s="11" t="n">
        <v>805</v>
      </c>
      <c r="F80" s="11" t="n">
        <v>76</v>
      </c>
      <c r="G80" s="11" t="n">
        <v>55</v>
      </c>
      <c r="I80" s="12" t="s">
        <v>23</v>
      </c>
      <c r="J80" s="11" t="n">
        <f aca="false">SUM(D150:D159)</f>
        <v>22</v>
      </c>
      <c r="K80" s="11" t="n">
        <f aca="false">SUM(E150:E159)</f>
        <v>8338</v>
      </c>
      <c r="L80" s="11" t="n">
        <f aca="false">SUM(F150:F159)</f>
        <v>527</v>
      </c>
      <c r="M80" s="11" t="n">
        <f aca="false">SUM(G150:G159)</f>
        <v>160</v>
      </c>
      <c r="N80" s="13" t="n">
        <f aca="false">SUM(J80:K80)/SUM(J80:M80)</f>
        <v>0.924063225378579</v>
      </c>
      <c r="O80" s="13" t="n">
        <f aca="false">J80/(J80+L80)</f>
        <v>0.0400728597449909</v>
      </c>
      <c r="P80" s="13" t="n">
        <f aca="false">J80/(J80+M80)</f>
        <v>0.120879120879121</v>
      </c>
      <c r="Q80" s="13" t="n">
        <f aca="false">(2305+J80+L80)/2487</f>
        <v>1.14756735022115</v>
      </c>
      <c r="T80" s="8"/>
      <c r="U80" s="9"/>
      <c r="V80" s="10" t="s">
        <v>29</v>
      </c>
      <c r="W80" s="11" t="n">
        <v>12</v>
      </c>
      <c r="X80" s="11" t="n">
        <v>802</v>
      </c>
      <c r="Y80" s="11" t="n">
        <v>78</v>
      </c>
      <c r="Z80" s="11" t="n">
        <v>46</v>
      </c>
    </row>
    <row r="81" customFormat="false" ht="14.25" hidden="false" customHeight="false" outlineLevel="0" collapsed="false">
      <c r="A81" s="8"/>
      <c r="B81" s="9"/>
      <c r="C81" s="10" t="s">
        <v>30</v>
      </c>
      <c r="D81" s="11" t="n">
        <v>11</v>
      </c>
      <c r="E81" s="11" t="n">
        <v>784</v>
      </c>
      <c r="F81" s="11" t="n">
        <v>94</v>
      </c>
      <c r="G81" s="11" t="n">
        <v>62</v>
      </c>
      <c r="I81" s="12" t="s">
        <v>25</v>
      </c>
      <c r="J81" s="11" t="n">
        <f aca="false">SUM(D160:D169)</f>
        <v>17</v>
      </c>
      <c r="K81" s="11" t="n">
        <f aca="false">SUM(E160:E169)</f>
        <v>8314</v>
      </c>
      <c r="L81" s="11" t="n">
        <f aca="false">SUM(F160:F169)</f>
        <v>551</v>
      </c>
      <c r="M81" s="11" t="n">
        <f aca="false">SUM(G160:G169)</f>
        <v>165</v>
      </c>
      <c r="N81" s="13" t="n">
        <f aca="false">SUM(J81:K81)/SUM(J81:M81)</f>
        <v>0.920857742898198</v>
      </c>
      <c r="O81" s="13" t="n">
        <f aca="false">J81/(J81+L81)</f>
        <v>0.0299295774647887</v>
      </c>
      <c r="P81" s="13" t="n">
        <f aca="false">J81/(J81+M81)</f>
        <v>0.0934065934065934</v>
      </c>
      <c r="Q81" s="13" t="n">
        <f aca="false">(2305+J81+L81)/2487</f>
        <v>1.15520707679936</v>
      </c>
      <c r="T81" s="8"/>
      <c r="U81" s="9"/>
      <c r="V81" s="10" t="s">
        <v>30</v>
      </c>
      <c r="W81" s="11" t="n">
        <v>7</v>
      </c>
      <c r="X81" s="11" t="n">
        <v>826</v>
      </c>
      <c r="Y81" s="11" t="n">
        <v>62</v>
      </c>
      <c r="Z81" s="11" t="n">
        <v>43</v>
      </c>
    </row>
    <row r="82" customFormat="false" ht="15" hidden="false" customHeight="false" outlineLevel="0" collapsed="false">
      <c r="A82" s="8"/>
      <c r="B82" s="9"/>
      <c r="C82" s="10" t="s">
        <v>31</v>
      </c>
      <c r="D82" s="11" t="n">
        <v>14</v>
      </c>
      <c r="E82" s="11" t="n">
        <v>789</v>
      </c>
      <c r="F82" s="11" t="n">
        <v>87</v>
      </c>
      <c r="G82" s="11" t="n">
        <v>61</v>
      </c>
      <c r="N82" s="14" t="s">
        <v>27</v>
      </c>
      <c r="O82" s="14"/>
      <c r="P82" s="14"/>
      <c r="Q82" s="14"/>
      <c r="T82" s="8"/>
      <c r="U82" s="9"/>
      <c r="V82" s="10" t="s">
        <v>31</v>
      </c>
      <c r="W82" s="11" t="n">
        <v>10</v>
      </c>
      <c r="X82" s="11" t="n">
        <v>820</v>
      </c>
      <c r="Y82" s="11" t="n">
        <v>60</v>
      </c>
      <c r="Z82" s="11" t="n">
        <v>48</v>
      </c>
    </row>
    <row r="83" customFormat="false" ht="14.25" hidden="false" customHeight="false" outlineLevel="0" collapsed="false">
      <c r="A83" s="8"/>
      <c r="B83" s="9"/>
      <c r="C83" s="10" t="s">
        <v>33</v>
      </c>
      <c r="D83" s="11" t="n">
        <v>19</v>
      </c>
      <c r="E83" s="11" t="n">
        <v>779</v>
      </c>
      <c r="F83" s="11" t="n">
        <v>104</v>
      </c>
      <c r="G83" s="11" t="n">
        <v>48</v>
      </c>
      <c r="N83" s="13" t="n">
        <f aca="false">AVERAGE(N$79:N$81)</f>
        <v>0.920120850373973</v>
      </c>
      <c r="O83" s="13" t="n">
        <f aca="false">AVERAGE(O$79:O$81)</f>
        <v>0.0379403011878191</v>
      </c>
      <c r="P83" s="13" t="n">
        <f aca="false">AVERAGE(P$79:P$81)</f>
        <v>0.122710622710623</v>
      </c>
      <c r="Q83" s="13" t="n">
        <f aca="false">AVERAGE(Q$79:Q$81)</f>
        <v>1.16217665192333</v>
      </c>
      <c r="T83" s="8"/>
      <c r="U83" s="9"/>
      <c r="V83" s="10" t="s">
        <v>33</v>
      </c>
      <c r="W83" s="11" t="n">
        <v>10</v>
      </c>
      <c r="X83" s="11" t="n">
        <v>789</v>
      </c>
      <c r="Y83" s="11" t="n">
        <v>100</v>
      </c>
      <c r="Z83" s="11" t="n">
        <v>38</v>
      </c>
    </row>
    <row r="84" customFormat="false" ht="14.25" hidden="false" customHeight="false" outlineLevel="0" collapsed="false">
      <c r="A84" s="8"/>
      <c r="B84" s="15" t="s">
        <v>34</v>
      </c>
      <c r="C84" s="10" t="s">
        <v>18</v>
      </c>
      <c r="D84" s="11" t="n">
        <v>14</v>
      </c>
      <c r="E84" s="11" t="n">
        <v>794</v>
      </c>
      <c r="F84" s="11" t="n">
        <v>87</v>
      </c>
      <c r="G84" s="11" t="n">
        <v>56</v>
      </c>
      <c r="T84" s="8"/>
      <c r="U84" s="15" t="s">
        <v>34</v>
      </c>
      <c r="V84" s="10" t="s">
        <v>18</v>
      </c>
      <c r="W84" s="11" t="n">
        <v>11</v>
      </c>
      <c r="X84" s="11" t="n">
        <v>798</v>
      </c>
      <c r="Y84" s="11" t="n">
        <v>89</v>
      </c>
      <c r="Z84" s="11" t="n">
        <v>40</v>
      </c>
    </row>
    <row r="85" customFormat="false" ht="14.25" hidden="false" customHeight="false" outlineLevel="0" collapsed="false">
      <c r="A85" s="8"/>
      <c r="B85" s="15"/>
      <c r="C85" s="10" t="s">
        <v>20</v>
      </c>
      <c r="D85" s="11" t="n">
        <v>7</v>
      </c>
      <c r="E85" s="11" t="n">
        <v>824</v>
      </c>
      <c r="F85" s="11" t="n">
        <v>76</v>
      </c>
      <c r="G85" s="11" t="n">
        <v>44</v>
      </c>
      <c r="T85" s="8"/>
      <c r="U85" s="15"/>
      <c r="V85" s="10" t="s">
        <v>20</v>
      </c>
      <c r="W85" s="11" t="n">
        <v>10</v>
      </c>
      <c r="X85" s="11" t="n">
        <v>779</v>
      </c>
      <c r="Y85" s="11" t="n">
        <v>98</v>
      </c>
      <c r="Z85" s="11" t="n">
        <v>51</v>
      </c>
    </row>
    <row r="86" customFormat="false" ht="14.25" hidden="false" customHeight="false" outlineLevel="0" collapsed="false">
      <c r="A86" s="8"/>
      <c r="B86" s="15"/>
      <c r="C86" s="10" t="s">
        <v>22</v>
      </c>
      <c r="D86" s="11" t="n">
        <v>11</v>
      </c>
      <c r="E86" s="11" t="n">
        <v>788</v>
      </c>
      <c r="F86" s="11" t="n">
        <v>103</v>
      </c>
      <c r="G86" s="11" t="n">
        <v>49</v>
      </c>
      <c r="T86" s="8"/>
      <c r="U86" s="15"/>
      <c r="V86" s="10" t="s">
        <v>22</v>
      </c>
      <c r="W86" s="11" t="n">
        <v>19</v>
      </c>
      <c r="X86" s="11" t="n">
        <v>759</v>
      </c>
      <c r="Y86" s="11" t="n">
        <v>127</v>
      </c>
      <c r="Z86" s="11" t="n">
        <v>33</v>
      </c>
    </row>
    <row r="87" customFormat="false" ht="15" hidden="false" customHeight="false" outlineLevel="0" collapsed="false">
      <c r="A87" s="8"/>
      <c r="B87" s="15"/>
      <c r="C87" s="10" t="s">
        <v>24</v>
      </c>
      <c r="D87" s="11" t="n">
        <v>15</v>
      </c>
      <c r="E87" s="11" t="n">
        <v>803</v>
      </c>
      <c r="F87" s="11" t="n">
        <v>80</v>
      </c>
      <c r="G87" s="11" t="n">
        <v>53</v>
      </c>
      <c r="I87" s="5" t="s">
        <v>47</v>
      </c>
      <c r="J87" s="6" t="s">
        <v>11</v>
      </c>
      <c r="K87" s="6"/>
      <c r="L87" s="6"/>
      <c r="M87" s="6"/>
      <c r="N87" s="7" t="s">
        <v>12</v>
      </c>
      <c r="O87" s="7" t="s">
        <v>13</v>
      </c>
      <c r="P87" s="7" t="s">
        <v>14</v>
      </c>
      <c r="Q87" s="7" t="s">
        <v>15</v>
      </c>
      <c r="T87" s="8"/>
      <c r="U87" s="15"/>
      <c r="V87" s="10" t="s">
        <v>24</v>
      </c>
      <c r="W87" s="11" t="n">
        <v>14</v>
      </c>
      <c r="X87" s="11" t="n">
        <v>802</v>
      </c>
      <c r="Y87" s="11" t="n">
        <v>83</v>
      </c>
      <c r="Z87" s="11" t="n">
        <v>39</v>
      </c>
    </row>
    <row r="88" customFormat="false" ht="15" hidden="false" customHeight="false" outlineLevel="0" collapsed="false">
      <c r="A88" s="8"/>
      <c r="B88" s="15"/>
      <c r="C88" s="10" t="s">
        <v>26</v>
      </c>
      <c r="D88" s="11" t="n">
        <v>14</v>
      </c>
      <c r="E88" s="11" t="n">
        <v>794</v>
      </c>
      <c r="F88" s="11" t="n">
        <v>102</v>
      </c>
      <c r="G88" s="11" t="n">
        <v>41</v>
      </c>
      <c r="I88" s="5"/>
      <c r="J88" s="4" t="s">
        <v>6</v>
      </c>
      <c r="K88" s="4" t="s">
        <v>7</v>
      </c>
      <c r="L88" s="4" t="s">
        <v>8</v>
      </c>
      <c r="M88" s="4" t="s">
        <v>9</v>
      </c>
      <c r="N88" s="7"/>
      <c r="O88" s="7"/>
      <c r="P88" s="7"/>
      <c r="Q88" s="7"/>
      <c r="T88" s="8"/>
      <c r="U88" s="15"/>
      <c r="V88" s="10" t="s">
        <v>26</v>
      </c>
      <c r="W88" s="11" t="n">
        <v>11</v>
      </c>
      <c r="X88" s="11" t="n">
        <v>792</v>
      </c>
      <c r="Y88" s="11" t="n">
        <v>94</v>
      </c>
      <c r="Z88" s="11" t="n">
        <v>41</v>
      </c>
    </row>
    <row r="89" customFormat="false" ht="14.25" hidden="false" customHeight="false" outlineLevel="0" collapsed="false">
      <c r="A89" s="8"/>
      <c r="B89" s="15"/>
      <c r="C89" s="10" t="s">
        <v>28</v>
      </c>
      <c r="D89" s="11" t="n">
        <v>18</v>
      </c>
      <c r="E89" s="11" t="n">
        <v>784</v>
      </c>
      <c r="F89" s="11" t="n">
        <v>91</v>
      </c>
      <c r="G89" s="11" t="n">
        <v>58</v>
      </c>
      <c r="I89" s="12" t="s">
        <v>21</v>
      </c>
      <c r="J89" s="11" t="n">
        <f aca="false">SUM(W140:W149)</f>
        <v>8</v>
      </c>
      <c r="K89" s="11" t="n">
        <f aca="false">SUM(X140:X149)</f>
        <v>8343</v>
      </c>
      <c r="L89" s="11" t="n">
        <f aca="false">SUM(Y140:Y149)</f>
        <v>522</v>
      </c>
      <c r="M89" s="11" t="n">
        <f aca="false">SUM(Z140:Z149)</f>
        <v>82</v>
      </c>
      <c r="N89" s="13" t="n">
        <f aca="false">SUM(J89:K89)/SUM(J89:M89)</f>
        <v>0.932551647124511</v>
      </c>
      <c r="O89" s="13" t="n">
        <f aca="false">J89/(J89+L89)</f>
        <v>0.0150943396226415</v>
      </c>
      <c r="P89" s="13" t="n">
        <f aca="false">J89/(J89+M89)</f>
        <v>0.0888888888888889</v>
      </c>
      <c r="Q89" s="13" t="n">
        <f aca="false">(2397+J89+L89)/2487</f>
        <v>1.17691998391637</v>
      </c>
      <c r="T89" s="8"/>
      <c r="U89" s="15"/>
      <c r="V89" s="10" t="s">
        <v>28</v>
      </c>
      <c r="W89" s="11" t="n">
        <v>8</v>
      </c>
      <c r="X89" s="11" t="n">
        <v>803</v>
      </c>
      <c r="Y89" s="11" t="n">
        <v>87</v>
      </c>
      <c r="Z89" s="11" t="n">
        <v>40</v>
      </c>
    </row>
    <row r="90" customFormat="false" ht="14.25" hidden="false" customHeight="false" outlineLevel="0" collapsed="false">
      <c r="A90" s="8"/>
      <c r="B90" s="15"/>
      <c r="C90" s="10" t="s">
        <v>29</v>
      </c>
      <c r="D90" s="11" t="n">
        <v>10</v>
      </c>
      <c r="E90" s="11" t="n">
        <v>789</v>
      </c>
      <c r="F90" s="11" t="n">
        <v>102</v>
      </c>
      <c r="G90" s="11" t="n">
        <v>50</v>
      </c>
      <c r="I90" s="12" t="s">
        <v>23</v>
      </c>
      <c r="J90" s="11" t="n">
        <f aca="false">SUM(W150:W159)</f>
        <v>5</v>
      </c>
      <c r="K90" s="11" t="n">
        <f aca="false">SUM(X150:X159)</f>
        <v>8388</v>
      </c>
      <c r="L90" s="11" t="n">
        <f aca="false">SUM(Y150:Y159)</f>
        <v>477</v>
      </c>
      <c r="M90" s="11" t="n">
        <f aca="false">SUM(Z150:Z159)</f>
        <v>85</v>
      </c>
      <c r="N90" s="13" t="n">
        <f aca="false">SUM(J90:K90)/SUM(J90:M90)</f>
        <v>0.937241764377443</v>
      </c>
      <c r="O90" s="13" t="n">
        <f aca="false">J90/(J90+L90)</f>
        <v>0.0103734439834025</v>
      </c>
      <c r="P90" s="13" t="n">
        <f aca="false">J90/(J90+M90)</f>
        <v>0.0555555555555556</v>
      </c>
      <c r="Q90" s="13" t="n">
        <f aca="false">(2397+J90+L90)/2487</f>
        <v>1.15761962203458</v>
      </c>
      <c r="T90" s="8"/>
      <c r="U90" s="15"/>
      <c r="V90" s="10" t="s">
        <v>29</v>
      </c>
      <c r="W90" s="11" t="n">
        <v>12</v>
      </c>
      <c r="X90" s="11" t="n">
        <v>803</v>
      </c>
      <c r="Y90" s="11" t="n">
        <v>78</v>
      </c>
      <c r="Z90" s="11" t="n">
        <v>45</v>
      </c>
    </row>
    <row r="91" customFormat="false" ht="14.25" hidden="false" customHeight="false" outlineLevel="0" collapsed="false">
      <c r="A91" s="8"/>
      <c r="B91" s="15"/>
      <c r="C91" s="10" t="s">
        <v>30</v>
      </c>
      <c r="D91" s="11" t="n">
        <v>17</v>
      </c>
      <c r="E91" s="11" t="n">
        <v>790</v>
      </c>
      <c r="F91" s="11" t="n">
        <v>94</v>
      </c>
      <c r="G91" s="11" t="n">
        <v>50</v>
      </c>
      <c r="I91" s="12" t="s">
        <v>25</v>
      </c>
      <c r="J91" s="11" t="n">
        <f aca="false">SUM(W160:W169)</f>
        <v>9</v>
      </c>
      <c r="K91" s="11" t="n">
        <f aca="false">SUM(X160:X169)</f>
        <v>8384</v>
      </c>
      <c r="L91" s="11" t="n">
        <f aca="false">SUM(Y160:Y169)</f>
        <v>481</v>
      </c>
      <c r="M91" s="11" t="n">
        <f aca="false">SUM(Z160:Z169)</f>
        <v>81</v>
      </c>
      <c r="N91" s="13" t="n">
        <f aca="false">SUM(J91:K91)/SUM(J91:M91)</f>
        <v>0.937241764377443</v>
      </c>
      <c r="O91" s="13" t="n">
        <f aca="false">J91/(J91+L91)</f>
        <v>0.0183673469387755</v>
      </c>
      <c r="P91" s="13" t="n">
        <f aca="false">J91/(J91+M91)</f>
        <v>0.1</v>
      </c>
      <c r="Q91" s="13" t="n">
        <f aca="false">(2397+J91+L91)/2487</f>
        <v>1.16083634901488</v>
      </c>
      <c r="T91" s="8"/>
      <c r="U91" s="15"/>
      <c r="V91" s="10" t="s">
        <v>30</v>
      </c>
      <c r="W91" s="11" t="n">
        <v>6</v>
      </c>
      <c r="X91" s="11" t="n">
        <v>825</v>
      </c>
      <c r="Y91" s="11" t="n">
        <v>66</v>
      </c>
      <c r="Z91" s="11" t="n">
        <v>41</v>
      </c>
      <c r="AC91" s="22" t="n">
        <v>434</v>
      </c>
      <c r="AD91" s="0" t="n">
        <f aca="false">AC91/2487</f>
        <v>0.174507438681142</v>
      </c>
    </row>
    <row r="92" customFormat="false" ht="15" hidden="false" customHeight="false" outlineLevel="0" collapsed="false">
      <c r="A92" s="8"/>
      <c r="B92" s="15"/>
      <c r="C92" s="10" t="s">
        <v>31</v>
      </c>
      <c r="D92" s="11" t="n">
        <v>11</v>
      </c>
      <c r="E92" s="11" t="n">
        <v>803</v>
      </c>
      <c r="F92" s="11" t="n">
        <v>89</v>
      </c>
      <c r="G92" s="11" t="n">
        <v>48</v>
      </c>
      <c r="N92" s="14" t="s">
        <v>27</v>
      </c>
      <c r="O92" s="14"/>
      <c r="P92" s="14"/>
      <c r="Q92" s="14"/>
      <c r="T92" s="8"/>
      <c r="U92" s="15"/>
      <c r="V92" s="10" t="s">
        <v>31</v>
      </c>
      <c r="W92" s="11" t="n">
        <v>6</v>
      </c>
      <c r="X92" s="11" t="n">
        <v>821</v>
      </c>
      <c r="Y92" s="11" t="n">
        <v>72</v>
      </c>
      <c r="Z92" s="11" t="n">
        <v>39</v>
      </c>
      <c r="AC92" s="22" t="n">
        <v>833</v>
      </c>
      <c r="AD92" s="0" t="n">
        <f aca="false">AC92/2487</f>
        <v>0.334941696823482</v>
      </c>
    </row>
    <row r="93" customFormat="false" ht="14.25" hidden="false" customHeight="false" outlineLevel="0" collapsed="false">
      <c r="A93" s="8"/>
      <c r="B93" s="15"/>
      <c r="C93" s="10" t="s">
        <v>33</v>
      </c>
      <c r="D93" s="11" t="n">
        <v>15</v>
      </c>
      <c r="E93" s="11" t="n">
        <v>776</v>
      </c>
      <c r="F93" s="11" t="n">
        <v>96</v>
      </c>
      <c r="G93" s="11" t="n">
        <v>63</v>
      </c>
      <c r="N93" s="13" t="n">
        <f aca="false">AVERAGE(N$89:N$91)</f>
        <v>0.935678391959799</v>
      </c>
      <c r="O93" s="13" t="n">
        <f aca="false">AVERAGE(O$89:O$91)</f>
        <v>0.0146117101816065</v>
      </c>
      <c r="P93" s="13" t="n">
        <f aca="false">AVERAGE(P$89:P$91)</f>
        <v>0.0814814814814815</v>
      </c>
      <c r="Q93" s="13" t="n">
        <f aca="false">AVERAGE(Q$81:Q$91)</f>
        <v>1.1625519367377</v>
      </c>
      <c r="T93" s="8"/>
      <c r="U93" s="15"/>
      <c r="V93" s="10" t="s">
        <v>33</v>
      </c>
      <c r="W93" s="11" t="n">
        <v>9</v>
      </c>
      <c r="X93" s="11" t="n">
        <v>821</v>
      </c>
      <c r="Y93" s="11" t="n">
        <v>68</v>
      </c>
      <c r="Z93" s="11" t="n">
        <v>39</v>
      </c>
      <c r="AC93" s="22" t="n">
        <v>1294</v>
      </c>
      <c r="AD93" s="0" t="n">
        <f aca="false">AC93/2487</f>
        <v>0.520305589063128</v>
      </c>
    </row>
    <row r="94" customFormat="false" ht="14.25" hidden="false" customHeight="false" outlineLevel="0" collapsed="false">
      <c r="A94" s="8"/>
      <c r="B94" s="16" t="s">
        <v>36</v>
      </c>
      <c r="C94" s="10" t="s">
        <v>18</v>
      </c>
      <c r="D94" s="11" t="n">
        <v>18</v>
      </c>
      <c r="E94" s="11" t="n">
        <v>768</v>
      </c>
      <c r="F94" s="11" t="n">
        <v>110</v>
      </c>
      <c r="G94" s="11" t="n">
        <v>55</v>
      </c>
      <c r="T94" s="8"/>
      <c r="U94" s="16" t="s">
        <v>36</v>
      </c>
      <c r="V94" s="10" t="s">
        <v>18</v>
      </c>
      <c r="W94" s="11" t="n">
        <v>13</v>
      </c>
      <c r="X94" s="11" t="n">
        <v>796</v>
      </c>
      <c r="Y94" s="11" t="n">
        <v>89</v>
      </c>
      <c r="Z94" s="11" t="n">
        <v>40</v>
      </c>
      <c r="AC94" s="22" t="n">
        <v>1622</v>
      </c>
      <c r="AD94" s="0" t="n">
        <f aca="false">AC94/2487</f>
        <v>0.652191395255328</v>
      </c>
    </row>
    <row r="95" customFormat="false" ht="14.25" hidden="false" customHeight="false" outlineLevel="0" collapsed="false">
      <c r="A95" s="8"/>
      <c r="B95" s="8"/>
      <c r="C95" s="10" t="s">
        <v>20</v>
      </c>
      <c r="D95" s="11" t="n">
        <v>19</v>
      </c>
      <c r="E95" s="11" t="n">
        <v>766</v>
      </c>
      <c r="F95" s="11" t="n">
        <v>113</v>
      </c>
      <c r="G95" s="11" t="n">
        <v>53</v>
      </c>
      <c r="T95" s="8"/>
      <c r="U95" s="8"/>
      <c r="V95" s="10" t="s">
        <v>20</v>
      </c>
      <c r="W95" s="11" t="n">
        <v>8</v>
      </c>
      <c r="X95" s="11" t="n">
        <v>820</v>
      </c>
      <c r="Y95" s="11" t="n">
        <v>66</v>
      </c>
      <c r="Z95" s="11" t="n">
        <v>44</v>
      </c>
      <c r="AC95" s="22" t="n">
        <v>1843</v>
      </c>
      <c r="AD95" s="0" t="n">
        <f aca="false">AC95/2487</f>
        <v>0.741053478086047</v>
      </c>
    </row>
    <row r="96" customFormat="false" ht="14.25" hidden="false" customHeight="false" outlineLevel="0" collapsed="false">
      <c r="A96" s="8"/>
      <c r="B96" s="8"/>
      <c r="C96" s="10" t="s">
        <v>22</v>
      </c>
      <c r="D96" s="11" t="n">
        <v>15</v>
      </c>
      <c r="E96" s="11" t="n">
        <v>806</v>
      </c>
      <c r="F96" s="11" t="n">
        <v>87</v>
      </c>
      <c r="G96" s="11" t="n">
        <v>43</v>
      </c>
      <c r="T96" s="8"/>
      <c r="U96" s="8"/>
      <c r="V96" s="10" t="s">
        <v>22</v>
      </c>
      <c r="W96" s="11" t="n">
        <v>6</v>
      </c>
      <c r="X96" s="11" t="n">
        <v>824</v>
      </c>
      <c r="Y96" s="11" t="n">
        <v>62</v>
      </c>
      <c r="Z96" s="11" t="n">
        <v>46</v>
      </c>
      <c r="AC96" s="22" t="n">
        <v>1973</v>
      </c>
      <c r="AD96" s="0" t="n">
        <f aca="false">AC96/2487</f>
        <v>0.793325291515883</v>
      </c>
    </row>
    <row r="97" customFormat="false" ht="14.25" hidden="false" customHeight="false" outlineLevel="0" collapsed="false">
      <c r="A97" s="8"/>
      <c r="B97" s="8"/>
      <c r="C97" s="10" t="s">
        <v>24</v>
      </c>
      <c r="D97" s="11" t="n">
        <v>15</v>
      </c>
      <c r="E97" s="11" t="n">
        <v>806</v>
      </c>
      <c r="F97" s="11" t="n">
        <v>71</v>
      </c>
      <c r="G97" s="11" t="n">
        <v>59</v>
      </c>
      <c r="T97" s="8"/>
      <c r="U97" s="8"/>
      <c r="V97" s="10" t="s">
        <v>24</v>
      </c>
      <c r="W97" s="11" t="n">
        <v>9</v>
      </c>
      <c r="X97" s="11" t="n">
        <v>822</v>
      </c>
      <c r="Y97" s="11" t="n">
        <v>69</v>
      </c>
      <c r="Z97" s="11" t="n">
        <v>38</v>
      </c>
      <c r="AC97" s="22" t="n">
        <v>2040</v>
      </c>
      <c r="AD97" s="0" t="n">
        <f aca="false">AC97/2487</f>
        <v>0.820265379975874</v>
      </c>
    </row>
    <row r="98" customFormat="false" ht="14.25" hidden="false" customHeight="false" outlineLevel="0" collapsed="false">
      <c r="A98" s="8"/>
      <c r="B98" s="8"/>
      <c r="C98" s="10" t="s">
        <v>26</v>
      </c>
      <c r="D98" s="11" t="n">
        <v>9</v>
      </c>
      <c r="E98" s="11" t="n">
        <v>808</v>
      </c>
      <c r="F98" s="11" t="n">
        <v>88</v>
      </c>
      <c r="G98" s="11" t="n">
        <v>46</v>
      </c>
      <c r="T98" s="8"/>
      <c r="U98" s="8"/>
      <c r="V98" s="10" t="s">
        <v>26</v>
      </c>
      <c r="W98" s="11" t="n">
        <v>17</v>
      </c>
      <c r="X98" s="11" t="n">
        <v>772</v>
      </c>
      <c r="Y98" s="11" t="n">
        <v>96</v>
      </c>
      <c r="Z98" s="11" t="n">
        <v>53</v>
      </c>
      <c r="AC98" s="22" t="n">
        <v>2196</v>
      </c>
      <c r="AD98" s="0" t="n">
        <f aca="false">AC98/2487</f>
        <v>0.882991556091677</v>
      </c>
    </row>
    <row r="99" customFormat="false" ht="14.25" hidden="false" customHeight="false" outlineLevel="0" collapsed="false">
      <c r="A99" s="8"/>
      <c r="B99" s="8"/>
      <c r="C99" s="10" t="s">
        <v>28</v>
      </c>
      <c r="D99" s="11" t="n">
        <v>8</v>
      </c>
      <c r="E99" s="11" t="n">
        <v>788</v>
      </c>
      <c r="F99" s="11" t="n">
        <v>111</v>
      </c>
      <c r="G99" s="11" t="n">
        <v>44</v>
      </c>
      <c r="T99" s="8"/>
      <c r="U99" s="8"/>
      <c r="V99" s="10" t="s">
        <v>28</v>
      </c>
      <c r="W99" s="11" t="n">
        <v>4</v>
      </c>
      <c r="X99" s="11" t="n">
        <v>808</v>
      </c>
      <c r="Y99" s="11" t="n">
        <v>90</v>
      </c>
      <c r="Z99" s="11" t="n">
        <v>36</v>
      </c>
      <c r="AC99" s="22" t="n">
        <v>2305</v>
      </c>
      <c r="AD99" s="0" t="n">
        <f aca="false">AC99/2487</f>
        <v>0.926819461198231</v>
      </c>
    </row>
    <row r="100" customFormat="false" ht="14.25" hidden="false" customHeight="false" outlineLevel="0" collapsed="false">
      <c r="A100" s="8"/>
      <c r="B100" s="8"/>
      <c r="C100" s="10" t="s">
        <v>29</v>
      </c>
      <c r="D100" s="11" t="n">
        <v>14</v>
      </c>
      <c r="E100" s="11" t="n">
        <v>797</v>
      </c>
      <c r="F100" s="11" t="n">
        <v>97</v>
      </c>
      <c r="G100" s="11" t="n">
        <v>43</v>
      </c>
      <c r="T100" s="8"/>
      <c r="U100" s="8"/>
      <c r="V100" s="10" t="s">
        <v>29</v>
      </c>
      <c r="W100" s="11" t="n">
        <v>9</v>
      </c>
      <c r="X100" s="11" t="n">
        <v>797</v>
      </c>
      <c r="Y100" s="11" t="n">
        <v>85</v>
      </c>
      <c r="Z100" s="11" t="n">
        <v>47</v>
      </c>
      <c r="AC100" s="22" t="n">
        <v>2397</v>
      </c>
      <c r="AD100" s="0" t="n">
        <f aca="false">AC100/2487</f>
        <v>0.963811821471653</v>
      </c>
    </row>
    <row r="101" customFormat="false" ht="14.25" hidden="false" customHeight="false" outlineLevel="0" collapsed="false">
      <c r="A101" s="8"/>
      <c r="B101" s="8"/>
      <c r="C101" s="10" t="s">
        <v>30</v>
      </c>
      <c r="D101" s="11" t="n">
        <v>15</v>
      </c>
      <c r="E101" s="11" t="n">
        <v>782</v>
      </c>
      <c r="F101" s="11" t="n">
        <v>96</v>
      </c>
      <c r="G101" s="11" t="n">
        <v>58</v>
      </c>
      <c r="T101" s="8"/>
      <c r="U101" s="8"/>
      <c r="V101" s="10" t="s">
        <v>30</v>
      </c>
      <c r="W101" s="11" t="n">
        <v>3</v>
      </c>
      <c r="X101" s="11" t="n">
        <v>838</v>
      </c>
      <c r="Y101" s="11" t="n">
        <v>56</v>
      </c>
      <c r="Z101" s="11" t="n">
        <v>41</v>
      </c>
    </row>
    <row r="102" customFormat="false" ht="14.25" hidden="false" customHeight="false" outlineLevel="0" collapsed="false">
      <c r="A102" s="8"/>
      <c r="B102" s="8"/>
      <c r="C102" s="10" t="s">
        <v>31</v>
      </c>
      <c r="D102" s="11" t="n">
        <v>13</v>
      </c>
      <c r="E102" s="11" t="n">
        <v>768</v>
      </c>
      <c r="F102" s="11" t="n">
        <v>115</v>
      </c>
      <c r="G102" s="11" t="n">
        <v>55</v>
      </c>
      <c r="T102" s="8"/>
      <c r="U102" s="8"/>
      <c r="V102" s="10" t="s">
        <v>31</v>
      </c>
      <c r="W102" s="11" t="n">
        <v>10</v>
      </c>
      <c r="X102" s="11" t="n">
        <v>814</v>
      </c>
      <c r="Y102" s="11" t="n">
        <v>72</v>
      </c>
      <c r="Z102" s="11" t="n">
        <v>42</v>
      </c>
    </row>
    <row r="103" customFormat="false" ht="14.25" hidden="false" customHeight="false" outlineLevel="0" collapsed="false">
      <c r="A103" s="8"/>
      <c r="B103" s="8"/>
      <c r="C103" s="10" t="s">
        <v>33</v>
      </c>
      <c r="D103" s="11" t="n">
        <v>10</v>
      </c>
      <c r="E103" s="11" t="n">
        <v>796</v>
      </c>
      <c r="F103" s="11" t="n">
        <v>92</v>
      </c>
      <c r="G103" s="11" t="n">
        <v>52</v>
      </c>
      <c r="T103" s="8"/>
      <c r="U103" s="8"/>
      <c r="V103" s="10" t="s">
        <v>33</v>
      </c>
      <c r="W103" s="11" t="n">
        <v>14</v>
      </c>
      <c r="X103" s="11" t="n">
        <v>805</v>
      </c>
      <c r="Y103" s="11" t="n">
        <v>84</v>
      </c>
      <c r="Z103" s="11" t="n">
        <v>34</v>
      </c>
    </row>
    <row r="104" customFormat="false" ht="12.75" hidden="false" customHeight="false" outlineLevel="0" collapsed="false">
      <c r="D104" s="17"/>
      <c r="E104" s="17"/>
      <c r="F104" s="17"/>
      <c r="G104" s="17"/>
      <c r="W104" s="17"/>
      <c r="X104" s="17"/>
      <c r="Y104" s="17"/>
      <c r="Z104" s="17"/>
    </row>
    <row r="105" customFormat="false" ht="12.75" hidden="false" customHeight="false" outlineLevel="0" collapsed="false">
      <c r="D105" s="17"/>
      <c r="E105" s="17"/>
      <c r="F105" s="17"/>
      <c r="G105" s="17"/>
      <c r="W105" s="17"/>
      <c r="X105" s="17"/>
      <c r="Y105" s="17"/>
      <c r="Z105" s="17"/>
    </row>
    <row r="106" customFormat="false" ht="15" hidden="false" customHeight="false" outlineLevel="0" collapsed="false">
      <c r="D106" s="4" t="s">
        <v>6</v>
      </c>
      <c r="E106" s="4" t="s">
        <v>7</v>
      </c>
      <c r="F106" s="4" t="s">
        <v>8</v>
      </c>
      <c r="G106" s="4" t="s">
        <v>9</v>
      </c>
      <c r="W106" s="4" t="s">
        <v>6</v>
      </c>
      <c r="X106" s="4" t="s">
        <v>7</v>
      </c>
      <c r="Y106" s="4" t="s">
        <v>8</v>
      </c>
      <c r="Z106" s="4" t="s">
        <v>9</v>
      </c>
    </row>
    <row r="107" customFormat="false" ht="13.5" hidden="false" customHeight="true" outlineLevel="0" collapsed="false">
      <c r="A107" s="8" t="s">
        <v>120</v>
      </c>
      <c r="B107" s="9" t="s">
        <v>17</v>
      </c>
      <c r="C107" s="10" t="s">
        <v>18</v>
      </c>
      <c r="D107" s="11" t="n">
        <v>6</v>
      </c>
      <c r="E107" s="11" t="n">
        <v>829</v>
      </c>
      <c r="F107" s="11" t="n">
        <v>58</v>
      </c>
      <c r="G107" s="11" t="n">
        <v>39</v>
      </c>
      <c r="T107" s="8" t="s">
        <v>121</v>
      </c>
      <c r="U107" s="9" t="s">
        <v>17</v>
      </c>
      <c r="V107" s="10" t="s">
        <v>18</v>
      </c>
      <c r="W107" s="11" t="n">
        <v>6</v>
      </c>
      <c r="X107" s="11" t="n">
        <v>832</v>
      </c>
      <c r="Y107" s="11" t="n">
        <v>56</v>
      </c>
      <c r="Z107" s="11" t="n">
        <v>22</v>
      </c>
    </row>
    <row r="108" customFormat="false" ht="14.25" hidden="false" customHeight="false" outlineLevel="0" collapsed="false">
      <c r="A108" s="8"/>
      <c r="B108" s="9"/>
      <c r="C108" s="10" t="s">
        <v>20</v>
      </c>
      <c r="D108" s="11" t="n">
        <v>6</v>
      </c>
      <c r="E108" s="11" t="n">
        <v>809</v>
      </c>
      <c r="F108" s="11" t="n">
        <v>80</v>
      </c>
      <c r="G108" s="11" t="n">
        <v>37</v>
      </c>
      <c r="T108" s="8"/>
      <c r="U108" s="9"/>
      <c r="V108" s="10" t="s">
        <v>20</v>
      </c>
      <c r="W108" s="11" t="n">
        <v>5</v>
      </c>
      <c r="X108" s="11" t="n">
        <v>837</v>
      </c>
      <c r="Y108" s="11" t="n">
        <v>53</v>
      </c>
      <c r="Z108" s="11" t="n">
        <v>21</v>
      </c>
    </row>
    <row r="109" customFormat="false" ht="14.25" hidden="false" customHeight="false" outlineLevel="0" collapsed="false">
      <c r="A109" s="8"/>
      <c r="B109" s="9"/>
      <c r="C109" s="10" t="s">
        <v>22</v>
      </c>
      <c r="D109" s="11" t="n">
        <v>7</v>
      </c>
      <c r="E109" s="11" t="n">
        <v>822</v>
      </c>
      <c r="F109" s="11" t="n">
        <v>59</v>
      </c>
      <c r="G109" s="11" t="n">
        <v>44</v>
      </c>
      <c r="T109" s="8"/>
      <c r="U109" s="9"/>
      <c r="V109" s="10" t="s">
        <v>22</v>
      </c>
      <c r="W109" s="11" t="n">
        <v>4</v>
      </c>
      <c r="X109" s="11" t="n">
        <v>845</v>
      </c>
      <c r="Y109" s="11" t="n">
        <v>43</v>
      </c>
      <c r="Z109" s="11" t="n">
        <v>24</v>
      </c>
    </row>
    <row r="110" customFormat="false" ht="14.25" hidden="false" customHeight="false" outlineLevel="0" collapsed="false">
      <c r="A110" s="8"/>
      <c r="B110" s="9"/>
      <c r="C110" s="10" t="s">
        <v>24</v>
      </c>
      <c r="D110" s="11" t="n">
        <v>8</v>
      </c>
      <c r="E110" s="11" t="n">
        <v>780</v>
      </c>
      <c r="F110" s="11" t="n">
        <v>100</v>
      </c>
      <c r="G110" s="11" t="n">
        <v>44</v>
      </c>
      <c r="T110" s="8"/>
      <c r="U110" s="9"/>
      <c r="V110" s="10" t="s">
        <v>24</v>
      </c>
      <c r="W110" s="11" t="n">
        <v>1</v>
      </c>
      <c r="X110" s="11" t="n">
        <v>821</v>
      </c>
      <c r="Y110" s="11" t="n">
        <v>68</v>
      </c>
      <c r="Z110" s="11" t="n">
        <v>26</v>
      </c>
    </row>
    <row r="111" customFormat="false" ht="14.25" hidden="false" customHeight="false" outlineLevel="0" collapsed="false">
      <c r="A111" s="8"/>
      <c r="B111" s="9"/>
      <c r="C111" s="10" t="s">
        <v>26</v>
      </c>
      <c r="D111" s="11" t="n">
        <v>4</v>
      </c>
      <c r="E111" s="11" t="n">
        <v>810</v>
      </c>
      <c r="F111" s="11" t="n">
        <v>86</v>
      </c>
      <c r="G111" s="11" t="n">
        <v>32</v>
      </c>
      <c r="T111" s="8"/>
      <c r="U111" s="9"/>
      <c r="V111" s="10" t="s">
        <v>26</v>
      </c>
      <c r="W111" s="11" t="n">
        <v>4</v>
      </c>
      <c r="X111" s="11" t="n">
        <v>828</v>
      </c>
      <c r="Y111" s="11" t="n">
        <v>67</v>
      </c>
      <c r="Z111" s="11" t="n">
        <v>17</v>
      </c>
    </row>
    <row r="112" customFormat="false" ht="14.25" hidden="false" customHeight="false" outlineLevel="0" collapsed="false">
      <c r="A112" s="8"/>
      <c r="B112" s="9"/>
      <c r="C112" s="10" t="s">
        <v>28</v>
      </c>
      <c r="D112" s="11" t="n">
        <v>4</v>
      </c>
      <c r="E112" s="11" t="n">
        <v>830</v>
      </c>
      <c r="F112" s="11" t="n">
        <v>64</v>
      </c>
      <c r="G112" s="11" t="n">
        <v>34</v>
      </c>
      <c r="T112" s="8"/>
      <c r="U112" s="9"/>
      <c r="V112" s="10" t="s">
        <v>28</v>
      </c>
      <c r="W112" s="11" t="n">
        <v>3</v>
      </c>
      <c r="X112" s="11" t="n">
        <v>826</v>
      </c>
      <c r="Y112" s="11" t="n">
        <v>58</v>
      </c>
      <c r="Z112" s="11" t="n">
        <v>29</v>
      </c>
    </row>
    <row r="113" customFormat="false" ht="14.25" hidden="false" customHeight="false" outlineLevel="0" collapsed="false">
      <c r="A113" s="8"/>
      <c r="B113" s="9"/>
      <c r="C113" s="10" t="s">
        <v>29</v>
      </c>
      <c r="D113" s="11" t="n">
        <v>10</v>
      </c>
      <c r="E113" s="11" t="n">
        <v>795</v>
      </c>
      <c r="F113" s="11" t="n">
        <v>70</v>
      </c>
      <c r="G113" s="11" t="n">
        <v>57</v>
      </c>
      <c r="T113" s="8"/>
      <c r="U113" s="9"/>
      <c r="V113" s="10" t="s">
        <v>29</v>
      </c>
      <c r="W113" s="11" t="n">
        <v>4</v>
      </c>
      <c r="X113" s="11" t="n">
        <v>819</v>
      </c>
      <c r="Y113" s="11" t="n">
        <v>68</v>
      </c>
      <c r="Z113" s="11" t="n">
        <v>25</v>
      </c>
    </row>
    <row r="114" customFormat="false" ht="14.25" hidden="false" customHeight="false" outlineLevel="0" collapsed="false">
      <c r="A114" s="8"/>
      <c r="B114" s="9"/>
      <c r="C114" s="10" t="s">
        <v>30</v>
      </c>
      <c r="D114" s="11" t="n">
        <v>3</v>
      </c>
      <c r="E114" s="11" t="n">
        <v>843</v>
      </c>
      <c r="F114" s="11" t="n">
        <v>61</v>
      </c>
      <c r="G114" s="11" t="n">
        <v>25</v>
      </c>
      <c r="T114" s="8"/>
      <c r="U114" s="9"/>
      <c r="V114" s="10" t="s">
        <v>30</v>
      </c>
      <c r="W114" s="11" t="n">
        <v>4</v>
      </c>
      <c r="X114" s="11" t="n">
        <v>801</v>
      </c>
      <c r="Y114" s="11" t="n">
        <v>73</v>
      </c>
      <c r="Z114" s="11" t="n">
        <v>38</v>
      </c>
    </row>
    <row r="115" customFormat="false" ht="14.25" hidden="false" customHeight="false" outlineLevel="0" collapsed="false">
      <c r="A115" s="8"/>
      <c r="B115" s="9"/>
      <c r="C115" s="10" t="s">
        <v>31</v>
      </c>
      <c r="D115" s="11" t="n">
        <v>6</v>
      </c>
      <c r="E115" s="11" t="n">
        <v>821</v>
      </c>
      <c r="F115" s="11" t="n">
        <v>72</v>
      </c>
      <c r="G115" s="11" t="n">
        <v>33</v>
      </c>
      <c r="T115" s="8"/>
      <c r="U115" s="9"/>
      <c r="V115" s="10" t="s">
        <v>31</v>
      </c>
      <c r="W115" s="11" t="n">
        <v>6</v>
      </c>
      <c r="X115" s="11" t="n">
        <v>807</v>
      </c>
      <c r="Y115" s="11" t="n">
        <v>76</v>
      </c>
      <c r="Z115" s="11" t="n">
        <v>27</v>
      </c>
    </row>
    <row r="116" customFormat="false" ht="14.25" hidden="false" customHeight="false" outlineLevel="0" collapsed="false">
      <c r="A116" s="8"/>
      <c r="B116" s="9"/>
      <c r="C116" s="10" t="s">
        <v>33</v>
      </c>
      <c r="D116" s="11" t="n">
        <v>10</v>
      </c>
      <c r="E116" s="11" t="n">
        <v>787</v>
      </c>
      <c r="F116" s="11" t="n">
        <v>89</v>
      </c>
      <c r="G116" s="11" t="n">
        <v>38</v>
      </c>
      <c r="T116" s="8"/>
      <c r="U116" s="9"/>
      <c r="V116" s="10" t="s">
        <v>33</v>
      </c>
      <c r="W116" s="11" t="n">
        <v>1</v>
      </c>
      <c r="X116" s="11" t="n">
        <v>834</v>
      </c>
      <c r="Y116" s="11" t="n">
        <v>53</v>
      </c>
      <c r="Z116" s="11" t="n">
        <v>24</v>
      </c>
    </row>
    <row r="117" customFormat="false" ht="14.25" hidden="false" customHeight="false" outlineLevel="0" collapsed="false">
      <c r="A117" s="8"/>
      <c r="B117" s="15" t="s">
        <v>34</v>
      </c>
      <c r="C117" s="10" t="s">
        <v>18</v>
      </c>
      <c r="D117" s="11" t="n">
        <v>10</v>
      </c>
      <c r="E117" s="11" t="n">
        <v>800</v>
      </c>
      <c r="F117" s="11" t="n">
        <v>80</v>
      </c>
      <c r="G117" s="11" t="n">
        <v>42</v>
      </c>
      <c r="T117" s="8"/>
      <c r="U117" s="15" t="s">
        <v>34</v>
      </c>
      <c r="V117" s="10" t="s">
        <v>18</v>
      </c>
      <c r="W117" s="11" t="n">
        <v>3</v>
      </c>
      <c r="X117" s="11" t="n">
        <v>821</v>
      </c>
      <c r="Y117" s="11" t="n">
        <v>67</v>
      </c>
      <c r="Z117" s="11" t="n">
        <v>25</v>
      </c>
    </row>
    <row r="118" customFormat="false" ht="14.25" hidden="false" customHeight="false" outlineLevel="0" collapsed="false">
      <c r="A118" s="8"/>
      <c r="B118" s="15"/>
      <c r="C118" s="10" t="s">
        <v>20</v>
      </c>
      <c r="D118" s="11" t="n">
        <v>7</v>
      </c>
      <c r="E118" s="11" t="n">
        <v>822</v>
      </c>
      <c r="F118" s="11" t="n">
        <v>71</v>
      </c>
      <c r="G118" s="11" t="n">
        <v>32</v>
      </c>
      <c r="T118" s="8"/>
      <c r="U118" s="15"/>
      <c r="V118" s="10" t="s">
        <v>20</v>
      </c>
      <c r="W118" s="11" t="n">
        <v>3</v>
      </c>
      <c r="X118" s="11" t="n">
        <v>834</v>
      </c>
      <c r="Y118" s="11" t="n">
        <v>60</v>
      </c>
      <c r="Z118" s="11" t="n">
        <v>19</v>
      </c>
    </row>
    <row r="119" customFormat="false" ht="14.25" hidden="false" customHeight="false" outlineLevel="0" collapsed="false">
      <c r="A119" s="8"/>
      <c r="B119" s="15"/>
      <c r="C119" s="10" t="s">
        <v>22</v>
      </c>
      <c r="D119" s="11" t="n">
        <v>7</v>
      </c>
      <c r="E119" s="11" t="n">
        <v>806</v>
      </c>
      <c r="F119" s="11" t="n">
        <v>85</v>
      </c>
      <c r="G119" s="11" t="n">
        <v>34</v>
      </c>
      <c r="T119" s="8"/>
      <c r="U119" s="15"/>
      <c r="V119" s="10" t="s">
        <v>22</v>
      </c>
      <c r="W119" s="11" t="n">
        <v>6</v>
      </c>
      <c r="X119" s="11" t="n">
        <v>824</v>
      </c>
      <c r="Y119" s="11" t="n">
        <v>62</v>
      </c>
      <c r="Z119" s="11" t="n">
        <v>24</v>
      </c>
    </row>
    <row r="120" customFormat="false" ht="14.25" hidden="false" customHeight="false" outlineLevel="0" collapsed="false">
      <c r="A120" s="8"/>
      <c r="B120" s="15"/>
      <c r="C120" s="10" t="s">
        <v>24</v>
      </c>
      <c r="D120" s="11" t="n">
        <v>7</v>
      </c>
      <c r="E120" s="11" t="n">
        <v>806</v>
      </c>
      <c r="F120" s="11" t="n">
        <v>82</v>
      </c>
      <c r="G120" s="11" t="n">
        <v>37</v>
      </c>
      <c r="T120" s="8"/>
      <c r="U120" s="15"/>
      <c r="V120" s="10" t="s">
        <v>24</v>
      </c>
      <c r="W120" s="11" t="n">
        <v>2</v>
      </c>
      <c r="X120" s="11" t="n">
        <v>816</v>
      </c>
      <c r="Y120" s="11" t="n">
        <v>69</v>
      </c>
      <c r="Z120" s="11" t="n">
        <v>29</v>
      </c>
    </row>
    <row r="121" customFormat="false" ht="14.25" hidden="false" customHeight="false" outlineLevel="0" collapsed="false">
      <c r="A121" s="8"/>
      <c r="B121" s="15"/>
      <c r="C121" s="10" t="s">
        <v>26</v>
      </c>
      <c r="D121" s="11" t="n">
        <v>8</v>
      </c>
      <c r="E121" s="11" t="n">
        <v>782</v>
      </c>
      <c r="F121" s="11" t="n">
        <v>104</v>
      </c>
      <c r="G121" s="11" t="n">
        <v>38</v>
      </c>
      <c r="T121" s="8"/>
      <c r="U121" s="15"/>
      <c r="V121" s="10" t="s">
        <v>26</v>
      </c>
      <c r="W121" s="11" t="n">
        <v>4</v>
      </c>
      <c r="X121" s="11" t="n">
        <v>825</v>
      </c>
      <c r="Y121" s="11" t="n">
        <v>57</v>
      </c>
      <c r="Z121" s="11" t="n">
        <v>30</v>
      </c>
    </row>
    <row r="122" customFormat="false" ht="14.25" hidden="false" customHeight="false" outlineLevel="0" collapsed="false">
      <c r="A122" s="8"/>
      <c r="B122" s="15"/>
      <c r="C122" s="10" t="s">
        <v>28</v>
      </c>
      <c r="D122" s="11" t="n">
        <v>6</v>
      </c>
      <c r="E122" s="11" t="n">
        <v>786</v>
      </c>
      <c r="F122" s="11" t="n">
        <v>101</v>
      </c>
      <c r="G122" s="11" t="n">
        <v>39</v>
      </c>
      <c r="T122" s="8"/>
      <c r="U122" s="15"/>
      <c r="V122" s="10" t="s">
        <v>28</v>
      </c>
      <c r="W122" s="11" t="n">
        <v>4</v>
      </c>
      <c r="X122" s="11" t="n">
        <v>836</v>
      </c>
      <c r="Y122" s="11" t="n">
        <v>52</v>
      </c>
      <c r="Z122" s="11" t="n">
        <v>24</v>
      </c>
    </row>
    <row r="123" customFormat="false" ht="14.25" hidden="false" customHeight="false" outlineLevel="0" collapsed="false">
      <c r="A123" s="8"/>
      <c r="B123" s="15"/>
      <c r="C123" s="10" t="s">
        <v>29</v>
      </c>
      <c r="D123" s="11" t="n">
        <v>5</v>
      </c>
      <c r="E123" s="11" t="n">
        <v>798</v>
      </c>
      <c r="F123" s="11" t="n">
        <v>99</v>
      </c>
      <c r="G123" s="11" t="n">
        <v>30</v>
      </c>
      <c r="T123" s="8"/>
      <c r="U123" s="15"/>
      <c r="V123" s="10" t="s">
        <v>29</v>
      </c>
      <c r="W123" s="11" t="n">
        <v>4</v>
      </c>
      <c r="X123" s="11" t="n">
        <v>823</v>
      </c>
      <c r="Y123" s="11" t="n">
        <v>64</v>
      </c>
      <c r="Z123" s="11" t="n">
        <v>25</v>
      </c>
    </row>
    <row r="124" customFormat="false" ht="14.25" hidden="false" customHeight="false" outlineLevel="0" collapsed="false">
      <c r="A124" s="8"/>
      <c r="B124" s="15"/>
      <c r="C124" s="10" t="s">
        <v>30</v>
      </c>
      <c r="D124" s="11" t="n">
        <v>10</v>
      </c>
      <c r="E124" s="11" t="n">
        <v>819</v>
      </c>
      <c r="F124" s="11" t="n">
        <v>60</v>
      </c>
      <c r="G124" s="11" t="n">
        <v>43</v>
      </c>
      <c r="T124" s="8"/>
      <c r="U124" s="15"/>
      <c r="V124" s="10" t="s">
        <v>30</v>
      </c>
      <c r="W124" s="11" t="n">
        <v>8</v>
      </c>
      <c r="X124" s="11" t="n">
        <v>823</v>
      </c>
      <c r="Y124" s="11" t="n">
        <v>56</v>
      </c>
      <c r="Z124" s="11" t="n">
        <v>29</v>
      </c>
    </row>
    <row r="125" customFormat="false" ht="14.25" hidden="false" customHeight="false" outlineLevel="0" collapsed="false">
      <c r="A125" s="8"/>
      <c r="B125" s="15"/>
      <c r="C125" s="10" t="s">
        <v>31</v>
      </c>
      <c r="D125" s="11" t="n">
        <v>4</v>
      </c>
      <c r="E125" s="11" t="n">
        <v>830</v>
      </c>
      <c r="F125" s="11" t="n">
        <v>60</v>
      </c>
      <c r="G125" s="11" t="n">
        <v>38</v>
      </c>
      <c r="T125" s="8"/>
      <c r="U125" s="15"/>
      <c r="V125" s="10" t="s">
        <v>31</v>
      </c>
      <c r="W125" s="11" t="n">
        <v>2</v>
      </c>
      <c r="X125" s="11" t="n">
        <v>839</v>
      </c>
      <c r="Y125" s="11" t="n">
        <v>61</v>
      </c>
      <c r="Z125" s="11" t="n">
        <v>14</v>
      </c>
    </row>
    <row r="126" customFormat="false" ht="14.25" hidden="false" customHeight="false" outlineLevel="0" collapsed="false">
      <c r="A126" s="8"/>
      <c r="B126" s="15"/>
      <c r="C126" s="10" t="s">
        <v>33</v>
      </c>
      <c r="D126" s="11" t="n">
        <v>7</v>
      </c>
      <c r="E126" s="11" t="n">
        <v>790</v>
      </c>
      <c r="F126" s="11" t="n">
        <v>84</v>
      </c>
      <c r="G126" s="11" t="n">
        <v>43</v>
      </c>
      <c r="T126" s="8"/>
      <c r="U126" s="15"/>
      <c r="V126" s="10" t="s">
        <v>33</v>
      </c>
      <c r="W126" s="11" t="n">
        <v>4</v>
      </c>
      <c r="X126" s="11" t="n">
        <v>833</v>
      </c>
      <c r="Y126" s="11" t="n">
        <v>43</v>
      </c>
      <c r="Z126" s="11" t="n">
        <v>32</v>
      </c>
    </row>
    <row r="127" customFormat="false" ht="14.25" hidden="false" customHeight="false" outlineLevel="0" collapsed="false">
      <c r="A127" s="8"/>
      <c r="B127" s="16" t="s">
        <v>36</v>
      </c>
      <c r="C127" s="10" t="s">
        <v>18</v>
      </c>
      <c r="D127" s="11" t="n">
        <v>8</v>
      </c>
      <c r="E127" s="11" t="n">
        <v>803</v>
      </c>
      <c r="F127" s="11" t="n">
        <v>86</v>
      </c>
      <c r="G127" s="11" t="n">
        <v>35</v>
      </c>
      <c r="T127" s="8"/>
      <c r="U127" s="16" t="s">
        <v>36</v>
      </c>
      <c r="V127" s="10" t="s">
        <v>18</v>
      </c>
      <c r="W127" s="11" t="n">
        <v>6</v>
      </c>
      <c r="X127" s="11" t="n">
        <v>800</v>
      </c>
      <c r="Y127" s="11" t="n">
        <v>87</v>
      </c>
      <c r="Z127" s="11" t="n">
        <v>23</v>
      </c>
    </row>
    <row r="128" customFormat="false" ht="14.25" hidden="false" customHeight="false" outlineLevel="0" collapsed="false">
      <c r="A128" s="8"/>
      <c r="B128" s="8"/>
      <c r="C128" s="10" t="s">
        <v>20</v>
      </c>
      <c r="D128" s="11" t="n">
        <v>12</v>
      </c>
      <c r="E128" s="11" t="n">
        <v>793</v>
      </c>
      <c r="F128" s="11" t="n">
        <v>89</v>
      </c>
      <c r="G128" s="11" t="n">
        <v>38</v>
      </c>
      <c r="T128" s="8"/>
      <c r="U128" s="8"/>
      <c r="V128" s="10" t="s">
        <v>20</v>
      </c>
      <c r="W128" s="11" t="n">
        <v>5</v>
      </c>
      <c r="X128" s="11" t="n">
        <v>822</v>
      </c>
      <c r="Y128" s="11" t="n">
        <v>51</v>
      </c>
      <c r="Z128" s="11" t="n">
        <v>38</v>
      </c>
    </row>
    <row r="129" customFormat="false" ht="14.25" hidden="false" customHeight="false" outlineLevel="0" collapsed="false">
      <c r="A129" s="8"/>
      <c r="B129" s="8"/>
      <c r="C129" s="10" t="s">
        <v>22</v>
      </c>
      <c r="D129" s="11" t="n">
        <v>13</v>
      </c>
      <c r="E129" s="11" t="n">
        <v>814</v>
      </c>
      <c r="F129" s="11" t="n">
        <v>64</v>
      </c>
      <c r="G129" s="11" t="n">
        <v>41</v>
      </c>
      <c r="T129" s="8"/>
      <c r="U129" s="8"/>
      <c r="V129" s="10" t="s">
        <v>22</v>
      </c>
      <c r="W129" s="11" t="n">
        <v>6</v>
      </c>
      <c r="X129" s="11" t="n">
        <v>831</v>
      </c>
      <c r="Y129" s="11" t="n">
        <v>63</v>
      </c>
      <c r="Z129" s="11" t="n">
        <v>16</v>
      </c>
    </row>
    <row r="130" customFormat="false" ht="14.25" hidden="false" customHeight="false" outlineLevel="0" collapsed="false">
      <c r="A130" s="8"/>
      <c r="B130" s="8"/>
      <c r="C130" s="10" t="s">
        <v>24</v>
      </c>
      <c r="D130" s="11" t="n">
        <v>9</v>
      </c>
      <c r="E130" s="11" t="n">
        <v>803</v>
      </c>
      <c r="F130" s="11" t="n">
        <v>92</v>
      </c>
      <c r="G130" s="11" t="n">
        <v>28</v>
      </c>
      <c r="T130" s="8"/>
      <c r="U130" s="8"/>
      <c r="V130" s="10" t="s">
        <v>24</v>
      </c>
      <c r="W130" s="11" t="n">
        <v>6</v>
      </c>
      <c r="X130" s="11" t="n">
        <v>797</v>
      </c>
      <c r="Y130" s="11" t="n">
        <v>85</v>
      </c>
      <c r="Z130" s="11" t="n">
        <v>28</v>
      </c>
    </row>
    <row r="131" customFormat="false" ht="14.25" hidden="false" customHeight="false" outlineLevel="0" collapsed="false">
      <c r="A131" s="8"/>
      <c r="B131" s="8"/>
      <c r="C131" s="10" t="s">
        <v>26</v>
      </c>
      <c r="D131" s="11" t="n">
        <v>4</v>
      </c>
      <c r="E131" s="11" t="n">
        <v>802</v>
      </c>
      <c r="F131" s="11" t="n">
        <v>85</v>
      </c>
      <c r="G131" s="11" t="n">
        <v>41</v>
      </c>
      <c r="T131" s="8"/>
      <c r="U131" s="8"/>
      <c r="V131" s="10" t="s">
        <v>26</v>
      </c>
      <c r="W131" s="11" t="n">
        <v>6</v>
      </c>
      <c r="X131" s="11" t="n">
        <v>820</v>
      </c>
      <c r="Y131" s="11" t="n">
        <v>66</v>
      </c>
      <c r="Z131" s="11" t="n">
        <v>24</v>
      </c>
    </row>
    <row r="132" customFormat="false" ht="14.25" hidden="false" customHeight="false" outlineLevel="0" collapsed="false">
      <c r="A132" s="8"/>
      <c r="B132" s="8"/>
      <c r="C132" s="10" t="s">
        <v>28</v>
      </c>
      <c r="D132" s="11" t="n">
        <v>7</v>
      </c>
      <c r="E132" s="11" t="n">
        <v>819</v>
      </c>
      <c r="F132" s="11" t="n">
        <v>76</v>
      </c>
      <c r="G132" s="11" t="n">
        <v>30</v>
      </c>
      <c r="T132" s="8"/>
      <c r="U132" s="8"/>
      <c r="V132" s="10" t="s">
        <v>28</v>
      </c>
      <c r="W132" s="11" t="n">
        <v>7</v>
      </c>
      <c r="X132" s="11" t="n">
        <v>801</v>
      </c>
      <c r="Y132" s="11" t="n">
        <v>80</v>
      </c>
      <c r="Z132" s="11" t="n">
        <v>28</v>
      </c>
    </row>
    <row r="133" customFormat="false" ht="14.25" hidden="false" customHeight="false" outlineLevel="0" collapsed="false">
      <c r="A133" s="8"/>
      <c r="B133" s="8"/>
      <c r="C133" s="10" t="s">
        <v>29</v>
      </c>
      <c r="D133" s="11" t="n">
        <v>6</v>
      </c>
      <c r="E133" s="11" t="n">
        <v>835</v>
      </c>
      <c r="F133" s="11" t="n">
        <v>52</v>
      </c>
      <c r="G133" s="11" t="n">
        <v>39</v>
      </c>
      <c r="T133" s="8"/>
      <c r="U133" s="8"/>
      <c r="V133" s="10" t="s">
        <v>29</v>
      </c>
      <c r="W133" s="11" t="n">
        <v>4</v>
      </c>
      <c r="X133" s="11" t="n">
        <v>835</v>
      </c>
      <c r="Y133" s="11" t="n">
        <v>51</v>
      </c>
      <c r="Z133" s="11" t="n">
        <v>26</v>
      </c>
    </row>
    <row r="134" customFormat="false" ht="14.25" hidden="false" customHeight="false" outlineLevel="0" collapsed="false">
      <c r="A134" s="8"/>
      <c r="B134" s="8"/>
      <c r="C134" s="10" t="s">
        <v>30</v>
      </c>
      <c r="D134" s="11" t="n">
        <v>13</v>
      </c>
      <c r="E134" s="11" t="n">
        <v>808</v>
      </c>
      <c r="F134" s="11" t="n">
        <v>87</v>
      </c>
      <c r="G134" s="11" t="n">
        <v>24</v>
      </c>
      <c r="T134" s="8"/>
      <c r="U134" s="8"/>
      <c r="V134" s="10" t="s">
        <v>30</v>
      </c>
      <c r="W134" s="11" t="n">
        <v>3</v>
      </c>
      <c r="X134" s="11" t="n">
        <v>812</v>
      </c>
      <c r="Y134" s="11" t="n">
        <v>79</v>
      </c>
      <c r="Z134" s="11" t="n">
        <v>22</v>
      </c>
    </row>
    <row r="135" customFormat="false" ht="14.25" hidden="false" customHeight="false" outlineLevel="0" collapsed="false">
      <c r="A135" s="8"/>
      <c r="B135" s="8"/>
      <c r="C135" s="10" t="s">
        <v>31</v>
      </c>
      <c r="D135" s="11" t="n">
        <v>6</v>
      </c>
      <c r="E135" s="11" t="n">
        <v>757</v>
      </c>
      <c r="F135" s="11" t="n">
        <v>115</v>
      </c>
      <c r="G135" s="11" t="n">
        <v>54</v>
      </c>
      <c r="T135" s="8"/>
      <c r="U135" s="8"/>
      <c r="V135" s="10" t="s">
        <v>31</v>
      </c>
      <c r="W135" s="11" t="n">
        <v>1</v>
      </c>
      <c r="X135" s="11" t="n">
        <v>851</v>
      </c>
      <c r="Y135" s="11" t="n">
        <v>40</v>
      </c>
      <c r="Z135" s="11" t="n">
        <v>24</v>
      </c>
    </row>
    <row r="136" customFormat="false" ht="14.25" hidden="false" customHeight="false" outlineLevel="0" collapsed="false">
      <c r="A136" s="8"/>
      <c r="B136" s="8"/>
      <c r="C136" s="10" t="s">
        <v>33</v>
      </c>
      <c r="D136" s="11" t="n">
        <v>8</v>
      </c>
      <c r="E136" s="11" t="n">
        <v>802</v>
      </c>
      <c r="F136" s="11" t="n">
        <v>83</v>
      </c>
      <c r="G136" s="11" t="n">
        <v>31</v>
      </c>
      <c r="T136" s="8"/>
      <c r="U136" s="8"/>
      <c r="V136" s="10" t="s">
        <v>33</v>
      </c>
      <c r="W136" s="11" t="n">
        <v>1</v>
      </c>
      <c r="X136" s="11" t="n">
        <v>843</v>
      </c>
      <c r="Y136" s="11" t="n">
        <v>51</v>
      </c>
      <c r="Z136" s="11" t="n">
        <v>17</v>
      </c>
    </row>
    <row r="137" customFormat="false" ht="12.75" hidden="false" customHeight="false" outlineLevel="0" collapsed="false">
      <c r="D137" s="17"/>
      <c r="E137" s="17"/>
      <c r="F137" s="17"/>
      <c r="G137" s="17"/>
      <c r="W137" s="17"/>
      <c r="X137" s="17"/>
      <c r="Y137" s="17"/>
      <c r="Z137" s="17"/>
    </row>
    <row r="138" customFormat="false" ht="12.75" hidden="false" customHeight="false" outlineLevel="0" collapsed="false">
      <c r="D138" s="17"/>
      <c r="E138" s="17"/>
      <c r="F138" s="17"/>
      <c r="G138" s="17"/>
      <c r="W138" s="17"/>
      <c r="X138" s="17"/>
      <c r="Y138" s="17"/>
      <c r="Z138" s="17"/>
    </row>
    <row r="139" customFormat="false" ht="15" hidden="false" customHeight="false" outlineLevel="0" collapsed="false">
      <c r="D139" s="4" t="s">
        <v>6</v>
      </c>
      <c r="E139" s="4" t="s">
        <v>7</v>
      </c>
      <c r="F139" s="4" t="s">
        <v>8</v>
      </c>
      <c r="G139" s="4" t="s">
        <v>9</v>
      </c>
      <c r="W139" s="4" t="s">
        <v>6</v>
      </c>
      <c r="X139" s="4" t="s">
        <v>7</v>
      </c>
      <c r="Y139" s="4" t="s">
        <v>8</v>
      </c>
      <c r="Z139" s="4" t="s">
        <v>9</v>
      </c>
    </row>
    <row r="140" customFormat="false" ht="13.5" hidden="false" customHeight="true" outlineLevel="0" collapsed="false">
      <c r="A140" s="8" t="s">
        <v>122</v>
      </c>
      <c r="B140" s="9" t="s">
        <v>17</v>
      </c>
      <c r="C140" s="10" t="s">
        <v>18</v>
      </c>
      <c r="D140" s="11" t="n">
        <v>5</v>
      </c>
      <c r="E140" s="11" t="n">
        <v>818</v>
      </c>
      <c r="F140" s="11" t="n">
        <v>70</v>
      </c>
      <c r="G140" s="11" t="n">
        <v>12</v>
      </c>
      <c r="T140" s="8" t="s">
        <v>123</v>
      </c>
      <c r="U140" s="9" t="s">
        <v>17</v>
      </c>
      <c r="V140" s="10" t="s">
        <v>18</v>
      </c>
      <c r="W140" s="11" t="n">
        <v>0</v>
      </c>
      <c r="X140" s="11" t="n">
        <v>852</v>
      </c>
      <c r="Y140" s="11" t="n">
        <v>34</v>
      </c>
      <c r="Z140" s="11" t="n">
        <v>10</v>
      </c>
    </row>
    <row r="141" customFormat="false" ht="14.25" hidden="false" customHeight="false" outlineLevel="0" collapsed="false">
      <c r="A141" s="8"/>
      <c r="B141" s="9"/>
      <c r="C141" s="10" t="s">
        <v>20</v>
      </c>
      <c r="D141" s="11" t="n">
        <v>1</v>
      </c>
      <c r="E141" s="11" t="n">
        <v>819</v>
      </c>
      <c r="F141" s="11" t="n">
        <v>70</v>
      </c>
      <c r="G141" s="11" t="n">
        <v>15</v>
      </c>
      <c r="T141" s="8"/>
      <c r="U141" s="9"/>
      <c r="V141" s="10" t="s">
        <v>20</v>
      </c>
      <c r="W141" s="11" t="n">
        <v>2</v>
      </c>
      <c r="X141" s="11" t="n">
        <v>845</v>
      </c>
      <c r="Y141" s="11" t="n">
        <v>41</v>
      </c>
      <c r="Z141" s="11" t="n">
        <v>8</v>
      </c>
    </row>
    <row r="142" customFormat="false" ht="14.25" hidden="false" customHeight="false" outlineLevel="0" collapsed="false">
      <c r="A142" s="8"/>
      <c r="B142" s="9"/>
      <c r="C142" s="10" t="s">
        <v>22</v>
      </c>
      <c r="D142" s="11" t="n">
        <v>2</v>
      </c>
      <c r="E142" s="11" t="n">
        <v>823</v>
      </c>
      <c r="F142" s="11" t="n">
        <v>64</v>
      </c>
      <c r="G142" s="11" t="n">
        <v>16</v>
      </c>
      <c r="T142" s="8"/>
      <c r="U142" s="9"/>
      <c r="V142" s="10" t="s">
        <v>22</v>
      </c>
      <c r="W142" s="11" t="n">
        <v>2</v>
      </c>
      <c r="X142" s="11" t="n">
        <v>843</v>
      </c>
      <c r="Y142" s="11" t="n">
        <v>41</v>
      </c>
      <c r="Z142" s="11" t="n">
        <v>10</v>
      </c>
    </row>
    <row r="143" customFormat="false" ht="14.25" hidden="false" customHeight="false" outlineLevel="0" collapsed="false">
      <c r="A143" s="8"/>
      <c r="B143" s="9"/>
      <c r="C143" s="10" t="s">
        <v>24</v>
      </c>
      <c r="D143" s="11" t="n">
        <v>2</v>
      </c>
      <c r="E143" s="11" t="n">
        <v>832</v>
      </c>
      <c r="F143" s="11" t="n">
        <v>56</v>
      </c>
      <c r="G143" s="11" t="n">
        <v>15</v>
      </c>
      <c r="T143" s="8"/>
      <c r="U143" s="9"/>
      <c r="V143" s="10" t="s">
        <v>24</v>
      </c>
      <c r="W143" s="11" t="n">
        <v>1</v>
      </c>
      <c r="X143" s="11" t="n">
        <v>829</v>
      </c>
      <c r="Y143" s="11" t="n">
        <v>55</v>
      </c>
      <c r="Z143" s="11" t="n">
        <v>11</v>
      </c>
    </row>
    <row r="144" customFormat="false" ht="14.25" hidden="false" customHeight="false" outlineLevel="0" collapsed="false">
      <c r="A144" s="8"/>
      <c r="B144" s="9"/>
      <c r="C144" s="10" t="s">
        <v>26</v>
      </c>
      <c r="D144" s="11" t="n">
        <v>4</v>
      </c>
      <c r="E144" s="11" t="n">
        <v>819</v>
      </c>
      <c r="F144" s="11" t="n">
        <v>65</v>
      </c>
      <c r="G144" s="11" t="n">
        <v>17</v>
      </c>
      <c r="T144" s="8"/>
      <c r="U144" s="9"/>
      <c r="V144" s="10" t="s">
        <v>26</v>
      </c>
      <c r="W144" s="11" t="n">
        <v>1</v>
      </c>
      <c r="X144" s="11" t="n">
        <v>832</v>
      </c>
      <c r="Y144" s="11" t="n">
        <v>55</v>
      </c>
      <c r="Z144" s="11" t="n">
        <v>8</v>
      </c>
    </row>
    <row r="145" customFormat="false" ht="14.25" hidden="false" customHeight="false" outlineLevel="0" collapsed="false">
      <c r="A145" s="8"/>
      <c r="B145" s="9"/>
      <c r="C145" s="10" t="s">
        <v>28</v>
      </c>
      <c r="D145" s="11" t="n">
        <v>3</v>
      </c>
      <c r="E145" s="11" t="n">
        <v>824</v>
      </c>
      <c r="F145" s="11" t="n">
        <v>64</v>
      </c>
      <c r="G145" s="11" t="n">
        <v>14</v>
      </c>
      <c r="T145" s="8"/>
      <c r="U145" s="9"/>
      <c r="V145" s="10" t="s">
        <v>28</v>
      </c>
      <c r="W145" s="11" t="n">
        <v>0</v>
      </c>
      <c r="X145" s="11" t="n">
        <v>806</v>
      </c>
      <c r="Y145" s="11" t="n">
        <v>86</v>
      </c>
      <c r="Z145" s="11" t="n">
        <v>4</v>
      </c>
    </row>
    <row r="146" customFormat="false" ht="14.25" hidden="false" customHeight="false" outlineLevel="0" collapsed="false">
      <c r="A146" s="8"/>
      <c r="B146" s="9"/>
      <c r="C146" s="10" t="s">
        <v>29</v>
      </c>
      <c r="D146" s="11" t="n">
        <v>2</v>
      </c>
      <c r="E146" s="11" t="n">
        <v>827</v>
      </c>
      <c r="F146" s="11" t="n">
        <v>58</v>
      </c>
      <c r="G146" s="11" t="n">
        <v>18</v>
      </c>
      <c r="T146" s="8"/>
      <c r="U146" s="9"/>
      <c r="V146" s="10" t="s">
        <v>29</v>
      </c>
      <c r="W146" s="11" t="n">
        <v>0</v>
      </c>
      <c r="X146" s="11" t="n">
        <v>832</v>
      </c>
      <c r="Y146" s="11" t="n">
        <v>58</v>
      </c>
      <c r="Z146" s="11" t="n">
        <v>6</v>
      </c>
    </row>
    <row r="147" customFormat="false" ht="14.25" hidden="false" customHeight="false" outlineLevel="0" collapsed="false">
      <c r="A147" s="8"/>
      <c r="B147" s="9"/>
      <c r="C147" s="10" t="s">
        <v>30</v>
      </c>
      <c r="D147" s="11" t="n">
        <v>5</v>
      </c>
      <c r="E147" s="11" t="n">
        <v>828</v>
      </c>
      <c r="F147" s="11" t="n">
        <v>53</v>
      </c>
      <c r="G147" s="11" t="n">
        <v>19</v>
      </c>
      <c r="T147" s="8"/>
      <c r="U147" s="9"/>
      <c r="V147" s="10" t="s">
        <v>30</v>
      </c>
      <c r="W147" s="11" t="n">
        <v>0</v>
      </c>
      <c r="X147" s="11" t="n">
        <v>848</v>
      </c>
      <c r="Y147" s="11" t="n">
        <v>42</v>
      </c>
      <c r="Z147" s="11" t="n">
        <v>6</v>
      </c>
    </row>
    <row r="148" customFormat="false" ht="14.25" hidden="false" customHeight="false" outlineLevel="0" collapsed="false">
      <c r="A148" s="8"/>
      <c r="B148" s="9"/>
      <c r="C148" s="10" t="s">
        <v>31</v>
      </c>
      <c r="D148" s="11" t="n">
        <v>3</v>
      </c>
      <c r="E148" s="11" t="n">
        <v>812</v>
      </c>
      <c r="F148" s="11" t="n">
        <v>72</v>
      </c>
      <c r="G148" s="11" t="n">
        <v>18</v>
      </c>
      <c r="T148" s="8"/>
      <c r="U148" s="9"/>
      <c r="V148" s="10" t="s">
        <v>31</v>
      </c>
      <c r="W148" s="11" t="n">
        <v>2</v>
      </c>
      <c r="X148" s="11" t="n">
        <v>834</v>
      </c>
      <c r="Y148" s="11" t="n">
        <v>56</v>
      </c>
      <c r="Z148" s="11" t="n">
        <v>4</v>
      </c>
    </row>
    <row r="149" customFormat="false" ht="14.25" hidden="false" customHeight="false" outlineLevel="0" collapsed="false">
      <c r="A149" s="8"/>
      <c r="B149" s="9"/>
      <c r="C149" s="10" t="s">
        <v>33</v>
      </c>
      <c r="D149" s="11" t="n">
        <v>1</v>
      </c>
      <c r="E149" s="11" t="n">
        <v>852</v>
      </c>
      <c r="F149" s="11" t="n">
        <v>39</v>
      </c>
      <c r="G149" s="11" t="n">
        <v>10</v>
      </c>
      <c r="T149" s="8"/>
      <c r="U149" s="9"/>
      <c r="V149" s="10" t="s">
        <v>33</v>
      </c>
      <c r="W149" s="11" t="n">
        <v>0</v>
      </c>
      <c r="X149" s="11" t="n">
        <v>822</v>
      </c>
      <c r="Y149" s="11" t="n">
        <v>54</v>
      </c>
      <c r="Z149" s="11" t="n">
        <v>15</v>
      </c>
    </row>
    <row r="150" customFormat="false" ht="14.25" hidden="false" customHeight="false" outlineLevel="0" collapsed="false">
      <c r="A150" s="8"/>
      <c r="B150" s="15" t="s">
        <v>34</v>
      </c>
      <c r="C150" s="10" t="s">
        <v>18</v>
      </c>
      <c r="D150" s="11" t="n">
        <v>2</v>
      </c>
      <c r="E150" s="11" t="n">
        <v>843</v>
      </c>
      <c r="F150" s="11" t="n">
        <v>50</v>
      </c>
      <c r="G150" s="11" t="n">
        <v>10</v>
      </c>
      <c r="T150" s="8"/>
      <c r="U150" s="15" t="s">
        <v>34</v>
      </c>
      <c r="V150" s="10" t="s">
        <v>18</v>
      </c>
      <c r="W150" s="11" t="n">
        <v>1</v>
      </c>
      <c r="X150" s="11" t="n">
        <v>828</v>
      </c>
      <c r="Y150" s="11" t="n">
        <v>57</v>
      </c>
      <c r="Z150" s="11" t="n">
        <v>10</v>
      </c>
    </row>
    <row r="151" customFormat="false" ht="14.25" hidden="false" customHeight="false" outlineLevel="0" collapsed="false">
      <c r="A151" s="8"/>
      <c r="B151" s="15"/>
      <c r="C151" s="10" t="s">
        <v>20</v>
      </c>
      <c r="D151" s="11" t="n">
        <v>3</v>
      </c>
      <c r="E151" s="11" t="n">
        <v>839</v>
      </c>
      <c r="F151" s="11" t="n">
        <v>49</v>
      </c>
      <c r="G151" s="11" t="n">
        <v>14</v>
      </c>
      <c r="T151" s="8"/>
      <c r="U151" s="15"/>
      <c r="V151" s="10" t="s">
        <v>20</v>
      </c>
      <c r="W151" s="11" t="n">
        <v>0</v>
      </c>
      <c r="X151" s="11" t="n">
        <v>846</v>
      </c>
      <c r="Y151" s="11" t="n">
        <v>44</v>
      </c>
      <c r="Z151" s="11" t="n">
        <v>6</v>
      </c>
    </row>
    <row r="152" customFormat="false" ht="14.25" hidden="false" customHeight="false" outlineLevel="0" collapsed="false">
      <c r="A152" s="8"/>
      <c r="B152" s="15"/>
      <c r="C152" s="10" t="s">
        <v>22</v>
      </c>
      <c r="D152" s="11" t="n">
        <v>4</v>
      </c>
      <c r="E152" s="11" t="n">
        <v>808</v>
      </c>
      <c r="F152" s="11" t="n">
        <v>76</v>
      </c>
      <c r="G152" s="11" t="n">
        <v>17</v>
      </c>
      <c r="T152" s="8"/>
      <c r="U152" s="15"/>
      <c r="V152" s="10" t="s">
        <v>22</v>
      </c>
      <c r="W152" s="11" t="n">
        <v>0</v>
      </c>
      <c r="X152" s="11" t="n">
        <v>841</v>
      </c>
      <c r="Y152" s="11" t="n">
        <v>48</v>
      </c>
      <c r="Z152" s="11" t="n">
        <v>7</v>
      </c>
    </row>
    <row r="153" customFormat="false" ht="14.25" hidden="false" customHeight="false" outlineLevel="0" collapsed="false">
      <c r="A153" s="8"/>
      <c r="B153" s="15"/>
      <c r="C153" s="10" t="s">
        <v>24</v>
      </c>
      <c r="D153" s="11" t="n">
        <v>1</v>
      </c>
      <c r="E153" s="11" t="n">
        <v>843</v>
      </c>
      <c r="F153" s="11" t="n">
        <v>40</v>
      </c>
      <c r="G153" s="11" t="n">
        <v>21</v>
      </c>
      <c r="T153" s="8"/>
      <c r="U153" s="15"/>
      <c r="V153" s="10" t="s">
        <v>24</v>
      </c>
      <c r="W153" s="11" t="n">
        <v>0</v>
      </c>
      <c r="X153" s="11" t="n">
        <v>838</v>
      </c>
      <c r="Y153" s="11" t="n">
        <v>50</v>
      </c>
      <c r="Z153" s="11" t="n">
        <v>8</v>
      </c>
    </row>
    <row r="154" customFormat="false" ht="14.25" hidden="false" customHeight="false" outlineLevel="0" collapsed="false">
      <c r="A154" s="8"/>
      <c r="B154" s="15"/>
      <c r="C154" s="10" t="s">
        <v>26</v>
      </c>
      <c r="D154" s="11" t="n">
        <v>4</v>
      </c>
      <c r="E154" s="11" t="n">
        <v>823</v>
      </c>
      <c r="F154" s="11" t="n">
        <v>61</v>
      </c>
      <c r="G154" s="11" t="n">
        <v>17</v>
      </c>
      <c r="T154" s="8"/>
      <c r="U154" s="15"/>
      <c r="V154" s="10" t="s">
        <v>26</v>
      </c>
      <c r="W154" s="11" t="n">
        <v>3</v>
      </c>
      <c r="X154" s="11" t="n">
        <v>842</v>
      </c>
      <c r="Y154" s="11" t="n">
        <v>44</v>
      </c>
      <c r="Z154" s="11" t="n">
        <v>7</v>
      </c>
    </row>
    <row r="155" customFormat="false" ht="14.25" hidden="false" customHeight="false" outlineLevel="0" collapsed="false">
      <c r="A155" s="8"/>
      <c r="B155" s="15"/>
      <c r="C155" s="10" t="s">
        <v>28</v>
      </c>
      <c r="D155" s="11" t="n">
        <v>1</v>
      </c>
      <c r="E155" s="11" t="n">
        <v>858</v>
      </c>
      <c r="F155" s="11" t="n">
        <v>32</v>
      </c>
      <c r="G155" s="11" t="n">
        <v>14</v>
      </c>
      <c r="T155" s="8"/>
      <c r="U155" s="15"/>
      <c r="V155" s="10" t="s">
        <v>28</v>
      </c>
      <c r="W155" s="11" t="n">
        <v>1</v>
      </c>
      <c r="X155" s="11" t="n">
        <v>825</v>
      </c>
      <c r="Y155" s="11" t="n">
        <v>55</v>
      </c>
      <c r="Z155" s="11" t="n">
        <v>15</v>
      </c>
    </row>
    <row r="156" customFormat="false" ht="14.25" hidden="false" customHeight="false" outlineLevel="0" collapsed="false">
      <c r="A156" s="8"/>
      <c r="B156" s="15"/>
      <c r="C156" s="10" t="s">
        <v>29</v>
      </c>
      <c r="D156" s="11" t="n">
        <v>1</v>
      </c>
      <c r="E156" s="11" t="n">
        <v>839</v>
      </c>
      <c r="F156" s="11" t="n">
        <v>48</v>
      </c>
      <c r="G156" s="11" t="n">
        <v>17</v>
      </c>
      <c r="T156" s="8"/>
      <c r="U156" s="15"/>
      <c r="V156" s="10" t="s">
        <v>29</v>
      </c>
      <c r="W156" s="11" t="n">
        <v>0</v>
      </c>
      <c r="X156" s="11" t="n">
        <v>851</v>
      </c>
      <c r="Y156" s="11" t="n">
        <v>32</v>
      </c>
      <c r="Z156" s="11" t="n">
        <v>13</v>
      </c>
    </row>
    <row r="157" customFormat="false" ht="14.25" hidden="false" customHeight="false" outlineLevel="0" collapsed="false">
      <c r="A157" s="8"/>
      <c r="B157" s="15"/>
      <c r="C157" s="10" t="s">
        <v>30</v>
      </c>
      <c r="D157" s="11" t="n">
        <v>2</v>
      </c>
      <c r="E157" s="11" t="n">
        <v>833</v>
      </c>
      <c r="F157" s="11" t="n">
        <v>54</v>
      </c>
      <c r="G157" s="11" t="n">
        <v>16</v>
      </c>
      <c r="T157" s="8"/>
      <c r="U157" s="15"/>
      <c r="V157" s="10" t="s">
        <v>30</v>
      </c>
      <c r="W157" s="11" t="n">
        <v>0</v>
      </c>
      <c r="X157" s="11" t="n">
        <v>840</v>
      </c>
      <c r="Y157" s="11" t="n">
        <v>50</v>
      </c>
      <c r="Z157" s="11" t="n">
        <v>6</v>
      </c>
    </row>
    <row r="158" customFormat="false" ht="14.25" hidden="false" customHeight="false" outlineLevel="0" collapsed="false">
      <c r="A158" s="8"/>
      <c r="B158" s="15"/>
      <c r="C158" s="10" t="s">
        <v>31</v>
      </c>
      <c r="D158" s="11" t="n">
        <v>2</v>
      </c>
      <c r="E158" s="11" t="n">
        <v>827</v>
      </c>
      <c r="F158" s="11" t="n">
        <v>60</v>
      </c>
      <c r="G158" s="11" t="n">
        <v>16</v>
      </c>
      <c r="T158" s="8"/>
      <c r="U158" s="15"/>
      <c r="V158" s="10" t="s">
        <v>31</v>
      </c>
      <c r="W158" s="11" t="n">
        <v>0</v>
      </c>
      <c r="X158" s="11" t="n">
        <v>832</v>
      </c>
      <c r="Y158" s="11" t="n">
        <v>57</v>
      </c>
      <c r="Z158" s="11" t="n">
        <v>7</v>
      </c>
    </row>
    <row r="159" customFormat="false" ht="14.25" hidden="false" customHeight="false" outlineLevel="0" collapsed="false">
      <c r="A159" s="8"/>
      <c r="B159" s="15"/>
      <c r="C159" s="10" t="s">
        <v>33</v>
      </c>
      <c r="D159" s="11" t="n">
        <v>2</v>
      </c>
      <c r="E159" s="11" t="n">
        <v>825</v>
      </c>
      <c r="F159" s="11" t="n">
        <v>57</v>
      </c>
      <c r="G159" s="11" t="n">
        <v>18</v>
      </c>
      <c r="T159" s="8"/>
      <c r="U159" s="15"/>
      <c r="V159" s="10" t="s">
        <v>33</v>
      </c>
      <c r="W159" s="11" t="n">
        <v>0</v>
      </c>
      <c r="X159" s="11" t="n">
        <v>845</v>
      </c>
      <c r="Y159" s="11" t="n">
        <v>40</v>
      </c>
      <c r="Z159" s="11" t="n">
        <v>6</v>
      </c>
    </row>
    <row r="160" customFormat="false" ht="14.25" hidden="false" customHeight="false" outlineLevel="0" collapsed="false">
      <c r="A160" s="8"/>
      <c r="B160" s="16" t="s">
        <v>36</v>
      </c>
      <c r="C160" s="10" t="s">
        <v>18</v>
      </c>
      <c r="D160" s="11" t="n">
        <v>1</v>
      </c>
      <c r="E160" s="11" t="n">
        <v>838</v>
      </c>
      <c r="F160" s="11" t="n">
        <v>57</v>
      </c>
      <c r="G160" s="11" t="n">
        <v>9</v>
      </c>
      <c r="T160" s="8"/>
      <c r="U160" s="16" t="s">
        <v>36</v>
      </c>
      <c r="V160" s="10" t="s">
        <v>18</v>
      </c>
      <c r="W160" s="11" t="n">
        <v>0</v>
      </c>
      <c r="X160" s="11" t="n">
        <v>848</v>
      </c>
      <c r="Y160" s="11" t="n">
        <v>38</v>
      </c>
      <c r="Z160" s="11" t="n">
        <v>10</v>
      </c>
    </row>
    <row r="161" customFormat="false" ht="14.25" hidden="false" customHeight="false" outlineLevel="0" collapsed="false">
      <c r="A161" s="8"/>
      <c r="B161" s="8"/>
      <c r="C161" s="10" t="s">
        <v>20</v>
      </c>
      <c r="D161" s="11" t="n">
        <v>2</v>
      </c>
      <c r="E161" s="11" t="n">
        <v>828</v>
      </c>
      <c r="F161" s="11" t="n">
        <v>56</v>
      </c>
      <c r="G161" s="11" t="n">
        <v>19</v>
      </c>
      <c r="T161" s="8"/>
      <c r="U161" s="8"/>
      <c r="V161" s="10" t="s">
        <v>20</v>
      </c>
      <c r="W161" s="11" t="n">
        <v>0</v>
      </c>
      <c r="X161" s="11" t="n">
        <v>831</v>
      </c>
      <c r="Y161" s="11" t="n">
        <v>59</v>
      </c>
      <c r="Z161" s="11" t="n">
        <v>6</v>
      </c>
    </row>
    <row r="162" customFormat="false" ht="14.25" hidden="false" customHeight="false" outlineLevel="0" collapsed="false">
      <c r="A162" s="8"/>
      <c r="B162" s="8"/>
      <c r="C162" s="10" t="s">
        <v>22</v>
      </c>
      <c r="D162" s="11" t="n">
        <v>2</v>
      </c>
      <c r="E162" s="11" t="n">
        <v>838</v>
      </c>
      <c r="F162" s="11" t="n">
        <v>51</v>
      </c>
      <c r="G162" s="11" t="n">
        <v>14</v>
      </c>
      <c r="T162" s="8"/>
      <c r="U162" s="8"/>
      <c r="V162" s="10" t="s">
        <v>22</v>
      </c>
      <c r="W162" s="11" t="n">
        <v>1</v>
      </c>
      <c r="X162" s="11" t="n">
        <v>841</v>
      </c>
      <c r="Y162" s="11" t="n">
        <v>48</v>
      </c>
      <c r="Z162" s="11" t="n">
        <v>6</v>
      </c>
    </row>
    <row r="163" customFormat="false" ht="14.25" hidden="false" customHeight="false" outlineLevel="0" collapsed="false">
      <c r="A163" s="8"/>
      <c r="B163" s="8"/>
      <c r="C163" s="10" t="s">
        <v>24</v>
      </c>
      <c r="D163" s="11" t="n">
        <v>3</v>
      </c>
      <c r="E163" s="11" t="n">
        <v>828</v>
      </c>
      <c r="F163" s="11" t="n">
        <v>57</v>
      </c>
      <c r="G163" s="11" t="n">
        <v>17</v>
      </c>
      <c r="T163" s="8"/>
      <c r="U163" s="8"/>
      <c r="V163" s="10" t="s">
        <v>24</v>
      </c>
      <c r="W163" s="11" t="n">
        <v>3</v>
      </c>
      <c r="X163" s="11" t="n">
        <v>840</v>
      </c>
      <c r="Y163" s="11" t="n">
        <v>43</v>
      </c>
      <c r="Z163" s="11" t="n">
        <v>10</v>
      </c>
    </row>
    <row r="164" customFormat="false" ht="14.25" hidden="false" customHeight="false" outlineLevel="0" collapsed="false">
      <c r="A164" s="8"/>
      <c r="B164" s="8"/>
      <c r="C164" s="10" t="s">
        <v>26</v>
      </c>
      <c r="D164" s="11" t="n">
        <v>0</v>
      </c>
      <c r="E164" s="11" t="n">
        <v>837</v>
      </c>
      <c r="F164" s="11" t="n">
        <v>53</v>
      </c>
      <c r="G164" s="11" t="n">
        <v>15</v>
      </c>
      <c r="T164" s="8"/>
      <c r="U164" s="8"/>
      <c r="V164" s="10" t="s">
        <v>26</v>
      </c>
      <c r="W164" s="11" t="n">
        <v>0</v>
      </c>
      <c r="X164" s="11" t="n">
        <v>837</v>
      </c>
      <c r="Y164" s="11" t="n">
        <v>49</v>
      </c>
      <c r="Z164" s="11" t="n">
        <v>10</v>
      </c>
    </row>
    <row r="165" customFormat="false" ht="14.25" hidden="false" customHeight="false" outlineLevel="0" collapsed="false">
      <c r="A165" s="8"/>
      <c r="B165" s="8"/>
      <c r="C165" s="10" t="s">
        <v>28</v>
      </c>
      <c r="D165" s="11" t="n">
        <v>0</v>
      </c>
      <c r="E165" s="11" t="n">
        <v>834</v>
      </c>
      <c r="F165" s="11" t="n">
        <v>59</v>
      </c>
      <c r="G165" s="11" t="n">
        <v>12</v>
      </c>
      <c r="T165" s="8"/>
      <c r="U165" s="8"/>
      <c r="V165" s="10" t="s">
        <v>28</v>
      </c>
      <c r="W165" s="11" t="n">
        <v>2</v>
      </c>
      <c r="X165" s="11" t="n">
        <v>839</v>
      </c>
      <c r="Y165" s="11" t="n">
        <v>52</v>
      </c>
      <c r="Z165" s="11" t="n">
        <v>3</v>
      </c>
    </row>
    <row r="166" customFormat="false" ht="14.25" hidden="false" customHeight="false" outlineLevel="0" collapsed="false">
      <c r="A166" s="8"/>
      <c r="B166" s="8"/>
      <c r="C166" s="10" t="s">
        <v>29</v>
      </c>
      <c r="D166" s="11" t="n">
        <v>4</v>
      </c>
      <c r="E166" s="11" t="n">
        <v>825</v>
      </c>
      <c r="F166" s="11" t="n">
        <v>52</v>
      </c>
      <c r="G166" s="11" t="n">
        <v>24</v>
      </c>
      <c r="T166" s="8"/>
      <c r="U166" s="8"/>
      <c r="V166" s="10" t="s">
        <v>29</v>
      </c>
      <c r="W166" s="11" t="n">
        <v>2</v>
      </c>
      <c r="X166" s="11" t="n">
        <v>837</v>
      </c>
      <c r="Y166" s="11" t="n">
        <v>48</v>
      </c>
      <c r="Z166" s="11" t="n">
        <v>9</v>
      </c>
    </row>
    <row r="167" customFormat="false" ht="14.25" hidden="false" customHeight="false" outlineLevel="0" collapsed="false">
      <c r="A167" s="8"/>
      <c r="B167" s="8"/>
      <c r="C167" s="10" t="s">
        <v>30</v>
      </c>
      <c r="D167" s="11" t="n">
        <v>3</v>
      </c>
      <c r="E167" s="11" t="n">
        <v>821</v>
      </c>
      <c r="F167" s="11" t="n">
        <v>66</v>
      </c>
      <c r="G167" s="11" t="n">
        <v>15</v>
      </c>
      <c r="T167" s="8"/>
      <c r="U167" s="8"/>
      <c r="V167" s="10" t="s">
        <v>30</v>
      </c>
      <c r="W167" s="11" t="n">
        <v>1</v>
      </c>
      <c r="X167" s="11" t="n">
        <v>813</v>
      </c>
      <c r="Y167" s="11" t="n">
        <v>71</v>
      </c>
      <c r="Z167" s="11" t="n">
        <v>11</v>
      </c>
    </row>
    <row r="168" customFormat="false" ht="14.25" hidden="false" customHeight="false" outlineLevel="0" collapsed="false">
      <c r="A168" s="8"/>
      <c r="B168" s="8"/>
      <c r="C168" s="10" t="s">
        <v>31</v>
      </c>
      <c r="D168" s="11" t="n">
        <v>2</v>
      </c>
      <c r="E168" s="11" t="n">
        <v>843</v>
      </c>
      <c r="F168" s="11" t="n">
        <v>36</v>
      </c>
      <c r="G168" s="11" t="n">
        <v>24</v>
      </c>
      <c r="T168" s="8"/>
      <c r="U168" s="8"/>
      <c r="V168" s="10" t="s">
        <v>31</v>
      </c>
      <c r="W168" s="11" t="n">
        <v>0</v>
      </c>
      <c r="X168" s="11" t="n">
        <v>859</v>
      </c>
      <c r="Y168" s="11" t="n">
        <v>30</v>
      </c>
      <c r="Z168" s="11" t="n">
        <v>7</v>
      </c>
    </row>
    <row r="169" customFormat="false" ht="14.25" hidden="false" customHeight="false" outlineLevel="0" collapsed="false">
      <c r="A169" s="8"/>
      <c r="B169" s="8"/>
      <c r="C169" s="10" t="s">
        <v>33</v>
      </c>
      <c r="D169" s="11" t="n">
        <v>0</v>
      </c>
      <c r="E169" s="11" t="n">
        <v>822</v>
      </c>
      <c r="F169" s="11" t="n">
        <v>64</v>
      </c>
      <c r="G169" s="11" t="n">
        <v>16</v>
      </c>
      <c r="T169" s="8"/>
      <c r="U169" s="8"/>
      <c r="V169" s="10" t="s">
        <v>33</v>
      </c>
      <c r="W169" s="11" t="n">
        <v>0</v>
      </c>
      <c r="X169" s="11" t="n">
        <v>839</v>
      </c>
      <c r="Y169" s="11" t="n">
        <v>43</v>
      </c>
      <c r="Z169" s="11" t="n">
        <v>9</v>
      </c>
    </row>
  </sheetData>
  <mergeCells count="100">
    <mergeCell ref="I6:I7"/>
    <mergeCell ref="J6:M6"/>
    <mergeCell ref="N6:N7"/>
    <mergeCell ref="O6:O7"/>
    <mergeCell ref="P6:P7"/>
    <mergeCell ref="Q6:Q7"/>
    <mergeCell ref="A7:A36"/>
    <mergeCell ref="B7:B16"/>
    <mergeCell ref="T7:T36"/>
    <mergeCell ref="U7:U16"/>
    <mergeCell ref="I15:I16"/>
    <mergeCell ref="J15:M15"/>
    <mergeCell ref="N15:N16"/>
    <mergeCell ref="O15:O16"/>
    <mergeCell ref="P15:P16"/>
    <mergeCell ref="Q15:Q16"/>
    <mergeCell ref="B17:B26"/>
    <mergeCell ref="U17:U26"/>
    <mergeCell ref="I24:I25"/>
    <mergeCell ref="J24:M24"/>
    <mergeCell ref="N24:N25"/>
    <mergeCell ref="O24:O25"/>
    <mergeCell ref="P24:P25"/>
    <mergeCell ref="Q24:Q25"/>
    <mergeCell ref="B27:B36"/>
    <mergeCell ref="U27:U36"/>
    <mergeCell ref="I33:I34"/>
    <mergeCell ref="J33:M33"/>
    <mergeCell ref="N33:N34"/>
    <mergeCell ref="O33:O34"/>
    <mergeCell ref="P33:P34"/>
    <mergeCell ref="Q33:Q34"/>
    <mergeCell ref="A41:A70"/>
    <mergeCell ref="B41:B50"/>
    <mergeCell ref="I41:I42"/>
    <mergeCell ref="J41:M41"/>
    <mergeCell ref="N41:N42"/>
    <mergeCell ref="O41:O42"/>
    <mergeCell ref="P41:P42"/>
    <mergeCell ref="Q41:Q42"/>
    <mergeCell ref="T41:T70"/>
    <mergeCell ref="U41:U50"/>
    <mergeCell ref="I50:I51"/>
    <mergeCell ref="J50:M50"/>
    <mergeCell ref="N50:N51"/>
    <mergeCell ref="O50:O51"/>
    <mergeCell ref="P50:P51"/>
    <mergeCell ref="Q50:Q51"/>
    <mergeCell ref="B51:B60"/>
    <mergeCell ref="U51:U60"/>
    <mergeCell ref="I59:I60"/>
    <mergeCell ref="J59:M59"/>
    <mergeCell ref="N59:N60"/>
    <mergeCell ref="O59:O60"/>
    <mergeCell ref="P59:P60"/>
    <mergeCell ref="Q59:Q60"/>
    <mergeCell ref="B61:B70"/>
    <mergeCell ref="U61:U70"/>
    <mergeCell ref="I68:I69"/>
    <mergeCell ref="J68:M68"/>
    <mergeCell ref="N68:N69"/>
    <mergeCell ref="O68:O69"/>
    <mergeCell ref="P68:P69"/>
    <mergeCell ref="Q68:Q69"/>
    <mergeCell ref="A74:A103"/>
    <mergeCell ref="B74:B83"/>
    <mergeCell ref="T74:T103"/>
    <mergeCell ref="U74:U83"/>
    <mergeCell ref="I77:I78"/>
    <mergeCell ref="J77:M77"/>
    <mergeCell ref="N77:N78"/>
    <mergeCell ref="O77:O78"/>
    <mergeCell ref="P77:P78"/>
    <mergeCell ref="Q77:Q78"/>
    <mergeCell ref="B84:B93"/>
    <mergeCell ref="U84:U93"/>
    <mergeCell ref="I87:I88"/>
    <mergeCell ref="J87:M87"/>
    <mergeCell ref="N87:N88"/>
    <mergeCell ref="O87:O88"/>
    <mergeCell ref="P87:P88"/>
    <mergeCell ref="Q87:Q88"/>
    <mergeCell ref="B94:B103"/>
    <mergeCell ref="U94:U103"/>
    <mergeCell ref="A107:A136"/>
    <mergeCell ref="B107:B116"/>
    <mergeCell ref="T107:T136"/>
    <mergeCell ref="U107:U116"/>
    <mergeCell ref="B117:B126"/>
    <mergeCell ref="U117:U126"/>
    <mergeCell ref="B127:B136"/>
    <mergeCell ref="U127:U136"/>
    <mergeCell ref="A140:A169"/>
    <mergeCell ref="B140:B149"/>
    <mergeCell ref="T140:T169"/>
    <mergeCell ref="U140:U149"/>
    <mergeCell ref="B150:B159"/>
    <mergeCell ref="U150:U159"/>
    <mergeCell ref="B160:B169"/>
    <mergeCell ref="U160:U1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69"/>
  <sheetViews>
    <sheetView showFormulas="false" showGridLines="true" showRowColHeaders="true" showZeros="true" rightToLeft="false" tabSelected="false" showOutlineSymbols="true" defaultGridColor="true" view="normal" topLeftCell="E1" colorId="64" zoomScale="55" zoomScaleNormal="55" zoomScalePageLayoutView="100" workbookViewId="0">
      <selection pane="topLeft" activeCell="AD79" activeCellId="0" sqref="AD79"/>
    </sheetView>
  </sheetViews>
  <sheetFormatPr defaultColWidth="11.58984375" defaultRowHeight="12.75" zeroHeight="false" outlineLevelRow="0" outlineLevelCol="0"/>
  <sheetData>
    <row r="1" customFormat="false" ht="15.75" hidden="false" customHeight="false" outlineLevel="0" collapsed="false">
      <c r="A1" s="18" t="s">
        <v>0</v>
      </c>
      <c r="E1" s="23" t="s">
        <v>124</v>
      </c>
      <c r="H1" s="24" t="s">
        <v>2</v>
      </c>
    </row>
    <row r="2" customFormat="false" ht="14.25" hidden="false" customHeight="false" outlineLevel="0" collapsed="false">
      <c r="A2" s="19" t="s">
        <v>3</v>
      </c>
      <c r="H2" s="24" t="s">
        <v>4</v>
      </c>
    </row>
    <row r="3" customFormat="false" ht="15.75" hidden="false" customHeight="false" outlineLevel="0" collapsed="false">
      <c r="E3" s="25" t="s">
        <v>125</v>
      </c>
    </row>
    <row r="5" customFormat="false" ht="12.75" hidden="false" customHeight="false" outlineLevel="0" collapsed="false">
      <c r="AC5" s="3" t="n">
        <f aca="false">N12</f>
        <v>0.66067940933479</v>
      </c>
      <c r="AD5" s="3" t="n">
        <f aca="false">O12</f>
        <v>0.214581968118758</v>
      </c>
      <c r="AE5" s="3" t="n">
        <f aca="false">P12</f>
        <v>0.36891830899772</v>
      </c>
      <c r="AF5" s="3" t="n">
        <f aca="false">Q12</f>
        <v>1.32418820410868</v>
      </c>
    </row>
    <row r="6" customFormat="false" ht="15" hidden="false" customHeight="false" outlineLevel="0" collapsed="false">
      <c r="D6" s="4" t="s">
        <v>6</v>
      </c>
      <c r="E6" s="4" t="s">
        <v>7</v>
      </c>
      <c r="F6" s="4" t="s">
        <v>8</v>
      </c>
      <c r="G6" s="4" t="s">
        <v>9</v>
      </c>
      <c r="I6" s="5" t="s">
        <v>10</v>
      </c>
      <c r="J6" s="6" t="s">
        <v>11</v>
      </c>
      <c r="K6" s="6"/>
      <c r="L6" s="6"/>
      <c r="M6" s="6"/>
      <c r="N6" s="7" t="s">
        <v>12</v>
      </c>
      <c r="O6" s="7" t="s">
        <v>13</v>
      </c>
      <c r="P6" s="7" t="s">
        <v>14</v>
      </c>
      <c r="Q6" s="7" t="s">
        <v>15</v>
      </c>
      <c r="W6" s="4" t="s">
        <v>6</v>
      </c>
      <c r="X6" s="4" t="s">
        <v>7</v>
      </c>
      <c r="Y6" s="4" t="s">
        <v>8</v>
      </c>
      <c r="Z6" s="4" t="s">
        <v>9</v>
      </c>
      <c r="AC6" s="3" t="n">
        <f aca="false">N21</f>
        <v>0.705365759505887</v>
      </c>
      <c r="AD6" s="3" t="n">
        <f aca="false">O21</f>
        <v>0.185550785157749</v>
      </c>
      <c r="AE6" s="3" t="n">
        <f aca="false">P21</f>
        <v>0.295737704918033</v>
      </c>
      <c r="AF6" s="3" t="n">
        <f aca="false">Q21</f>
        <v>1.35984095427435</v>
      </c>
    </row>
    <row r="7" customFormat="false" ht="13.5" hidden="false" customHeight="true" outlineLevel="0" collapsed="false">
      <c r="A7" s="8" t="s">
        <v>126</v>
      </c>
      <c r="B7" s="9" t="s">
        <v>17</v>
      </c>
      <c r="C7" s="10" t="s">
        <v>18</v>
      </c>
      <c r="D7" s="11" t="n">
        <v>50</v>
      </c>
      <c r="E7" s="11" t="n">
        <v>657</v>
      </c>
      <c r="F7" s="11" t="n">
        <v>236</v>
      </c>
      <c r="G7" s="11" t="n">
        <v>125</v>
      </c>
      <c r="I7" s="5"/>
      <c r="J7" s="4" t="s">
        <v>6</v>
      </c>
      <c r="K7" s="4" t="s">
        <v>7</v>
      </c>
      <c r="L7" s="4" t="s">
        <v>8</v>
      </c>
      <c r="M7" s="4" t="s">
        <v>9</v>
      </c>
      <c r="N7" s="7"/>
      <c r="O7" s="7"/>
      <c r="P7" s="7"/>
      <c r="Q7" s="7"/>
      <c r="T7" s="8" t="s">
        <v>127</v>
      </c>
      <c r="U7" s="9" t="s">
        <v>17</v>
      </c>
      <c r="V7" s="10" t="s">
        <v>18</v>
      </c>
      <c r="W7" s="11" t="n">
        <v>37</v>
      </c>
      <c r="X7" s="11" t="n">
        <v>718</v>
      </c>
      <c r="Y7" s="11" t="n">
        <v>149</v>
      </c>
      <c r="Z7" s="11" t="n">
        <v>133</v>
      </c>
      <c r="AC7" s="3" t="n">
        <f aca="false">N30</f>
        <v>0.775062344139651</v>
      </c>
      <c r="AD7" s="3" t="n">
        <f aca="false">O30</f>
        <v>0.160211014588426</v>
      </c>
      <c r="AE7" s="3" t="n">
        <f aca="false">P30</f>
        <v>0.211560044893378</v>
      </c>
      <c r="AF7" s="3" t="n">
        <f aca="false">Q30</f>
        <v>1.15175612988734</v>
      </c>
    </row>
    <row r="8" customFormat="false" ht="14.25" hidden="false" customHeight="false" outlineLevel="0" collapsed="false">
      <c r="A8" s="8"/>
      <c r="B8" s="9"/>
      <c r="C8" s="10" t="s">
        <v>20</v>
      </c>
      <c r="D8" s="11" t="n">
        <v>60</v>
      </c>
      <c r="E8" s="11" t="n">
        <v>660</v>
      </c>
      <c r="F8" s="11" t="n">
        <v>213</v>
      </c>
      <c r="G8" s="11" t="n">
        <v>135</v>
      </c>
      <c r="I8" s="12" t="s">
        <v>21</v>
      </c>
      <c r="J8" s="11" t="n">
        <f aca="false">SUM(D2:D11)</f>
        <v>310</v>
      </c>
      <c r="K8" s="11" t="n">
        <f aca="false">SUM(E2:E11)</f>
        <v>3280</v>
      </c>
      <c r="L8" s="11" t="n">
        <f aca="false">SUM(F2:F11)</f>
        <v>1167</v>
      </c>
      <c r="M8" s="11" t="n">
        <f aca="false">SUM(G2:G11)</f>
        <v>583</v>
      </c>
      <c r="N8" s="13" t="n">
        <f aca="false">SUM(J8:K8)/SUM(J8:M8)</f>
        <v>0.672284644194757</v>
      </c>
      <c r="O8" s="13" t="n">
        <f aca="false">J8/(J8+L8)</f>
        <v>0.20988490182803</v>
      </c>
      <c r="P8" s="13" t="n">
        <f aca="false">J8/(J8+M8)</f>
        <v>0.347144456886898</v>
      </c>
      <c r="Q8" s="13" t="n">
        <f aca="false">(679+J8+L8)/2515</f>
        <v>0.857256461232604</v>
      </c>
      <c r="T8" s="8"/>
      <c r="U8" s="9"/>
      <c r="V8" s="10" t="s">
        <v>20</v>
      </c>
      <c r="W8" s="11" t="n">
        <v>48</v>
      </c>
      <c r="X8" s="11" t="n">
        <v>705</v>
      </c>
      <c r="Y8" s="11" t="n">
        <v>193</v>
      </c>
      <c r="Z8" s="11" t="n">
        <v>91</v>
      </c>
      <c r="AC8" s="3" t="n">
        <f aca="false">N39</f>
        <v>0.81568064527154</v>
      </c>
      <c r="AD8" s="3" t="n">
        <f aca="false">O39</f>
        <v>0.122002455170261</v>
      </c>
      <c r="AE8" s="3" t="n">
        <f aca="false">P39</f>
        <v>0.155385735080058</v>
      </c>
      <c r="AF8" s="3" t="n">
        <f aca="false">Q39</f>
        <v>1.09953611663353</v>
      </c>
    </row>
    <row r="9" customFormat="false" ht="14.25" hidden="false" customHeight="false" outlineLevel="0" collapsed="false">
      <c r="A9" s="8"/>
      <c r="B9" s="9"/>
      <c r="C9" s="10" t="s">
        <v>22</v>
      </c>
      <c r="D9" s="11" t="n">
        <v>63</v>
      </c>
      <c r="E9" s="11" t="n">
        <v>677</v>
      </c>
      <c r="F9" s="11" t="n">
        <v>226</v>
      </c>
      <c r="G9" s="11" t="n">
        <v>102</v>
      </c>
      <c r="I9" s="12" t="s">
        <v>23</v>
      </c>
      <c r="J9" s="11" t="n">
        <f aca="false">SUM(D12:D21)</f>
        <v>700</v>
      </c>
      <c r="K9" s="11" t="n">
        <f aca="false">SUM(E12:E21)</f>
        <v>6289</v>
      </c>
      <c r="L9" s="11" t="n">
        <f aca="false">SUM(F12:F21)</f>
        <v>2511</v>
      </c>
      <c r="M9" s="11" t="n">
        <f aca="false">SUM(G12:G21)</f>
        <v>1173</v>
      </c>
      <c r="N9" s="13" t="n">
        <f aca="false">SUM(J9:K9)/SUM(J9:M9)</f>
        <v>0.654829944720322</v>
      </c>
      <c r="O9" s="13" t="n">
        <f aca="false">J9/(J9+L9)</f>
        <v>0.218000622858922</v>
      </c>
      <c r="P9" s="13" t="n">
        <f aca="false">J9/(J9+M9)</f>
        <v>0.373731980779498</v>
      </c>
      <c r="Q9" s="13" t="n">
        <f aca="false">(679+J9+L9)/2515</f>
        <v>1.54671968190855</v>
      </c>
      <c r="T9" s="8"/>
      <c r="U9" s="9"/>
      <c r="V9" s="10" t="s">
        <v>22</v>
      </c>
      <c r="W9" s="11" t="n">
        <v>52</v>
      </c>
      <c r="X9" s="11" t="n">
        <v>680</v>
      </c>
      <c r="Y9" s="11" t="n">
        <v>205</v>
      </c>
      <c r="Z9" s="11" t="n">
        <v>100</v>
      </c>
      <c r="AC9" s="3" t="n">
        <f aca="false">N47</f>
        <v>0.854665134259743</v>
      </c>
      <c r="AD9" s="3" t="n">
        <f aca="false">O47</f>
        <v>0.0960657724457931</v>
      </c>
      <c r="AE9" s="3" t="n">
        <f aca="false">P47</f>
        <v>0.106267029972752</v>
      </c>
      <c r="AF9" s="3" t="n">
        <f aca="false">Q47</f>
        <v>1.03141153081511</v>
      </c>
    </row>
    <row r="10" customFormat="false" ht="14.25" hidden="false" customHeight="false" outlineLevel="0" collapsed="false">
      <c r="A10" s="8"/>
      <c r="B10" s="9"/>
      <c r="C10" s="10" t="s">
        <v>24</v>
      </c>
      <c r="D10" s="11" t="n">
        <v>66</v>
      </c>
      <c r="E10" s="11" t="n">
        <v>651</v>
      </c>
      <c r="F10" s="11" t="n">
        <v>239</v>
      </c>
      <c r="G10" s="11" t="n">
        <v>112</v>
      </c>
      <c r="I10" s="12" t="s">
        <v>25</v>
      </c>
      <c r="J10" s="11" t="n">
        <f aca="false">SUM(D22:D31)</f>
        <v>705</v>
      </c>
      <c r="K10" s="11" t="n">
        <f aca="false">SUM(E22:E31)</f>
        <v>6285</v>
      </c>
      <c r="L10" s="11" t="n">
        <f aca="false">SUM(F22:F31)</f>
        <v>2561</v>
      </c>
      <c r="M10" s="11" t="n">
        <f aca="false">SUM(G22:G31)</f>
        <v>1122</v>
      </c>
      <c r="N10" s="13" t="n">
        <f aca="false">SUM(J10:K10)/SUM(J10:M10)</f>
        <v>0.654923639089291</v>
      </c>
      <c r="O10" s="13" t="n">
        <f aca="false">J10/(J10+L10)</f>
        <v>0.21586037966932</v>
      </c>
      <c r="P10" s="13" t="n">
        <f aca="false">J10/(J10+M10)</f>
        <v>0.385878489326765</v>
      </c>
      <c r="Q10" s="13" t="n">
        <f aca="false">(679+J10+L10)/2515</f>
        <v>1.56858846918489</v>
      </c>
      <c r="T10" s="8"/>
      <c r="U10" s="9"/>
      <c r="V10" s="10" t="s">
        <v>24</v>
      </c>
      <c r="W10" s="11" t="n">
        <v>34</v>
      </c>
      <c r="X10" s="11" t="n">
        <v>694</v>
      </c>
      <c r="Y10" s="11" t="n">
        <v>196</v>
      </c>
      <c r="Z10" s="11" t="n">
        <v>113</v>
      </c>
      <c r="AC10" s="3" t="n">
        <f aca="false">N56</f>
        <v>0.88110113795602</v>
      </c>
      <c r="AD10" s="3" t="n">
        <f aca="false">O56</f>
        <v>0.0919265257514648</v>
      </c>
      <c r="AE10" s="3" t="n">
        <f aca="false">P56</f>
        <v>0.0941466075871888</v>
      </c>
      <c r="AF10" s="3" t="n">
        <f aca="false">Q56</f>
        <v>1.00583167660702</v>
      </c>
    </row>
    <row r="11" customFormat="false" ht="15" hidden="false" customHeight="false" outlineLevel="0" collapsed="false">
      <c r="A11" s="8"/>
      <c r="B11" s="9"/>
      <c r="C11" s="10" t="s">
        <v>26</v>
      </c>
      <c r="D11" s="11" t="n">
        <v>71</v>
      </c>
      <c r="E11" s="11" t="n">
        <v>635</v>
      </c>
      <c r="F11" s="11" t="n">
        <v>253</v>
      </c>
      <c r="G11" s="11" t="n">
        <v>109</v>
      </c>
      <c r="N11" s="14" t="s">
        <v>27</v>
      </c>
      <c r="O11" s="14"/>
      <c r="P11" s="14"/>
      <c r="Q11" s="14"/>
      <c r="T11" s="8"/>
      <c r="U11" s="9"/>
      <c r="V11" s="10" t="s">
        <v>26</v>
      </c>
      <c r="W11" s="11" t="n">
        <v>43</v>
      </c>
      <c r="X11" s="11" t="n">
        <v>682</v>
      </c>
      <c r="Y11" s="11" t="n">
        <v>213</v>
      </c>
      <c r="Z11" s="11" t="n">
        <v>99</v>
      </c>
      <c r="AC11" s="3" t="n">
        <f aca="false">N65</f>
        <v>0.891808964629912</v>
      </c>
      <c r="AD11" s="3" t="n">
        <f aca="false">O65</f>
        <v>0.0708653857680325</v>
      </c>
      <c r="AE11" s="3" t="n">
        <f aca="false">P65</f>
        <v>0.0812049770792403</v>
      </c>
      <c r="AF11" s="3" t="n">
        <f aca="false">Q65</f>
        <v>0.985424588086185</v>
      </c>
    </row>
    <row r="12" customFormat="false" ht="14.25" hidden="false" customHeight="false" outlineLevel="0" collapsed="false">
      <c r="A12" s="8"/>
      <c r="B12" s="9"/>
      <c r="C12" s="10" t="s">
        <v>28</v>
      </c>
      <c r="D12" s="11" t="n">
        <v>70</v>
      </c>
      <c r="E12" s="11" t="n">
        <v>659</v>
      </c>
      <c r="F12" s="11" t="n">
        <v>220</v>
      </c>
      <c r="G12" s="11" t="n">
        <v>119</v>
      </c>
      <c r="N12" s="13" t="n">
        <f aca="false">AVERAGE(N$8:N$10)</f>
        <v>0.66067940933479</v>
      </c>
      <c r="O12" s="13" t="n">
        <f aca="false">AVERAGE(O$8:O$10)</f>
        <v>0.214581968118758</v>
      </c>
      <c r="P12" s="13" t="n">
        <f aca="false">AVERAGE(P$8:P$10)</f>
        <v>0.36891830899772</v>
      </c>
      <c r="Q12" s="13" t="n">
        <f aca="false">AVERAGE(Q$8:Q$10)</f>
        <v>1.32418820410868</v>
      </c>
      <c r="T12" s="8"/>
      <c r="U12" s="9"/>
      <c r="V12" s="10" t="s">
        <v>28</v>
      </c>
      <c r="W12" s="11" t="n">
        <v>41</v>
      </c>
      <c r="X12" s="11" t="n">
        <v>740</v>
      </c>
      <c r="Y12" s="11" t="n">
        <v>139</v>
      </c>
      <c r="Z12" s="11" t="n">
        <v>117</v>
      </c>
      <c r="AC12" s="3" t="n">
        <f aca="false">N74</f>
        <v>0.910421863138488</v>
      </c>
      <c r="AD12" s="3" t="n">
        <f aca="false">O74</f>
        <v>0.0556194440651593</v>
      </c>
      <c r="AE12" s="3" t="n">
        <f aca="false">P74</f>
        <v>0.0720486111111111</v>
      </c>
      <c r="AF12" s="3" t="n">
        <f aca="false">Q74</f>
        <v>1.04506295559973</v>
      </c>
    </row>
    <row r="13" customFormat="false" ht="14.25" hidden="false" customHeight="false" outlineLevel="0" collapsed="false">
      <c r="A13" s="8"/>
      <c r="B13" s="9"/>
      <c r="C13" s="10" t="s">
        <v>29</v>
      </c>
      <c r="D13" s="11" t="n">
        <v>70</v>
      </c>
      <c r="E13" s="11" t="n">
        <v>645</v>
      </c>
      <c r="F13" s="11" t="n">
        <v>235</v>
      </c>
      <c r="G13" s="11" t="n">
        <v>118</v>
      </c>
      <c r="T13" s="8"/>
      <c r="U13" s="9"/>
      <c r="V13" s="10" t="s">
        <v>29</v>
      </c>
      <c r="W13" s="11" t="n">
        <v>43</v>
      </c>
      <c r="X13" s="11" t="n">
        <v>693</v>
      </c>
      <c r="Y13" s="11" t="n">
        <v>194</v>
      </c>
      <c r="Z13" s="11" t="n">
        <v>107</v>
      </c>
      <c r="AC13" s="3" t="n">
        <f aca="false">N83</f>
        <v>0.936527165932452</v>
      </c>
      <c r="AD13" s="3" t="n">
        <f aca="false">O83</f>
        <v>0.0361867172859227</v>
      </c>
      <c r="AE13" s="3" t="n">
        <f aca="false">P83</f>
        <v>0.0534979423868313</v>
      </c>
      <c r="AF13" s="3" t="n">
        <f aca="false">Q83</f>
        <v>1.04625579854208</v>
      </c>
    </row>
    <row r="14" customFormat="false" ht="14.25" hidden="false" customHeight="false" outlineLevel="0" collapsed="false">
      <c r="A14" s="8"/>
      <c r="B14" s="9"/>
      <c r="C14" s="10" t="s">
        <v>30</v>
      </c>
      <c r="D14" s="11" t="n">
        <v>59</v>
      </c>
      <c r="E14" s="11" t="n">
        <v>631</v>
      </c>
      <c r="F14" s="11" t="n">
        <v>255</v>
      </c>
      <c r="G14" s="11" t="n">
        <v>123</v>
      </c>
      <c r="T14" s="8"/>
      <c r="U14" s="9"/>
      <c r="V14" s="10" t="s">
        <v>30</v>
      </c>
      <c r="W14" s="11" t="n">
        <v>70</v>
      </c>
      <c r="X14" s="11" t="n">
        <v>657</v>
      </c>
      <c r="Y14" s="11" t="n">
        <v>219</v>
      </c>
      <c r="Z14" s="11" t="n">
        <v>91</v>
      </c>
      <c r="AC14" s="3" t="n">
        <f aca="false">N93</f>
        <v>0.951928805481084</v>
      </c>
      <c r="AD14" s="3" t="n">
        <f aca="false">O93</f>
        <v>0.0092490090474413</v>
      </c>
      <c r="AE14" s="3" t="n">
        <f aca="false">P93</f>
        <v>0.0260869565217391</v>
      </c>
      <c r="AF14" s="3" t="n">
        <f aca="false">Q93</f>
        <v>1.06730284956925</v>
      </c>
    </row>
    <row r="15" customFormat="false" ht="15" hidden="false" customHeight="false" outlineLevel="0" collapsed="false">
      <c r="A15" s="8"/>
      <c r="B15" s="9"/>
      <c r="C15" s="10" t="s">
        <v>31</v>
      </c>
      <c r="D15" s="11" t="n">
        <v>67</v>
      </c>
      <c r="E15" s="11" t="n">
        <v>644</v>
      </c>
      <c r="F15" s="11" t="n">
        <v>240</v>
      </c>
      <c r="G15" s="11" t="n">
        <v>117</v>
      </c>
      <c r="I15" s="5" t="s">
        <v>32</v>
      </c>
      <c r="J15" s="6" t="s">
        <v>11</v>
      </c>
      <c r="K15" s="6"/>
      <c r="L15" s="6"/>
      <c r="M15" s="6"/>
      <c r="N15" s="7" t="s">
        <v>12</v>
      </c>
      <c r="O15" s="7" t="s">
        <v>13</v>
      </c>
      <c r="P15" s="7" t="s">
        <v>14</v>
      </c>
      <c r="Q15" s="7" t="s">
        <v>15</v>
      </c>
      <c r="T15" s="8"/>
      <c r="U15" s="9"/>
      <c r="V15" s="10" t="s">
        <v>31</v>
      </c>
      <c r="W15" s="11" t="n">
        <v>38</v>
      </c>
      <c r="X15" s="11" t="n">
        <v>704</v>
      </c>
      <c r="Y15" s="11" t="n">
        <v>172</v>
      </c>
      <c r="Z15" s="11" t="n">
        <v>123</v>
      </c>
    </row>
    <row r="16" customFormat="false" ht="15" hidden="false" customHeight="false" outlineLevel="0" collapsed="false">
      <c r="A16" s="8"/>
      <c r="B16" s="9"/>
      <c r="C16" s="10" t="s">
        <v>33</v>
      </c>
      <c r="D16" s="11" t="n">
        <v>56</v>
      </c>
      <c r="E16" s="11" t="n">
        <v>613</v>
      </c>
      <c r="F16" s="11" t="n">
        <v>248</v>
      </c>
      <c r="G16" s="11" t="n">
        <v>144</v>
      </c>
      <c r="I16" s="5"/>
      <c r="J16" s="4" t="s">
        <v>6</v>
      </c>
      <c r="K16" s="4" t="s">
        <v>7</v>
      </c>
      <c r="L16" s="4" t="s">
        <v>8</v>
      </c>
      <c r="M16" s="4" t="s">
        <v>9</v>
      </c>
      <c r="N16" s="7"/>
      <c r="O16" s="7"/>
      <c r="P16" s="7"/>
      <c r="Q16" s="7"/>
      <c r="T16" s="8"/>
      <c r="U16" s="9"/>
      <c r="V16" s="10" t="s">
        <v>33</v>
      </c>
      <c r="W16" s="11" t="n">
        <v>44</v>
      </c>
      <c r="X16" s="11" t="n">
        <v>653</v>
      </c>
      <c r="Y16" s="11" t="n">
        <v>231</v>
      </c>
      <c r="Z16" s="11" t="n">
        <v>101</v>
      </c>
    </row>
    <row r="17" customFormat="false" ht="14.25" hidden="false" customHeight="false" outlineLevel="0" collapsed="false">
      <c r="A17" s="8"/>
      <c r="B17" s="15" t="s">
        <v>34</v>
      </c>
      <c r="C17" s="10" t="s">
        <v>18</v>
      </c>
      <c r="D17" s="11" t="n">
        <v>76</v>
      </c>
      <c r="E17" s="11" t="n">
        <v>616</v>
      </c>
      <c r="F17" s="11" t="n">
        <v>268</v>
      </c>
      <c r="G17" s="11" t="n">
        <v>108</v>
      </c>
      <c r="I17" s="12" t="s">
        <v>21</v>
      </c>
      <c r="J17" s="11" t="n">
        <f aca="false">SUM(W7:W16)</f>
        <v>450</v>
      </c>
      <c r="K17" s="11" t="n">
        <f aca="false">SUM(X7:X16)</f>
        <v>6926</v>
      </c>
      <c r="L17" s="11" t="n">
        <f aca="false">SUM(Y7:Y16)</f>
        <v>1911</v>
      </c>
      <c r="M17" s="11" t="n">
        <f aca="false">SUM(Z7:Z16)</f>
        <v>1075</v>
      </c>
      <c r="N17" s="13" t="n">
        <f aca="false">SUM(J17:K17)/SUM(J17:M17)</f>
        <v>0.711831692723413</v>
      </c>
      <c r="O17" s="13" t="n">
        <f aca="false">J17/(J17+L17)</f>
        <v>0.190597204574333</v>
      </c>
      <c r="P17" s="13" t="n">
        <f aca="false">J17/(J17+M17)</f>
        <v>0.295081967213115</v>
      </c>
      <c r="Q17" s="13" t="n">
        <f aca="false">(990+J17+L17)/2515</f>
        <v>1.3324055666004</v>
      </c>
      <c r="T17" s="8"/>
      <c r="U17" s="15" t="s">
        <v>34</v>
      </c>
      <c r="V17" s="10" t="s">
        <v>18</v>
      </c>
      <c r="W17" s="11" t="n">
        <v>53</v>
      </c>
      <c r="X17" s="11" t="n">
        <v>689</v>
      </c>
      <c r="Y17" s="11" t="n">
        <v>190</v>
      </c>
      <c r="Z17" s="11" t="n">
        <v>105</v>
      </c>
    </row>
    <row r="18" customFormat="false" ht="14.25" hidden="false" customHeight="false" outlineLevel="0" collapsed="false">
      <c r="A18" s="8"/>
      <c r="B18" s="15"/>
      <c r="C18" s="10" t="s">
        <v>20</v>
      </c>
      <c r="D18" s="11" t="n">
        <v>74</v>
      </c>
      <c r="E18" s="11" t="n">
        <v>649</v>
      </c>
      <c r="F18" s="11" t="n">
        <v>228</v>
      </c>
      <c r="G18" s="11" t="n">
        <v>117</v>
      </c>
      <c r="I18" s="12" t="s">
        <v>23</v>
      </c>
      <c r="J18" s="11" t="n">
        <f aca="false">SUM(W17:W26)</f>
        <v>481</v>
      </c>
      <c r="K18" s="11" t="n">
        <f aca="false">SUM(X17:X26)</f>
        <v>6746</v>
      </c>
      <c r="L18" s="11" t="n">
        <f aca="false">SUM(Y17:Y26)</f>
        <v>2091</v>
      </c>
      <c r="M18" s="11" t="n">
        <f aca="false">SUM(Z17:Z26)</f>
        <v>1044</v>
      </c>
      <c r="N18" s="13" t="n">
        <f aca="false">SUM(J18:K18)/SUM(J18:M18)</f>
        <v>0.697452229299363</v>
      </c>
      <c r="O18" s="13" t="n">
        <f aca="false">J18/(J18+L18)</f>
        <v>0.18701399688958</v>
      </c>
      <c r="P18" s="13" t="n">
        <f aca="false">J18/(J18+M18)</f>
        <v>0.315409836065574</v>
      </c>
      <c r="Q18" s="13" t="n">
        <f aca="false">(990+J18+L18)/2515</f>
        <v>1.41630218687873</v>
      </c>
      <c r="T18" s="8"/>
      <c r="U18" s="15"/>
      <c r="V18" s="10" t="s">
        <v>20</v>
      </c>
      <c r="W18" s="11" t="n">
        <v>42</v>
      </c>
      <c r="X18" s="11" t="n">
        <v>683</v>
      </c>
      <c r="Y18" s="11" t="n">
        <v>213</v>
      </c>
      <c r="Z18" s="11" t="n">
        <v>99</v>
      </c>
    </row>
    <row r="19" customFormat="false" ht="14.25" hidden="false" customHeight="false" outlineLevel="0" collapsed="false">
      <c r="A19" s="8"/>
      <c r="B19" s="15"/>
      <c r="C19" s="10" t="s">
        <v>22</v>
      </c>
      <c r="D19" s="11" t="n">
        <v>78</v>
      </c>
      <c r="E19" s="11" t="n">
        <v>621</v>
      </c>
      <c r="F19" s="11" t="n">
        <v>264</v>
      </c>
      <c r="G19" s="11" t="n">
        <v>105</v>
      </c>
      <c r="I19" s="12" t="s">
        <v>25</v>
      </c>
      <c r="J19" s="11" t="n">
        <f aca="false">SUM(W27:W36)</f>
        <v>422</v>
      </c>
      <c r="K19" s="11" t="n">
        <f aca="false">SUM(X27:X36)</f>
        <v>6902</v>
      </c>
      <c r="L19" s="11" t="n">
        <f aca="false">SUM(Y27:Y36)</f>
        <v>1935</v>
      </c>
      <c r="M19" s="11" t="n">
        <f aca="false">SUM(Z27:Z36)</f>
        <v>1103</v>
      </c>
      <c r="N19" s="13" t="n">
        <f aca="false">SUM(J19:K19)/SUM(J19:M19)</f>
        <v>0.706813356494885</v>
      </c>
      <c r="O19" s="13" t="n">
        <f aca="false">J19/(J19+L19)</f>
        <v>0.179041154009334</v>
      </c>
      <c r="P19" s="13" t="n">
        <f aca="false">J19/(J19+M19)</f>
        <v>0.27672131147541</v>
      </c>
      <c r="Q19" s="13" t="n">
        <f aca="false">(990+J19+L19)/2515</f>
        <v>1.33081510934394</v>
      </c>
      <c r="T19" s="8"/>
      <c r="U19" s="15"/>
      <c r="V19" s="10" t="s">
        <v>22</v>
      </c>
      <c r="W19" s="11" t="n">
        <v>46</v>
      </c>
      <c r="X19" s="11" t="n">
        <v>675</v>
      </c>
      <c r="Y19" s="11" t="n">
        <v>199</v>
      </c>
      <c r="Z19" s="11" t="n">
        <v>117</v>
      </c>
    </row>
    <row r="20" customFormat="false" ht="15" hidden="false" customHeight="false" outlineLevel="0" collapsed="false">
      <c r="A20" s="8"/>
      <c r="B20" s="15"/>
      <c r="C20" s="10" t="s">
        <v>24</v>
      </c>
      <c r="D20" s="11" t="n">
        <v>79</v>
      </c>
      <c r="E20" s="11" t="n">
        <v>604</v>
      </c>
      <c r="F20" s="11" t="n">
        <v>279</v>
      </c>
      <c r="G20" s="11" t="n">
        <v>106</v>
      </c>
      <c r="N20" s="14" t="s">
        <v>27</v>
      </c>
      <c r="O20" s="14"/>
      <c r="P20" s="14"/>
      <c r="Q20" s="14"/>
      <c r="T20" s="8"/>
      <c r="U20" s="15"/>
      <c r="V20" s="10" t="s">
        <v>24</v>
      </c>
      <c r="W20" s="11" t="n">
        <v>56</v>
      </c>
      <c r="X20" s="11" t="n">
        <v>690</v>
      </c>
      <c r="Y20" s="11" t="n">
        <v>186</v>
      </c>
      <c r="Z20" s="11" t="n">
        <v>105</v>
      </c>
    </row>
    <row r="21" customFormat="false" ht="14.25" hidden="false" customHeight="false" outlineLevel="0" collapsed="false">
      <c r="A21" s="8"/>
      <c r="B21" s="15"/>
      <c r="C21" s="10" t="s">
        <v>26</v>
      </c>
      <c r="D21" s="11" t="n">
        <v>71</v>
      </c>
      <c r="E21" s="11" t="n">
        <v>607</v>
      </c>
      <c r="F21" s="11" t="n">
        <v>274</v>
      </c>
      <c r="G21" s="11" t="n">
        <v>116</v>
      </c>
      <c r="N21" s="13" t="n">
        <f aca="false">AVERAGE(N$17:N$19)</f>
        <v>0.705365759505887</v>
      </c>
      <c r="O21" s="13" t="n">
        <f aca="false">AVERAGE(O$17:O$19)</f>
        <v>0.185550785157749</v>
      </c>
      <c r="P21" s="13" t="n">
        <f aca="false">AVERAGE(P$17:P$19)</f>
        <v>0.295737704918033</v>
      </c>
      <c r="Q21" s="13" t="n">
        <f aca="false">AVERAGE(Q$17:Q$19)</f>
        <v>1.35984095427435</v>
      </c>
      <c r="T21" s="8"/>
      <c r="U21" s="15"/>
      <c r="V21" s="10" t="s">
        <v>26</v>
      </c>
      <c r="W21" s="11" t="n">
        <v>54</v>
      </c>
      <c r="X21" s="11" t="n">
        <v>644</v>
      </c>
      <c r="Y21" s="11" t="n">
        <v>238</v>
      </c>
      <c r="Z21" s="11" t="n">
        <v>101</v>
      </c>
    </row>
    <row r="22" customFormat="false" ht="14.25" hidden="false" customHeight="false" outlineLevel="0" collapsed="false">
      <c r="A22" s="8"/>
      <c r="B22" s="15"/>
      <c r="C22" s="10" t="s">
        <v>28</v>
      </c>
      <c r="D22" s="11" t="n">
        <v>73</v>
      </c>
      <c r="E22" s="11" t="n">
        <v>656</v>
      </c>
      <c r="F22" s="11" t="n">
        <v>226</v>
      </c>
      <c r="G22" s="11" t="n">
        <v>113</v>
      </c>
      <c r="T22" s="8"/>
      <c r="U22" s="15"/>
      <c r="V22" s="10" t="s">
        <v>28</v>
      </c>
      <c r="W22" s="11" t="n">
        <v>51</v>
      </c>
      <c r="X22" s="11" t="n">
        <v>637</v>
      </c>
      <c r="Y22" s="11" t="n">
        <v>253</v>
      </c>
      <c r="Z22" s="11" t="n">
        <v>96</v>
      </c>
    </row>
    <row r="23" customFormat="false" ht="14.25" hidden="false" customHeight="false" outlineLevel="0" collapsed="false">
      <c r="A23" s="8"/>
      <c r="B23" s="15"/>
      <c r="C23" s="10" t="s">
        <v>29</v>
      </c>
      <c r="D23" s="11" t="n">
        <v>55</v>
      </c>
      <c r="E23" s="11" t="n">
        <v>673</v>
      </c>
      <c r="F23" s="11" t="n">
        <v>221</v>
      </c>
      <c r="G23" s="11" t="n">
        <v>119</v>
      </c>
      <c r="T23" s="8"/>
      <c r="U23" s="15"/>
      <c r="V23" s="10" t="s">
        <v>29</v>
      </c>
      <c r="W23" s="11" t="n">
        <v>41</v>
      </c>
      <c r="X23" s="11" t="n">
        <v>675</v>
      </c>
      <c r="Y23" s="11" t="n">
        <v>208</v>
      </c>
      <c r="Z23" s="11" t="n">
        <v>113</v>
      </c>
    </row>
    <row r="24" customFormat="false" ht="15" hidden="false" customHeight="false" outlineLevel="0" collapsed="false">
      <c r="A24" s="8"/>
      <c r="B24" s="15"/>
      <c r="C24" s="10" t="s">
        <v>30</v>
      </c>
      <c r="D24" s="11" t="n">
        <v>82</v>
      </c>
      <c r="E24" s="11" t="n">
        <v>580</v>
      </c>
      <c r="F24" s="11" t="n">
        <v>307</v>
      </c>
      <c r="G24" s="11" t="n">
        <v>99</v>
      </c>
      <c r="I24" s="5" t="s">
        <v>35</v>
      </c>
      <c r="J24" s="6" t="s">
        <v>11</v>
      </c>
      <c r="K24" s="6"/>
      <c r="L24" s="6"/>
      <c r="M24" s="6"/>
      <c r="N24" s="7" t="s">
        <v>12</v>
      </c>
      <c r="O24" s="7" t="s">
        <v>13</v>
      </c>
      <c r="P24" s="7" t="s">
        <v>14</v>
      </c>
      <c r="Q24" s="7" t="s">
        <v>15</v>
      </c>
      <c r="T24" s="8"/>
      <c r="U24" s="15"/>
      <c r="V24" s="10" t="s">
        <v>30</v>
      </c>
      <c r="W24" s="11" t="n">
        <v>58</v>
      </c>
      <c r="X24" s="11" t="n">
        <v>649</v>
      </c>
      <c r="Y24" s="11" t="n">
        <v>253</v>
      </c>
      <c r="Z24" s="11" t="n">
        <v>77</v>
      </c>
    </row>
    <row r="25" customFormat="false" ht="15" hidden="false" customHeight="false" outlineLevel="0" collapsed="false">
      <c r="A25" s="8"/>
      <c r="B25" s="15"/>
      <c r="C25" s="10" t="s">
        <v>31</v>
      </c>
      <c r="D25" s="11" t="n">
        <v>59</v>
      </c>
      <c r="E25" s="11" t="n">
        <v>660</v>
      </c>
      <c r="F25" s="11" t="n">
        <v>241</v>
      </c>
      <c r="G25" s="11" t="n">
        <v>108</v>
      </c>
      <c r="I25" s="5"/>
      <c r="J25" s="4" t="s">
        <v>6</v>
      </c>
      <c r="K25" s="4" t="s">
        <v>7</v>
      </c>
      <c r="L25" s="4" t="s">
        <v>8</v>
      </c>
      <c r="M25" s="4" t="s">
        <v>9</v>
      </c>
      <c r="N25" s="7"/>
      <c r="O25" s="7"/>
      <c r="P25" s="7"/>
      <c r="Q25" s="7"/>
      <c r="T25" s="8"/>
      <c r="U25" s="15"/>
      <c r="V25" s="10" t="s">
        <v>31</v>
      </c>
      <c r="W25" s="11" t="n">
        <v>49</v>
      </c>
      <c r="X25" s="11" t="n">
        <v>681</v>
      </c>
      <c r="Y25" s="11" t="n">
        <v>208</v>
      </c>
      <c r="Z25" s="11" t="n">
        <v>99</v>
      </c>
    </row>
    <row r="26" customFormat="false" ht="14.25" hidden="false" customHeight="false" outlineLevel="0" collapsed="false">
      <c r="A26" s="8"/>
      <c r="B26" s="15"/>
      <c r="C26" s="10" t="s">
        <v>33</v>
      </c>
      <c r="D26" s="11" t="n">
        <v>57</v>
      </c>
      <c r="E26" s="11" t="n">
        <v>634</v>
      </c>
      <c r="F26" s="11" t="n">
        <v>229</v>
      </c>
      <c r="G26" s="11" t="n">
        <v>141</v>
      </c>
      <c r="I26" s="12" t="s">
        <v>21</v>
      </c>
      <c r="J26" s="11" t="n">
        <f aca="false">SUM(D41:D50)</f>
        <v>266</v>
      </c>
      <c r="K26" s="11" t="n">
        <f aca="false">SUM(E41:E50)</f>
        <v>7398</v>
      </c>
      <c r="L26" s="11" t="n">
        <f aca="false">SUM(F41:F50)</f>
        <v>1439</v>
      </c>
      <c r="M26" s="11" t="n">
        <f aca="false">SUM(G41:G50)</f>
        <v>922</v>
      </c>
      <c r="N26" s="13" t="n">
        <f aca="false">SUM(J26:K26)/SUM(J26:M26)</f>
        <v>0.764488778054863</v>
      </c>
      <c r="O26" s="13" t="n">
        <f aca="false">J26/(J26+L26)</f>
        <v>0.156011730205279</v>
      </c>
      <c r="P26" s="13" t="n">
        <f aca="false">J26/(J26+M26)</f>
        <v>0.223905723905724</v>
      </c>
      <c r="Q26" s="13" t="n">
        <f aca="false">(1327+J26+L26)/2515</f>
        <v>1.20556660039761</v>
      </c>
      <c r="T26" s="8"/>
      <c r="U26" s="15"/>
      <c r="V26" s="10" t="s">
        <v>33</v>
      </c>
      <c r="W26" s="11" t="n">
        <v>31</v>
      </c>
      <c r="X26" s="11" t="n">
        <v>723</v>
      </c>
      <c r="Y26" s="11" t="n">
        <v>143</v>
      </c>
      <c r="Z26" s="11" t="n">
        <v>132</v>
      </c>
    </row>
    <row r="27" customFormat="false" ht="14.25" hidden="false" customHeight="false" outlineLevel="0" collapsed="false">
      <c r="A27" s="8"/>
      <c r="B27" s="16" t="s">
        <v>36</v>
      </c>
      <c r="C27" s="10" t="s">
        <v>18</v>
      </c>
      <c r="D27" s="11" t="n">
        <v>84</v>
      </c>
      <c r="E27" s="11" t="n">
        <v>561</v>
      </c>
      <c r="F27" s="11" t="n">
        <v>349</v>
      </c>
      <c r="G27" s="11" t="n">
        <v>74</v>
      </c>
      <c r="I27" s="12" t="s">
        <v>23</v>
      </c>
      <c r="J27" s="11" t="n">
        <f aca="false">SUM(D51:D60)</f>
        <v>227</v>
      </c>
      <c r="K27" s="11" t="n">
        <f aca="false">SUM(E51:E60)</f>
        <v>7586</v>
      </c>
      <c r="L27" s="11" t="n">
        <f aca="false">SUM(F51:F60)</f>
        <v>1251</v>
      </c>
      <c r="M27" s="11" t="n">
        <f aca="false">SUM(G51:G60)</f>
        <v>961</v>
      </c>
      <c r="N27" s="13" t="n">
        <f aca="false">SUM(J27:K27)/SUM(J27:M27)</f>
        <v>0.779351620947631</v>
      </c>
      <c r="O27" s="13" t="n">
        <f aca="false">J27/(J27+L27)</f>
        <v>0.153585926928281</v>
      </c>
      <c r="P27" s="13" t="n">
        <f aca="false">J27/(J27+M27)</f>
        <v>0.191077441077441</v>
      </c>
      <c r="Q27" s="13" t="n">
        <f aca="false">(1327+J27+L27)/2515</f>
        <v>1.11530815109344</v>
      </c>
      <c r="T27" s="8"/>
      <c r="U27" s="16" t="s">
        <v>36</v>
      </c>
      <c r="V27" s="10" t="s">
        <v>18</v>
      </c>
      <c r="W27" s="11" t="n">
        <v>52</v>
      </c>
      <c r="X27" s="11" t="n">
        <v>657</v>
      </c>
      <c r="Y27" s="11" t="n">
        <v>218</v>
      </c>
      <c r="Z27" s="11" t="n">
        <v>110</v>
      </c>
    </row>
    <row r="28" customFormat="false" ht="14.25" hidden="false" customHeight="false" outlineLevel="0" collapsed="false">
      <c r="A28" s="8"/>
      <c r="B28" s="8"/>
      <c r="C28" s="10" t="s">
        <v>20</v>
      </c>
      <c r="D28" s="11" t="n">
        <v>68</v>
      </c>
      <c r="E28" s="11" t="n">
        <v>630</v>
      </c>
      <c r="F28" s="11" t="n">
        <v>246</v>
      </c>
      <c r="G28" s="11" t="n">
        <v>124</v>
      </c>
      <c r="I28" s="12" t="s">
        <v>25</v>
      </c>
      <c r="J28" s="11" t="n">
        <f aca="false">SUM(D61:D70)</f>
        <v>261</v>
      </c>
      <c r="K28" s="11" t="n">
        <f aca="false">SUM(E61:E70)</f>
        <v>7572</v>
      </c>
      <c r="L28" s="11" t="n">
        <f aca="false">SUM(F61:F70)</f>
        <v>1265</v>
      </c>
      <c r="M28" s="11" t="n">
        <f aca="false">SUM(G61:G70)</f>
        <v>927</v>
      </c>
      <c r="N28" s="13" t="n">
        <f aca="false">SUM(J28:K28)/SUM(J28:M28)</f>
        <v>0.781346633416459</v>
      </c>
      <c r="O28" s="13" t="n">
        <f aca="false">J28/(J28+L28)</f>
        <v>0.171035386631717</v>
      </c>
      <c r="P28" s="13" t="n">
        <f aca="false">J28/(J28+M28)</f>
        <v>0.21969696969697</v>
      </c>
      <c r="Q28" s="13" t="n">
        <f aca="false">(1327+J28+L28)/2515</f>
        <v>1.13439363817097</v>
      </c>
      <c r="T28" s="8"/>
      <c r="U28" s="8"/>
      <c r="V28" s="10" t="s">
        <v>20</v>
      </c>
      <c r="W28" s="11" t="n">
        <v>37</v>
      </c>
      <c r="X28" s="11" t="n">
        <v>705</v>
      </c>
      <c r="Y28" s="11" t="n">
        <v>182</v>
      </c>
      <c r="Z28" s="11" t="n">
        <v>113</v>
      </c>
    </row>
    <row r="29" customFormat="false" ht="15" hidden="false" customHeight="false" outlineLevel="0" collapsed="false">
      <c r="A29" s="8"/>
      <c r="B29" s="8"/>
      <c r="C29" s="10" t="s">
        <v>22</v>
      </c>
      <c r="D29" s="11" t="n">
        <v>85</v>
      </c>
      <c r="E29" s="11" t="n">
        <v>640</v>
      </c>
      <c r="F29" s="11" t="n">
        <v>246</v>
      </c>
      <c r="G29" s="11" t="n">
        <v>97</v>
      </c>
      <c r="N29" s="14" t="s">
        <v>27</v>
      </c>
      <c r="O29" s="14"/>
      <c r="P29" s="14"/>
      <c r="Q29" s="14"/>
      <c r="T29" s="8"/>
      <c r="U29" s="8"/>
      <c r="V29" s="10" t="s">
        <v>22</v>
      </c>
      <c r="W29" s="11" t="n">
        <v>41</v>
      </c>
      <c r="X29" s="11" t="n">
        <v>696</v>
      </c>
      <c r="Y29" s="11" t="n">
        <v>198</v>
      </c>
      <c r="Z29" s="11" t="n">
        <v>102</v>
      </c>
    </row>
    <row r="30" customFormat="false" ht="14.25" hidden="false" customHeight="false" outlineLevel="0" collapsed="false">
      <c r="A30" s="8"/>
      <c r="B30" s="8"/>
      <c r="C30" s="10" t="s">
        <v>24</v>
      </c>
      <c r="D30" s="11" t="n">
        <v>75</v>
      </c>
      <c r="E30" s="11" t="n">
        <v>627</v>
      </c>
      <c r="F30" s="11" t="n">
        <v>236</v>
      </c>
      <c r="G30" s="11" t="n">
        <v>130</v>
      </c>
      <c r="N30" s="13" t="n">
        <f aca="false">AVERAGE(N$26:N$28)</f>
        <v>0.775062344139651</v>
      </c>
      <c r="O30" s="13" t="n">
        <f aca="false">AVERAGE(O$26:O$28)</f>
        <v>0.160211014588426</v>
      </c>
      <c r="P30" s="13" t="n">
        <f aca="false">AVERAGE(P$26:P$28)</f>
        <v>0.211560044893378</v>
      </c>
      <c r="Q30" s="13" t="n">
        <f aca="false">AVERAGE(Q$26:Q$28)</f>
        <v>1.15175612988734</v>
      </c>
      <c r="T30" s="8"/>
      <c r="U30" s="8"/>
      <c r="V30" s="10" t="s">
        <v>24</v>
      </c>
      <c r="W30" s="11" t="n">
        <v>49</v>
      </c>
      <c r="X30" s="11" t="n">
        <v>673</v>
      </c>
      <c r="Y30" s="11" t="n">
        <v>201</v>
      </c>
      <c r="Z30" s="11" t="n">
        <v>114</v>
      </c>
    </row>
    <row r="31" customFormat="false" ht="14.25" hidden="false" customHeight="false" outlineLevel="0" collapsed="false">
      <c r="A31" s="8"/>
      <c r="B31" s="8"/>
      <c r="C31" s="10" t="s">
        <v>26</v>
      </c>
      <c r="D31" s="11" t="n">
        <v>67</v>
      </c>
      <c r="E31" s="11" t="n">
        <v>624</v>
      </c>
      <c r="F31" s="11" t="n">
        <v>260</v>
      </c>
      <c r="G31" s="11" t="n">
        <v>117</v>
      </c>
      <c r="T31" s="8"/>
      <c r="U31" s="8"/>
      <c r="V31" s="10" t="s">
        <v>26</v>
      </c>
      <c r="W31" s="11" t="n">
        <v>45</v>
      </c>
      <c r="X31" s="11" t="n">
        <v>680</v>
      </c>
      <c r="Y31" s="11" t="n">
        <v>201</v>
      </c>
      <c r="Z31" s="11" t="n">
        <v>111</v>
      </c>
    </row>
    <row r="32" customFormat="false" ht="14.25" hidden="false" customHeight="false" outlineLevel="0" collapsed="false">
      <c r="A32" s="8"/>
      <c r="B32" s="8"/>
      <c r="C32" s="10" t="s">
        <v>28</v>
      </c>
      <c r="D32" s="11" t="n">
        <v>70</v>
      </c>
      <c r="E32" s="11" t="n">
        <v>614</v>
      </c>
      <c r="F32" s="11" t="n">
        <v>251</v>
      </c>
      <c r="G32" s="11" t="n">
        <v>133</v>
      </c>
      <c r="T32" s="8"/>
      <c r="U32" s="8"/>
      <c r="V32" s="10" t="s">
        <v>28</v>
      </c>
      <c r="W32" s="11" t="n">
        <v>40</v>
      </c>
      <c r="X32" s="11" t="n">
        <v>705</v>
      </c>
      <c r="Y32" s="11" t="n">
        <v>200</v>
      </c>
      <c r="Z32" s="11" t="n">
        <v>92</v>
      </c>
    </row>
    <row r="33" customFormat="false" ht="15" hidden="false" customHeight="false" outlineLevel="0" collapsed="false">
      <c r="A33" s="8"/>
      <c r="B33" s="8"/>
      <c r="C33" s="10" t="s">
        <v>29</v>
      </c>
      <c r="D33" s="11" t="n">
        <v>57</v>
      </c>
      <c r="E33" s="11" t="n">
        <v>640</v>
      </c>
      <c r="F33" s="11" t="n">
        <v>270</v>
      </c>
      <c r="G33" s="11" t="n">
        <v>101</v>
      </c>
      <c r="I33" s="5" t="s">
        <v>37</v>
      </c>
      <c r="J33" s="6" t="s">
        <v>11</v>
      </c>
      <c r="K33" s="6"/>
      <c r="L33" s="6"/>
      <c r="M33" s="6"/>
      <c r="N33" s="7" t="s">
        <v>12</v>
      </c>
      <c r="O33" s="7" t="s">
        <v>13</v>
      </c>
      <c r="P33" s="7" t="s">
        <v>14</v>
      </c>
      <c r="Q33" s="7" t="s">
        <v>15</v>
      </c>
      <c r="T33" s="8"/>
      <c r="U33" s="8"/>
      <c r="V33" s="10" t="s">
        <v>29</v>
      </c>
      <c r="W33" s="11" t="n">
        <v>42</v>
      </c>
      <c r="X33" s="11" t="n">
        <v>709</v>
      </c>
      <c r="Y33" s="11" t="n">
        <v>176</v>
      </c>
      <c r="Z33" s="11" t="n">
        <v>110</v>
      </c>
    </row>
    <row r="34" customFormat="false" ht="15" hidden="false" customHeight="false" outlineLevel="0" collapsed="false">
      <c r="A34" s="8"/>
      <c r="B34" s="8"/>
      <c r="C34" s="10" t="s">
        <v>30</v>
      </c>
      <c r="D34" s="11" t="n">
        <v>51</v>
      </c>
      <c r="E34" s="11" t="n">
        <v>612</v>
      </c>
      <c r="F34" s="11" t="n">
        <v>272</v>
      </c>
      <c r="G34" s="11" t="n">
        <v>133</v>
      </c>
      <c r="I34" s="5"/>
      <c r="J34" s="4" t="s">
        <v>6</v>
      </c>
      <c r="K34" s="4" t="s">
        <v>7</v>
      </c>
      <c r="L34" s="4" t="s">
        <v>8</v>
      </c>
      <c r="M34" s="4" t="s">
        <v>9</v>
      </c>
      <c r="N34" s="7"/>
      <c r="O34" s="7"/>
      <c r="P34" s="7"/>
      <c r="Q34" s="7"/>
      <c r="T34" s="8"/>
      <c r="U34" s="8"/>
      <c r="V34" s="10" t="s">
        <v>30</v>
      </c>
      <c r="W34" s="11" t="n">
        <v>32</v>
      </c>
      <c r="X34" s="11" t="n">
        <v>685</v>
      </c>
      <c r="Y34" s="11" t="n">
        <v>198</v>
      </c>
      <c r="Z34" s="11" t="n">
        <v>122</v>
      </c>
    </row>
    <row r="35" customFormat="false" ht="14.25" hidden="false" customHeight="false" outlineLevel="0" collapsed="false">
      <c r="A35" s="8"/>
      <c r="B35" s="8"/>
      <c r="C35" s="10" t="s">
        <v>31</v>
      </c>
      <c r="D35" s="11" t="n">
        <v>65</v>
      </c>
      <c r="E35" s="11" t="n">
        <v>676</v>
      </c>
      <c r="F35" s="11" t="n">
        <v>208</v>
      </c>
      <c r="G35" s="11" t="n">
        <v>119</v>
      </c>
      <c r="I35" s="12" t="s">
        <v>21</v>
      </c>
      <c r="J35" s="11" t="n">
        <f aca="false">SUM(W41:W50)</f>
        <v>131</v>
      </c>
      <c r="K35" s="11" t="n">
        <f aca="false">SUM(X41:X50)</f>
        <v>7840</v>
      </c>
      <c r="L35" s="11" t="n">
        <f aca="false">SUM(Y41:Y50)</f>
        <v>997</v>
      </c>
      <c r="M35" s="11" t="n">
        <f aca="false">SUM(Z41:Z50)</f>
        <v>785</v>
      </c>
      <c r="N35" s="13" t="n">
        <f aca="false">SUM(J35:K35)/SUM(J35:M35)</f>
        <v>0.817286988618887</v>
      </c>
      <c r="O35" s="13" t="n">
        <f aca="false">J35/(J35+L35)</f>
        <v>0.11613475177305</v>
      </c>
      <c r="P35" s="13" t="n">
        <f aca="false">J35/(J35+M35)</f>
        <v>0.143013100436681</v>
      </c>
      <c r="Q35" s="13" t="n">
        <f aca="false">(1599+J35+L35)/2515</f>
        <v>1.08429423459245</v>
      </c>
      <c r="T35" s="8"/>
      <c r="U35" s="8"/>
      <c r="V35" s="10" t="s">
        <v>31</v>
      </c>
      <c r="W35" s="11" t="n">
        <v>52</v>
      </c>
      <c r="X35" s="11" t="n">
        <v>670</v>
      </c>
      <c r="Y35" s="11" t="n">
        <v>204</v>
      </c>
      <c r="Z35" s="11" t="n">
        <v>111</v>
      </c>
    </row>
    <row r="36" customFormat="false" ht="14.25" hidden="false" customHeight="false" outlineLevel="0" collapsed="false">
      <c r="A36" s="8"/>
      <c r="B36" s="8"/>
      <c r="C36" s="10" t="s">
        <v>33</v>
      </c>
      <c r="D36" s="11" t="n">
        <v>68</v>
      </c>
      <c r="E36" s="11" t="n">
        <v>631</v>
      </c>
      <c r="F36" s="11" t="n">
        <v>244</v>
      </c>
      <c r="G36" s="11" t="n">
        <v>118</v>
      </c>
      <c r="I36" s="12" t="s">
        <v>23</v>
      </c>
      <c r="J36" s="11" t="n">
        <f aca="false">SUM(W51:W60)</f>
        <v>142</v>
      </c>
      <c r="K36" s="11" t="n">
        <f aca="false">SUM(X51:X60)</f>
        <v>7858</v>
      </c>
      <c r="L36" s="11" t="n">
        <f aca="false">SUM(Y51:Y60)</f>
        <v>979</v>
      </c>
      <c r="M36" s="11" t="n">
        <f aca="false">SUM(Z51:Z60)</f>
        <v>774</v>
      </c>
      <c r="N36" s="13" t="n">
        <f aca="false">SUM(J36:K36)/SUM(J36:M36)</f>
        <v>0.820260432687378</v>
      </c>
      <c r="O36" s="13" t="n">
        <f aca="false">J36/(J36+L36)</f>
        <v>0.126672613737734</v>
      </c>
      <c r="P36" s="13" t="n">
        <f aca="false">J36/(J36+M36)</f>
        <v>0.155021834061135</v>
      </c>
      <c r="Q36" s="13" t="n">
        <f aca="false">(1599+J36+L36)/2515</f>
        <v>1.08151093439364</v>
      </c>
      <c r="T36" s="8"/>
      <c r="U36" s="8"/>
      <c r="V36" s="10" t="s">
        <v>33</v>
      </c>
      <c r="W36" s="11" t="n">
        <v>32</v>
      </c>
      <c r="X36" s="11" t="n">
        <v>722</v>
      </c>
      <c r="Y36" s="11" t="n">
        <v>157</v>
      </c>
      <c r="Z36" s="11" t="n">
        <v>118</v>
      </c>
    </row>
    <row r="37" customFormat="false" ht="12.75" hidden="false" customHeight="false" outlineLevel="0" collapsed="false">
      <c r="D37" s="17"/>
      <c r="E37" s="17"/>
      <c r="F37" s="17"/>
      <c r="G37" s="17"/>
      <c r="I37" s="12" t="s">
        <v>25</v>
      </c>
      <c r="J37" s="11" t="n">
        <f aca="false">SUM(W61:W70)</f>
        <v>154</v>
      </c>
      <c r="K37" s="11" t="n">
        <f aca="false">SUM(X61:X70)</f>
        <v>7741</v>
      </c>
      <c r="L37" s="11" t="n">
        <f aca="false">SUM(Y61:Y70)</f>
        <v>1096</v>
      </c>
      <c r="M37" s="11" t="n">
        <f aca="false">SUM(Z61:Z70)</f>
        <v>762</v>
      </c>
      <c r="N37" s="13" t="n">
        <f aca="false">SUM(J37:K37)/SUM(J37:M37)</f>
        <v>0.809494514508356</v>
      </c>
      <c r="O37" s="13" t="n">
        <f aca="false">J37/(J37+L37)</f>
        <v>0.1232</v>
      </c>
      <c r="P37" s="13" t="n">
        <f aca="false">J37/(J37+M37)</f>
        <v>0.168122270742358</v>
      </c>
      <c r="Q37" s="13" t="n">
        <f aca="false">(1599+J37+L37)/2515</f>
        <v>1.13280318091451</v>
      </c>
      <c r="W37" s="17"/>
      <c r="X37" s="17"/>
      <c r="Y37" s="17"/>
      <c r="Z37" s="17"/>
    </row>
    <row r="38" customFormat="false" ht="15" hidden="false" customHeight="false" outlineLevel="0" collapsed="false">
      <c r="D38" s="17"/>
      <c r="E38" s="17"/>
      <c r="F38" s="17"/>
      <c r="G38" s="17"/>
      <c r="N38" s="14" t="s">
        <v>27</v>
      </c>
      <c r="O38" s="14"/>
      <c r="P38" s="14"/>
      <c r="Q38" s="14"/>
      <c r="W38" s="17"/>
      <c r="X38" s="17"/>
      <c r="Y38" s="17"/>
      <c r="Z38" s="17"/>
    </row>
    <row r="39" customFormat="false" ht="12.75" hidden="false" customHeight="false" outlineLevel="0" collapsed="false">
      <c r="D39" s="17"/>
      <c r="E39" s="17"/>
      <c r="F39" s="17"/>
      <c r="G39" s="17"/>
      <c r="N39" s="13" t="n">
        <f aca="false">AVERAGE(N$35:N$37)</f>
        <v>0.81568064527154</v>
      </c>
      <c r="O39" s="13" t="n">
        <f aca="false">AVERAGE(O$35:O$37)</f>
        <v>0.122002455170261</v>
      </c>
      <c r="P39" s="13" t="n">
        <f aca="false">AVERAGE(P$35:P$37)</f>
        <v>0.155385735080058</v>
      </c>
      <c r="Q39" s="13" t="n">
        <f aca="false">AVERAGE(Q$35:Q$37)</f>
        <v>1.09953611663353</v>
      </c>
      <c r="W39" s="17"/>
      <c r="X39" s="17"/>
      <c r="Y39" s="17"/>
      <c r="Z39" s="17"/>
    </row>
    <row r="40" customFormat="false" ht="15" hidden="false" customHeight="false" outlineLevel="0" collapsed="false">
      <c r="D40" s="4" t="s">
        <v>6</v>
      </c>
      <c r="E40" s="4" t="s">
        <v>7</v>
      </c>
      <c r="F40" s="4" t="s">
        <v>8</v>
      </c>
      <c r="G40" s="4" t="s">
        <v>9</v>
      </c>
      <c r="W40" s="4" t="s">
        <v>6</v>
      </c>
      <c r="X40" s="4" t="s">
        <v>7</v>
      </c>
      <c r="Y40" s="4" t="s">
        <v>8</v>
      </c>
      <c r="Z40" s="4" t="s">
        <v>9</v>
      </c>
    </row>
    <row r="41" customFormat="false" ht="13.5" hidden="false" customHeight="true" outlineLevel="0" collapsed="false">
      <c r="A41" s="8" t="s">
        <v>128</v>
      </c>
      <c r="B41" s="9" t="s">
        <v>17</v>
      </c>
      <c r="C41" s="10" t="s">
        <v>18</v>
      </c>
      <c r="D41" s="11" t="n">
        <v>21</v>
      </c>
      <c r="E41" s="11" t="n">
        <v>762</v>
      </c>
      <c r="F41" s="11" t="n">
        <v>125</v>
      </c>
      <c r="G41" s="11" t="n">
        <v>95</v>
      </c>
      <c r="I41" s="5" t="s">
        <v>39</v>
      </c>
      <c r="J41" s="6" t="s">
        <v>11</v>
      </c>
      <c r="K41" s="6"/>
      <c r="L41" s="6"/>
      <c r="M41" s="6"/>
      <c r="N41" s="7" t="s">
        <v>12</v>
      </c>
      <c r="O41" s="7" t="s">
        <v>13</v>
      </c>
      <c r="P41" s="7" t="s">
        <v>14</v>
      </c>
      <c r="Q41" s="7" t="s">
        <v>15</v>
      </c>
      <c r="T41" s="8" t="s">
        <v>129</v>
      </c>
      <c r="U41" s="9" t="s">
        <v>17</v>
      </c>
      <c r="V41" s="10" t="s">
        <v>18</v>
      </c>
      <c r="W41" s="11" t="n">
        <v>17</v>
      </c>
      <c r="X41" s="11" t="n">
        <v>793</v>
      </c>
      <c r="Y41" s="11" t="n">
        <v>87</v>
      </c>
      <c r="Z41" s="11" t="n">
        <v>79</v>
      </c>
    </row>
    <row r="42" customFormat="false" ht="15" hidden="false" customHeight="false" outlineLevel="0" collapsed="false">
      <c r="A42" s="8"/>
      <c r="B42" s="9"/>
      <c r="C42" s="10" t="s">
        <v>20</v>
      </c>
      <c r="D42" s="11" t="n">
        <v>20</v>
      </c>
      <c r="E42" s="11" t="n">
        <v>787</v>
      </c>
      <c r="F42" s="11" t="n">
        <v>99</v>
      </c>
      <c r="G42" s="11" t="n">
        <v>97</v>
      </c>
      <c r="I42" s="5"/>
      <c r="J42" s="4" t="s">
        <v>6</v>
      </c>
      <c r="K42" s="4" t="s">
        <v>7</v>
      </c>
      <c r="L42" s="4" t="s">
        <v>8</v>
      </c>
      <c r="M42" s="4" t="s">
        <v>9</v>
      </c>
      <c r="N42" s="7"/>
      <c r="O42" s="7"/>
      <c r="P42" s="7"/>
      <c r="Q42" s="7"/>
      <c r="T42" s="8"/>
      <c r="U42" s="9"/>
      <c r="V42" s="10" t="s">
        <v>20</v>
      </c>
      <c r="W42" s="11" t="n">
        <v>12</v>
      </c>
      <c r="X42" s="11" t="n">
        <v>771</v>
      </c>
      <c r="Y42" s="11" t="n">
        <v>122</v>
      </c>
      <c r="Z42" s="11" t="n">
        <v>71</v>
      </c>
    </row>
    <row r="43" customFormat="false" ht="14.25" hidden="false" customHeight="false" outlineLevel="0" collapsed="false">
      <c r="A43" s="8"/>
      <c r="B43" s="9"/>
      <c r="C43" s="10" t="s">
        <v>22</v>
      </c>
      <c r="D43" s="11" t="n">
        <v>38</v>
      </c>
      <c r="E43" s="11" t="n">
        <v>681</v>
      </c>
      <c r="F43" s="11" t="n">
        <v>190</v>
      </c>
      <c r="G43" s="11" t="n">
        <v>94</v>
      </c>
      <c r="I43" s="12" t="s">
        <v>21</v>
      </c>
      <c r="J43" s="11" t="n">
        <f aca="false">SUM(D74:D83)</f>
        <v>73</v>
      </c>
      <c r="K43" s="11" t="n">
        <f aca="false">SUM(E74:E83)</f>
        <v>8152</v>
      </c>
      <c r="L43" s="11" t="n">
        <f aca="false">SUM(F74:F83)</f>
        <v>685</v>
      </c>
      <c r="M43" s="11" t="n">
        <f aca="false">SUM(G74:G83)</f>
        <v>661</v>
      </c>
      <c r="N43" s="13" t="n">
        <f aca="false">SUM(J43:K43)/SUM(J43:M43)</f>
        <v>0.859366837321074</v>
      </c>
      <c r="O43" s="13" t="n">
        <f aca="false">J43/(J43+L43)</f>
        <v>0.0963060686015831</v>
      </c>
      <c r="P43" s="13" t="n">
        <f aca="false">J43/(J43+M43)</f>
        <v>0.0994550408719346</v>
      </c>
      <c r="Q43" s="13" t="n">
        <f aca="false">(1781+J43+L43)/2515</f>
        <v>1.00954274353877</v>
      </c>
      <c r="T43" s="8"/>
      <c r="U43" s="9"/>
      <c r="V43" s="10" t="s">
        <v>22</v>
      </c>
      <c r="W43" s="11" t="n">
        <v>7</v>
      </c>
      <c r="X43" s="11" t="n">
        <v>810</v>
      </c>
      <c r="Y43" s="11" t="n">
        <v>75</v>
      </c>
      <c r="Z43" s="11" t="n">
        <v>84</v>
      </c>
    </row>
    <row r="44" customFormat="false" ht="14.25" hidden="false" customHeight="false" outlineLevel="0" collapsed="false">
      <c r="A44" s="8"/>
      <c r="B44" s="9"/>
      <c r="C44" s="10" t="s">
        <v>24</v>
      </c>
      <c r="D44" s="11" t="n">
        <v>34</v>
      </c>
      <c r="E44" s="11" t="n">
        <v>735</v>
      </c>
      <c r="F44" s="11" t="n">
        <v>144</v>
      </c>
      <c r="G44" s="11" t="n">
        <v>90</v>
      </c>
      <c r="I44" s="12" t="s">
        <v>23</v>
      </c>
      <c r="J44" s="11" t="n">
        <f aca="false">SUM(D84:D93)</f>
        <v>77</v>
      </c>
      <c r="K44" s="11" t="n">
        <f aca="false">SUM(E84:E93)</f>
        <v>8052</v>
      </c>
      <c r="L44" s="11" t="n">
        <f aca="false">SUM(F84:F93)</f>
        <v>785</v>
      </c>
      <c r="M44" s="11" t="n">
        <f aca="false">SUM(G84:G93)</f>
        <v>657</v>
      </c>
      <c r="N44" s="13" t="n">
        <f aca="false">SUM(J44:K44)/SUM(J44:M44)</f>
        <v>0.849336537456901</v>
      </c>
      <c r="O44" s="13" t="n">
        <f aca="false">J44/(J44+L44)</f>
        <v>0.0893271461716937</v>
      </c>
      <c r="P44" s="13" t="n">
        <f aca="false">J44/(J44+M44)</f>
        <v>0.104904632152589</v>
      </c>
      <c r="Q44" s="13" t="n">
        <f aca="false">(1781+J44+L44)/2515</f>
        <v>1.05089463220676</v>
      </c>
      <c r="T44" s="8"/>
      <c r="U44" s="9"/>
      <c r="V44" s="10" t="s">
        <v>24</v>
      </c>
      <c r="W44" s="11" t="n">
        <v>15</v>
      </c>
      <c r="X44" s="11" t="n">
        <v>800</v>
      </c>
      <c r="Y44" s="11" t="n">
        <v>85</v>
      </c>
      <c r="Z44" s="11" t="n">
        <v>76</v>
      </c>
    </row>
    <row r="45" customFormat="false" ht="14.25" hidden="false" customHeight="false" outlineLevel="0" collapsed="false">
      <c r="A45" s="8"/>
      <c r="B45" s="9"/>
      <c r="C45" s="10" t="s">
        <v>26</v>
      </c>
      <c r="D45" s="11" t="n">
        <v>27</v>
      </c>
      <c r="E45" s="11" t="n">
        <v>742</v>
      </c>
      <c r="F45" s="11" t="n">
        <v>131</v>
      </c>
      <c r="G45" s="11" t="n">
        <v>103</v>
      </c>
      <c r="I45" s="12" t="s">
        <v>25</v>
      </c>
      <c r="J45" s="11" t="n">
        <f aca="false">SUM(D94:D103)</f>
        <v>84</v>
      </c>
      <c r="K45" s="11" t="n">
        <f aca="false">SUM(E94:E103)</f>
        <v>8102</v>
      </c>
      <c r="L45" s="11" t="n">
        <f aca="false">SUM(F94:F103)</f>
        <v>735</v>
      </c>
      <c r="M45" s="11" t="n">
        <f aca="false">SUM(G94:G103)</f>
        <v>650</v>
      </c>
      <c r="N45" s="13" t="n">
        <f aca="false">SUM(J45:K45)/SUM(J45:M45)</f>
        <v>0.855292028001254</v>
      </c>
      <c r="O45" s="13" t="n">
        <f aca="false">J45/(J45+L45)</f>
        <v>0.102564102564103</v>
      </c>
      <c r="P45" s="13" t="n">
        <f aca="false">J45/(J45+M45)</f>
        <v>0.114441416893733</v>
      </c>
      <c r="Q45" s="13" t="n">
        <f aca="false">(1781+J45+L45)/2515</f>
        <v>1.0337972166998</v>
      </c>
      <c r="T45" s="8"/>
      <c r="U45" s="9"/>
      <c r="V45" s="10" t="s">
        <v>26</v>
      </c>
      <c r="W45" s="11" t="n">
        <v>13</v>
      </c>
      <c r="X45" s="11" t="n">
        <v>797</v>
      </c>
      <c r="Y45" s="11" t="n">
        <v>88</v>
      </c>
      <c r="Z45" s="11" t="n">
        <v>78</v>
      </c>
    </row>
    <row r="46" customFormat="false" ht="15" hidden="false" customHeight="false" outlineLevel="0" collapsed="false">
      <c r="A46" s="8"/>
      <c r="B46" s="9"/>
      <c r="C46" s="10" t="s">
        <v>28</v>
      </c>
      <c r="D46" s="11" t="n">
        <v>33</v>
      </c>
      <c r="E46" s="11" t="n">
        <v>707</v>
      </c>
      <c r="F46" s="11" t="n">
        <v>180</v>
      </c>
      <c r="G46" s="11" t="n">
        <v>83</v>
      </c>
      <c r="N46" s="14" t="s">
        <v>27</v>
      </c>
      <c r="O46" s="14"/>
      <c r="P46" s="14"/>
      <c r="Q46" s="14"/>
      <c r="T46" s="8"/>
      <c r="U46" s="9"/>
      <c r="V46" s="10" t="s">
        <v>28</v>
      </c>
      <c r="W46" s="11" t="n">
        <v>15</v>
      </c>
      <c r="X46" s="11" t="n">
        <v>771</v>
      </c>
      <c r="Y46" s="11" t="n">
        <v>113</v>
      </c>
      <c r="Z46" s="11" t="n">
        <v>77</v>
      </c>
    </row>
    <row r="47" customFormat="false" ht="14.25" hidden="false" customHeight="false" outlineLevel="0" collapsed="false">
      <c r="A47" s="8"/>
      <c r="B47" s="9"/>
      <c r="C47" s="10" t="s">
        <v>29</v>
      </c>
      <c r="D47" s="11" t="n">
        <v>29</v>
      </c>
      <c r="E47" s="11" t="n">
        <v>709</v>
      </c>
      <c r="F47" s="11" t="n">
        <v>163</v>
      </c>
      <c r="G47" s="11" t="n">
        <v>102</v>
      </c>
      <c r="N47" s="13" t="n">
        <f aca="false">AVERAGE(N$43:N$45)</f>
        <v>0.854665134259743</v>
      </c>
      <c r="O47" s="13" t="n">
        <f aca="false">AVERAGE(O$43:O$45)</f>
        <v>0.0960657724457931</v>
      </c>
      <c r="P47" s="13" t="n">
        <f aca="false">AVERAGE(P$43:P$45)</f>
        <v>0.106267029972752</v>
      </c>
      <c r="Q47" s="13" t="n">
        <f aca="false">AVERAGE(Q$43:Q$45)</f>
        <v>1.03141153081511</v>
      </c>
      <c r="T47" s="8"/>
      <c r="U47" s="9"/>
      <c r="V47" s="10" t="s">
        <v>29</v>
      </c>
      <c r="W47" s="11" t="n">
        <v>13</v>
      </c>
      <c r="X47" s="11" t="n">
        <v>746</v>
      </c>
      <c r="Y47" s="11" t="n">
        <v>123</v>
      </c>
      <c r="Z47" s="11" t="n">
        <v>94</v>
      </c>
    </row>
    <row r="48" customFormat="false" ht="14.25" hidden="false" customHeight="false" outlineLevel="0" collapsed="false">
      <c r="A48" s="8"/>
      <c r="B48" s="9"/>
      <c r="C48" s="10" t="s">
        <v>30</v>
      </c>
      <c r="D48" s="11" t="n">
        <v>18</v>
      </c>
      <c r="E48" s="11" t="n">
        <v>766</v>
      </c>
      <c r="F48" s="11" t="n">
        <v>127</v>
      </c>
      <c r="G48" s="11" t="n">
        <v>92</v>
      </c>
      <c r="T48" s="8"/>
      <c r="U48" s="9"/>
      <c r="V48" s="10" t="s">
        <v>30</v>
      </c>
      <c r="W48" s="11" t="n">
        <v>8</v>
      </c>
      <c r="X48" s="11" t="n">
        <v>782</v>
      </c>
      <c r="Y48" s="11" t="n">
        <v>117</v>
      </c>
      <c r="Z48" s="11" t="n">
        <v>69</v>
      </c>
    </row>
    <row r="49" customFormat="false" ht="14.25" hidden="false" customHeight="false" outlineLevel="0" collapsed="false">
      <c r="A49" s="8"/>
      <c r="B49" s="9"/>
      <c r="C49" s="10" t="s">
        <v>31</v>
      </c>
      <c r="D49" s="11" t="n">
        <v>24</v>
      </c>
      <c r="E49" s="11" t="n">
        <v>745</v>
      </c>
      <c r="F49" s="11" t="n">
        <v>147</v>
      </c>
      <c r="G49" s="11" t="n">
        <v>87</v>
      </c>
      <c r="T49" s="8"/>
      <c r="U49" s="9"/>
      <c r="V49" s="10" t="s">
        <v>31</v>
      </c>
      <c r="W49" s="11" t="n">
        <v>11</v>
      </c>
      <c r="X49" s="11" t="n">
        <v>793</v>
      </c>
      <c r="Y49" s="11" t="n">
        <v>85</v>
      </c>
      <c r="Z49" s="11" t="n">
        <v>87</v>
      </c>
    </row>
    <row r="50" customFormat="false" ht="15" hidden="false" customHeight="false" outlineLevel="0" collapsed="false">
      <c r="A50" s="8"/>
      <c r="B50" s="9"/>
      <c r="C50" s="10" t="s">
        <v>33</v>
      </c>
      <c r="D50" s="11" t="n">
        <v>22</v>
      </c>
      <c r="E50" s="11" t="n">
        <v>764</v>
      </c>
      <c r="F50" s="11" t="n">
        <v>133</v>
      </c>
      <c r="G50" s="11" t="n">
        <v>79</v>
      </c>
      <c r="I50" s="5" t="s">
        <v>41</v>
      </c>
      <c r="J50" s="6" t="s">
        <v>11</v>
      </c>
      <c r="K50" s="6"/>
      <c r="L50" s="6"/>
      <c r="M50" s="6"/>
      <c r="N50" s="7" t="s">
        <v>12</v>
      </c>
      <c r="O50" s="7" t="s">
        <v>13</v>
      </c>
      <c r="P50" s="7" t="s">
        <v>14</v>
      </c>
      <c r="Q50" s="7" t="s">
        <v>15</v>
      </c>
      <c r="T50" s="8"/>
      <c r="U50" s="9"/>
      <c r="V50" s="10" t="s">
        <v>33</v>
      </c>
      <c r="W50" s="11" t="n">
        <v>20</v>
      </c>
      <c r="X50" s="11" t="n">
        <v>777</v>
      </c>
      <c r="Y50" s="11" t="n">
        <v>102</v>
      </c>
      <c r="Z50" s="11" t="n">
        <v>70</v>
      </c>
    </row>
    <row r="51" customFormat="false" ht="15" hidden="false" customHeight="false" outlineLevel="0" collapsed="false">
      <c r="A51" s="8"/>
      <c r="B51" s="15" t="s">
        <v>34</v>
      </c>
      <c r="C51" s="10" t="s">
        <v>18</v>
      </c>
      <c r="D51" s="11" t="n">
        <v>23</v>
      </c>
      <c r="E51" s="11" t="n">
        <v>767</v>
      </c>
      <c r="F51" s="11" t="n">
        <v>118</v>
      </c>
      <c r="G51" s="11" t="n">
        <v>95</v>
      </c>
      <c r="I51" s="5"/>
      <c r="J51" s="4" t="s">
        <v>6</v>
      </c>
      <c r="K51" s="4" t="s">
        <v>7</v>
      </c>
      <c r="L51" s="4" t="s">
        <v>8</v>
      </c>
      <c r="M51" s="4" t="s">
        <v>9</v>
      </c>
      <c r="N51" s="7"/>
      <c r="O51" s="7"/>
      <c r="P51" s="7"/>
      <c r="Q51" s="7"/>
      <c r="T51" s="8"/>
      <c r="U51" s="15" t="s">
        <v>34</v>
      </c>
      <c r="V51" s="10" t="s">
        <v>18</v>
      </c>
      <c r="W51" s="11" t="n">
        <v>24</v>
      </c>
      <c r="X51" s="11" t="n">
        <v>754</v>
      </c>
      <c r="Y51" s="11" t="n">
        <v>111</v>
      </c>
      <c r="Z51" s="11" t="n">
        <v>87</v>
      </c>
    </row>
    <row r="52" customFormat="false" ht="14.25" hidden="false" customHeight="false" outlineLevel="0" collapsed="false">
      <c r="A52" s="8"/>
      <c r="B52" s="15"/>
      <c r="C52" s="10" t="s">
        <v>20</v>
      </c>
      <c r="D52" s="11" t="n">
        <v>24</v>
      </c>
      <c r="E52" s="11" t="n">
        <v>769</v>
      </c>
      <c r="F52" s="11" t="n">
        <v>116</v>
      </c>
      <c r="G52" s="11" t="n">
        <v>94</v>
      </c>
      <c r="I52" s="12" t="s">
        <v>21</v>
      </c>
      <c r="J52" s="11" t="n">
        <f aca="false">SUM(W74:W83)</f>
        <v>57</v>
      </c>
      <c r="K52" s="11" t="n">
        <f aca="false">SUM(X74:X83)</f>
        <v>8286</v>
      </c>
      <c r="L52" s="11" t="n">
        <f aca="false">SUM(Y74:Y83)</f>
        <v>551</v>
      </c>
      <c r="M52" s="11" t="n">
        <f aca="false">SUM(Z74:Z83)</f>
        <v>554</v>
      </c>
      <c r="N52" s="13" t="n">
        <f aca="false">SUM(J52:K52)/SUM(J52:M52)</f>
        <v>0.883044030482642</v>
      </c>
      <c r="O52" s="13" t="n">
        <f aca="false">J52/(J52+L52)</f>
        <v>0.09375</v>
      </c>
      <c r="P52" s="13" t="n">
        <f aca="false">J52/(J52+M52)</f>
        <v>0.0932896890343699</v>
      </c>
      <c r="Q52" s="13" t="n">
        <f aca="false">(1904+J52+L52)/2515</f>
        <v>0.998807157057654</v>
      </c>
      <c r="T52" s="8"/>
      <c r="U52" s="15"/>
      <c r="V52" s="10" t="s">
        <v>20</v>
      </c>
      <c r="W52" s="11" t="n">
        <v>16</v>
      </c>
      <c r="X52" s="11" t="n">
        <v>743</v>
      </c>
      <c r="Y52" s="11" t="n">
        <v>136</v>
      </c>
      <c r="Z52" s="11" t="n">
        <v>81</v>
      </c>
    </row>
    <row r="53" customFormat="false" ht="14.25" hidden="false" customHeight="false" outlineLevel="0" collapsed="false">
      <c r="A53" s="8"/>
      <c r="B53" s="15"/>
      <c r="C53" s="10" t="s">
        <v>22</v>
      </c>
      <c r="D53" s="11" t="n">
        <v>20</v>
      </c>
      <c r="E53" s="11" t="n">
        <v>766</v>
      </c>
      <c r="F53" s="11" t="n">
        <v>109</v>
      </c>
      <c r="G53" s="11" t="n">
        <v>108</v>
      </c>
      <c r="I53" s="12" t="s">
        <v>23</v>
      </c>
      <c r="J53" s="11" t="n">
        <f aca="false">SUM(W84:W93)</f>
        <v>50</v>
      </c>
      <c r="K53" s="11" t="n">
        <f aca="false">SUM(X84:X93)</f>
        <v>8283</v>
      </c>
      <c r="L53" s="11" t="n">
        <f aca="false">SUM(Y84:Y93)</f>
        <v>554</v>
      </c>
      <c r="M53" s="11" t="n">
        <f aca="false">SUM(Z84:Z93)</f>
        <v>561</v>
      </c>
      <c r="N53" s="13" t="n">
        <f aca="false">SUM(J53:K53)/SUM(J53:M53)</f>
        <v>0.881985605419136</v>
      </c>
      <c r="O53" s="13" t="n">
        <f aca="false">J53/(J53+L53)</f>
        <v>0.0827814569536424</v>
      </c>
      <c r="P53" s="13" t="n">
        <f aca="false">J53/(J53+M53)</f>
        <v>0.0818330605564648</v>
      </c>
      <c r="Q53" s="13" t="n">
        <f aca="false">(1904+J53+L53)/2515</f>
        <v>0.997216699801193</v>
      </c>
      <c r="T53" s="8"/>
      <c r="U53" s="15"/>
      <c r="V53" s="10" t="s">
        <v>22</v>
      </c>
      <c r="W53" s="11" t="n">
        <v>10</v>
      </c>
      <c r="X53" s="11" t="n">
        <v>801</v>
      </c>
      <c r="Y53" s="11" t="n">
        <v>85</v>
      </c>
      <c r="Z53" s="11" t="n">
        <v>80</v>
      </c>
    </row>
    <row r="54" customFormat="false" ht="14.25" hidden="false" customHeight="false" outlineLevel="0" collapsed="false">
      <c r="A54" s="8"/>
      <c r="B54" s="15"/>
      <c r="C54" s="10" t="s">
        <v>24</v>
      </c>
      <c r="D54" s="11" t="n">
        <v>26</v>
      </c>
      <c r="E54" s="11" t="n">
        <v>758</v>
      </c>
      <c r="F54" s="11" t="n">
        <v>130</v>
      </c>
      <c r="G54" s="11" t="n">
        <v>89</v>
      </c>
      <c r="I54" s="12" t="s">
        <v>25</v>
      </c>
      <c r="J54" s="11" t="n">
        <f aca="false">SUM(W93:W102)</f>
        <v>66</v>
      </c>
      <c r="K54" s="11" t="n">
        <f aca="false">SUM(X93:X102)</f>
        <v>8217</v>
      </c>
      <c r="L54" s="11" t="n">
        <f aca="false">SUM(Y94:Y103)</f>
        <v>599</v>
      </c>
      <c r="M54" s="11" t="n">
        <f aca="false">SUM(Z94:Z103)</f>
        <v>549</v>
      </c>
      <c r="N54" s="13" t="n">
        <f aca="false">SUM(J54:K54)/SUM(J54:M54)</f>
        <v>0.878273777966281</v>
      </c>
      <c r="O54" s="13" t="n">
        <f aca="false">J54/(J54+L54)</f>
        <v>0.0992481203007519</v>
      </c>
      <c r="P54" s="13" t="n">
        <f aca="false">J54/(J54+M54)</f>
        <v>0.107317073170732</v>
      </c>
      <c r="Q54" s="13" t="n">
        <f aca="false">(1904+J54+L54)/2515</f>
        <v>1.02147117296223</v>
      </c>
      <c r="T54" s="8"/>
      <c r="U54" s="15"/>
      <c r="V54" s="10" t="s">
        <v>24</v>
      </c>
      <c r="W54" s="11" t="n">
        <v>9</v>
      </c>
      <c r="X54" s="11" t="n">
        <v>819</v>
      </c>
      <c r="Y54" s="11" t="n">
        <v>64</v>
      </c>
      <c r="Z54" s="11" t="n">
        <v>84</v>
      </c>
    </row>
    <row r="55" customFormat="false" ht="15" hidden="false" customHeight="false" outlineLevel="0" collapsed="false">
      <c r="A55" s="8"/>
      <c r="B55" s="15"/>
      <c r="C55" s="10" t="s">
        <v>26</v>
      </c>
      <c r="D55" s="11" t="n">
        <v>19</v>
      </c>
      <c r="E55" s="11" t="n">
        <v>782</v>
      </c>
      <c r="F55" s="11" t="n">
        <v>99</v>
      </c>
      <c r="G55" s="11" t="n">
        <v>103</v>
      </c>
      <c r="N55" s="14" t="s">
        <v>27</v>
      </c>
      <c r="O55" s="14"/>
      <c r="P55" s="14"/>
      <c r="Q55" s="14"/>
      <c r="T55" s="8"/>
      <c r="U55" s="15"/>
      <c r="V55" s="10" t="s">
        <v>26</v>
      </c>
      <c r="W55" s="11" t="n">
        <v>23</v>
      </c>
      <c r="X55" s="11" t="n">
        <v>773</v>
      </c>
      <c r="Y55" s="11" t="n">
        <v>104</v>
      </c>
      <c r="Z55" s="11" t="n">
        <v>76</v>
      </c>
    </row>
    <row r="56" customFormat="false" ht="14.25" hidden="false" customHeight="false" outlineLevel="0" collapsed="false">
      <c r="A56" s="8"/>
      <c r="B56" s="15"/>
      <c r="C56" s="10" t="s">
        <v>28</v>
      </c>
      <c r="D56" s="11" t="n">
        <v>20</v>
      </c>
      <c r="E56" s="11" t="n">
        <v>765</v>
      </c>
      <c r="F56" s="11" t="n">
        <v>127</v>
      </c>
      <c r="G56" s="11" t="n">
        <v>91</v>
      </c>
      <c r="N56" s="13" t="n">
        <f aca="false">AVERAGE(N$52:N$54)</f>
        <v>0.88110113795602</v>
      </c>
      <c r="O56" s="13" t="n">
        <f aca="false">AVERAGE(O$52:O$54)</f>
        <v>0.0919265257514648</v>
      </c>
      <c r="P56" s="13" t="n">
        <f aca="false">AVERAGE(P$52:P$54)</f>
        <v>0.0941466075871888</v>
      </c>
      <c r="Q56" s="13" t="n">
        <f aca="false">AVERAGE(Q$52:Q$54)</f>
        <v>1.00583167660702</v>
      </c>
      <c r="T56" s="8"/>
      <c r="U56" s="15"/>
      <c r="V56" s="10" t="s">
        <v>28</v>
      </c>
      <c r="W56" s="11" t="n">
        <v>12</v>
      </c>
      <c r="X56" s="11" t="n">
        <v>776</v>
      </c>
      <c r="Y56" s="11" t="n">
        <v>117</v>
      </c>
      <c r="Z56" s="11" t="n">
        <v>71</v>
      </c>
    </row>
    <row r="57" customFormat="false" ht="14.25" hidden="false" customHeight="false" outlineLevel="0" collapsed="false">
      <c r="A57" s="8"/>
      <c r="B57" s="15"/>
      <c r="C57" s="10" t="s">
        <v>29</v>
      </c>
      <c r="D57" s="11" t="n">
        <v>16</v>
      </c>
      <c r="E57" s="11" t="n">
        <v>743</v>
      </c>
      <c r="F57" s="11" t="n">
        <v>148</v>
      </c>
      <c r="G57" s="11" t="n">
        <v>96</v>
      </c>
      <c r="T57" s="8"/>
      <c r="U57" s="15"/>
      <c r="V57" s="10" t="s">
        <v>29</v>
      </c>
      <c r="W57" s="11" t="n">
        <v>9</v>
      </c>
      <c r="X57" s="11" t="n">
        <v>779</v>
      </c>
      <c r="Y57" s="11" t="n">
        <v>106</v>
      </c>
      <c r="Z57" s="11" t="n">
        <v>82</v>
      </c>
    </row>
    <row r="58" customFormat="false" ht="14.25" hidden="false" customHeight="false" outlineLevel="0" collapsed="false">
      <c r="A58" s="8"/>
      <c r="B58" s="15"/>
      <c r="C58" s="10" t="s">
        <v>30</v>
      </c>
      <c r="D58" s="11" t="n">
        <v>21</v>
      </c>
      <c r="E58" s="11" t="n">
        <v>781</v>
      </c>
      <c r="F58" s="11" t="n">
        <v>108</v>
      </c>
      <c r="G58" s="11" t="n">
        <v>93</v>
      </c>
      <c r="T58" s="8"/>
      <c r="U58" s="15"/>
      <c r="V58" s="10" t="s">
        <v>30</v>
      </c>
      <c r="W58" s="11" t="n">
        <v>18</v>
      </c>
      <c r="X58" s="11" t="n">
        <v>784</v>
      </c>
      <c r="Y58" s="11" t="n">
        <v>111</v>
      </c>
      <c r="Z58" s="11" t="n">
        <v>63</v>
      </c>
    </row>
    <row r="59" customFormat="false" ht="15" hidden="false" customHeight="false" outlineLevel="0" collapsed="false">
      <c r="A59" s="8"/>
      <c r="B59" s="15"/>
      <c r="C59" s="10" t="s">
        <v>31</v>
      </c>
      <c r="D59" s="11" t="n">
        <v>23</v>
      </c>
      <c r="E59" s="11" t="n">
        <v>749</v>
      </c>
      <c r="F59" s="11" t="n">
        <v>119</v>
      </c>
      <c r="G59" s="11" t="n">
        <v>112</v>
      </c>
      <c r="I59" s="5" t="s">
        <v>42</v>
      </c>
      <c r="J59" s="6" t="s">
        <v>11</v>
      </c>
      <c r="K59" s="6"/>
      <c r="L59" s="6"/>
      <c r="M59" s="6"/>
      <c r="N59" s="7" t="s">
        <v>12</v>
      </c>
      <c r="O59" s="7" t="s">
        <v>13</v>
      </c>
      <c r="P59" s="7" t="s">
        <v>14</v>
      </c>
      <c r="Q59" s="7" t="s">
        <v>15</v>
      </c>
      <c r="T59" s="8"/>
      <c r="U59" s="15"/>
      <c r="V59" s="10" t="s">
        <v>31</v>
      </c>
      <c r="W59" s="11" t="n">
        <v>6</v>
      </c>
      <c r="X59" s="11" t="n">
        <v>813</v>
      </c>
      <c r="Y59" s="11" t="n">
        <v>77</v>
      </c>
      <c r="Z59" s="11" t="n">
        <v>80</v>
      </c>
    </row>
    <row r="60" customFormat="false" ht="15" hidden="false" customHeight="false" outlineLevel="0" collapsed="false">
      <c r="A60" s="8"/>
      <c r="B60" s="15"/>
      <c r="C60" s="10" t="s">
        <v>33</v>
      </c>
      <c r="D60" s="11" t="n">
        <v>35</v>
      </c>
      <c r="E60" s="11" t="n">
        <v>706</v>
      </c>
      <c r="F60" s="11" t="n">
        <v>177</v>
      </c>
      <c r="G60" s="11" t="n">
        <v>80</v>
      </c>
      <c r="I60" s="5"/>
      <c r="J60" s="4" t="s">
        <v>6</v>
      </c>
      <c r="K60" s="4" t="s">
        <v>7</v>
      </c>
      <c r="L60" s="4" t="s">
        <v>8</v>
      </c>
      <c r="M60" s="4" t="s">
        <v>9</v>
      </c>
      <c r="N60" s="7"/>
      <c r="O60" s="7"/>
      <c r="P60" s="7"/>
      <c r="Q60" s="7"/>
      <c r="T60" s="8"/>
      <c r="U60" s="15"/>
      <c r="V60" s="10" t="s">
        <v>33</v>
      </c>
      <c r="W60" s="11" t="n">
        <v>15</v>
      </c>
      <c r="X60" s="11" t="n">
        <v>816</v>
      </c>
      <c r="Y60" s="11" t="n">
        <v>68</v>
      </c>
      <c r="Z60" s="11" t="n">
        <v>70</v>
      </c>
    </row>
    <row r="61" customFormat="false" ht="14.25" hidden="false" customHeight="false" outlineLevel="0" collapsed="false">
      <c r="A61" s="8"/>
      <c r="B61" s="16" t="s">
        <v>36</v>
      </c>
      <c r="C61" s="10" t="s">
        <v>18</v>
      </c>
      <c r="D61" s="11" t="n">
        <v>31</v>
      </c>
      <c r="E61" s="11" t="n">
        <v>747</v>
      </c>
      <c r="F61" s="11" t="n">
        <v>139</v>
      </c>
      <c r="G61" s="11" t="n">
        <v>86</v>
      </c>
      <c r="I61" s="12" t="s">
        <v>21</v>
      </c>
      <c r="J61" s="11" t="n">
        <f aca="false">SUM(D107:D116)</f>
        <v>40</v>
      </c>
      <c r="K61" s="11" t="n">
        <f aca="false">SUM(E107:E116)</f>
        <v>8263</v>
      </c>
      <c r="L61" s="11" t="n">
        <f aca="false">SUM(F107:F116)</f>
        <v>574</v>
      </c>
      <c r="M61" s="11" t="n">
        <f aca="false">SUM(G107:G116)</f>
        <v>469</v>
      </c>
      <c r="N61" s="13" t="n">
        <f aca="false">SUM(J61:K61)/SUM(J61:M61)</f>
        <v>0.888401455167986</v>
      </c>
      <c r="O61" s="13" t="n">
        <f aca="false">J61/(J61+L61)</f>
        <v>0.0651465798045603</v>
      </c>
      <c r="P61" s="13" t="n">
        <f aca="false">J61/(J61+M61)</f>
        <v>0.0785854616895874</v>
      </c>
      <c r="Q61" s="13" t="n">
        <f aca="false">(2006+J61+L61)/2630</f>
        <v>0.996197718631179</v>
      </c>
      <c r="T61" s="8"/>
      <c r="U61" s="16" t="s">
        <v>36</v>
      </c>
      <c r="V61" s="10" t="s">
        <v>18</v>
      </c>
      <c r="W61" s="11" t="n">
        <v>10</v>
      </c>
      <c r="X61" s="11" t="n">
        <v>790</v>
      </c>
      <c r="Y61" s="11" t="n">
        <v>93</v>
      </c>
      <c r="Z61" s="11" t="n">
        <v>83</v>
      </c>
    </row>
    <row r="62" customFormat="false" ht="14.25" hidden="false" customHeight="false" outlineLevel="0" collapsed="false">
      <c r="A62" s="8"/>
      <c r="B62" s="8"/>
      <c r="C62" s="10" t="s">
        <v>20</v>
      </c>
      <c r="D62" s="11" t="n">
        <v>26</v>
      </c>
      <c r="E62" s="11" t="n">
        <v>765</v>
      </c>
      <c r="F62" s="11" t="n">
        <v>123</v>
      </c>
      <c r="G62" s="11" t="n">
        <v>89</v>
      </c>
      <c r="I62" s="12" t="s">
        <v>23</v>
      </c>
      <c r="J62" s="11" t="n">
        <f aca="false">SUM(D117:D126)</f>
        <v>44</v>
      </c>
      <c r="K62" s="11" t="n">
        <f aca="false">SUM(E117:E126)</f>
        <v>8261</v>
      </c>
      <c r="L62" s="11" t="n">
        <f aca="false">SUM(F117:F126)</f>
        <v>576</v>
      </c>
      <c r="M62" s="11" t="n">
        <f aca="false">SUM(G117:G126)</f>
        <v>465</v>
      </c>
      <c r="N62" s="13" t="n">
        <f aca="false">SUM(J62:K62)/SUM(J62:M62)</f>
        <v>0.88861545046009</v>
      </c>
      <c r="O62" s="13" t="n">
        <f aca="false">J62/(J62+L62)</f>
        <v>0.0709677419354839</v>
      </c>
      <c r="P62" s="13" t="n">
        <f aca="false">J62/(J62+M62)</f>
        <v>0.0864440078585462</v>
      </c>
      <c r="Q62" s="13" t="n">
        <f aca="false">(2006+J62+L62)/2630</f>
        <v>0.998479087452471</v>
      </c>
      <c r="T62" s="8"/>
      <c r="U62" s="8"/>
      <c r="V62" s="10" t="s">
        <v>20</v>
      </c>
      <c r="W62" s="11" t="n">
        <v>7</v>
      </c>
      <c r="X62" s="11" t="n">
        <v>800</v>
      </c>
      <c r="Y62" s="11" t="n">
        <v>82</v>
      </c>
      <c r="Z62" s="11" t="n">
        <v>87</v>
      </c>
    </row>
    <row r="63" customFormat="false" ht="14.25" hidden="false" customHeight="false" outlineLevel="0" collapsed="false">
      <c r="A63" s="8"/>
      <c r="B63" s="8"/>
      <c r="C63" s="10" t="s">
        <v>22</v>
      </c>
      <c r="D63" s="11" t="n">
        <v>23</v>
      </c>
      <c r="E63" s="11" t="n">
        <v>805</v>
      </c>
      <c r="F63" s="11" t="n">
        <v>87</v>
      </c>
      <c r="G63" s="11" t="n">
        <v>88</v>
      </c>
      <c r="I63" s="12" t="s">
        <v>25</v>
      </c>
      <c r="J63" s="11" t="n">
        <f aca="false">SUM(D127:D136)</f>
        <v>40</v>
      </c>
      <c r="K63" s="11" t="n">
        <f aca="false">SUM(E127:E136)</f>
        <v>8379</v>
      </c>
      <c r="L63" s="11" t="n">
        <f aca="false">SUM(F126:F135)</f>
        <v>483</v>
      </c>
      <c r="M63" s="11" t="n">
        <f aca="false">SUM(G127:G136)</f>
        <v>469</v>
      </c>
      <c r="N63" s="13" t="n">
        <f aca="false">SUM(J63:K63)/SUM(J63:M63)</f>
        <v>0.898409988261658</v>
      </c>
      <c r="O63" s="13" t="n">
        <f aca="false">J63/(J63+L63)</f>
        <v>0.0764818355640535</v>
      </c>
      <c r="P63" s="13" t="n">
        <f aca="false">J63/(J63+M63)</f>
        <v>0.0785854616895874</v>
      </c>
      <c r="Q63" s="13" t="n">
        <f aca="false">(2006+J63+L63)/2630</f>
        <v>0.961596958174905</v>
      </c>
      <c r="T63" s="8"/>
      <c r="U63" s="8"/>
      <c r="V63" s="10" t="s">
        <v>22</v>
      </c>
      <c r="W63" s="11" t="n">
        <v>20</v>
      </c>
      <c r="X63" s="11" t="n">
        <v>782</v>
      </c>
      <c r="Y63" s="11" t="n">
        <v>95</v>
      </c>
      <c r="Z63" s="11" t="n">
        <v>79</v>
      </c>
    </row>
    <row r="64" customFormat="false" ht="15" hidden="false" customHeight="false" outlineLevel="0" collapsed="false">
      <c r="A64" s="8"/>
      <c r="B64" s="8"/>
      <c r="C64" s="10" t="s">
        <v>24</v>
      </c>
      <c r="D64" s="11" t="n">
        <v>35</v>
      </c>
      <c r="E64" s="11" t="n">
        <v>728</v>
      </c>
      <c r="F64" s="11" t="n">
        <v>152</v>
      </c>
      <c r="G64" s="11" t="n">
        <v>88</v>
      </c>
      <c r="N64" s="14" t="s">
        <v>27</v>
      </c>
      <c r="O64" s="14"/>
      <c r="P64" s="14"/>
      <c r="Q64" s="14"/>
      <c r="T64" s="8"/>
      <c r="U64" s="8"/>
      <c r="V64" s="10" t="s">
        <v>24</v>
      </c>
      <c r="W64" s="11" t="n">
        <v>13</v>
      </c>
      <c r="X64" s="11" t="n">
        <v>748</v>
      </c>
      <c r="Y64" s="11" t="n">
        <v>142</v>
      </c>
      <c r="Z64" s="11" t="n">
        <v>73</v>
      </c>
    </row>
    <row r="65" customFormat="false" ht="14.25" hidden="false" customHeight="false" outlineLevel="0" collapsed="false">
      <c r="A65" s="8"/>
      <c r="B65" s="8"/>
      <c r="C65" s="10" t="s">
        <v>26</v>
      </c>
      <c r="D65" s="11" t="n">
        <v>20</v>
      </c>
      <c r="E65" s="11" t="n">
        <v>770</v>
      </c>
      <c r="F65" s="11" t="n">
        <v>115</v>
      </c>
      <c r="G65" s="11" t="n">
        <v>98</v>
      </c>
      <c r="N65" s="13" t="n">
        <f aca="false">AVERAGE(N$61:N$63)</f>
        <v>0.891808964629912</v>
      </c>
      <c r="O65" s="13" t="n">
        <f aca="false">AVERAGE(O$61:O$63)</f>
        <v>0.0708653857680325</v>
      </c>
      <c r="P65" s="13" t="n">
        <f aca="false">AVERAGE(P$61:P$63)</f>
        <v>0.0812049770792403</v>
      </c>
      <c r="Q65" s="13" t="n">
        <f aca="false">AVERAGE(Q$61:Q$63)</f>
        <v>0.985424588086185</v>
      </c>
      <c r="T65" s="8"/>
      <c r="U65" s="8"/>
      <c r="V65" s="10" t="s">
        <v>26</v>
      </c>
      <c r="W65" s="11" t="n">
        <v>18</v>
      </c>
      <c r="X65" s="11" t="n">
        <v>761</v>
      </c>
      <c r="Y65" s="11" t="n">
        <v>109</v>
      </c>
      <c r="Z65" s="11" t="n">
        <v>88</v>
      </c>
    </row>
    <row r="66" customFormat="false" ht="14.25" hidden="false" customHeight="false" outlineLevel="0" collapsed="false">
      <c r="A66" s="8"/>
      <c r="B66" s="8"/>
      <c r="C66" s="10" t="s">
        <v>28</v>
      </c>
      <c r="D66" s="11" t="n">
        <v>24</v>
      </c>
      <c r="E66" s="11" t="n">
        <v>734</v>
      </c>
      <c r="F66" s="11" t="n">
        <v>153</v>
      </c>
      <c r="G66" s="11" t="n">
        <v>92</v>
      </c>
      <c r="T66" s="8"/>
      <c r="U66" s="8"/>
      <c r="V66" s="10" t="s">
        <v>28</v>
      </c>
      <c r="W66" s="11" t="n">
        <v>15</v>
      </c>
      <c r="X66" s="11" t="n">
        <v>768</v>
      </c>
      <c r="Y66" s="11" t="n">
        <v>114</v>
      </c>
      <c r="Z66" s="11" t="n">
        <v>79</v>
      </c>
    </row>
    <row r="67" customFormat="false" ht="14.25" hidden="false" customHeight="false" outlineLevel="0" collapsed="false">
      <c r="A67" s="8"/>
      <c r="B67" s="8"/>
      <c r="C67" s="10" t="s">
        <v>29</v>
      </c>
      <c r="D67" s="11" t="n">
        <v>20</v>
      </c>
      <c r="E67" s="11" t="n">
        <v>752</v>
      </c>
      <c r="F67" s="11" t="n">
        <v>131</v>
      </c>
      <c r="G67" s="11" t="n">
        <v>100</v>
      </c>
      <c r="T67" s="8"/>
      <c r="U67" s="8"/>
      <c r="V67" s="10" t="s">
        <v>29</v>
      </c>
      <c r="W67" s="11" t="n">
        <v>20</v>
      </c>
      <c r="X67" s="11" t="n">
        <v>780</v>
      </c>
      <c r="Y67" s="11" t="n">
        <v>109</v>
      </c>
      <c r="Z67" s="11" t="n">
        <v>67</v>
      </c>
    </row>
    <row r="68" customFormat="false" ht="15" hidden="false" customHeight="false" outlineLevel="0" collapsed="false">
      <c r="A68" s="8"/>
      <c r="B68" s="8"/>
      <c r="C68" s="10" t="s">
        <v>30</v>
      </c>
      <c r="D68" s="11" t="n">
        <v>29</v>
      </c>
      <c r="E68" s="11" t="n">
        <v>766</v>
      </c>
      <c r="F68" s="11" t="n">
        <v>103</v>
      </c>
      <c r="G68" s="11" t="n">
        <v>105</v>
      </c>
      <c r="I68" s="5" t="s">
        <v>43</v>
      </c>
      <c r="J68" s="6" t="s">
        <v>11</v>
      </c>
      <c r="K68" s="6"/>
      <c r="L68" s="6"/>
      <c r="M68" s="6"/>
      <c r="N68" s="7" t="s">
        <v>12</v>
      </c>
      <c r="O68" s="7" t="s">
        <v>13</v>
      </c>
      <c r="P68" s="7" t="s">
        <v>14</v>
      </c>
      <c r="Q68" s="7" t="s">
        <v>15</v>
      </c>
      <c r="T68" s="8"/>
      <c r="U68" s="8"/>
      <c r="V68" s="10" t="s">
        <v>30</v>
      </c>
      <c r="W68" s="11" t="n">
        <v>16</v>
      </c>
      <c r="X68" s="11" t="n">
        <v>747</v>
      </c>
      <c r="Y68" s="11" t="n">
        <v>149</v>
      </c>
      <c r="Z68" s="11" t="n">
        <v>64</v>
      </c>
    </row>
    <row r="69" customFormat="false" ht="15" hidden="false" customHeight="false" outlineLevel="0" collapsed="false">
      <c r="A69" s="8"/>
      <c r="B69" s="8"/>
      <c r="C69" s="10" t="s">
        <v>31</v>
      </c>
      <c r="D69" s="11" t="n">
        <v>23</v>
      </c>
      <c r="E69" s="11" t="n">
        <v>761</v>
      </c>
      <c r="F69" s="11" t="n">
        <v>124</v>
      </c>
      <c r="G69" s="11" t="n">
        <v>95</v>
      </c>
      <c r="I69" s="5"/>
      <c r="J69" s="4" t="s">
        <v>6</v>
      </c>
      <c r="K69" s="4" t="s">
        <v>7</v>
      </c>
      <c r="L69" s="4" t="s">
        <v>8</v>
      </c>
      <c r="M69" s="4" t="s">
        <v>9</v>
      </c>
      <c r="N69" s="7"/>
      <c r="O69" s="7"/>
      <c r="P69" s="7"/>
      <c r="Q69" s="7"/>
      <c r="T69" s="8"/>
      <c r="U69" s="8"/>
      <c r="V69" s="10" t="s">
        <v>31</v>
      </c>
      <c r="W69" s="11" t="n">
        <v>19</v>
      </c>
      <c r="X69" s="11" t="n">
        <v>797</v>
      </c>
      <c r="Y69" s="11" t="n">
        <v>93</v>
      </c>
      <c r="Z69" s="11" t="n">
        <v>67</v>
      </c>
    </row>
    <row r="70" customFormat="false" ht="14.25" hidden="false" customHeight="false" outlineLevel="0" collapsed="false">
      <c r="A70" s="8"/>
      <c r="B70" s="8"/>
      <c r="C70" s="10" t="s">
        <v>33</v>
      </c>
      <c r="D70" s="11" t="n">
        <v>30</v>
      </c>
      <c r="E70" s="11" t="n">
        <v>744</v>
      </c>
      <c r="F70" s="11" t="n">
        <v>138</v>
      </c>
      <c r="G70" s="11" t="n">
        <v>86</v>
      </c>
      <c r="I70" s="12" t="s">
        <v>21</v>
      </c>
      <c r="J70" s="11" t="n">
        <f aca="false">SUM(W107:W116)</f>
        <v>29</v>
      </c>
      <c r="K70" s="11" t="n">
        <f aca="false">SUM(X107:X116)</f>
        <v>8387</v>
      </c>
      <c r="L70" s="11" t="n">
        <f aca="false">SUM(Y107:Y116)</f>
        <v>450</v>
      </c>
      <c r="M70" s="11" t="n">
        <f aca="false">SUM(Z107:Z116)</f>
        <v>355</v>
      </c>
      <c r="N70" s="13" t="n">
        <f aca="false">SUM(J70:K70)/SUM(J70:M70)</f>
        <v>0.912699273397679</v>
      </c>
      <c r="O70" s="13" t="n">
        <f aca="false">J70/(J70+L70)</f>
        <v>0.0605427974947808</v>
      </c>
      <c r="P70" s="13" t="n">
        <f aca="false">J70/(J70+M70)</f>
        <v>0.0755208333333333</v>
      </c>
      <c r="Q70" s="13" t="n">
        <f aca="false">(2131+J70+L70)/2515</f>
        <v>1.03777335984095</v>
      </c>
      <c r="T70" s="8"/>
      <c r="U70" s="8"/>
      <c r="V70" s="10" t="s">
        <v>33</v>
      </c>
      <c r="W70" s="11" t="n">
        <v>16</v>
      </c>
      <c r="X70" s="11" t="n">
        <v>768</v>
      </c>
      <c r="Y70" s="11" t="n">
        <v>110</v>
      </c>
      <c r="Z70" s="11" t="n">
        <v>75</v>
      </c>
    </row>
    <row r="71" customFormat="false" ht="12.75" hidden="false" customHeight="false" outlineLevel="0" collapsed="false">
      <c r="D71" s="17"/>
      <c r="E71" s="17"/>
      <c r="F71" s="17"/>
      <c r="G71" s="17"/>
      <c r="I71" s="12" t="s">
        <v>23</v>
      </c>
      <c r="J71" s="11" t="n">
        <f aca="false">SUM(W117:W126)</f>
        <v>30</v>
      </c>
      <c r="K71" s="11" t="n">
        <f aca="false">SUM(X117:X126)</f>
        <v>8341</v>
      </c>
      <c r="L71" s="11" t="n">
        <f aca="false">SUM(Y117:Y126)</f>
        <v>496</v>
      </c>
      <c r="M71" s="11" t="n">
        <f aca="false">SUM(Z117:Z126)</f>
        <v>354</v>
      </c>
      <c r="N71" s="13" t="n">
        <f aca="false">SUM(J71:K71)/SUM(J71:M71)</f>
        <v>0.907819108556556</v>
      </c>
      <c r="O71" s="13" t="n">
        <f aca="false">J71/(J71+L71)</f>
        <v>0.0570342205323194</v>
      </c>
      <c r="P71" s="13" t="n">
        <f aca="false">J71/(J71+M71)</f>
        <v>0.078125</v>
      </c>
      <c r="Q71" s="13" t="n">
        <f aca="false">(2131+J71+L71)/2515</f>
        <v>1.05646123260437</v>
      </c>
      <c r="W71" s="17"/>
      <c r="X71" s="17"/>
      <c r="Y71" s="17"/>
      <c r="Z71" s="17"/>
    </row>
    <row r="72" customFormat="false" ht="12.75" hidden="false" customHeight="false" outlineLevel="0" collapsed="false">
      <c r="D72" s="17"/>
      <c r="E72" s="17"/>
      <c r="F72" s="17"/>
      <c r="G72" s="17"/>
      <c r="I72" s="12" t="s">
        <v>25</v>
      </c>
      <c r="J72" s="11" t="n">
        <f aca="false">SUM(W127:W136)</f>
        <v>24</v>
      </c>
      <c r="K72" s="11" t="n">
        <f aca="false">SUM(X127:X136)</f>
        <v>8374</v>
      </c>
      <c r="L72" s="11" t="n">
        <f aca="false">SUM(Y127:Y136)</f>
        <v>463</v>
      </c>
      <c r="M72" s="11" t="n">
        <f aca="false">SUM(Z127:Z136)</f>
        <v>360</v>
      </c>
      <c r="N72" s="13" t="n">
        <f aca="false">SUM(J72:K72)/SUM(J72:M72)</f>
        <v>0.91074720746123</v>
      </c>
      <c r="O72" s="13" t="n">
        <f aca="false">J72/(J72+L72)</f>
        <v>0.0492813141683778</v>
      </c>
      <c r="P72" s="13" t="n">
        <f aca="false">J72/(J72+M72)</f>
        <v>0.0625</v>
      </c>
      <c r="Q72" s="13" t="n">
        <f aca="false">(2131+J72+L72)/2515</f>
        <v>1.04095427435388</v>
      </c>
      <c r="W72" s="17"/>
      <c r="X72" s="17"/>
      <c r="Y72" s="17"/>
      <c r="Z72" s="17"/>
    </row>
    <row r="73" customFormat="false" ht="15" hidden="false" customHeight="false" outlineLevel="0" collapsed="false">
      <c r="D73" s="4" t="s">
        <v>6</v>
      </c>
      <c r="E73" s="4" t="s">
        <v>7</v>
      </c>
      <c r="F73" s="4" t="s">
        <v>8</v>
      </c>
      <c r="G73" s="4" t="s">
        <v>9</v>
      </c>
      <c r="N73" s="14" t="s">
        <v>27</v>
      </c>
      <c r="O73" s="14"/>
      <c r="P73" s="14"/>
      <c r="Q73" s="14"/>
      <c r="W73" s="4" t="s">
        <v>6</v>
      </c>
      <c r="X73" s="4" t="s">
        <v>7</v>
      </c>
      <c r="Y73" s="4" t="s">
        <v>8</v>
      </c>
      <c r="Z73" s="4" t="s">
        <v>9</v>
      </c>
    </row>
    <row r="74" customFormat="false" ht="13.5" hidden="false" customHeight="true" outlineLevel="0" collapsed="false">
      <c r="A74" s="8" t="s">
        <v>130</v>
      </c>
      <c r="B74" s="9" t="s">
        <v>17</v>
      </c>
      <c r="C74" s="10" t="s">
        <v>18</v>
      </c>
      <c r="D74" s="11" t="n">
        <v>5</v>
      </c>
      <c r="E74" s="11" t="n">
        <v>804</v>
      </c>
      <c r="F74" s="11" t="n">
        <v>80</v>
      </c>
      <c r="G74" s="11" t="n">
        <v>69</v>
      </c>
      <c r="N74" s="13" t="n">
        <f aca="false">AVERAGE(N$70:N$72)</f>
        <v>0.910421863138488</v>
      </c>
      <c r="O74" s="13" t="n">
        <f aca="false">AVERAGE(O$70:O$72)</f>
        <v>0.0556194440651593</v>
      </c>
      <c r="P74" s="13" t="n">
        <f aca="false">AVERAGE(P$70:P$72)</f>
        <v>0.0720486111111111</v>
      </c>
      <c r="Q74" s="13" t="n">
        <f aca="false">AVERAGE(Q$70:Q$72)</f>
        <v>1.04506295559973</v>
      </c>
      <c r="T74" s="8" t="s">
        <v>131</v>
      </c>
      <c r="U74" s="9" t="s">
        <v>17</v>
      </c>
      <c r="V74" s="10" t="s">
        <v>18</v>
      </c>
      <c r="W74" s="11" t="n">
        <v>5</v>
      </c>
      <c r="X74" s="11" t="n">
        <v>822</v>
      </c>
      <c r="Y74" s="11" t="n">
        <v>58</v>
      </c>
      <c r="Z74" s="11" t="n">
        <v>60</v>
      </c>
    </row>
    <row r="75" customFormat="false" ht="14.25" hidden="false" customHeight="false" outlineLevel="0" collapsed="false">
      <c r="A75" s="8"/>
      <c r="B75" s="9"/>
      <c r="C75" s="10" t="s">
        <v>20</v>
      </c>
      <c r="D75" s="11" t="n">
        <v>8</v>
      </c>
      <c r="E75" s="11" t="n">
        <v>813</v>
      </c>
      <c r="F75" s="11" t="n">
        <v>64</v>
      </c>
      <c r="G75" s="11" t="n">
        <v>73</v>
      </c>
      <c r="T75" s="8"/>
      <c r="U75" s="9"/>
      <c r="V75" s="10" t="s">
        <v>20</v>
      </c>
      <c r="W75" s="11" t="n">
        <v>7</v>
      </c>
      <c r="X75" s="11" t="n">
        <v>862</v>
      </c>
      <c r="Y75" s="11" t="n">
        <v>27</v>
      </c>
      <c r="Z75" s="11" t="n">
        <v>49</v>
      </c>
    </row>
    <row r="76" customFormat="false" ht="14.25" hidden="false" customHeight="false" outlineLevel="0" collapsed="false">
      <c r="A76" s="8"/>
      <c r="B76" s="9"/>
      <c r="C76" s="10" t="s">
        <v>22</v>
      </c>
      <c r="D76" s="11" t="n">
        <v>3</v>
      </c>
      <c r="E76" s="11" t="n">
        <v>843</v>
      </c>
      <c r="F76" s="11" t="n">
        <v>42</v>
      </c>
      <c r="G76" s="11" t="n">
        <v>70</v>
      </c>
      <c r="T76" s="8"/>
      <c r="U76" s="9"/>
      <c r="V76" s="10" t="s">
        <v>22</v>
      </c>
      <c r="W76" s="11" t="n">
        <v>6</v>
      </c>
      <c r="X76" s="11" t="n">
        <v>798</v>
      </c>
      <c r="Y76" s="11" t="n">
        <v>73</v>
      </c>
      <c r="Z76" s="11" t="n">
        <v>68</v>
      </c>
    </row>
    <row r="77" customFormat="false" ht="15" hidden="false" customHeight="false" outlineLevel="0" collapsed="false">
      <c r="A77" s="8"/>
      <c r="B77" s="9"/>
      <c r="C77" s="10" t="s">
        <v>24</v>
      </c>
      <c r="D77" s="11" t="n">
        <v>9</v>
      </c>
      <c r="E77" s="11" t="n">
        <v>809</v>
      </c>
      <c r="F77" s="11" t="n">
        <v>81</v>
      </c>
      <c r="G77" s="11" t="n">
        <v>59</v>
      </c>
      <c r="I77" s="5" t="s">
        <v>46</v>
      </c>
      <c r="J77" s="6" t="s">
        <v>11</v>
      </c>
      <c r="K77" s="6"/>
      <c r="L77" s="6"/>
      <c r="M77" s="6"/>
      <c r="N77" s="7" t="s">
        <v>12</v>
      </c>
      <c r="O77" s="7" t="s">
        <v>13</v>
      </c>
      <c r="P77" s="7" t="s">
        <v>14</v>
      </c>
      <c r="Q77" s="7" t="s">
        <v>15</v>
      </c>
      <c r="T77" s="8"/>
      <c r="U77" s="9"/>
      <c r="V77" s="10" t="s">
        <v>24</v>
      </c>
      <c r="W77" s="11" t="n">
        <v>4</v>
      </c>
      <c r="X77" s="11" t="n">
        <v>840</v>
      </c>
      <c r="Y77" s="11" t="n">
        <v>50</v>
      </c>
      <c r="Z77" s="11" t="n">
        <v>51</v>
      </c>
    </row>
    <row r="78" customFormat="false" ht="15" hidden="false" customHeight="false" outlineLevel="0" collapsed="false">
      <c r="A78" s="8"/>
      <c r="B78" s="9"/>
      <c r="C78" s="10" t="s">
        <v>26</v>
      </c>
      <c r="D78" s="11" t="n">
        <v>9</v>
      </c>
      <c r="E78" s="11" t="n">
        <v>796</v>
      </c>
      <c r="F78" s="11" t="n">
        <v>88</v>
      </c>
      <c r="G78" s="11" t="n">
        <v>65</v>
      </c>
      <c r="I78" s="5"/>
      <c r="J78" s="4" t="s">
        <v>6</v>
      </c>
      <c r="K78" s="4" t="s">
        <v>7</v>
      </c>
      <c r="L78" s="4" t="s">
        <v>8</v>
      </c>
      <c r="M78" s="4" t="s">
        <v>9</v>
      </c>
      <c r="N78" s="7"/>
      <c r="O78" s="7"/>
      <c r="P78" s="7"/>
      <c r="Q78" s="7"/>
      <c r="T78" s="8"/>
      <c r="U78" s="9"/>
      <c r="V78" s="10" t="s">
        <v>26</v>
      </c>
      <c r="W78" s="11" t="n">
        <v>5</v>
      </c>
      <c r="X78" s="11" t="n">
        <v>833</v>
      </c>
      <c r="Y78" s="11" t="n">
        <v>59</v>
      </c>
      <c r="Z78" s="11" t="n">
        <v>48</v>
      </c>
    </row>
    <row r="79" customFormat="false" ht="14.25" hidden="false" customHeight="false" outlineLevel="0" collapsed="false">
      <c r="A79" s="8"/>
      <c r="B79" s="9"/>
      <c r="C79" s="10" t="s">
        <v>28</v>
      </c>
      <c r="D79" s="11" t="n">
        <v>7</v>
      </c>
      <c r="E79" s="11" t="n">
        <v>826</v>
      </c>
      <c r="F79" s="11" t="n">
        <v>55</v>
      </c>
      <c r="G79" s="11" t="n">
        <v>70</v>
      </c>
      <c r="I79" s="12" t="s">
        <v>21</v>
      </c>
      <c r="J79" s="11" t="n">
        <f aca="false">SUM(D140:D149)</f>
        <v>13</v>
      </c>
      <c r="K79" s="11" t="n">
        <f aca="false">SUM(E140:E149)</f>
        <v>8470</v>
      </c>
      <c r="L79" s="11" t="n">
        <f aca="false">SUM(F140:F149)</f>
        <v>367</v>
      </c>
      <c r="M79" s="11" t="n">
        <f aca="false">SUM(G140:G149)</f>
        <v>230</v>
      </c>
      <c r="N79" s="13" t="n">
        <f aca="false">SUM(J79:K79)/SUM(J79:M79)</f>
        <v>0.934251101321586</v>
      </c>
      <c r="O79" s="13" t="n">
        <f aca="false">J79/(J79+L79)</f>
        <v>0.0342105263157895</v>
      </c>
      <c r="P79" s="13" t="n">
        <f aca="false">J79/(J79+M79)</f>
        <v>0.0534979423868313</v>
      </c>
      <c r="Q79" s="13" t="n">
        <f aca="false">(2272+J79+L79)/2515</f>
        <v>1.0544731610338</v>
      </c>
      <c r="T79" s="8"/>
      <c r="U79" s="9"/>
      <c r="V79" s="10" t="s">
        <v>28</v>
      </c>
      <c r="W79" s="11" t="n">
        <v>7</v>
      </c>
      <c r="X79" s="11" t="n">
        <v>837</v>
      </c>
      <c r="Y79" s="11" t="n">
        <v>56</v>
      </c>
      <c r="Z79" s="11" t="n">
        <v>45</v>
      </c>
      <c r="AC79" s="22" t="n">
        <v>679</v>
      </c>
      <c r="AD79" s="0" t="n">
        <f aca="false">AC79/2515</f>
        <v>0.269980119284294</v>
      </c>
    </row>
    <row r="80" customFormat="false" ht="14.25" hidden="false" customHeight="false" outlineLevel="0" collapsed="false">
      <c r="A80" s="8"/>
      <c r="B80" s="9"/>
      <c r="C80" s="10" t="s">
        <v>29</v>
      </c>
      <c r="D80" s="11" t="n">
        <v>9</v>
      </c>
      <c r="E80" s="11" t="n">
        <v>836</v>
      </c>
      <c r="F80" s="11" t="n">
        <v>58</v>
      </c>
      <c r="G80" s="11" t="n">
        <v>55</v>
      </c>
      <c r="I80" s="12" t="s">
        <v>23</v>
      </c>
      <c r="J80" s="11" t="n">
        <f aca="false">SUM(D150:D159)</f>
        <v>11</v>
      </c>
      <c r="K80" s="11" t="n">
        <f aca="false">SUM(E150:E159)</f>
        <v>8504</v>
      </c>
      <c r="L80" s="11" t="n">
        <f aca="false">SUM(F150:F159)</f>
        <v>333</v>
      </c>
      <c r="M80" s="11" t="n">
        <f aca="false">SUM(G150:G159)</f>
        <v>232</v>
      </c>
      <c r="N80" s="13" t="n">
        <f aca="false">SUM(J80:K80)/SUM(J80:M80)</f>
        <v>0.937775330396476</v>
      </c>
      <c r="O80" s="13" t="n">
        <f aca="false">J80/(J80+L80)</f>
        <v>0.0319767441860465</v>
      </c>
      <c r="P80" s="13" t="n">
        <f aca="false">J80/(J80+M80)</f>
        <v>0.0452674897119342</v>
      </c>
      <c r="Q80" s="13" t="n">
        <f aca="false">(2272+J80+L80)/2515</f>
        <v>1.04015904572565</v>
      </c>
      <c r="T80" s="8"/>
      <c r="U80" s="9"/>
      <c r="V80" s="10" t="s">
        <v>29</v>
      </c>
      <c r="W80" s="11" t="n">
        <v>5</v>
      </c>
      <c r="X80" s="11" t="n">
        <v>806</v>
      </c>
      <c r="Y80" s="11" t="n">
        <v>70</v>
      </c>
      <c r="Z80" s="11" t="n">
        <v>64</v>
      </c>
      <c r="AC80" s="22" t="n">
        <v>990</v>
      </c>
      <c r="AD80" s="0" t="n">
        <f aca="false">AC80/2515</f>
        <v>0.393638170974155</v>
      </c>
    </row>
    <row r="81" customFormat="false" ht="14.25" hidden="false" customHeight="false" outlineLevel="0" collapsed="false">
      <c r="A81" s="8"/>
      <c r="B81" s="9"/>
      <c r="C81" s="10" t="s">
        <v>30</v>
      </c>
      <c r="D81" s="11" t="n">
        <v>6</v>
      </c>
      <c r="E81" s="11" t="n">
        <v>822</v>
      </c>
      <c r="F81" s="11" t="n">
        <v>69</v>
      </c>
      <c r="G81" s="11" t="n">
        <v>61</v>
      </c>
      <c r="I81" s="12" t="s">
        <v>25</v>
      </c>
      <c r="J81" s="11" t="n">
        <f aca="false">SUM(D160:D169)</f>
        <v>15</v>
      </c>
      <c r="K81" s="11" t="n">
        <f aca="false">SUM(E160:E169)</f>
        <v>8498</v>
      </c>
      <c r="L81" s="11" t="n">
        <f aca="false">SUM(F160:F169)</f>
        <v>339</v>
      </c>
      <c r="M81" s="11" t="n">
        <f aca="false">SUM(G160:G169)</f>
        <v>228</v>
      </c>
      <c r="N81" s="13" t="n">
        <f aca="false">SUM(J81:K81)/SUM(J81:M81)</f>
        <v>0.937555066079295</v>
      </c>
      <c r="O81" s="13" t="n">
        <f aca="false">J81/(J81+L81)</f>
        <v>0.0423728813559322</v>
      </c>
      <c r="P81" s="13" t="n">
        <f aca="false">J81/(J81+M81)</f>
        <v>0.0617283950617284</v>
      </c>
      <c r="Q81" s="13" t="n">
        <f aca="false">(2272+J81+L81)/2515</f>
        <v>1.0441351888668</v>
      </c>
      <c r="T81" s="8"/>
      <c r="U81" s="9"/>
      <c r="V81" s="10" t="s">
        <v>30</v>
      </c>
      <c r="W81" s="11" t="n">
        <v>5</v>
      </c>
      <c r="X81" s="11" t="n">
        <v>825</v>
      </c>
      <c r="Y81" s="11" t="n">
        <v>55</v>
      </c>
      <c r="Z81" s="11" t="n">
        <v>60</v>
      </c>
      <c r="AC81" s="22" t="n">
        <v>1327</v>
      </c>
      <c r="AD81" s="0" t="n">
        <f aca="false">AC81/2515</f>
        <v>0.527634194831014</v>
      </c>
    </row>
    <row r="82" customFormat="false" ht="15" hidden="false" customHeight="false" outlineLevel="0" collapsed="false">
      <c r="A82" s="8"/>
      <c r="B82" s="9"/>
      <c r="C82" s="10" t="s">
        <v>31</v>
      </c>
      <c r="D82" s="11" t="n">
        <v>10</v>
      </c>
      <c r="E82" s="11" t="n">
        <v>819</v>
      </c>
      <c r="F82" s="11" t="n">
        <v>51</v>
      </c>
      <c r="G82" s="11" t="n">
        <v>78</v>
      </c>
      <c r="N82" s="14" t="s">
        <v>27</v>
      </c>
      <c r="O82" s="14"/>
      <c r="P82" s="14"/>
      <c r="Q82" s="14"/>
      <c r="T82" s="8"/>
      <c r="U82" s="9"/>
      <c r="V82" s="10" t="s">
        <v>31</v>
      </c>
      <c r="W82" s="11" t="n">
        <v>3</v>
      </c>
      <c r="X82" s="11" t="n">
        <v>847</v>
      </c>
      <c r="Y82" s="11" t="n">
        <v>45</v>
      </c>
      <c r="Z82" s="11" t="n">
        <v>50</v>
      </c>
      <c r="AC82" s="22" t="n">
        <v>1599</v>
      </c>
      <c r="AD82" s="0" t="n">
        <f aca="false">AC82/2515</f>
        <v>0.635785288270378</v>
      </c>
    </row>
    <row r="83" customFormat="false" ht="14.25" hidden="false" customHeight="false" outlineLevel="0" collapsed="false">
      <c r="A83" s="8"/>
      <c r="B83" s="9"/>
      <c r="C83" s="10" t="s">
        <v>33</v>
      </c>
      <c r="D83" s="11" t="n">
        <v>7</v>
      </c>
      <c r="E83" s="11" t="n">
        <v>784</v>
      </c>
      <c r="F83" s="11" t="n">
        <v>97</v>
      </c>
      <c r="G83" s="11" t="n">
        <v>61</v>
      </c>
      <c r="N83" s="13" t="n">
        <f aca="false">AVERAGE(N$79:N$81)</f>
        <v>0.936527165932452</v>
      </c>
      <c r="O83" s="13" t="n">
        <f aca="false">AVERAGE(O$79:O$81)</f>
        <v>0.0361867172859227</v>
      </c>
      <c r="P83" s="13" t="n">
        <f aca="false">AVERAGE(P$79:P$81)</f>
        <v>0.0534979423868313</v>
      </c>
      <c r="Q83" s="13" t="n">
        <f aca="false">AVERAGE(Q$79:Q$81)</f>
        <v>1.04625579854208</v>
      </c>
      <c r="T83" s="8"/>
      <c r="U83" s="9"/>
      <c r="V83" s="10" t="s">
        <v>33</v>
      </c>
      <c r="W83" s="11" t="n">
        <v>10</v>
      </c>
      <c r="X83" s="11" t="n">
        <v>816</v>
      </c>
      <c r="Y83" s="11" t="n">
        <v>58</v>
      </c>
      <c r="Z83" s="11" t="n">
        <v>59</v>
      </c>
      <c r="AC83" s="22" t="n">
        <v>1781</v>
      </c>
      <c r="AD83" s="0" t="n">
        <f aca="false">AC83/2515</f>
        <v>0.708151093439364</v>
      </c>
    </row>
    <row r="84" customFormat="false" ht="14.25" hidden="false" customHeight="false" outlineLevel="0" collapsed="false">
      <c r="A84" s="8"/>
      <c r="B84" s="15" t="s">
        <v>34</v>
      </c>
      <c r="C84" s="10" t="s">
        <v>18</v>
      </c>
      <c r="D84" s="11" t="n">
        <v>3</v>
      </c>
      <c r="E84" s="11" t="n">
        <v>824</v>
      </c>
      <c r="F84" s="11" t="n">
        <v>50</v>
      </c>
      <c r="G84" s="11" t="n">
        <v>81</v>
      </c>
      <c r="T84" s="8"/>
      <c r="U84" s="15" t="s">
        <v>34</v>
      </c>
      <c r="V84" s="10" t="s">
        <v>18</v>
      </c>
      <c r="W84" s="11" t="n">
        <v>1</v>
      </c>
      <c r="X84" s="11" t="n">
        <v>825</v>
      </c>
      <c r="Y84" s="11" t="n">
        <v>76</v>
      </c>
      <c r="Z84" s="11" t="n">
        <v>43</v>
      </c>
      <c r="AC84" s="22" t="n">
        <v>1904</v>
      </c>
      <c r="AD84" s="0" t="n">
        <f aca="false">AC84/2515</f>
        <v>0.757057654075547</v>
      </c>
    </row>
    <row r="85" customFormat="false" ht="14.25" hidden="false" customHeight="false" outlineLevel="0" collapsed="false">
      <c r="A85" s="8"/>
      <c r="B85" s="15"/>
      <c r="C85" s="10" t="s">
        <v>20</v>
      </c>
      <c r="D85" s="11" t="n">
        <v>4</v>
      </c>
      <c r="E85" s="11" t="n">
        <v>832</v>
      </c>
      <c r="F85" s="11" t="n">
        <v>60</v>
      </c>
      <c r="G85" s="11" t="n">
        <v>62</v>
      </c>
      <c r="T85" s="8"/>
      <c r="U85" s="15"/>
      <c r="V85" s="10" t="s">
        <v>20</v>
      </c>
      <c r="W85" s="11" t="n">
        <v>6</v>
      </c>
      <c r="X85" s="11" t="n">
        <v>840</v>
      </c>
      <c r="Y85" s="11" t="n">
        <v>42</v>
      </c>
      <c r="Z85" s="11" t="n">
        <v>57</v>
      </c>
      <c r="AC85" s="22" t="n">
        <v>2006</v>
      </c>
      <c r="AD85" s="0" t="n">
        <f aca="false">AC85/2515</f>
        <v>0.797614314115308</v>
      </c>
    </row>
    <row r="86" customFormat="false" ht="14.25" hidden="false" customHeight="false" outlineLevel="0" collapsed="false">
      <c r="A86" s="8"/>
      <c r="B86" s="15"/>
      <c r="C86" s="10" t="s">
        <v>22</v>
      </c>
      <c r="D86" s="11" t="n">
        <v>7</v>
      </c>
      <c r="E86" s="11" t="n">
        <v>820</v>
      </c>
      <c r="F86" s="11" t="n">
        <v>59</v>
      </c>
      <c r="G86" s="11" t="n">
        <v>72</v>
      </c>
      <c r="T86" s="8"/>
      <c r="U86" s="15"/>
      <c r="V86" s="10" t="s">
        <v>22</v>
      </c>
      <c r="W86" s="11" t="n">
        <v>8</v>
      </c>
      <c r="X86" s="11" t="n">
        <v>806</v>
      </c>
      <c r="Y86" s="11" t="n">
        <v>77</v>
      </c>
      <c r="Z86" s="11" t="n">
        <v>54</v>
      </c>
      <c r="AC86" s="22" t="n">
        <v>2131</v>
      </c>
      <c r="AD86" s="0" t="n">
        <f aca="false">AC86/2515</f>
        <v>0.847316103379722</v>
      </c>
    </row>
    <row r="87" customFormat="false" ht="15" hidden="false" customHeight="false" outlineLevel="0" collapsed="false">
      <c r="A87" s="8"/>
      <c r="B87" s="15"/>
      <c r="C87" s="10" t="s">
        <v>24</v>
      </c>
      <c r="D87" s="11" t="n">
        <v>15</v>
      </c>
      <c r="E87" s="11" t="n">
        <v>761</v>
      </c>
      <c r="F87" s="11" t="n">
        <v>111</v>
      </c>
      <c r="G87" s="11" t="n">
        <v>71</v>
      </c>
      <c r="I87" s="5" t="s">
        <v>47</v>
      </c>
      <c r="J87" s="6" t="s">
        <v>11</v>
      </c>
      <c r="K87" s="6"/>
      <c r="L87" s="6"/>
      <c r="M87" s="6"/>
      <c r="N87" s="7" t="s">
        <v>12</v>
      </c>
      <c r="O87" s="7" t="s">
        <v>13</v>
      </c>
      <c r="P87" s="7" t="s">
        <v>14</v>
      </c>
      <c r="Q87" s="7" t="s">
        <v>15</v>
      </c>
      <c r="T87" s="8"/>
      <c r="U87" s="15"/>
      <c r="V87" s="10" t="s">
        <v>24</v>
      </c>
      <c r="W87" s="11" t="n">
        <v>6</v>
      </c>
      <c r="X87" s="11" t="n">
        <v>835</v>
      </c>
      <c r="Y87" s="11" t="n">
        <v>50</v>
      </c>
      <c r="Z87" s="11" t="n">
        <v>54</v>
      </c>
      <c r="AC87" s="22" t="n">
        <v>2272</v>
      </c>
      <c r="AD87" s="0" t="n">
        <f aca="false">AC87/2515</f>
        <v>0.90337972166998</v>
      </c>
    </row>
    <row r="88" customFormat="false" ht="15" hidden="false" customHeight="false" outlineLevel="0" collapsed="false">
      <c r="A88" s="8"/>
      <c r="B88" s="15"/>
      <c r="C88" s="10" t="s">
        <v>26</v>
      </c>
      <c r="D88" s="11" t="n">
        <v>5</v>
      </c>
      <c r="E88" s="11" t="n">
        <v>849</v>
      </c>
      <c r="F88" s="11" t="n">
        <v>47</v>
      </c>
      <c r="G88" s="11" t="n">
        <v>57</v>
      </c>
      <c r="I88" s="5"/>
      <c r="J88" s="4" t="s">
        <v>6</v>
      </c>
      <c r="K88" s="4" t="s">
        <v>7</v>
      </c>
      <c r="L88" s="4" t="s">
        <v>8</v>
      </c>
      <c r="M88" s="4" t="s">
        <v>9</v>
      </c>
      <c r="N88" s="7"/>
      <c r="O88" s="7"/>
      <c r="P88" s="7"/>
      <c r="Q88" s="7"/>
      <c r="T88" s="8"/>
      <c r="U88" s="15"/>
      <c r="V88" s="10" t="s">
        <v>26</v>
      </c>
      <c r="W88" s="11" t="n">
        <v>3</v>
      </c>
      <c r="X88" s="11" t="n">
        <v>842</v>
      </c>
      <c r="Y88" s="11" t="n">
        <v>43</v>
      </c>
      <c r="Z88" s="11" t="n">
        <v>57</v>
      </c>
      <c r="AC88" s="22" t="n">
        <v>2400</v>
      </c>
      <c r="AD88" s="0" t="n">
        <f aca="false">AC88/2515</f>
        <v>0.95427435387674</v>
      </c>
    </row>
    <row r="89" customFormat="false" ht="14.25" hidden="false" customHeight="false" outlineLevel="0" collapsed="false">
      <c r="A89" s="8"/>
      <c r="B89" s="15"/>
      <c r="C89" s="10" t="s">
        <v>28</v>
      </c>
      <c r="D89" s="11" t="n">
        <v>7</v>
      </c>
      <c r="E89" s="11" t="n">
        <v>777</v>
      </c>
      <c r="F89" s="11" t="n">
        <v>123</v>
      </c>
      <c r="G89" s="11" t="n">
        <v>51</v>
      </c>
      <c r="I89" s="12" t="s">
        <v>21</v>
      </c>
      <c r="J89" s="11" t="n">
        <f aca="false">SUM(W140:W149)</f>
        <v>3</v>
      </c>
      <c r="K89" s="11" t="n">
        <f aca="false">SUM(X140:X149)</f>
        <v>8490</v>
      </c>
      <c r="L89" s="11" t="n">
        <f aca="false">SUM(Y140:Y149)</f>
        <v>347</v>
      </c>
      <c r="M89" s="11" t="n">
        <f aca="false">SUM(Z140:Z149)</f>
        <v>112</v>
      </c>
      <c r="N89" s="13" t="n">
        <f aca="false">SUM(J89:K89)/SUM(J89:M89)</f>
        <v>0.94872654155496</v>
      </c>
      <c r="O89" s="13" t="n">
        <f aca="false">J89/(J89+L89)</f>
        <v>0.00857142857142857</v>
      </c>
      <c r="P89" s="13" t="n">
        <f aca="false">J89/(J89+M89)</f>
        <v>0.0260869565217391</v>
      </c>
      <c r="Q89" s="13" t="n">
        <f aca="false">(2400+J89+L89)/2515</f>
        <v>1.0934393638171</v>
      </c>
      <c r="T89" s="8"/>
      <c r="U89" s="15"/>
      <c r="V89" s="10" t="s">
        <v>28</v>
      </c>
      <c r="W89" s="11" t="n">
        <v>5</v>
      </c>
      <c r="X89" s="11" t="n">
        <v>827</v>
      </c>
      <c r="Y89" s="11" t="n">
        <v>49</v>
      </c>
      <c r="Z89" s="11" t="n">
        <v>64</v>
      </c>
    </row>
    <row r="90" customFormat="false" ht="14.25" hidden="false" customHeight="false" outlineLevel="0" collapsed="false">
      <c r="A90" s="8"/>
      <c r="B90" s="15"/>
      <c r="C90" s="10" t="s">
        <v>29</v>
      </c>
      <c r="D90" s="11" t="n">
        <v>7</v>
      </c>
      <c r="E90" s="11" t="n">
        <v>790</v>
      </c>
      <c r="F90" s="11" t="n">
        <v>86</v>
      </c>
      <c r="G90" s="11" t="n">
        <v>75</v>
      </c>
      <c r="I90" s="12" t="s">
        <v>23</v>
      </c>
      <c r="J90" s="11" t="n">
        <f aca="false">SUM(W150:W159)</f>
        <v>4</v>
      </c>
      <c r="K90" s="11" t="n">
        <f aca="false">SUM(X150:X159)</f>
        <v>8512</v>
      </c>
      <c r="L90" s="11" t="n">
        <f aca="false">SUM(Y150:Y159)</f>
        <v>325</v>
      </c>
      <c r="M90" s="11" t="n">
        <f aca="false">SUM(Z150:Z159)</f>
        <v>111</v>
      </c>
      <c r="N90" s="13" t="n">
        <f aca="false">SUM(J90:K90)/SUM(J90:M90)</f>
        <v>0.951295799821269</v>
      </c>
      <c r="O90" s="13" t="n">
        <f aca="false">J90/(J90+L90)</f>
        <v>0.0121580547112462</v>
      </c>
      <c r="P90" s="13" t="n">
        <f aca="false">J90/(J90+M90)</f>
        <v>0.0347826086956522</v>
      </c>
      <c r="Q90" s="13" t="n">
        <f aca="false">(2400+J90+L90)/2515</f>
        <v>1.08508946322068</v>
      </c>
      <c r="T90" s="8"/>
      <c r="U90" s="15"/>
      <c r="V90" s="10" t="s">
        <v>29</v>
      </c>
      <c r="W90" s="11" t="n">
        <v>4</v>
      </c>
      <c r="X90" s="11" t="n">
        <v>824</v>
      </c>
      <c r="Y90" s="11" t="n">
        <v>55</v>
      </c>
      <c r="Z90" s="11" t="n">
        <v>62</v>
      </c>
    </row>
    <row r="91" customFormat="false" ht="14.25" hidden="false" customHeight="false" outlineLevel="0" collapsed="false">
      <c r="A91" s="8"/>
      <c r="B91" s="15"/>
      <c r="C91" s="10" t="s">
        <v>30</v>
      </c>
      <c r="D91" s="11" t="n">
        <v>12</v>
      </c>
      <c r="E91" s="11" t="n">
        <v>787</v>
      </c>
      <c r="F91" s="11" t="n">
        <v>94</v>
      </c>
      <c r="G91" s="11" t="n">
        <v>65</v>
      </c>
      <c r="I91" s="12" t="s">
        <v>25</v>
      </c>
      <c r="J91" s="11" t="n">
        <f aca="false">SUM(W160:W169)</f>
        <v>2</v>
      </c>
      <c r="K91" s="11" t="n">
        <f aca="false">SUM(X160:X169)</f>
        <v>8554</v>
      </c>
      <c r="L91" s="11" t="n">
        <f aca="false">SUM(Y160:Y169)</f>
        <v>283</v>
      </c>
      <c r="M91" s="11" t="n">
        <f aca="false">SUM(Z160:Z169)</f>
        <v>113</v>
      </c>
      <c r="N91" s="13" t="n">
        <f aca="false">SUM(J91:K91)/SUM(J91:M91)</f>
        <v>0.955764075067024</v>
      </c>
      <c r="O91" s="13" t="n">
        <f aca="false">J91/(J91+L91)</f>
        <v>0.00701754385964912</v>
      </c>
      <c r="P91" s="13" t="n">
        <f aca="false">J91/(J91+M91)</f>
        <v>0.0173913043478261</v>
      </c>
      <c r="Q91" s="13" t="n">
        <f aca="false">(2400+J91+L91)/2515</f>
        <v>1.0675944333996</v>
      </c>
      <c r="T91" s="8"/>
      <c r="U91" s="15"/>
      <c r="V91" s="10" t="s">
        <v>30</v>
      </c>
      <c r="W91" s="11" t="n">
        <v>5</v>
      </c>
      <c r="X91" s="11" t="n">
        <v>834</v>
      </c>
      <c r="Y91" s="11" t="n">
        <v>48</v>
      </c>
      <c r="Z91" s="11" t="n">
        <v>58</v>
      </c>
    </row>
    <row r="92" customFormat="false" ht="15" hidden="false" customHeight="false" outlineLevel="0" collapsed="false">
      <c r="A92" s="8"/>
      <c r="B92" s="15"/>
      <c r="C92" s="10" t="s">
        <v>31</v>
      </c>
      <c r="D92" s="11" t="n">
        <v>8</v>
      </c>
      <c r="E92" s="11" t="n">
        <v>815</v>
      </c>
      <c r="F92" s="11" t="n">
        <v>82</v>
      </c>
      <c r="G92" s="11" t="n">
        <v>53</v>
      </c>
      <c r="N92" s="14" t="s">
        <v>27</v>
      </c>
      <c r="O92" s="14"/>
      <c r="P92" s="14"/>
      <c r="Q92" s="14"/>
      <c r="T92" s="8"/>
      <c r="U92" s="15"/>
      <c r="V92" s="10" t="s">
        <v>31</v>
      </c>
      <c r="W92" s="11" t="n">
        <v>2</v>
      </c>
      <c r="X92" s="11" t="n">
        <v>840</v>
      </c>
      <c r="Y92" s="11" t="n">
        <v>49</v>
      </c>
      <c r="Z92" s="11" t="n">
        <v>54</v>
      </c>
    </row>
    <row r="93" customFormat="false" ht="14.25" hidden="false" customHeight="false" outlineLevel="0" collapsed="false">
      <c r="A93" s="8"/>
      <c r="B93" s="15"/>
      <c r="C93" s="10" t="s">
        <v>33</v>
      </c>
      <c r="D93" s="11" t="n">
        <v>9</v>
      </c>
      <c r="E93" s="11" t="n">
        <v>797</v>
      </c>
      <c r="F93" s="11" t="n">
        <v>73</v>
      </c>
      <c r="G93" s="11" t="n">
        <v>70</v>
      </c>
      <c r="N93" s="13" t="n">
        <f aca="false">AVERAGE(N$89:N$91)</f>
        <v>0.951928805481084</v>
      </c>
      <c r="O93" s="13" t="n">
        <f aca="false">AVERAGE(O$89:O$91)</f>
        <v>0.0092490090474413</v>
      </c>
      <c r="P93" s="13" t="n">
        <f aca="false">AVERAGE(P$89:P$91)</f>
        <v>0.0260869565217391</v>
      </c>
      <c r="Q93" s="13" t="n">
        <f aca="false">AVERAGE(Q$81:Q$91)</f>
        <v>1.06730284956925</v>
      </c>
      <c r="T93" s="8"/>
      <c r="U93" s="15"/>
      <c r="V93" s="10" t="s">
        <v>33</v>
      </c>
      <c r="W93" s="11" t="n">
        <v>10</v>
      </c>
      <c r="X93" s="11" t="n">
        <v>810</v>
      </c>
      <c r="Y93" s="11" t="n">
        <v>65</v>
      </c>
      <c r="Z93" s="11" t="n">
        <v>58</v>
      </c>
    </row>
    <row r="94" customFormat="false" ht="14.25" hidden="false" customHeight="false" outlineLevel="0" collapsed="false">
      <c r="A94" s="8"/>
      <c r="B94" s="16" t="s">
        <v>36</v>
      </c>
      <c r="C94" s="10" t="s">
        <v>18</v>
      </c>
      <c r="D94" s="11" t="n">
        <v>10</v>
      </c>
      <c r="E94" s="11" t="n">
        <v>782</v>
      </c>
      <c r="F94" s="11" t="n">
        <v>107</v>
      </c>
      <c r="G94" s="11" t="n">
        <v>59</v>
      </c>
      <c r="T94" s="8"/>
      <c r="U94" s="16" t="s">
        <v>36</v>
      </c>
      <c r="V94" s="10" t="s">
        <v>18</v>
      </c>
      <c r="W94" s="11" t="n">
        <v>12</v>
      </c>
      <c r="X94" s="11" t="n">
        <v>818</v>
      </c>
      <c r="Y94" s="11" t="n">
        <v>60</v>
      </c>
      <c r="Z94" s="11" t="n">
        <v>55</v>
      </c>
    </row>
    <row r="95" customFormat="false" ht="14.25" hidden="false" customHeight="false" outlineLevel="0" collapsed="false">
      <c r="A95" s="8"/>
      <c r="B95" s="8"/>
      <c r="C95" s="10" t="s">
        <v>20</v>
      </c>
      <c r="D95" s="11" t="n">
        <v>10</v>
      </c>
      <c r="E95" s="11" t="n">
        <v>816</v>
      </c>
      <c r="F95" s="11" t="n">
        <v>77</v>
      </c>
      <c r="G95" s="11" t="n">
        <v>55</v>
      </c>
      <c r="T95" s="8"/>
      <c r="U95" s="8"/>
      <c r="V95" s="10" t="s">
        <v>20</v>
      </c>
      <c r="W95" s="11" t="n">
        <v>5</v>
      </c>
      <c r="X95" s="11" t="n">
        <v>818</v>
      </c>
      <c r="Y95" s="11" t="n">
        <v>59</v>
      </c>
      <c r="Z95" s="11" t="n">
        <v>63</v>
      </c>
    </row>
    <row r="96" customFormat="false" ht="14.25" hidden="false" customHeight="false" outlineLevel="0" collapsed="false">
      <c r="A96" s="8"/>
      <c r="B96" s="8"/>
      <c r="C96" s="10" t="s">
        <v>22</v>
      </c>
      <c r="D96" s="11" t="n">
        <v>6</v>
      </c>
      <c r="E96" s="11" t="n">
        <v>811</v>
      </c>
      <c r="F96" s="11" t="n">
        <v>77</v>
      </c>
      <c r="G96" s="11" t="n">
        <v>64</v>
      </c>
      <c r="T96" s="8"/>
      <c r="U96" s="8"/>
      <c r="V96" s="10" t="s">
        <v>22</v>
      </c>
      <c r="W96" s="11" t="n">
        <v>8</v>
      </c>
      <c r="X96" s="11" t="n">
        <v>816</v>
      </c>
      <c r="Y96" s="11" t="n">
        <v>67</v>
      </c>
      <c r="Z96" s="11" t="n">
        <v>54</v>
      </c>
    </row>
    <row r="97" customFormat="false" ht="14.25" hidden="false" customHeight="false" outlineLevel="0" collapsed="false">
      <c r="A97" s="8"/>
      <c r="B97" s="8"/>
      <c r="C97" s="10" t="s">
        <v>24</v>
      </c>
      <c r="D97" s="11" t="n">
        <v>6</v>
      </c>
      <c r="E97" s="11" t="n">
        <v>829</v>
      </c>
      <c r="F97" s="11" t="n">
        <v>56</v>
      </c>
      <c r="G97" s="11" t="n">
        <v>67</v>
      </c>
      <c r="T97" s="8"/>
      <c r="U97" s="8"/>
      <c r="V97" s="10" t="s">
        <v>24</v>
      </c>
      <c r="W97" s="11" t="n">
        <v>6</v>
      </c>
      <c r="X97" s="11" t="n">
        <v>828</v>
      </c>
      <c r="Y97" s="11" t="n">
        <v>59</v>
      </c>
      <c r="Z97" s="11" t="n">
        <v>52</v>
      </c>
    </row>
    <row r="98" customFormat="false" ht="14.25" hidden="false" customHeight="false" outlineLevel="0" collapsed="false">
      <c r="A98" s="8"/>
      <c r="B98" s="8"/>
      <c r="C98" s="10" t="s">
        <v>26</v>
      </c>
      <c r="D98" s="11" t="n">
        <v>9</v>
      </c>
      <c r="E98" s="11" t="n">
        <v>830</v>
      </c>
      <c r="F98" s="11" t="n">
        <v>66</v>
      </c>
      <c r="G98" s="11" t="n">
        <v>53</v>
      </c>
      <c r="T98" s="8"/>
      <c r="U98" s="8"/>
      <c r="V98" s="10" t="s">
        <v>26</v>
      </c>
      <c r="W98" s="11" t="n">
        <v>3</v>
      </c>
      <c r="X98" s="11" t="n">
        <v>819</v>
      </c>
      <c r="Y98" s="11" t="n">
        <v>57</v>
      </c>
      <c r="Z98" s="11" t="n">
        <v>66</v>
      </c>
    </row>
    <row r="99" customFormat="false" ht="14.25" hidden="false" customHeight="false" outlineLevel="0" collapsed="false">
      <c r="A99" s="8"/>
      <c r="B99" s="8"/>
      <c r="C99" s="10" t="s">
        <v>28</v>
      </c>
      <c r="D99" s="11" t="n">
        <v>11</v>
      </c>
      <c r="E99" s="11" t="n">
        <v>808</v>
      </c>
      <c r="F99" s="11" t="n">
        <v>66</v>
      </c>
      <c r="G99" s="11" t="n">
        <v>73</v>
      </c>
      <c r="T99" s="8"/>
      <c r="U99" s="8"/>
      <c r="V99" s="10" t="s">
        <v>28</v>
      </c>
      <c r="W99" s="11" t="n">
        <v>7</v>
      </c>
      <c r="X99" s="11" t="n">
        <v>832</v>
      </c>
      <c r="Y99" s="11" t="n">
        <v>44</v>
      </c>
      <c r="Z99" s="11" t="n">
        <v>62</v>
      </c>
    </row>
    <row r="100" customFormat="false" ht="14.25" hidden="false" customHeight="false" outlineLevel="0" collapsed="false">
      <c r="A100" s="8"/>
      <c r="B100" s="8"/>
      <c r="C100" s="10" t="s">
        <v>29</v>
      </c>
      <c r="D100" s="11" t="n">
        <v>11</v>
      </c>
      <c r="E100" s="11" t="n">
        <v>799</v>
      </c>
      <c r="F100" s="11" t="n">
        <v>81</v>
      </c>
      <c r="G100" s="11" t="n">
        <v>67</v>
      </c>
      <c r="T100" s="8"/>
      <c r="U100" s="8"/>
      <c r="V100" s="10" t="s">
        <v>29</v>
      </c>
      <c r="W100" s="11" t="n">
        <v>4</v>
      </c>
      <c r="X100" s="11" t="n">
        <v>821</v>
      </c>
      <c r="Y100" s="11" t="n">
        <v>82</v>
      </c>
      <c r="Z100" s="11" t="n">
        <v>38</v>
      </c>
    </row>
    <row r="101" customFormat="false" ht="14.25" hidden="false" customHeight="false" outlineLevel="0" collapsed="false">
      <c r="A101" s="8"/>
      <c r="B101" s="8"/>
      <c r="C101" s="10" t="s">
        <v>30</v>
      </c>
      <c r="D101" s="11" t="n">
        <v>8</v>
      </c>
      <c r="E101" s="11" t="n">
        <v>826</v>
      </c>
      <c r="F101" s="11" t="n">
        <v>59</v>
      </c>
      <c r="G101" s="11" t="n">
        <v>65</v>
      </c>
      <c r="T101" s="8"/>
      <c r="U101" s="8"/>
      <c r="V101" s="10" t="s">
        <v>30</v>
      </c>
      <c r="W101" s="11" t="n">
        <v>4</v>
      </c>
      <c r="X101" s="11" t="n">
        <v>822</v>
      </c>
      <c r="Y101" s="11" t="n">
        <v>65</v>
      </c>
      <c r="Z101" s="11" t="n">
        <v>54</v>
      </c>
    </row>
    <row r="102" customFormat="false" ht="14.25" hidden="false" customHeight="false" outlineLevel="0" collapsed="false">
      <c r="A102" s="8"/>
      <c r="B102" s="8"/>
      <c r="C102" s="10" t="s">
        <v>31</v>
      </c>
      <c r="D102" s="11" t="n">
        <v>11</v>
      </c>
      <c r="E102" s="11" t="n">
        <v>771</v>
      </c>
      <c r="F102" s="11" t="n">
        <v>105</v>
      </c>
      <c r="G102" s="11" t="n">
        <v>71</v>
      </c>
      <c r="T102" s="8"/>
      <c r="U102" s="8"/>
      <c r="V102" s="10" t="s">
        <v>31</v>
      </c>
      <c r="W102" s="11" t="n">
        <v>7</v>
      </c>
      <c r="X102" s="11" t="n">
        <v>833</v>
      </c>
      <c r="Y102" s="11" t="n">
        <v>60</v>
      </c>
      <c r="Z102" s="11" t="n">
        <v>45</v>
      </c>
    </row>
    <row r="103" customFormat="false" ht="14.25" hidden="false" customHeight="false" outlineLevel="0" collapsed="false">
      <c r="A103" s="8"/>
      <c r="B103" s="8"/>
      <c r="C103" s="10" t="s">
        <v>33</v>
      </c>
      <c r="D103" s="11" t="n">
        <v>2</v>
      </c>
      <c r="E103" s="11" t="n">
        <v>830</v>
      </c>
      <c r="F103" s="11" t="n">
        <v>41</v>
      </c>
      <c r="G103" s="11" t="n">
        <v>76</v>
      </c>
      <c r="T103" s="8"/>
      <c r="U103" s="8"/>
      <c r="V103" s="10" t="s">
        <v>33</v>
      </c>
      <c r="W103" s="11" t="n">
        <v>6</v>
      </c>
      <c r="X103" s="11" t="n">
        <v>831</v>
      </c>
      <c r="Y103" s="11" t="n">
        <v>46</v>
      </c>
      <c r="Z103" s="11" t="n">
        <v>60</v>
      </c>
    </row>
    <row r="104" customFormat="false" ht="12.75" hidden="false" customHeight="false" outlineLevel="0" collapsed="false">
      <c r="D104" s="17"/>
      <c r="E104" s="17"/>
      <c r="F104" s="17"/>
      <c r="G104" s="17"/>
      <c r="W104" s="17"/>
      <c r="X104" s="17"/>
      <c r="Y104" s="17"/>
      <c r="Z104" s="17"/>
    </row>
    <row r="105" customFormat="false" ht="12.75" hidden="false" customHeight="false" outlineLevel="0" collapsed="false">
      <c r="D105" s="17"/>
      <c r="E105" s="17"/>
      <c r="F105" s="17"/>
      <c r="G105" s="17"/>
      <c r="W105" s="17"/>
      <c r="X105" s="17"/>
      <c r="Y105" s="17"/>
      <c r="Z105" s="17"/>
    </row>
    <row r="106" customFormat="false" ht="15" hidden="false" customHeight="false" outlineLevel="0" collapsed="false">
      <c r="D106" s="4" t="s">
        <v>6</v>
      </c>
      <c r="E106" s="4" t="s">
        <v>7</v>
      </c>
      <c r="F106" s="4" t="s">
        <v>8</v>
      </c>
      <c r="G106" s="4" t="s">
        <v>9</v>
      </c>
      <c r="W106" s="4" t="s">
        <v>6</v>
      </c>
      <c r="X106" s="4" t="s">
        <v>7</v>
      </c>
      <c r="Y106" s="4" t="s">
        <v>8</v>
      </c>
      <c r="Z106" s="4" t="s">
        <v>9</v>
      </c>
    </row>
    <row r="107" customFormat="false" ht="13.5" hidden="false" customHeight="true" outlineLevel="0" collapsed="false">
      <c r="A107" s="8" t="s">
        <v>132</v>
      </c>
      <c r="B107" s="9" t="s">
        <v>17</v>
      </c>
      <c r="C107" s="10" t="s">
        <v>18</v>
      </c>
      <c r="D107" s="11" t="n">
        <v>3</v>
      </c>
      <c r="E107" s="11" t="n">
        <v>817</v>
      </c>
      <c r="F107" s="11" t="n">
        <v>60</v>
      </c>
      <c r="G107" s="11" t="n">
        <v>55</v>
      </c>
      <c r="T107" s="8" t="s">
        <v>133</v>
      </c>
      <c r="U107" s="9" t="s">
        <v>17</v>
      </c>
      <c r="V107" s="10" t="s">
        <v>18</v>
      </c>
      <c r="W107" s="11" t="n">
        <v>4</v>
      </c>
      <c r="X107" s="11" t="n">
        <v>843</v>
      </c>
      <c r="Y107" s="11" t="n">
        <v>47</v>
      </c>
      <c r="Z107" s="11" t="n">
        <v>29</v>
      </c>
    </row>
    <row r="108" customFormat="false" ht="14.25" hidden="false" customHeight="false" outlineLevel="0" collapsed="false">
      <c r="A108" s="8"/>
      <c r="B108" s="9"/>
      <c r="C108" s="10" t="s">
        <v>20</v>
      </c>
      <c r="D108" s="11" t="n">
        <v>5</v>
      </c>
      <c r="E108" s="11" t="n">
        <v>842</v>
      </c>
      <c r="F108" s="11" t="n">
        <v>45</v>
      </c>
      <c r="G108" s="11" t="n">
        <v>43</v>
      </c>
      <c r="T108" s="8"/>
      <c r="U108" s="9"/>
      <c r="V108" s="10" t="s">
        <v>20</v>
      </c>
      <c r="W108" s="11" t="n">
        <v>1</v>
      </c>
      <c r="X108" s="11" t="n">
        <v>867</v>
      </c>
      <c r="Y108" s="11" t="n">
        <v>29</v>
      </c>
      <c r="Z108" s="11" t="n">
        <v>26</v>
      </c>
    </row>
    <row r="109" customFormat="false" ht="14.25" hidden="false" customHeight="false" outlineLevel="0" collapsed="false">
      <c r="A109" s="8"/>
      <c r="B109" s="9"/>
      <c r="C109" s="10" t="s">
        <v>22</v>
      </c>
      <c r="D109" s="11" t="n">
        <v>7</v>
      </c>
      <c r="E109" s="11" t="n">
        <v>825</v>
      </c>
      <c r="F109" s="11" t="n">
        <v>56</v>
      </c>
      <c r="G109" s="11" t="n">
        <v>47</v>
      </c>
      <c r="T109" s="8"/>
      <c r="U109" s="9"/>
      <c r="V109" s="10" t="s">
        <v>22</v>
      </c>
      <c r="W109" s="11" t="n">
        <v>3</v>
      </c>
      <c r="X109" s="11" t="n">
        <v>838</v>
      </c>
      <c r="Y109" s="11" t="n">
        <v>44</v>
      </c>
      <c r="Z109" s="11" t="n">
        <v>38</v>
      </c>
    </row>
    <row r="110" customFormat="false" ht="14.25" hidden="false" customHeight="false" outlineLevel="0" collapsed="false">
      <c r="A110" s="8"/>
      <c r="B110" s="9"/>
      <c r="C110" s="10" t="s">
        <v>24</v>
      </c>
      <c r="D110" s="11" t="n">
        <v>2</v>
      </c>
      <c r="E110" s="11" t="n">
        <v>835</v>
      </c>
      <c r="F110" s="11" t="n">
        <v>53</v>
      </c>
      <c r="G110" s="11" t="n">
        <v>45</v>
      </c>
      <c r="T110" s="8"/>
      <c r="U110" s="9"/>
      <c r="V110" s="10" t="s">
        <v>24</v>
      </c>
      <c r="W110" s="11" t="n">
        <v>2</v>
      </c>
      <c r="X110" s="11" t="n">
        <v>839</v>
      </c>
      <c r="Y110" s="11" t="n">
        <v>49</v>
      </c>
      <c r="Z110" s="11" t="n">
        <v>33</v>
      </c>
    </row>
    <row r="111" customFormat="false" ht="14.25" hidden="false" customHeight="false" outlineLevel="0" collapsed="false">
      <c r="A111" s="8"/>
      <c r="B111" s="9"/>
      <c r="C111" s="10" t="s">
        <v>26</v>
      </c>
      <c r="D111" s="11" t="n">
        <v>3</v>
      </c>
      <c r="E111" s="11" t="n">
        <v>832</v>
      </c>
      <c r="F111" s="11" t="n">
        <v>64</v>
      </c>
      <c r="G111" s="11" t="n">
        <v>36</v>
      </c>
      <c r="T111" s="8"/>
      <c r="U111" s="9"/>
      <c r="V111" s="10" t="s">
        <v>26</v>
      </c>
      <c r="W111" s="11" t="n">
        <v>2</v>
      </c>
      <c r="X111" s="11" t="n">
        <v>832</v>
      </c>
      <c r="Y111" s="11" t="n">
        <v>50</v>
      </c>
      <c r="Z111" s="11" t="n">
        <v>39</v>
      </c>
    </row>
    <row r="112" customFormat="false" ht="14.25" hidden="false" customHeight="false" outlineLevel="0" collapsed="false">
      <c r="A112" s="8"/>
      <c r="B112" s="9"/>
      <c r="C112" s="10" t="s">
        <v>28</v>
      </c>
      <c r="D112" s="11" t="n">
        <v>2</v>
      </c>
      <c r="E112" s="11" t="n">
        <v>849</v>
      </c>
      <c r="F112" s="11" t="n">
        <v>45</v>
      </c>
      <c r="G112" s="11" t="n">
        <v>39</v>
      </c>
      <c r="T112" s="8"/>
      <c r="U112" s="9"/>
      <c r="V112" s="10" t="s">
        <v>28</v>
      </c>
      <c r="W112" s="11" t="n">
        <v>3</v>
      </c>
      <c r="X112" s="11" t="n">
        <v>838</v>
      </c>
      <c r="Y112" s="11" t="n">
        <v>39</v>
      </c>
      <c r="Z112" s="11" t="n">
        <v>43</v>
      </c>
    </row>
    <row r="113" customFormat="false" ht="14.25" hidden="false" customHeight="false" outlineLevel="0" collapsed="false">
      <c r="A113" s="8"/>
      <c r="B113" s="9"/>
      <c r="C113" s="10" t="s">
        <v>29</v>
      </c>
      <c r="D113" s="11" t="n">
        <v>8</v>
      </c>
      <c r="E113" s="11" t="n">
        <v>786</v>
      </c>
      <c r="F113" s="11" t="n">
        <v>85</v>
      </c>
      <c r="G113" s="11" t="n">
        <v>56</v>
      </c>
      <c r="T113" s="8"/>
      <c r="U113" s="9"/>
      <c r="V113" s="10" t="s">
        <v>29</v>
      </c>
      <c r="W113" s="11" t="n">
        <v>4</v>
      </c>
      <c r="X113" s="11" t="n">
        <v>830</v>
      </c>
      <c r="Y113" s="11" t="n">
        <v>57</v>
      </c>
      <c r="Z113" s="11" t="n">
        <v>32</v>
      </c>
    </row>
    <row r="114" customFormat="false" ht="14.25" hidden="false" customHeight="false" outlineLevel="0" collapsed="false">
      <c r="A114" s="8"/>
      <c r="B114" s="9"/>
      <c r="C114" s="10" t="s">
        <v>30</v>
      </c>
      <c r="D114" s="11" t="n">
        <v>0</v>
      </c>
      <c r="E114" s="11" t="n">
        <v>855</v>
      </c>
      <c r="F114" s="11" t="n">
        <v>31</v>
      </c>
      <c r="G114" s="11" t="n">
        <v>49</v>
      </c>
      <c r="T114" s="8"/>
      <c r="U114" s="9"/>
      <c r="V114" s="10" t="s">
        <v>30</v>
      </c>
      <c r="W114" s="11" t="n">
        <v>3</v>
      </c>
      <c r="X114" s="11" t="n">
        <v>847</v>
      </c>
      <c r="Y114" s="11" t="n">
        <v>48</v>
      </c>
      <c r="Z114" s="11" t="n">
        <v>25</v>
      </c>
    </row>
    <row r="115" customFormat="false" ht="14.25" hidden="false" customHeight="false" outlineLevel="0" collapsed="false">
      <c r="A115" s="8"/>
      <c r="B115" s="9"/>
      <c r="C115" s="10" t="s">
        <v>31</v>
      </c>
      <c r="D115" s="11" t="n">
        <v>5</v>
      </c>
      <c r="E115" s="11" t="n">
        <v>825</v>
      </c>
      <c r="F115" s="11" t="n">
        <v>49</v>
      </c>
      <c r="G115" s="11" t="n">
        <v>56</v>
      </c>
      <c r="T115" s="8"/>
      <c r="U115" s="9"/>
      <c r="V115" s="10" t="s">
        <v>31</v>
      </c>
      <c r="W115" s="11" t="n">
        <v>2</v>
      </c>
      <c r="X115" s="11" t="n">
        <v>835</v>
      </c>
      <c r="Y115" s="11" t="n">
        <v>42</v>
      </c>
      <c r="Z115" s="11" t="n">
        <v>44</v>
      </c>
    </row>
    <row r="116" customFormat="false" ht="14.25" hidden="false" customHeight="false" outlineLevel="0" collapsed="false">
      <c r="A116" s="8"/>
      <c r="B116" s="9"/>
      <c r="C116" s="10" t="s">
        <v>33</v>
      </c>
      <c r="D116" s="11" t="n">
        <v>5</v>
      </c>
      <c r="E116" s="11" t="n">
        <v>797</v>
      </c>
      <c r="F116" s="11" t="n">
        <v>86</v>
      </c>
      <c r="G116" s="11" t="n">
        <v>43</v>
      </c>
      <c r="T116" s="8"/>
      <c r="U116" s="9"/>
      <c r="V116" s="10" t="s">
        <v>33</v>
      </c>
      <c r="W116" s="11" t="n">
        <v>5</v>
      </c>
      <c r="X116" s="11" t="n">
        <v>818</v>
      </c>
      <c r="Y116" s="11" t="n">
        <v>45</v>
      </c>
      <c r="Z116" s="11" t="n">
        <v>46</v>
      </c>
    </row>
    <row r="117" customFormat="false" ht="14.25" hidden="false" customHeight="false" outlineLevel="0" collapsed="false">
      <c r="A117" s="8"/>
      <c r="B117" s="15" t="s">
        <v>34</v>
      </c>
      <c r="C117" s="10" t="s">
        <v>18</v>
      </c>
      <c r="D117" s="11" t="n">
        <v>2</v>
      </c>
      <c r="E117" s="11" t="n">
        <v>838</v>
      </c>
      <c r="F117" s="11" t="n">
        <v>49</v>
      </c>
      <c r="G117" s="11" t="n">
        <v>46</v>
      </c>
      <c r="T117" s="8"/>
      <c r="U117" s="15" t="s">
        <v>34</v>
      </c>
      <c r="V117" s="10" t="s">
        <v>18</v>
      </c>
      <c r="W117" s="11" t="n">
        <v>7</v>
      </c>
      <c r="X117" s="11" t="n">
        <v>831</v>
      </c>
      <c r="Y117" s="11" t="n">
        <v>52</v>
      </c>
      <c r="Z117" s="11" t="n">
        <v>33</v>
      </c>
    </row>
    <row r="118" customFormat="false" ht="14.25" hidden="false" customHeight="false" outlineLevel="0" collapsed="false">
      <c r="A118" s="8"/>
      <c r="B118" s="15"/>
      <c r="C118" s="10" t="s">
        <v>20</v>
      </c>
      <c r="D118" s="11" t="n">
        <v>8</v>
      </c>
      <c r="E118" s="11" t="n">
        <v>810</v>
      </c>
      <c r="F118" s="11" t="n">
        <v>63</v>
      </c>
      <c r="G118" s="11" t="n">
        <v>54</v>
      </c>
      <c r="T118" s="8"/>
      <c r="U118" s="15"/>
      <c r="V118" s="10" t="s">
        <v>20</v>
      </c>
      <c r="W118" s="11" t="n">
        <v>5</v>
      </c>
      <c r="X118" s="11" t="n">
        <v>815</v>
      </c>
      <c r="Y118" s="11" t="n">
        <v>57</v>
      </c>
      <c r="Z118" s="11" t="n">
        <v>46</v>
      </c>
    </row>
    <row r="119" customFormat="false" ht="14.25" hidden="false" customHeight="false" outlineLevel="0" collapsed="false">
      <c r="A119" s="8"/>
      <c r="B119" s="15"/>
      <c r="C119" s="10" t="s">
        <v>22</v>
      </c>
      <c r="D119" s="11" t="n">
        <v>4</v>
      </c>
      <c r="E119" s="11" t="n">
        <v>838</v>
      </c>
      <c r="F119" s="11" t="n">
        <v>40</v>
      </c>
      <c r="G119" s="11" t="n">
        <v>53</v>
      </c>
      <c r="T119" s="8"/>
      <c r="U119" s="15"/>
      <c r="V119" s="10" t="s">
        <v>22</v>
      </c>
      <c r="W119" s="11" t="n">
        <v>2</v>
      </c>
      <c r="X119" s="11" t="n">
        <v>842</v>
      </c>
      <c r="Y119" s="11" t="n">
        <v>37</v>
      </c>
      <c r="Z119" s="11" t="n">
        <v>42</v>
      </c>
    </row>
    <row r="120" customFormat="false" ht="14.25" hidden="false" customHeight="false" outlineLevel="0" collapsed="false">
      <c r="A120" s="8"/>
      <c r="B120" s="15"/>
      <c r="C120" s="10" t="s">
        <v>24</v>
      </c>
      <c r="D120" s="11" t="n">
        <v>10</v>
      </c>
      <c r="E120" s="11" t="n">
        <v>809</v>
      </c>
      <c r="F120" s="11" t="n">
        <v>63</v>
      </c>
      <c r="G120" s="11" t="n">
        <v>53</v>
      </c>
      <c r="T120" s="8"/>
      <c r="U120" s="15"/>
      <c r="V120" s="10" t="s">
        <v>24</v>
      </c>
      <c r="W120" s="11" t="n">
        <v>3</v>
      </c>
      <c r="X120" s="11" t="n">
        <v>845</v>
      </c>
      <c r="Y120" s="11" t="n">
        <v>39</v>
      </c>
      <c r="Z120" s="11" t="n">
        <v>36</v>
      </c>
    </row>
    <row r="121" customFormat="false" ht="14.25" hidden="false" customHeight="false" outlineLevel="0" collapsed="false">
      <c r="A121" s="8"/>
      <c r="B121" s="15"/>
      <c r="C121" s="10" t="s">
        <v>26</v>
      </c>
      <c r="D121" s="11" t="n">
        <v>1</v>
      </c>
      <c r="E121" s="11" t="n">
        <v>817</v>
      </c>
      <c r="F121" s="11" t="n">
        <v>75</v>
      </c>
      <c r="G121" s="11" t="n">
        <v>42</v>
      </c>
      <c r="T121" s="8"/>
      <c r="U121" s="15"/>
      <c r="V121" s="10" t="s">
        <v>26</v>
      </c>
      <c r="W121" s="11" t="n">
        <v>1</v>
      </c>
      <c r="X121" s="11" t="n">
        <v>835</v>
      </c>
      <c r="Y121" s="11" t="n">
        <v>51</v>
      </c>
      <c r="Z121" s="11" t="n">
        <v>36</v>
      </c>
    </row>
    <row r="122" customFormat="false" ht="14.25" hidden="false" customHeight="false" outlineLevel="0" collapsed="false">
      <c r="A122" s="8"/>
      <c r="B122" s="15"/>
      <c r="C122" s="10" t="s">
        <v>28</v>
      </c>
      <c r="D122" s="11" t="n">
        <v>2</v>
      </c>
      <c r="E122" s="11" t="n">
        <v>821</v>
      </c>
      <c r="F122" s="11" t="n">
        <v>64</v>
      </c>
      <c r="G122" s="11" t="n">
        <v>48</v>
      </c>
      <c r="T122" s="8"/>
      <c r="U122" s="15"/>
      <c r="V122" s="10" t="s">
        <v>28</v>
      </c>
      <c r="W122" s="11" t="n">
        <v>2</v>
      </c>
      <c r="X122" s="11" t="n">
        <v>839</v>
      </c>
      <c r="Y122" s="11" t="n">
        <v>45</v>
      </c>
      <c r="Z122" s="11" t="n">
        <v>37</v>
      </c>
    </row>
    <row r="123" customFormat="false" ht="14.25" hidden="false" customHeight="false" outlineLevel="0" collapsed="false">
      <c r="A123" s="8"/>
      <c r="B123" s="15"/>
      <c r="C123" s="10" t="s">
        <v>29</v>
      </c>
      <c r="D123" s="11" t="n">
        <v>5</v>
      </c>
      <c r="E123" s="11" t="n">
        <v>844</v>
      </c>
      <c r="F123" s="11" t="n">
        <v>42</v>
      </c>
      <c r="G123" s="11" t="n">
        <v>44</v>
      </c>
      <c r="T123" s="8"/>
      <c r="U123" s="15"/>
      <c r="V123" s="10" t="s">
        <v>29</v>
      </c>
      <c r="W123" s="11" t="n">
        <v>3</v>
      </c>
      <c r="X123" s="11" t="n">
        <v>834</v>
      </c>
      <c r="Y123" s="11" t="n">
        <v>54</v>
      </c>
      <c r="Z123" s="11" t="n">
        <v>32</v>
      </c>
    </row>
    <row r="124" customFormat="false" ht="14.25" hidden="false" customHeight="false" outlineLevel="0" collapsed="false">
      <c r="A124" s="8"/>
      <c r="B124" s="15"/>
      <c r="C124" s="10" t="s">
        <v>30</v>
      </c>
      <c r="D124" s="11" t="n">
        <v>4</v>
      </c>
      <c r="E124" s="11" t="n">
        <v>818</v>
      </c>
      <c r="F124" s="11" t="n">
        <v>76</v>
      </c>
      <c r="G124" s="11" t="n">
        <v>37</v>
      </c>
      <c r="T124" s="8"/>
      <c r="U124" s="15"/>
      <c r="V124" s="10" t="s">
        <v>30</v>
      </c>
      <c r="W124" s="11" t="n">
        <v>2</v>
      </c>
      <c r="X124" s="11" t="n">
        <v>832</v>
      </c>
      <c r="Y124" s="11" t="n">
        <v>55</v>
      </c>
      <c r="Z124" s="11" t="n">
        <v>34</v>
      </c>
    </row>
    <row r="125" customFormat="false" ht="14.25" hidden="false" customHeight="false" outlineLevel="0" collapsed="false">
      <c r="A125" s="8"/>
      <c r="B125" s="15"/>
      <c r="C125" s="10" t="s">
        <v>31</v>
      </c>
      <c r="D125" s="11" t="n">
        <v>5</v>
      </c>
      <c r="E125" s="11" t="n">
        <v>845</v>
      </c>
      <c r="F125" s="11" t="n">
        <v>41</v>
      </c>
      <c r="G125" s="11" t="n">
        <v>44</v>
      </c>
      <c r="T125" s="8"/>
      <c r="U125" s="15"/>
      <c r="V125" s="10" t="s">
        <v>31</v>
      </c>
      <c r="W125" s="11" t="n">
        <v>2</v>
      </c>
      <c r="X125" s="11" t="n">
        <v>834</v>
      </c>
      <c r="Y125" s="11" t="n">
        <v>58</v>
      </c>
      <c r="Z125" s="11" t="n">
        <v>29</v>
      </c>
    </row>
    <row r="126" customFormat="false" ht="14.25" hidden="false" customHeight="false" outlineLevel="0" collapsed="false">
      <c r="A126" s="8"/>
      <c r="B126" s="15"/>
      <c r="C126" s="10" t="s">
        <v>33</v>
      </c>
      <c r="D126" s="11" t="n">
        <v>3</v>
      </c>
      <c r="E126" s="11" t="n">
        <v>821</v>
      </c>
      <c r="F126" s="11" t="n">
        <v>63</v>
      </c>
      <c r="G126" s="11" t="n">
        <v>44</v>
      </c>
      <c r="T126" s="8"/>
      <c r="U126" s="15"/>
      <c r="V126" s="10" t="s">
        <v>33</v>
      </c>
      <c r="W126" s="11" t="n">
        <v>3</v>
      </c>
      <c r="X126" s="11" t="n">
        <v>834</v>
      </c>
      <c r="Y126" s="11" t="n">
        <v>48</v>
      </c>
      <c r="Z126" s="11" t="n">
        <v>29</v>
      </c>
    </row>
    <row r="127" customFormat="false" ht="14.25" hidden="false" customHeight="false" outlineLevel="0" collapsed="false">
      <c r="A127" s="8"/>
      <c r="B127" s="16" t="s">
        <v>36</v>
      </c>
      <c r="C127" s="10" t="s">
        <v>18</v>
      </c>
      <c r="D127" s="11" t="n">
        <v>5</v>
      </c>
      <c r="E127" s="11" t="n">
        <v>830</v>
      </c>
      <c r="F127" s="11" t="n">
        <v>53</v>
      </c>
      <c r="G127" s="11" t="n">
        <v>47</v>
      </c>
      <c r="T127" s="8"/>
      <c r="U127" s="16" t="s">
        <v>36</v>
      </c>
      <c r="V127" s="10" t="s">
        <v>18</v>
      </c>
      <c r="W127" s="11" t="n">
        <v>5</v>
      </c>
      <c r="X127" s="11" t="n">
        <v>832</v>
      </c>
      <c r="Y127" s="11" t="n">
        <v>56</v>
      </c>
      <c r="Z127" s="11" t="n">
        <v>30</v>
      </c>
    </row>
    <row r="128" customFormat="false" ht="14.25" hidden="false" customHeight="false" outlineLevel="0" collapsed="false">
      <c r="A128" s="8"/>
      <c r="B128" s="8"/>
      <c r="C128" s="10" t="s">
        <v>20</v>
      </c>
      <c r="D128" s="11" t="n">
        <v>2</v>
      </c>
      <c r="E128" s="11" t="n">
        <v>847</v>
      </c>
      <c r="F128" s="11" t="n">
        <v>47</v>
      </c>
      <c r="G128" s="11" t="n">
        <v>39</v>
      </c>
      <c r="T128" s="8"/>
      <c r="U128" s="8"/>
      <c r="V128" s="10" t="s">
        <v>20</v>
      </c>
      <c r="W128" s="11" t="n">
        <v>1</v>
      </c>
      <c r="X128" s="11" t="n">
        <v>841</v>
      </c>
      <c r="Y128" s="11" t="n">
        <v>50</v>
      </c>
      <c r="Z128" s="11" t="n">
        <v>31</v>
      </c>
    </row>
    <row r="129" customFormat="false" ht="14.25" hidden="false" customHeight="false" outlineLevel="0" collapsed="false">
      <c r="A129" s="8"/>
      <c r="B129" s="8"/>
      <c r="C129" s="10" t="s">
        <v>22</v>
      </c>
      <c r="D129" s="11" t="n">
        <v>6</v>
      </c>
      <c r="E129" s="11" t="n">
        <v>838</v>
      </c>
      <c r="F129" s="11" t="n">
        <v>42</v>
      </c>
      <c r="G129" s="11" t="n">
        <v>49</v>
      </c>
      <c r="T129" s="8"/>
      <c r="U129" s="8"/>
      <c r="V129" s="10" t="s">
        <v>22</v>
      </c>
      <c r="W129" s="11" t="n">
        <v>1</v>
      </c>
      <c r="X129" s="11" t="n">
        <v>843</v>
      </c>
      <c r="Y129" s="11" t="n">
        <v>46</v>
      </c>
      <c r="Z129" s="11" t="n">
        <v>33</v>
      </c>
    </row>
    <row r="130" customFormat="false" ht="14.25" hidden="false" customHeight="false" outlineLevel="0" collapsed="false">
      <c r="A130" s="8"/>
      <c r="B130" s="8"/>
      <c r="C130" s="10" t="s">
        <v>24</v>
      </c>
      <c r="D130" s="11" t="n">
        <v>2</v>
      </c>
      <c r="E130" s="11" t="n">
        <v>865</v>
      </c>
      <c r="F130" s="11" t="n">
        <v>28</v>
      </c>
      <c r="G130" s="11" t="n">
        <v>40</v>
      </c>
      <c r="T130" s="8"/>
      <c r="U130" s="8"/>
      <c r="V130" s="10" t="s">
        <v>24</v>
      </c>
      <c r="W130" s="11" t="n">
        <v>0</v>
      </c>
      <c r="X130" s="11" t="n">
        <v>851</v>
      </c>
      <c r="Y130" s="11" t="n">
        <v>35</v>
      </c>
      <c r="Z130" s="11" t="n">
        <v>37</v>
      </c>
    </row>
    <row r="131" customFormat="false" ht="14.25" hidden="false" customHeight="false" outlineLevel="0" collapsed="false">
      <c r="A131" s="8"/>
      <c r="B131" s="8"/>
      <c r="C131" s="10" t="s">
        <v>26</v>
      </c>
      <c r="D131" s="11" t="n">
        <v>5</v>
      </c>
      <c r="E131" s="11" t="n">
        <v>833</v>
      </c>
      <c r="F131" s="11" t="n">
        <v>53</v>
      </c>
      <c r="G131" s="11" t="n">
        <v>44</v>
      </c>
      <c r="T131" s="8"/>
      <c r="U131" s="8"/>
      <c r="V131" s="10" t="s">
        <v>26</v>
      </c>
      <c r="W131" s="11" t="n">
        <v>2</v>
      </c>
      <c r="X131" s="11" t="n">
        <v>822</v>
      </c>
      <c r="Y131" s="11" t="n">
        <v>54</v>
      </c>
      <c r="Z131" s="11" t="n">
        <v>45</v>
      </c>
    </row>
    <row r="132" customFormat="false" ht="14.25" hidden="false" customHeight="false" outlineLevel="0" collapsed="false">
      <c r="A132" s="8"/>
      <c r="B132" s="8"/>
      <c r="C132" s="10" t="s">
        <v>28</v>
      </c>
      <c r="D132" s="11" t="n">
        <v>2</v>
      </c>
      <c r="E132" s="11" t="n">
        <v>841</v>
      </c>
      <c r="F132" s="11" t="n">
        <v>44</v>
      </c>
      <c r="G132" s="11" t="n">
        <v>48</v>
      </c>
      <c r="T132" s="8"/>
      <c r="U132" s="8"/>
      <c r="V132" s="10" t="s">
        <v>28</v>
      </c>
      <c r="W132" s="11" t="n">
        <v>3</v>
      </c>
      <c r="X132" s="11" t="n">
        <v>844</v>
      </c>
      <c r="Y132" s="11" t="n">
        <v>45</v>
      </c>
      <c r="Z132" s="11" t="n">
        <v>31</v>
      </c>
    </row>
    <row r="133" customFormat="false" ht="14.25" hidden="false" customHeight="false" outlineLevel="0" collapsed="false">
      <c r="A133" s="8"/>
      <c r="B133" s="8"/>
      <c r="C133" s="10" t="s">
        <v>29</v>
      </c>
      <c r="D133" s="11" t="n">
        <v>4</v>
      </c>
      <c r="E133" s="11" t="n">
        <v>837</v>
      </c>
      <c r="F133" s="11" t="n">
        <v>47</v>
      </c>
      <c r="G133" s="11" t="n">
        <v>47</v>
      </c>
      <c r="T133" s="8"/>
      <c r="U133" s="8"/>
      <c r="V133" s="10" t="s">
        <v>29</v>
      </c>
      <c r="W133" s="11" t="n">
        <v>4</v>
      </c>
      <c r="X133" s="11" t="n">
        <v>824</v>
      </c>
      <c r="Y133" s="11" t="n">
        <v>65</v>
      </c>
      <c r="Z133" s="11" t="n">
        <v>30</v>
      </c>
    </row>
    <row r="134" customFormat="false" ht="14.25" hidden="false" customHeight="false" outlineLevel="0" collapsed="false">
      <c r="A134" s="8"/>
      <c r="B134" s="8"/>
      <c r="C134" s="10" t="s">
        <v>30</v>
      </c>
      <c r="D134" s="11" t="n">
        <v>6</v>
      </c>
      <c r="E134" s="11" t="n">
        <v>836</v>
      </c>
      <c r="F134" s="11" t="n">
        <v>50</v>
      </c>
      <c r="G134" s="11" t="n">
        <v>43</v>
      </c>
      <c r="T134" s="8"/>
      <c r="U134" s="8"/>
      <c r="V134" s="10" t="s">
        <v>30</v>
      </c>
      <c r="W134" s="11" t="n">
        <v>4</v>
      </c>
      <c r="X134" s="11" t="n">
        <v>850</v>
      </c>
      <c r="Y134" s="11" t="n">
        <v>26</v>
      </c>
      <c r="Z134" s="11" t="n">
        <v>43</v>
      </c>
    </row>
    <row r="135" customFormat="false" ht="14.25" hidden="false" customHeight="false" outlineLevel="0" collapsed="false">
      <c r="A135" s="8"/>
      <c r="B135" s="8"/>
      <c r="C135" s="10" t="s">
        <v>31</v>
      </c>
      <c r="D135" s="11" t="n">
        <v>3</v>
      </c>
      <c r="E135" s="11" t="n">
        <v>826</v>
      </c>
      <c r="F135" s="11" t="n">
        <v>56</v>
      </c>
      <c r="G135" s="11" t="n">
        <v>50</v>
      </c>
      <c r="T135" s="8"/>
      <c r="U135" s="8"/>
      <c r="V135" s="10" t="s">
        <v>31</v>
      </c>
      <c r="W135" s="11" t="n">
        <v>2</v>
      </c>
      <c r="X135" s="11" t="n">
        <v>829</v>
      </c>
      <c r="Y135" s="11" t="n">
        <v>49</v>
      </c>
      <c r="Z135" s="11" t="n">
        <v>43</v>
      </c>
    </row>
    <row r="136" customFormat="false" ht="14.25" hidden="false" customHeight="false" outlineLevel="0" collapsed="false">
      <c r="A136" s="8"/>
      <c r="B136" s="8"/>
      <c r="C136" s="10" t="s">
        <v>33</v>
      </c>
      <c r="D136" s="11" t="n">
        <v>5</v>
      </c>
      <c r="E136" s="11" t="n">
        <v>826</v>
      </c>
      <c r="F136" s="11" t="n">
        <v>38</v>
      </c>
      <c r="G136" s="11" t="n">
        <v>62</v>
      </c>
      <c r="T136" s="8"/>
      <c r="U136" s="8"/>
      <c r="V136" s="10" t="s">
        <v>33</v>
      </c>
      <c r="W136" s="11" t="n">
        <v>2</v>
      </c>
      <c r="X136" s="11" t="n">
        <v>838</v>
      </c>
      <c r="Y136" s="11" t="n">
        <v>37</v>
      </c>
      <c r="Z136" s="11" t="n">
        <v>37</v>
      </c>
    </row>
    <row r="137" customFormat="false" ht="12.75" hidden="false" customHeight="false" outlineLevel="0" collapsed="false">
      <c r="D137" s="17"/>
      <c r="E137" s="17"/>
      <c r="F137" s="17"/>
      <c r="G137" s="17"/>
      <c r="W137" s="17"/>
      <c r="X137" s="17"/>
      <c r="Y137" s="17"/>
      <c r="Z137" s="17"/>
    </row>
    <row r="138" customFormat="false" ht="12.75" hidden="false" customHeight="false" outlineLevel="0" collapsed="false">
      <c r="D138" s="17"/>
      <c r="E138" s="17"/>
      <c r="F138" s="17"/>
      <c r="G138" s="17"/>
      <c r="W138" s="17"/>
      <c r="X138" s="17"/>
      <c r="Y138" s="17"/>
      <c r="Z138" s="17"/>
    </row>
    <row r="139" customFormat="false" ht="15" hidden="false" customHeight="false" outlineLevel="0" collapsed="false">
      <c r="D139" s="4" t="s">
        <v>6</v>
      </c>
      <c r="E139" s="4" t="s">
        <v>7</v>
      </c>
      <c r="F139" s="4" t="s">
        <v>8</v>
      </c>
      <c r="G139" s="4" t="s">
        <v>9</v>
      </c>
      <c r="W139" s="4" t="s">
        <v>6</v>
      </c>
      <c r="X139" s="4" t="s">
        <v>7</v>
      </c>
      <c r="Y139" s="4" t="s">
        <v>8</v>
      </c>
      <c r="Z139" s="4" t="s">
        <v>9</v>
      </c>
    </row>
    <row r="140" customFormat="false" ht="13.5" hidden="false" customHeight="true" outlineLevel="0" collapsed="false">
      <c r="A140" s="8" t="s">
        <v>134</v>
      </c>
      <c r="B140" s="9" t="s">
        <v>17</v>
      </c>
      <c r="C140" s="10" t="s">
        <v>18</v>
      </c>
      <c r="D140" s="11" t="n">
        <v>0</v>
      </c>
      <c r="E140" s="11" t="n">
        <v>851</v>
      </c>
      <c r="F140" s="11" t="n">
        <v>34</v>
      </c>
      <c r="G140" s="11" t="n">
        <v>23</v>
      </c>
      <c r="T140" s="8" t="s">
        <v>135</v>
      </c>
      <c r="U140" s="9" t="s">
        <v>17</v>
      </c>
      <c r="V140" s="10" t="s">
        <v>18</v>
      </c>
      <c r="W140" s="11" t="n">
        <v>0</v>
      </c>
      <c r="X140" s="11" t="n">
        <v>823</v>
      </c>
      <c r="Y140" s="11" t="n">
        <v>65</v>
      </c>
      <c r="Z140" s="11" t="n">
        <v>8</v>
      </c>
    </row>
    <row r="141" customFormat="false" ht="14.25" hidden="false" customHeight="false" outlineLevel="0" collapsed="false">
      <c r="A141" s="8"/>
      <c r="B141" s="9"/>
      <c r="C141" s="10" t="s">
        <v>20</v>
      </c>
      <c r="D141" s="11" t="n">
        <v>0</v>
      </c>
      <c r="E141" s="11" t="n">
        <v>843</v>
      </c>
      <c r="F141" s="11" t="n">
        <v>46</v>
      </c>
      <c r="G141" s="11" t="n">
        <v>19</v>
      </c>
      <c r="T141" s="8"/>
      <c r="U141" s="9"/>
      <c r="V141" s="10" t="s">
        <v>20</v>
      </c>
      <c r="W141" s="11" t="n">
        <v>0</v>
      </c>
      <c r="X141" s="11" t="n">
        <v>857</v>
      </c>
      <c r="Y141" s="11" t="n">
        <v>28</v>
      </c>
      <c r="Z141" s="11" t="n">
        <v>11</v>
      </c>
    </row>
    <row r="142" customFormat="false" ht="14.25" hidden="false" customHeight="false" outlineLevel="0" collapsed="false">
      <c r="A142" s="8"/>
      <c r="B142" s="9"/>
      <c r="C142" s="10" t="s">
        <v>22</v>
      </c>
      <c r="D142" s="11" t="n">
        <v>3</v>
      </c>
      <c r="E142" s="11" t="n">
        <v>849</v>
      </c>
      <c r="F142" s="11" t="n">
        <v>30</v>
      </c>
      <c r="G142" s="11" t="n">
        <v>26</v>
      </c>
      <c r="T142" s="8"/>
      <c r="U142" s="9"/>
      <c r="V142" s="10" t="s">
        <v>22</v>
      </c>
      <c r="W142" s="11" t="n">
        <v>0</v>
      </c>
      <c r="X142" s="11" t="n">
        <v>862</v>
      </c>
      <c r="Y142" s="11" t="n">
        <v>26</v>
      </c>
      <c r="Z142" s="11" t="n">
        <v>8</v>
      </c>
    </row>
    <row r="143" customFormat="false" ht="14.25" hidden="false" customHeight="false" outlineLevel="0" collapsed="false">
      <c r="A143" s="8"/>
      <c r="B143" s="9"/>
      <c r="C143" s="10" t="s">
        <v>24</v>
      </c>
      <c r="D143" s="11" t="n">
        <v>0</v>
      </c>
      <c r="E143" s="11" t="n">
        <v>857</v>
      </c>
      <c r="F143" s="11" t="n">
        <v>23</v>
      </c>
      <c r="G143" s="11" t="n">
        <v>28</v>
      </c>
      <c r="T143" s="8"/>
      <c r="U143" s="9"/>
      <c r="V143" s="10" t="s">
        <v>24</v>
      </c>
      <c r="W143" s="11" t="n">
        <v>0</v>
      </c>
      <c r="X143" s="11" t="n">
        <v>848</v>
      </c>
      <c r="Y143" s="11" t="n">
        <v>35</v>
      </c>
      <c r="Z143" s="11" t="n">
        <v>13</v>
      </c>
    </row>
    <row r="144" customFormat="false" ht="14.25" hidden="false" customHeight="false" outlineLevel="0" collapsed="false">
      <c r="A144" s="8"/>
      <c r="B144" s="9"/>
      <c r="C144" s="10" t="s">
        <v>26</v>
      </c>
      <c r="D144" s="11" t="n">
        <v>2</v>
      </c>
      <c r="E144" s="11" t="n">
        <v>836</v>
      </c>
      <c r="F144" s="11" t="n">
        <v>49</v>
      </c>
      <c r="G144" s="11" t="n">
        <v>21</v>
      </c>
      <c r="T144" s="8"/>
      <c r="U144" s="9"/>
      <c r="V144" s="10" t="s">
        <v>26</v>
      </c>
      <c r="W144" s="11" t="n">
        <v>0</v>
      </c>
      <c r="X144" s="11" t="n">
        <v>837</v>
      </c>
      <c r="Y144" s="11" t="n">
        <v>48</v>
      </c>
      <c r="Z144" s="11" t="n">
        <v>11</v>
      </c>
    </row>
    <row r="145" customFormat="false" ht="14.25" hidden="false" customHeight="false" outlineLevel="0" collapsed="false">
      <c r="A145" s="8"/>
      <c r="B145" s="9"/>
      <c r="C145" s="10" t="s">
        <v>28</v>
      </c>
      <c r="D145" s="11" t="n">
        <v>1</v>
      </c>
      <c r="E145" s="11" t="n">
        <v>855</v>
      </c>
      <c r="F145" s="11" t="n">
        <v>25</v>
      </c>
      <c r="G145" s="11" t="n">
        <v>27</v>
      </c>
      <c r="T145" s="8"/>
      <c r="U145" s="9"/>
      <c r="V145" s="10" t="s">
        <v>28</v>
      </c>
      <c r="W145" s="11" t="n">
        <v>0</v>
      </c>
      <c r="X145" s="11" t="n">
        <v>861</v>
      </c>
      <c r="Y145" s="11" t="n">
        <v>30</v>
      </c>
      <c r="Z145" s="11" t="n">
        <v>5</v>
      </c>
    </row>
    <row r="146" customFormat="false" ht="14.25" hidden="false" customHeight="false" outlineLevel="0" collapsed="false">
      <c r="A146" s="8"/>
      <c r="B146" s="9"/>
      <c r="C146" s="10" t="s">
        <v>29</v>
      </c>
      <c r="D146" s="11" t="n">
        <v>1</v>
      </c>
      <c r="E146" s="11" t="n">
        <v>843</v>
      </c>
      <c r="F146" s="11" t="n">
        <v>40</v>
      </c>
      <c r="G146" s="11" t="n">
        <v>24</v>
      </c>
      <c r="T146" s="8"/>
      <c r="U146" s="9"/>
      <c r="V146" s="10" t="s">
        <v>29</v>
      </c>
      <c r="W146" s="11" t="n">
        <v>0</v>
      </c>
      <c r="X146" s="11" t="n">
        <v>860</v>
      </c>
      <c r="Y146" s="11" t="n">
        <v>16</v>
      </c>
      <c r="Z146" s="11" t="n">
        <v>20</v>
      </c>
    </row>
    <row r="147" customFormat="false" ht="14.25" hidden="false" customHeight="false" outlineLevel="0" collapsed="false">
      <c r="A147" s="8"/>
      <c r="B147" s="9"/>
      <c r="C147" s="10" t="s">
        <v>30</v>
      </c>
      <c r="D147" s="11" t="n">
        <v>2</v>
      </c>
      <c r="E147" s="11" t="n">
        <v>832</v>
      </c>
      <c r="F147" s="11" t="n">
        <v>55</v>
      </c>
      <c r="G147" s="11" t="n">
        <v>19</v>
      </c>
      <c r="T147" s="8"/>
      <c r="U147" s="9"/>
      <c r="V147" s="10" t="s">
        <v>30</v>
      </c>
      <c r="W147" s="11" t="n">
        <v>1</v>
      </c>
      <c r="X147" s="11" t="n">
        <v>852</v>
      </c>
      <c r="Y147" s="11" t="n">
        <v>27</v>
      </c>
      <c r="Z147" s="11" t="n">
        <v>16</v>
      </c>
    </row>
    <row r="148" customFormat="false" ht="14.25" hidden="false" customHeight="false" outlineLevel="0" collapsed="false">
      <c r="A148" s="8"/>
      <c r="B148" s="9"/>
      <c r="C148" s="10" t="s">
        <v>31</v>
      </c>
      <c r="D148" s="11" t="n">
        <v>3</v>
      </c>
      <c r="E148" s="11" t="n">
        <v>855</v>
      </c>
      <c r="F148" s="11" t="n">
        <v>36</v>
      </c>
      <c r="G148" s="11" t="n">
        <v>14</v>
      </c>
      <c r="T148" s="8"/>
      <c r="U148" s="9"/>
      <c r="V148" s="10" t="s">
        <v>31</v>
      </c>
      <c r="W148" s="11" t="n">
        <v>2</v>
      </c>
      <c r="X148" s="11" t="n">
        <v>836</v>
      </c>
      <c r="Y148" s="11" t="n">
        <v>47</v>
      </c>
      <c r="Z148" s="11" t="n">
        <v>11</v>
      </c>
    </row>
    <row r="149" customFormat="false" ht="14.25" hidden="false" customHeight="false" outlineLevel="0" collapsed="false">
      <c r="A149" s="8"/>
      <c r="B149" s="9"/>
      <c r="C149" s="10" t="s">
        <v>33</v>
      </c>
      <c r="D149" s="11" t="n">
        <v>1</v>
      </c>
      <c r="E149" s="11" t="n">
        <v>849</v>
      </c>
      <c r="F149" s="11" t="n">
        <v>29</v>
      </c>
      <c r="G149" s="11" t="n">
        <v>29</v>
      </c>
      <c r="T149" s="8"/>
      <c r="U149" s="9"/>
      <c r="V149" s="10" t="s">
        <v>33</v>
      </c>
      <c r="W149" s="11" t="n">
        <v>0</v>
      </c>
      <c r="X149" s="11" t="n">
        <v>854</v>
      </c>
      <c r="Y149" s="11" t="n">
        <v>25</v>
      </c>
      <c r="Z149" s="11" t="n">
        <v>9</v>
      </c>
    </row>
    <row r="150" customFormat="false" ht="14.25" hidden="false" customHeight="false" outlineLevel="0" collapsed="false">
      <c r="A150" s="8"/>
      <c r="B150" s="15" t="s">
        <v>34</v>
      </c>
      <c r="C150" s="10" t="s">
        <v>18</v>
      </c>
      <c r="D150" s="11" t="n">
        <v>0</v>
      </c>
      <c r="E150" s="11" t="n">
        <v>865</v>
      </c>
      <c r="F150" s="11" t="n">
        <v>21</v>
      </c>
      <c r="G150" s="11" t="n">
        <v>22</v>
      </c>
      <c r="T150" s="8"/>
      <c r="U150" s="15" t="s">
        <v>34</v>
      </c>
      <c r="V150" s="10" t="s">
        <v>18</v>
      </c>
      <c r="W150" s="11" t="n">
        <v>0</v>
      </c>
      <c r="X150" s="11" t="n">
        <v>856</v>
      </c>
      <c r="Y150" s="11" t="n">
        <v>32</v>
      </c>
      <c r="Z150" s="11" t="n">
        <v>8</v>
      </c>
    </row>
    <row r="151" customFormat="false" ht="14.25" hidden="false" customHeight="false" outlineLevel="0" collapsed="false">
      <c r="A151" s="8"/>
      <c r="B151" s="15"/>
      <c r="C151" s="10" t="s">
        <v>20</v>
      </c>
      <c r="D151" s="11" t="n">
        <v>0</v>
      </c>
      <c r="E151" s="11" t="n">
        <v>854</v>
      </c>
      <c r="F151" s="11" t="n">
        <v>29</v>
      </c>
      <c r="G151" s="11" t="n">
        <v>25</v>
      </c>
      <c r="T151" s="8"/>
      <c r="U151" s="15"/>
      <c r="V151" s="10" t="s">
        <v>20</v>
      </c>
      <c r="W151" s="11" t="n">
        <v>0</v>
      </c>
      <c r="X151" s="11" t="n">
        <v>845</v>
      </c>
      <c r="Y151" s="11" t="n">
        <v>44</v>
      </c>
      <c r="Z151" s="11" t="n">
        <v>7</v>
      </c>
    </row>
    <row r="152" customFormat="false" ht="14.25" hidden="false" customHeight="false" outlineLevel="0" collapsed="false">
      <c r="A152" s="8"/>
      <c r="B152" s="15"/>
      <c r="C152" s="10" t="s">
        <v>22</v>
      </c>
      <c r="D152" s="11" t="n">
        <v>1</v>
      </c>
      <c r="E152" s="11" t="n">
        <v>865</v>
      </c>
      <c r="F152" s="11" t="n">
        <v>22</v>
      </c>
      <c r="G152" s="11" t="n">
        <v>20</v>
      </c>
      <c r="T152" s="8"/>
      <c r="U152" s="15"/>
      <c r="V152" s="10" t="s">
        <v>22</v>
      </c>
      <c r="W152" s="11" t="n">
        <v>1</v>
      </c>
      <c r="X152" s="11" t="n">
        <v>857</v>
      </c>
      <c r="Y152" s="11" t="n">
        <v>25</v>
      </c>
      <c r="Z152" s="11" t="n">
        <v>13</v>
      </c>
    </row>
    <row r="153" customFormat="false" ht="14.25" hidden="false" customHeight="false" outlineLevel="0" collapsed="false">
      <c r="A153" s="8"/>
      <c r="B153" s="15"/>
      <c r="C153" s="10" t="s">
        <v>24</v>
      </c>
      <c r="D153" s="11" t="n">
        <v>0</v>
      </c>
      <c r="E153" s="11" t="n">
        <v>851</v>
      </c>
      <c r="F153" s="11" t="n">
        <v>26</v>
      </c>
      <c r="G153" s="11" t="n">
        <v>31</v>
      </c>
      <c r="T153" s="8"/>
      <c r="U153" s="15"/>
      <c r="V153" s="10" t="s">
        <v>24</v>
      </c>
      <c r="W153" s="11" t="n">
        <v>1</v>
      </c>
      <c r="X153" s="11" t="n">
        <v>853</v>
      </c>
      <c r="Y153" s="11" t="n">
        <v>30</v>
      </c>
      <c r="Z153" s="11" t="n">
        <v>12</v>
      </c>
    </row>
    <row r="154" customFormat="false" ht="14.25" hidden="false" customHeight="false" outlineLevel="0" collapsed="false">
      <c r="A154" s="8"/>
      <c r="B154" s="15"/>
      <c r="C154" s="10" t="s">
        <v>26</v>
      </c>
      <c r="D154" s="11" t="n">
        <v>1</v>
      </c>
      <c r="E154" s="11" t="n">
        <v>864</v>
      </c>
      <c r="F154" s="11" t="n">
        <v>16</v>
      </c>
      <c r="G154" s="11" t="n">
        <v>27</v>
      </c>
      <c r="T154" s="8"/>
      <c r="U154" s="15"/>
      <c r="V154" s="10" t="s">
        <v>26</v>
      </c>
      <c r="W154" s="11" t="n">
        <v>0</v>
      </c>
      <c r="X154" s="11" t="n">
        <v>851</v>
      </c>
      <c r="Y154" s="11" t="n">
        <v>34</v>
      </c>
      <c r="Z154" s="11" t="n">
        <v>11</v>
      </c>
    </row>
    <row r="155" customFormat="false" ht="14.25" hidden="false" customHeight="false" outlineLevel="0" collapsed="false">
      <c r="A155" s="8"/>
      <c r="B155" s="15"/>
      <c r="C155" s="10" t="s">
        <v>28</v>
      </c>
      <c r="D155" s="11" t="n">
        <v>1</v>
      </c>
      <c r="E155" s="11" t="n">
        <v>832</v>
      </c>
      <c r="F155" s="11" t="n">
        <v>49</v>
      </c>
      <c r="G155" s="11" t="n">
        <v>26</v>
      </c>
      <c r="T155" s="8"/>
      <c r="U155" s="15"/>
      <c r="V155" s="10" t="s">
        <v>28</v>
      </c>
      <c r="W155" s="11" t="n">
        <v>1</v>
      </c>
      <c r="X155" s="11" t="n">
        <v>852</v>
      </c>
      <c r="Y155" s="11" t="n">
        <v>30</v>
      </c>
      <c r="Z155" s="11" t="n">
        <v>13</v>
      </c>
    </row>
    <row r="156" customFormat="false" ht="14.25" hidden="false" customHeight="false" outlineLevel="0" collapsed="false">
      <c r="A156" s="8"/>
      <c r="B156" s="15"/>
      <c r="C156" s="10" t="s">
        <v>29</v>
      </c>
      <c r="D156" s="11" t="n">
        <v>2</v>
      </c>
      <c r="E156" s="11" t="n">
        <v>851</v>
      </c>
      <c r="F156" s="11" t="n">
        <v>32</v>
      </c>
      <c r="G156" s="11" t="n">
        <v>23</v>
      </c>
      <c r="T156" s="8"/>
      <c r="U156" s="15"/>
      <c r="V156" s="10" t="s">
        <v>29</v>
      </c>
      <c r="W156" s="11" t="n">
        <v>0</v>
      </c>
      <c r="X156" s="11" t="n">
        <v>859</v>
      </c>
      <c r="Y156" s="11" t="n">
        <v>28</v>
      </c>
      <c r="Z156" s="11" t="n">
        <v>9</v>
      </c>
    </row>
    <row r="157" customFormat="false" ht="14.25" hidden="false" customHeight="false" outlineLevel="0" collapsed="false">
      <c r="A157" s="8"/>
      <c r="B157" s="15"/>
      <c r="C157" s="10" t="s">
        <v>30</v>
      </c>
      <c r="D157" s="11" t="n">
        <v>1</v>
      </c>
      <c r="E157" s="11" t="n">
        <v>852</v>
      </c>
      <c r="F157" s="11" t="n">
        <v>29</v>
      </c>
      <c r="G157" s="11" t="n">
        <v>26</v>
      </c>
      <c r="T157" s="8"/>
      <c r="U157" s="15"/>
      <c r="V157" s="10" t="s">
        <v>30</v>
      </c>
      <c r="W157" s="11" t="n">
        <v>0</v>
      </c>
      <c r="X157" s="11" t="n">
        <v>844</v>
      </c>
      <c r="Y157" s="11" t="n">
        <v>39</v>
      </c>
      <c r="Z157" s="11" t="n">
        <v>13</v>
      </c>
    </row>
    <row r="158" customFormat="false" ht="14.25" hidden="false" customHeight="false" outlineLevel="0" collapsed="false">
      <c r="A158" s="8"/>
      <c r="B158" s="15"/>
      <c r="C158" s="10" t="s">
        <v>31</v>
      </c>
      <c r="D158" s="11" t="n">
        <v>1</v>
      </c>
      <c r="E158" s="11" t="n">
        <v>833</v>
      </c>
      <c r="F158" s="11" t="n">
        <v>57</v>
      </c>
      <c r="G158" s="11" t="n">
        <v>17</v>
      </c>
      <c r="T158" s="8"/>
      <c r="U158" s="15"/>
      <c r="V158" s="10" t="s">
        <v>31</v>
      </c>
      <c r="W158" s="11" t="n">
        <v>0</v>
      </c>
      <c r="X158" s="11" t="n">
        <v>853</v>
      </c>
      <c r="Y158" s="11" t="n">
        <v>35</v>
      </c>
      <c r="Z158" s="11" t="n">
        <v>8</v>
      </c>
    </row>
    <row r="159" customFormat="false" ht="14.25" hidden="false" customHeight="false" outlineLevel="0" collapsed="false">
      <c r="A159" s="8"/>
      <c r="B159" s="15"/>
      <c r="C159" s="10" t="s">
        <v>33</v>
      </c>
      <c r="D159" s="11" t="n">
        <v>4</v>
      </c>
      <c r="E159" s="11" t="n">
        <v>837</v>
      </c>
      <c r="F159" s="11" t="n">
        <v>52</v>
      </c>
      <c r="G159" s="11" t="n">
        <v>15</v>
      </c>
      <c r="T159" s="8"/>
      <c r="U159" s="15"/>
      <c r="V159" s="10" t="s">
        <v>33</v>
      </c>
      <c r="W159" s="11" t="n">
        <v>1</v>
      </c>
      <c r="X159" s="11" t="n">
        <v>842</v>
      </c>
      <c r="Y159" s="11" t="n">
        <v>28</v>
      </c>
      <c r="Z159" s="11" t="n">
        <v>17</v>
      </c>
    </row>
    <row r="160" customFormat="false" ht="14.25" hidden="false" customHeight="false" outlineLevel="0" collapsed="false">
      <c r="A160" s="8"/>
      <c r="B160" s="16" t="s">
        <v>36</v>
      </c>
      <c r="C160" s="10" t="s">
        <v>18</v>
      </c>
      <c r="D160" s="11" t="n">
        <v>1</v>
      </c>
      <c r="E160" s="11" t="n">
        <v>850</v>
      </c>
      <c r="F160" s="11" t="n">
        <v>31</v>
      </c>
      <c r="G160" s="11" t="n">
        <v>26</v>
      </c>
      <c r="T160" s="8"/>
      <c r="U160" s="16" t="s">
        <v>36</v>
      </c>
      <c r="V160" s="10" t="s">
        <v>18</v>
      </c>
      <c r="W160" s="11" t="n">
        <v>0</v>
      </c>
      <c r="X160" s="11" t="n">
        <v>845</v>
      </c>
      <c r="Y160" s="11" t="n">
        <v>38</v>
      </c>
      <c r="Z160" s="11" t="n">
        <v>13</v>
      </c>
    </row>
    <row r="161" customFormat="false" ht="14.25" hidden="false" customHeight="false" outlineLevel="0" collapsed="false">
      <c r="A161" s="8"/>
      <c r="B161" s="8"/>
      <c r="C161" s="10" t="s">
        <v>20</v>
      </c>
      <c r="D161" s="11" t="n">
        <v>1</v>
      </c>
      <c r="E161" s="11" t="n">
        <v>843</v>
      </c>
      <c r="F161" s="11" t="n">
        <v>38</v>
      </c>
      <c r="G161" s="11" t="n">
        <v>26</v>
      </c>
      <c r="T161" s="8"/>
      <c r="U161" s="8"/>
      <c r="V161" s="10" t="s">
        <v>20</v>
      </c>
      <c r="W161" s="11" t="n">
        <v>0</v>
      </c>
      <c r="X161" s="11" t="n">
        <v>853</v>
      </c>
      <c r="Y161" s="11" t="n">
        <v>28</v>
      </c>
      <c r="Z161" s="11" t="n">
        <v>15</v>
      </c>
    </row>
    <row r="162" customFormat="false" ht="14.25" hidden="false" customHeight="false" outlineLevel="0" collapsed="false">
      <c r="A162" s="8"/>
      <c r="B162" s="8"/>
      <c r="C162" s="10" t="s">
        <v>22</v>
      </c>
      <c r="D162" s="11" t="n">
        <v>2</v>
      </c>
      <c r="E162" s="11" t="n">
        <v>856</v>
      </c>
      <c r="F162" s="11" t="n">
        <v>25</v>
      </c>
      <c r="G162" s="11" t="n">
        <v>25</v>
      </c>
      <c r="T162" s="8"/>
      <c r="U162" s="8"/>
      <c r="V162" s="10" t="s">
        <v>22</v>
      </c>
      <c r="W162" s="11" t="n">
        <v>1</v>
      </c>
      <c r="X162" s="11" t="n">
        <v>858</v>
      </c>
      <c r="Y162" s="11" t="n">
        <v>26</v>
      </c>
      <c r="Z162" s="11" t="n">
        <v>11</v>
      </c>
    </row>
    <row r="163" customFormat="false" ht="14.25" hidden="false" customHeight="false" outlineLevel="0" collapsed="false">
      <c r="A163" s="8"/>
      <c r="B163" s="8"/>
      <c r="C163" s="10" t="s">
        <v>24</v>
      </c>
      <c r="D163" s="11" t="n">
        <v>1</v>
      </c>
      <c r="E163" s="11" t="n">
        <v>847</v>
      </c>
      <c r="F163" s="11" t="n">
        <v>30</v>
      </c>
      <c r="G163" s="11" t="n">
        <v>30</v>
      </c>
      <c r="T163" s="8"/>
      <c r="U163" s="8"/>
      <c r="V163" s="10" t="s">
        <v>24</v>
      </c>
      <c r="W163" s="11" t="n">
        <v>0</v>
      </c>
      <c r="X163" s="11" t="n">
        <v>853</v>
      </c>
      <c r="Y163" s="11" t="n">
        <v>32</v>
      </c>
      <c r="Z163" s="11" t="n">
        <v>11</v>
      </c>
    </row>
    <row r="164" customFormat="false" ht="14.25" hidden="false" customHeight="false" outlineLevel="0" collapsed="false">
      <c r="A164" s="8"/>
      <c r="B164" s="8"/>
      <c r="C164" s="10" t="s">
        <v>26</v>
      </c>
      <c r="D164" s="11" t="n">
        <v>2</v>
      </c>
      <c r="E164" s="11" t="n">
        <v>846</v>
      </c>
      <c r="F164" s="11" t="n">
        <v>41</v>
      </c>
      <c r="G164" s="11" t="n">
        <v>19</v>
      </c>
      <c r="T164" s="8"/>
      <c r="U164" s="8"/>
      <c r="V164" s="10" t="s">
        <v>26</v>
      </c>
      <c r="W164" s="11" t="n">
        <v>0</v>
      </c>
      <c r="X164" s="11" t="n">
        <v>858</v>
      </c>
      <c r="Y164" s="11" t="n">
        <v>27</v>
      </c>
      <c r="Z164" s="11" t="n">
        <v>11</v>
      </c>
    </row>
    <row r="165" customFormat="false" ht="14.25" hidden="false" customHeight="false" outlineLevel="0" collapsed="false">
      <c r="A165" s="8"/>
      <c r="B165" s="8"/>
      <c r="C165" s="10" t="s">
        <v>28</v>
      </c>
      <c r="D165" s="11" t="n">
        <v>2</v>
      </c>
      <c r="E165" s="11" t="n">
        <v>867</v>
      </c>
      <c r="F165" s="11" t="n">
        <v>25</v>
      </c>
      <c r="G165" s="11" t="n">
        <v>14</v>
      </c>
      <c r="T165" s="8"/>
      <c r="U165" s="8"/>
      <c r="V165" s="10" t="s">
        <v>28</v>
      </c>
      <c r="W165" s="11" t="n">
        <v>1</v>
      </c>
      <c r="X165" s="11" t="n">
        <v>859</v>
      </c>
      <c r="Y165" s="11" t="n">
        <v>25</v>
      </c>
      <c r="Z165" s="11" t="n">
        <v>11</v>
      </c>
    </row>
    <row r="166" customFormat="false" ht="14.25" hidden="false" customHeight="false" outlineLevel="0" collapsed="false">
      <c r="A166" s="8"/>
      <c r="B166" s="8"/>
      <c r="C166" s="10" t="s">
        <v>29</v>
      </c>
      <c r="D166" s="11" t="n">
        <v>2</v>
      </c>
      <c r="E166" s="11" t="n">
        <v>846</v>
      </c>
      <c r="F166" s="11" t="n">
        <v>34</v>
      </c>
      <c r="G166" s="11" t="n">
        <v>26</v>
      </c>
      <c r="T166" s="8"/>
      <c r="U166" s="8"/>
      <c r="V166" s="10" t="s">
        <v>29</v>
      </c>
      <c r="W166" s="11" t="n">
        <v>0</v>
      </c>
      <c r="X166" s="11" t="n">
        <v>859</v>
      </c>
      <c r="Y166" s="11" t="n">
        <v>26</v>
      </c>
      <c r="Z166" s="11" t="n">
        <v>11</v>
      </c>
    </row>
    <row r="167" customFormat="false" ht="14.25" hidden="false" customHeight="false" outlineLevel="0" collapsed="false">
      <c r="A167" s="8"/>
      <c r="B167" s="8"/>
      <c r="C167" s="10" t="s">
        <v>30</v>
      </c>
      <c r="D167" s="11" t="n">
        <v>1</v>
      </c>
      <c r="E167" s="11" t="n">
        <v>845</v>
      </c>
      <c r="F167" s="11" t="n">
        <v>46</v>
      </c>
      <c r="G167" s="11" t="n">
        <v>16</v>
      </c>
      <c r="T167" s="8"/>
      <c r="U167" s="8"/>
      <c r="V167" s="10" t="s">
        <v>30</v>
      </c>
      <c r="W167" s="11" t="n">
        <v>0</v>
      </c>
      <c r="X167" s="11" t="n">
        <v>860</v>
      </c>
      <c r="Y167" s="11" t="n">
        <v>27</v>
      </c>
      <c r="Z167" s="11" t="n">
        <v>9</v>
      </c>
    </row>
    <row r="168" customFormat="false" ht="14.25" hidden="false" customHeight="false" outlineLevel="0" collapsed="false">
      <c r="A168" s="8"/>
      <c r="B168" s="8"/>
      <c r="C168" s="10" t="s">
        <v>31</v>
      </c>
      <c r="D168" s="11" t="n">
        <v>3</v>
      </c>
      <c r="E168" s="11" t="n">
        <v>843</v>
      </c>
      <c r="F168" s="11" t="n">
        <v>43</v>
      </c>
      <c r="G168" s="11" t="n">
        <v>19</v>
      </c>
      <c r="T168" s="8"/>
      <c r="U168" s="8"/>
      <c r="V168" s="10" t="s">
        <v>31</v>
      </c>
      <c r="W168" s="11" t="n">
        <v>0</v>
      </c>
      <c r="X168" s="11" t="n">
        <v>857</v>
      </c>
      <c r="Y168" s="11" t="n">
        <v>29</v>
      </c>
      <c r="Z168" s="11" t="n">
        <v>10</v>
      </c>
    </row>
    <row r="169" customFormat="false" ht="14.25" hidden="false" customHeight="false" outlineLevel="0" collapsed="false">
      <c r="A169" s="8"/>
      <c r="B169" s="8"/>
      <c r="C169" s="10" t="s">
        <v>33</v>
      </c>
      <c r="D169" s="11" t="n">
        <v>0</v>
      </c>
      <c r="E169" s="11" t="n">
        <v>855</v>
      </c>
      <c r="F169" s="11" t="n">
        <v>26</v>
      </c>
      <c r="G169" s="11" t="n">
        <v>27</v>
      </c>
      <c r="T169" s="8"/>
      <c r="U169" s="8"/>
      <c r="V169" s="10" t="s">
        <v>33</v>
      </c>
      <c r="W169" s="11" t="n">
        <v>0</v>
      </c>
      <c r="X169" s="11" t="n">
        <v>852</v>
      </c>
      <c r="Y169" s="11" t="n">
        <v>25</v>
      </c>
      <c r="Z169" s="11" t="n">
        <v>11</v>
      </c>
    </row>
  </sheetData>
  <mergeCells count="100">
    <mergeCell ref="I6:I7"/>
    <mergeCell ref="J6:M6"/>
    <mergeCell ref="N6:N7"/>
    <mergeCell ref="O6:O7"/>
    <mergeCell ref="P6:P7"/>
    <mergeCell ref="Q6:Q7"/>
    <mergeCell ref="A7:A36"/>
    <mergeCell ref="B7:B16"/>
    <mergeCell ref="T7:T36"/>
    <mergeCell ref="U7:U16"/>
    <mergeCell ref="I15:I16"/>
    <mergeCell ref="J15:M15"/>
    <mergeCell ref="N15:N16"/>
    <mergeCell ref="O15:O16"/>
    <mergeCell ref="P15:P16"/>
    <mergeCell ref="Q15:Q16"/>
    <mergeCell ref="B17:B26"/>
    <mergeCell ref="U17:U26"/>
    <mergeCell ref="I24:I25"/>
    <mergeCell ref="J24:M24"/>
    <mergeCell ref="N24:N25"/>
    <mergeCell ref="O24:O25"/>
    <mergeCell ref="P24:P25"/>
    <mergeCell ref="Q24:Q25"/>
    <mergeCell ref="B27:B36"/>
    <mergeCell ref="U27:U36"/>
    <mergeCell ref="I33:I34"/>
    <mergeCell ref="J33:M33"/>
    <mergeCell ref="N33:N34"/>
    <mergeCell ref="O33:O34"/>
    <mergeCell ref="P33:P34"/>
    <mergeCell ref="Q33:Q34"/>
    <mergeCell ref="A41:A70"/>
    <mergeCell ref="B41:B50"/>
    <mergeCell ref="I41:I42"/>
    <mergeCell ref="J41:M41"/>
    <mergeCell ref="N41:N42"/>
    <mergeCell ref="O41:O42"/>
    <mergeCell ref="P41:P42"/>
    <mergeCell ref="Q41:Q42"/>
    <mergeCell ref="T41:T70"/>
    <mergeCell ref="U41:U50"/>
    <mergeCell ref="I50:I51"/>
    <mergeCell ref="J50:M50"/>
    <mergeCell ref="N50:N51"/>
    <mergeCell ref="O50:O51"/>
    <mergeCell ref="P50:P51"/>
    <mergeCell ref="Q50:Q51"/>
    <mergeCell ref="B51:B60"/>
    <mergeCell ref="U51:U60"/>
    <mergeCell ref="I59:I60"/>
    <mergeCell ref="J59:M59"/>
    <mergeCell ref="N59:N60"/>
    <mergeCell ref="O59:O60"/>
    <mergeCell ref="P59:P60"/>
    <mergeCell ref="Q59:Q60"/>
    <mergeCell ref="B61:B70"/>
    <mergeCell ref="U61:U70"/>
    <mergeCell ref="I68:I69"/>
    <mergeCell ref="J68:M68"/>
    <mergeCell ref="N68:N69"/>
    <mergeCell ref="O68:O69"/>
    <mergeCell ref="P68:P69"/>
    <mergeCell ref="Q68:Q69"/>
    <mergeCell ref="A74:A103"/>
    <mergeCell ref="B74:B83"/>
    <mergeCell ref="T74:T103"/>
    <mergeCell ref="U74:U83"/>
    <mergeCell ref="I77:I78"/>
    <mergeCell ref="J77:M77"/>
    <mergeCell ref="N77:N78"/>
    <mergeCell ref="O77:O78"/>
    <mergeCell ref="P77:P78"/>
    <mergeCell ref="Q77:Q78"/>
    <mergeCell ref="B84:B93"/>
    <mergeCell ref="U84:U93"/>
    <mergeCell ref="I87:I88"/>
    <mergeCell ref="J87:M87"/>
    <mergeCell ref="N87:N88"/>
    <mergeCell ref="O87:O88"/>
    <mergeCell ref="P87:P88"/>
    <mergeCell ref="Q87:Q88"/>
    <mergeCell ref="B94:B103"/>
    <mergeCell ref="U94:U103"/>
    <mergeCell ref="A107:A136"/>
    <mergeCell ref="B107:B116"/>
    <mergeCell ref="T107:T136"/>
    <mergeCell ref="U107:U116"/>
    <mergeCell ref="B117:B126"/>
    <mergeCell ref="U117:U126"/>
    <mergeCell ref="B127:B136"/>
    <mergeCell ref="U127:U136"/>
    <mergeCell ref="A140:A169"/>
    <mergeCell ref="B140:B149"/>
    <mergeCell ref="T140:T169"/>
    <mergeCell ref="U140:U149"/>
    <mergeCell ref="B150:B159"/>
    <mergeCell ref="U150:U159"/>
    <mergeCell ref="B160:B169"/>
    <mergeCell ref="U160:U1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2023-04-10T01:58:51Z</dcterms:created>
  <dc:creator/>
  <dc:description/>
  <dc:language>en-US</dc:language>
  <cp:lastModifiedBy/>
  <dcterms:modified xsi:type="dcterms:W3CDTF">2023-04-11T18:49:38Z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