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<sst xmlns="http://schemas.openxmlformats.org/spreadsheetml/2006/main" count="2343" uniqueCount="652">
  <si>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</si>
  <si>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</si>
  <si>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</si>
  <si>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</si>
  <si>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</si>
  <si>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</si>
  <si>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</si>
  <si>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</si>
  <si>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</si>
  <si>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</si>
  <si>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</si>
  <si>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</si>
  <si>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</si>
  <si>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</si>
  <si>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</si>
  <si>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</si>
  <si>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</si>
  <si>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</si>
  <si>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</si>
  <si>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</si>
  <si>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</si>
  <si>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</si>
  <si>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</si>
  <si>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</si>
  <si>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</si>
  <si>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</si>
  <si>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</si>
  <si>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</si>
  <si>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</si>
  <si>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</si>
  <si>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</si>
  <si>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</si>
  <si>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</si>
  <si>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</si>
  <si>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</si>
  <si>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</si>
  <si>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</si>
  <si>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</si>
  <si>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</si>
  <si>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</si>
  <si>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</si>
  <si>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</si>
  <si>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</si>
  <si>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</si>
  <si>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</si>
  <si>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</si>
  <si>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</si>
  <si>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</si>
  <si>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</si>
  <si>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</si>
  <si>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</si>
  <si>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</si>
  <si>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</si>
  <si>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</si>
  <si>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</si>
  <si>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</si>
  <si>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</si>
  <si>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</si>
  <si>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</si>
  <si>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</si>
  <si>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</si>
  <si>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</si>
  <si>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</si>
  <si>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</si>
  <si>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</si>
  <si>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</si>
  <si>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</si>
  <si>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</si>
  <si>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</si>
  <si>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</si>
  <si>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</si>
  <si>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</si>
  <si>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</si>
  <si>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</si>
  <si>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</si>
  <si>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</si>
  <si>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</si>
  <si>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</si>
  <si>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</si>
  <si>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</si>
  <si>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</si>
  <si>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</si>
  <si>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</si>
  <si>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</si>
  <si>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</si>
  <si>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</si>
  <si>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</si>
  <si>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</si>
  <si>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</si>
  <si>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</si>
  <si>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</si>
  <si>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</si>
  <si>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</si>
  <si>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</si>
  <si>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</si>
  <si>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36.51037835570662</t>
  </si>
  <si>
    <t>102.10350864038082</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</si>
  <si>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</si>
  <si>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</si>
  <si>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</si>
  <si>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</si>
  <si>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</si>
  <si>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</si>
  <si>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</si>
  <si>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</si>
  <si>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</si>
  <si>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</si>
  <si>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</si>
  <si>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</si>
  <si>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</si>
  <si>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</si>
  <si>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</si>
  <si>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</si>
  <si>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</si>
  <si>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</si>
  <si>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</si>
  <si>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</si>
  <si>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</si>
  <si>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</si>
  <si>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</si>
  <si>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</si>
  <si>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</si>
  <si>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</si>
  <si>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</si>
  <si>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</si>
  <si>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</si>
  <si>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</si>
  <si>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</si>
  <si>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</si>
  <si>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</si>
  <si>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</si>
  <si>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</si>
  <si>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</si>
  <si>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</si>
  <si>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</si>
  <si>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</si>
  <si>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</si>
  <si>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</si>
  <si>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</si>
  <si>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</si>
  <si>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</si>
  <si>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</si>
  <si>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</si>
  <si>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</si>
  <si>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</si>
  <si>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</si>
  <si>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</si>
  <si>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</si>
  <si>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</si>
  <si>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</si>
  <si>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</si>
  <si>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</si>
  <si>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</si>
  <si>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</si>
  <si>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</si>
  <si>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</si>
  <si>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</si>
  <si>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</si>
  <si>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</si>
  <si>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</si>
  <si>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</si>
  <si>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</si>
  <si>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</si>
  <si>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</si>
  <si>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</si>
  <si>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</si>
  <si>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</si>
  <si>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</si>
  <si>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</si>
  <si>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</si>
  <si>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</si>
  <si>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</si>
  <si>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</si>
  <si>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</si>
  <si>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</si>
  <si>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</si>
  <si>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</si>
  <si>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</si>
  <si>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</si>
  <si>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</si>
  <si>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</si>
  <si>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</si>
  <si>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</si>
  <si>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</si>
  <si>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</si>
  <si>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</si>
  <si>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</si>
  <si>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</si>
  <si>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</si>
  <si>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</si>
  <si>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</si>
  <si>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</si>
  <si>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</si>
  <si>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</si>
  <si>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</si>
  <si>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</si>
  <si>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</si>
  <si>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</si>
  <si>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</si>
  <si>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</si>
  <si>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</si>
  <si>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</si>
  <si>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</si>
  <si>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</si>
  <si>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</si>
  <si>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</si>
  <si>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</si>
  <si>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</si>
  <si>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</si>
  <si>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</si>
  <si>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</si>
  <si>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</si>
  <si>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</si>
  <si>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</si>
  <si>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</si>
  <si>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</si>
  <si>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</si>
  <si>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</si>
  <si>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</si>
  <si>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</si>
  <si>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</si>
  <si>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</si>
  <si>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</si>
  <si>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</si>
  <si>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</si>
  <si>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</si>
  <si>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</si>
  <si>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</si>
  <si>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</si>
  <si>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</si>
  <si>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</si>
  <si>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</si>
  <si>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</si>
  <si>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</si>
  <si>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</si>
  <si>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</si>
  <si>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</si>
  <si>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</si>
  <si>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</si>
  <si>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</si>
  <si>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</si>
  <si>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</si>
  <si>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</si>
  <si>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</si>
  <si>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</si>
  <si>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</si>
  <si>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</si>
  <si>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</si>
  <si>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</si>
  <si>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</si>
  <si>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</si>
  <si>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</si>
  <si>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</si>
  <si>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</si>
  <si>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</si>
  <si>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</si>
  <si>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</si>
  <si>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</si>
  <si>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</si>
  <si>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</si>
  <si>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</si>
  <si>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</si>
  <si>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</si>
  <si>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</si>
  <si>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</si>
  <si>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</si>
  <si>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</si>
  <si>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</si>
  <si>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</si>
  <si>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</si>
  <si>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</si>
  <si>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29</t>
  </si>
  <si>
    <t>Kanyâkubja</t>
  </si>
  <si>
    <t>27.04900858535046</t>
  </si>
  <si>
    <t>79.89687617923914</t>
  </si>
  <si>
    <t>30</t>
  </si>
  <si>
    <t>Â-le</t>
  </si>
  <si>
    <t>31</t>
  </si>
  <si>
    <t>Shâ-che</t>
  </si>
  <si>
    <t>26.783630699664172</t>
  </si>
  <si>
    <t>82.18445324595723</t>
  </si>
  <si>
    <t>32</t>
  </si>
  <si>
    <t>Śrâvastî</t>
  </si>
  <si>
    <t>27.507304072925685</t>
  </si>
  <si>
    <t>82.01523378327738</t>
  </si>
  <si>
    <t>Kośala</t>
  </si>
  <si>
    <t>33</t>
  </si>
  <si>
    <t>Too-wei</t>
  </si>
  <si>
    <t>27.493788556662818</t>
  </si>
  <si>
    <t>81.87964706678713</t>
  </si>
  <si>
    <t>34</t>
  </si>
  <si>
    <t>Na-pei-keâ</t>
  </si>
  <si>
    <t>27.50397427851355</t>
  </si>
  <si>
    <t>83.01952451857755</t>
  </si>
  <si>
    <t>Lumbini</t>
  </si>
  <si>
    <t>Nepal</t>
  </si>
  <si>
    <t>35</t>
  </si>
  <si>
    <t>Town North of Na-pei-keâ</t>
  </si>
  <si>
    <t>27.59332346636215</t>
  </si>
  <si>
    <t>83.07679240669472</t>
  </si>
  <si>
    <t>36</t>
  </si>
  <si>
    <t>Kapilavastu</t>
  </si>
  <si>
    <t>27.565003085219224</t>
  </si>
  <si>
    <t>83.03497404250334</t>
  </si>
  <si>
    <t>37</t>
  </si>
  <si>
    <t>Lumbinî</t>
  </si>
  <si>
    <t>27.46739298855394</t>
  </si>
  <si>
    <t>83.26571753232031</t>
  </si>
  <si>
    <t>38</t>
  </si>
  <si>
    <t>Râma</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</si>
  <si>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</si>
  <si>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</si>
  <si>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</si>
  <si>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</si>
  <si>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</si>
  <si>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</si>
  <si>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</si>
  <si>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</si>
  <si>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</si>
  <si>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</si>
  <si>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</si>
  <si>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</si>
  <si>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</si>
  <si>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</si>
  <si>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42</t>
  </si>
  <si>
    <t>Lichchhavis Pillar</t>
  </si>
  <si>
    <t>26.01437573246011</t>
  </si>
  <si>
    <t>85.10791014553105</t>
  </si>
  <si>
    <t>Bassahar</t>
  </si>
  <si>
    <t>Bakhra</t>
  </si>
  <si>
    <t>43</t>
  </si>
  <si>
    <t>Kingdom of Vaišâl</t>
  </si>
  <si>
    <t>26.014780548059537</t>
  </si>
  <si>
    <t>85.09495798243438</t>
  </si>
  <si>
    <t>Bihar</t>
  </si>
  <si>
    <t>44</t>
  </si>
  <si>
    <t>Bows and Weapons Laid Down Tope</t>
  </si>
  <si>
    <t>45</t>
  </si>
  <si>
    <t>Confluence of the Five Rivers</t>
  </si>
  <si>
    <t>26.43949179955901</t>
  </si>
  <si>
    <t>79.21217655298437</t>
  </si>
  <si>
    <t>Pachnada</t>
  </si>
  <si>
    <t>Anhatha</t>
  </si>
  <si>
    <t>Etawah</t>
  </si>
  <si>
    <t>Kanpur</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</si>
  <si>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</si>
  <si>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</si>
  <si>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</si>
  <si>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</si>
  <si>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</si>
  <si>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47</t>
  </si>
  <si>
    <t>Ne-le</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</si>
  <si>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</si>
  <si>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</si>
  <si>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</si>
  <si>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</si>
  <si>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</si>
  <si>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</si>
  <si>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</si>
  <si>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</si>
  <si>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</si>
  <si>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</si>
  <si>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</si>
  <si>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</si>
  <si>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</si>
  <si>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</si>
  <si>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</si>
  <si>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</si>
  <si>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</si>
  <si>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</si>
  <si>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</si>
  <si>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</si>
  <si>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</si>
  <si>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</si>
  <si>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</si>
  <si>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</si>
  <si>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</si>
  <si>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</si>
  <si>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</si>
  <si>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</si>
  <si>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</si>
  <si>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</si>
  <si>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</si>
  <si>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</si>
  <si>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</si>
  <si>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</si>
  <si>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</si>
  <si>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</si>
  <si>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</si>
  <si>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</si>
  <si>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</si>
  <si>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</si>
  <si>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</si>
  <si>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</si>
  <si>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</si>
  <si>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</si>
  <si>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</si>
  <si>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</si>
  <si>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</si>
  <si>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</si>
  <si>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</si>
  <si>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</si>
  <si>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</si>
  <si>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</si>
  <si>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</si>
  <si>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</si>
  <si>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</si>
  <si>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</si>
  <si>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</si>
  <si>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</si>
  <si>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</si>
  <si>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</si>
  <si>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</si>
  <si>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</si>
  <si>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</si>
  <si>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</si>
  <si>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</si>
  <si>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</si>
  <si>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</si>
  <si>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</si>
  <si>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</si>
  <si>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</si>
  <si>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</si>
  <si>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</si>
  <si>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</si>
  <si>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</si>
  <si>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</si>
  <si>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</si>
  <si>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</si>
  <si>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</si>
  <si>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</si>
  <si>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</si>
  <si>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</si>
  <si>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</si>
  <si>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</si>
  <si>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</si>
  <si>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</si>
  <si>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</si>
  <si>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</si>
  <si>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</si>
  <si>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</si>
  <si>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Patna</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</si>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</sst>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India"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Nepal"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Lumbini_Province"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Nepal"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Lumbini_Province"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Uttar_Pradesh"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India" TargetMode="External"/><Relationship Id="rId185" Type="http://schemas.openxmlformats.org/officeDocument/2006/relationships/hyperlink" Target="https://en.wikipedia.org/wiki/Uttar_Pradesh"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India" TargetMode="External"/><Relationship Id="rId189" Type="http://schemas.openxmlformats.org/officeDocument/2006/relationships/hyperlink" Target="https://en.wikipedia.org/wiki/Uttar_Pradesh" TargetMode="External"/><Relationship Id="rId188" Type="http://schemas.openxmlformats.org/officeDocument/2006/relationships/hyperlink" Target="https://en.wikipedia.org/wiki/India"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Uttar_Pradesh"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India"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Uttar_Pradesh"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India"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China"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Shandong"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Qingdao"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China" TargetMode="External"/><Relationship Id="rId179" Type="http://schemas.openxmlformats.org/officeDocument/2006/relationships/hyperlink" Target="https://en.wikipedia.org/wiki/Uttar_Pradesh"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Qingzhou_(ancient_China)"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Qingzhou_(ancient_Chin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en.wikipedia.org/wiki/Nepal"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Lumbini_Province"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Nepal"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Lumbini_Province"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Lumbini_Province"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North_Central_Province,_Sri_Lanka" TargetMode="External"/><Relationship Id="rId87" Type="http://schemas.openxmlformats.org/officeDocument/2006/relationships/hyperlink" Target="https://en.wikipedia.org/wiki/Xinjiang" TargetMode="External"/><Relationship Id="rId270" Type="http://schemas.openxmlformats.org/officeDocument/2006/relationships/hyperlink" Target="https://en.wikipedia.org/wiki/Anuradhapura_District"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Anuradhapur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India"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Bihar"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Patna_division"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na_district"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Indi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Tamralipta"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Tamralipta"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Indi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en.wikipedia.org/wiki/Pat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India"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India"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Bihar"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India"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Bihar" TargetMode="External"/><Relationship Id="rId250" Type="http://schemas.openxmlformats.org/officeDocument/2006/relationships/hyperlink" Target="https://en.wikipedia.org/wiki/India"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India"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en.wikipedia.org/wiki/India"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India"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Indi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en.wikipedia.org/wiki/China" TargetMode="Externa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Mount_Lao"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Mount_Lao" TargetMode="External"/><Relationship Id="rId67" Type="http://schemas.openxmlformats.org/officeDocument/2006/relationships/hyperlink" Target="https://en.wikipedia.org/wiki/Qinghai" TargetMode="External"/><Relationship Id="rId290" Type="http://schemas.openxmlformats.org/officeDocument/2006/relationships/hyperlink" Target="https://en.wikipedia.org/wiki/Mount_Lao"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Palabuhanratu"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India"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Andaman_and_Nicobar_Islands"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Nicobar_district"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Indonesia"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West_Java"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Sukabumi_Regency"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Nancowry_tehsil"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Jhoola,_Nancowry" TargetMode="External"/><Relationship Id="rId57" Type="http://schemas.openxmlformats.org/officeDocument/2006/relationships/hyperlink" Target="https://en.wikipedia.org/wiki/Tufa_Rutan" TargetMode="External"/><Relationship Id="rId280" Type="http://schemas.openxmlformats.org/officeDocument/2006/relationships/hyperlink" Target="https://en.wikipedia.org/wiki/Sri_Lanka"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Afghanistan"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Mihintale"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Mihintale"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Mihintale"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Sri_Lanka"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Anuradhapura_Maha_Viharaya"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Anuradhapura_Maha_Viharaya"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Anuradhapura_Maha_Viharay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Sri_Lanka"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India"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Bihar"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India"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Bihar"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en.wikipedia.org/wiki/Bihar" TargetMode="External"/><Relationship Id="rId220" Type="http://schemas.openxmlformats.org/officeDocument/2006/relationships/hyperlink" Target="https://en.wikipedia.org/wiki/India"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India"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Bihar"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India"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Bihar" TargetMode="External"/><Relationship Id="rId217" Type="http://schemas.openxmlformats.org/officeDocument/2006/relationships/hyperlink" Target="https://en.wikipedia.org/wiki/Bihar" TargetMode="External"/><Relationship Id="rId216" Type="http://schemas.openxmlformats.org/officeDocument/2006/relationships/hyperlink" Target="https://en.wikipedia.org/wiki/India" TargetMode="External"/><Relationship Id="rId215" Type="http://schemas.openxmlformats.org/officeDocument/2006/relationships/hyperlink" Target="https://en.wikipedia.org/wiki/Uttar_Pradesh" TargetMode="External"/><Relationship Id="rId214" Type="http://schemas.openxmlformats.org/officeDocument/2006/relationships/hyperlink" Target="https://en.wikipedia.org/wiki/Kanpur_division" TargetMode="External"/><Relationship Id="rId219" Type="http://schemas.openxmlformats.org/officeDocument/2006/relationships/hyperlink" Target="https://en.wikipedia.org/wiki/Bihar" TargetMode="External"/><Relationship Id="rId218" Type="http://schemas.openxmlformats.org/officeDocument/2006/relationships/hyperlink" Target="https://en.wikipedia.org/wiki/India" TargetMode="External"/><Relationship Id="rId213" Type="http://schemas.openxmlformats.org/officeDocument/2006/relationships/hyperlink" Target="https://en.wikipedia.org/wiki/Etawah_district" TargetMode="External"/><Relationship Id="rId212" Type="http://schemas.openxmlformats.org/officeDocument/2006/relationships/hyperlink" Target="https://en.wikipedia.org/wiki/Pachnada" TargetMode="External"/><Relationship Id="rId211" Type="http://schemas.openxmlformats.org/officeDocument/2006/relationships/hyperlink" Target="https://en.wikipedia.org/wiki/India" TargetMode="External"/><Relationship Id="rId210" Type="http://schemas.openxmlformats.org/officeDocument/2006/relationships/hyperlink" Target="https://en.wikipedia.org/wiki/Bihar"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Bihar"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India"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en.wikipedia.org/wiki/Bihar"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Indi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Bihar" TargetMode="External"/><Relationship Id="rId240" Type="http://schemas.openxmlformats.org/officeDocument/2006/relationships/hyperlink" Target="https://tourism.bihar.gov.in/en/destinations/nalanda/pipala-cave"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India"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Bihar"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India"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Bihar"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India"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Bihar"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India"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Bihar"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Bihar" TargetMode="External"/><Relationship Id="rId230" Type="http://schemas.openxmlformats.org/officeDocument/2006/relationships/hyperlink" Target="https://en.wikipedia.org/wiki/India"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www.indianetzone.com/76/venuvana.htm"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Indi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Bihar"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India" TargetMode="External"/><Relationship Id="rId305" Type="http://schemas.openxmlformats.org/officeDocument/2006/relationships/hyperlink" Target="https://en.wikipedia.org/wiki/China" TargetMode="External"/><Relationship Id="rId304" Type="http://schemas.openxmlformats.org/officeDocument/2006/relationships/hyperlink" Target="https://en.wikipedia.org/wiki/Shandong" TargetMode="External"/><Relationship Id="rId303" Type="http://schemas.openxmlformats.org/officeDocument/2006/relationships/hyperlink" Target="https://en.wikipedia.org/wiki/Weifang" TargetMode="External"/><Relationship Id="rId302" Type="http://schemas.openxmlformats.org/officeDocument/2006/relationships/hyperlink" Target="https://en.wikipedia.org/wiki/Qingzhou" TargetMode="External"/><Relationship Id="rId309" Type="http://schemas.openxmlformats.org/officeDocument/2006/relationships/hyperlink" Target="https://en.wikipedia.org/wiki/Jiangsu" TargetMode="External"/><Relationship Id="rId308" Type="http://schemas.openxmlformats.org/officeDocument/2006/relationships/hyperlink" Target="https://en.wikipedia.org/wiki/Nanjing" TargetMode="External"/><Relationship Id="rId307" Type="http://schemas.openxmlformats.org/officeDocument/2006/relationships/hyperlink" Target="https://en.wikipedia.org/wiki/China" TargetMode="External"/><Relationship Id="rId306" Type="http://schemas.openxmlformats.org/officeDocument/2006/relationships/hyperlink" Target="https://en.wikipedia.org/wiki/China" TargetMode="External"/><Relationship Id="rId301" Type="http://schemas.openxmlformats.org/officeDocument/2006/relationships/hyperlink" Target="https://en.wikipedia.org/wiki/China" TargetMode="External"/><Relationship Id="rId300" Type="http://schemas.openxmlformats.org/officeDocument/2006/relationships/hyperlink" Target="https://en.wikipedia.org/wiki/China" TargetMode="External"/><Relationship Id="rId206" Type="http://schemas.openxmlformats.org/officeDocument/2006/relationships/hyperlink" Target="https://en.wikipedia.org/wiki/Bakhra" TargetMode="External"/><Relationship Id="rId205" Type="http://schemas.openxmlformats.org/officeDocument/2006/relationships/hyperlink" Target="https://en.wikipedia.org/wiki/India" TargetMode="External"/><Relationship Id="rId204" Type="http://schemas.openxmlformats.org/officeDocument/2006/relationships/hyperlink" Target="https://en.wikipedia.org/wiki/Parinirvana_Stupa" TargetMode="External"/><Relationship Id="rId203" Type="http://schemas.openxmlformats.org/officeDocument/2006/relationships/hyperlink" Target="https://en.wikipedia.org/wiki/India" TargetMode="External"/><Relationship Id="rId209" Type="http://schemas.openxmlformats.org/officeDocument/2006/relationships/hyperlink" Target="https://en.wikipedia.org/wiki/India" TargetMode="External"/><Relationship Id="rId208" Type="http://schemas.openxmlformats.org/officeDocument/2006/relationships/hyperlink" Target="https://en.wikipedia.org/wiki/Bihar" TargetMode="External"/><Relationship Id="rId207" Type="http://schemas.openxmlformats.org/officeDocument/2006/relationships/hyperlink" Target="https://en.wikipedia.org/wiki/India" TargetMode="External"/><Relationship Id="rId202" Type="http://schemas.openxmlformats.org/officeDocument/2006/relationships/hyperlink" Target="https://en.wikipedia.org/wiki/Lauria_Nandangarh" TargetMode="External"/><Relationship Id="rId201" Type="http://schemas.openxmlformats.org/officeDocument/2006/relationships/hyperlink" Target="https://en.wikipedia.org/wiki/India" TargetMode="External"/><Relationship Id="rId200" Type="http://schemas.openxmlformats.org/officeDocument/2006/relationships/hyperlink" Target="https://en.wikipedia.org/wiki/Nepal" TargetMode="External"/><Relationship Id="rId311" Type="http://schemas.openxmlformats.org/officeDocument/2006/relationships/drawing" Target="../drawings/drawing1.xml"/><Relationship Id="rId310" Type="http://schemas.openxmlformats.org/officeDocument/2006/relationships/hyperlink" Target="https://en.wikipedia.org/wiki/Chin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4.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F9" s="5" t="s">
        <v>141</v>
      </c>
      <c r="AG9" s="5" t="s">
        <v>141</v>
      </c>
      <c r="AH9" s="5" t="s">
        <v>142</v>
      </c>
      <c r="AI9" s="5" t="s">
        <v>143</v>
      </c>
      <c r="AJ9" s="5" t="s">
        <v>57</v>
      </c>
      <c r="AM9" s="2">
        <v>2.0</v>
      </c>
      <c r="AN9" s="2">
        <v>0.0</v>
      </c>
      <c r="AO9" s="2">
        <v>0.0</v>
      </c>
      <c r="AP9" s="2" t="s">
        <v>49</v>
      </c>
    </row>
    <row r="10">
      <c r="A10" s="1" t="s">
        <v>144</v>
      </c>
      <c r="B10" s="2" t="s">
        <v>145</v>
      </c>
      <c r="C10" s="2" t="s">
        <v>146</v>
      </c>
      <c r="D10" s="2" t="s">
        <v>147</v>
      </c>
      <c r="E10" s="2" t="s">
        <v>148</v>
      </c>
      <c r="F10" s="2" t="s">
        <v>49</v>
      </c>
      <c r="G10" s="1" t="s">
        <v>149</v>
      </c>
      <c r="H10" s="1" t="s">
        <v>150</v>
      </c>
      <c r="I10" s="2" t="s">
        <v>49</v>
      </c>
      <c r="Z10" s="5" t="s">
        <v>57</v>
      </c>
      <c r="AE10" s="5" t="s">
        <v>57</v>
      </c>
      <c r="AF10" s="2" t="s">
        <v>49</v>
      </c>
      <c r="AG10" s="5" t="s">
        <v>151</v>
      </c>
      <c r="AH10" s="5" t="s">
        <v>152</v>
      </c>
      <c r="AI10" s="5" t="s">
        <v>143</v>
      </c>
      <c r="AJ10" s="5" t="s">
        <v>57</v>
      </c>
      <c r="AM10" s="2">
        <v>2.0</v>
      </c>
      <c r="AN10" s="2">
        <v>0.0</v>
      </c>
      <c r="AO10" s="2">
        <v>6.0</v>
      </c>
      <c r="AP10" s="2" t="s">
        <v>49</v>
      </c>
    </row>
    <row r="11">
      <c r="A11" s="1" t="s">
        <v>153</v>
      </c>
      <c r="B11" s="2" t="s">
        <v>154</v>
      </c>
      <c r="C11" s="2" t="s">
        <v>155</v>
      </c>
      <c r="D11" s="2" t="s">
        <v>156</v>
      </c>
      <c r="E11" s="2" t="s">
        <v>157</v>
      </c>
      <c r="F11" s="2" t="s">
        <v>49</v>
      </c>
      <c r="G11" s="1" t="s">
        <v>158</v>
      </c>
      <c r="H11" s="1" t="s">
        <v>159</v>
      </c>
      <c r="I11" s="2" t="s">
        <v>160</v>
      </c>
      <c r="Z11" s="5" t="s">
        <v>57</v>
      </c>
      <c r="AE11" s="5" t="s">
        <v>57</v>
      </c>
      <c r="AF11" s="2" t="s">
        <v>49</v>
      </c>
      <c r="AG11" s="5" t="s">
        <v>161</v>
      </c>
      <c r="AH11" s="5" t="s">
        <v>161</v>
      </c>
      <c r="AI11" s="5" t="s">
        <v>143</v>
      </c>
      <c r="AJ11" s="5" t="s">
        <v>57</v>
      </c>
      <c r="AM11" s="2">
        <v>2.0</v>
      </c>
      <c r="AN11" s="2">
        <v>0.0</v>
      </c>
      <c r="AO11" s="2">
        <v>13.0</v>
      </c>
      <c r="AP11" s="2" t="s">
        <v>49</v>
      </c>
      <c r="AQ11" s="2">
        <v>99.0</v>
      </c>
      <c r="AR11" s="2"/>
    </row>
    <row r="12">
      <c r="A12" s="1" t="s">
        <v>162</v>
      </c>
      <c r="B12" s="2" t="s">
        <v>163</v>
      </c>
      <c r="F12" s="2" t="s">
        <v>49</v>
      </c>
      <c r="G12" s="1" t="s">
        <v>164</v>
      </c>
      <c r="H12" s="1" t="s">
        <v>165</v>
      </c>
      <c r="I12" s="2" t="s">
        <v>49</v>
      </c>
      <c r="Z12" s="5" t="s">
        <v>57</v>
      </c>
      <c r="AE12" s="5" t="s">
        <v>57</v>
      </c>
      <c r="AF12" s="5" t="s">
        <v>166</v>
      </c>
      <c r="AG12" s="5" t="s">
        <v>167</v>
      </c>
      <c r="AH12" s="5" t="s">
        <v>168</v>
      </c>
      <c r="AI12" s="5" t="s">
        <v>143</v>
      </c>
      <c r="AJ12" s="5" t="s">
        <v>57</v>
      </c>
      <c r="AM12" s="2">
        <v>4.0</v>
      </c>
      <c r="AN12" s="2">
        <v>0.0</v>
      </c>
      <c r="AO12" s="2">
        <v>1.0</v>
      </c>
      <c r="AP12" s="2" t="s">
        <v>49</v>
      </c>
    </row>
    <row r="13">
      <c r="A13" s="1" t="s">
        <v>169</v>
      </c>
      <c r="B13" s="2" t="s">
        <v>170</v>
      </c>
      <c r="F13" s="2" t="s">
        <v>49</v>
      </c>
      <c r="G13" s="1" t="s">
        <v>171</v>
      </c>
      <c r="H13" s="1" t="s">
        <v>172</v>
      </c>
      <c r="I13" s="2" t="s">
        <v>49</v>
      </c>
      <c r="AE13" s="8"/>
      <c r="AF13" s="5" t="s">
        <v>173</v>
      </c>
      <c r="AG13" s="5" t="s">
        <v>173</v>
      </c>
      <c r="AH13" s="5" t="s">
        <v>173</v>
      </c>
      <c r="AI13" s="5" t="s">
        <v>174</v>
      </c>
      <c r="AJ13" s="5" t="s">
        <v>175</v>
      </c>
      <c r="AM13" s="2">
        <v>4.0</v>
      </c>
      <c r="AN13" s="2">
        <v>0.0</v>
      </c>
      <c r="AO13" s="2">
        <v>3.0</v>
      </c>
      <c r="AP13" s="2" t="s">
        <v>49</v>
      </c>
    </row>
    <row r="14">
      <c r="A14" s="1" t="s">
        <v>176</v>
      </c>
      <c r="B14" s="2" t="s">
        <v>177</v>
      </c>
      <c r="F14" s="2" t="s">
        <v>49</v>
      </c>
      <c r="G14" s="1" t="s">
        <v>178</v>
      </c>
      <c r="H14" s="1" t="s">
        <v>179</v>
      </c>
      <c r="I14" s="2" t="s">
        <v>49</v>
      </c>
      <c r="AF14" s="5" t="s">
        <v>180</v>
      </c>
      <c r="AG14" s="5" t="s">
        <v>180</v>
      </c>
      <c r="AH14" s="5" t="s">
        <v>181</v>
      </c>
      <c r="AI14" s="5" t="s">
        <v>174</v>
      </c>
      <c r="AJ14" s="5" t="s">
        <v>175</v>
      </c>
      <c r="AM14" s="2">
        <v>4.0</v>
      </c>
      <c r="AN14" s="2">
        <v>0.0</v>
      </c>
      <c r="AO14" s="2">
        <v>4.0</v>
      </c>
      <c r="AP14" s="2" t="s">
        <v>49</v>
      </c>
    </row>
    <row r="15">
      <c r="A15" s="1" t="s">
        <v>182</v>
      </c>
      <c r="B15" s="2" t="s">
        <v>183</v>
      </c>
      <c r="F15" s="2" t="s">
        <v>49</v>
      </c>
      <c r="G15" s="1" t="s">
        <v>184</v>
      </c>
      <c r="H15" s="1" t="s">
        <v>185</v>
      </c>
      <c r="I15" s="2" t="s">
        <v>49</v>
      </c>
      <c r="AF15" s="5" t="s">
        <v>186</v>
      </c>
      <c r="AG15" s="5" t="s">
        <v>187</v>
      </c>
      <c r="AH15" s="5" t="s">
        <v>188</v>
      </c>
      <c r="AI15" s="5" t="s">
        <v>189</v>
      </c>
      <c r="AJ15" s="5" t="s">
        <v>175</v>
      </c>
      <c r="AM15" s="2">
        <v>6.0</v>
      </c>
      <c r="AN15" s="2">
        <v>0.0</v>
      </c>
      <c r="AO15" s="2">
        <v>5.0</v>
      </c>
      <c r="AP15" s="2" t="s">
        <v>49</v>
      </c>
    </row>
    <row r="16">
      <c r="A16" s="1" t="s">
        <v>190</v>
      </c>
      <c r="B16" s="2" t="s">
        <v>191</v>
      </c>
      <c r="F16" s="2" t="s">
        <v>49</v>
      </c>
      <c r="G16" s="1" t="s">
        <v>192</v>
      </c>
      <c r="H16" s="1" t="s">
        <v>193</v>
      </c>
      <c r="I16" s="2" t="s">
        <v>49</v>
      </c>
      <c r="AF16" s="5" t="s">
        <v>194</v>
      </c>
      <c r="AG16" s="5" t="s">
        <v>195</v>
      </c>
      <c r="AH16" s="5" t="s">
        <v>196</v>
      </c>
      <c r="AI16" s="5" t="s">
        <v>189</v>
      </c>
      <c r="AJ16" s="5" t="s">
        <v>175</v>
      </c>
      <c r="AM16" s="2">
        <v>8.0</v>
      </c>
      <c r="AN16" s="2">
        <v>0.0</v>
      </c>
      <c r="AO16" s="2">
        <v>0.0</v>
      </c>
      <c r="AP16" s="2" t="s">
        <v>49</v>
      </c>
    </row>
    <row r="17">
      <c r="A17" s="1" t="s">
        <v>197</v>
      </c>
      <c r="B17" s="2" t="s">
        <v>198</v>
      </c>
      <c r="F17" s="2" t="s">
        <v>49</v>
      </c>
      <c r="G17" s="1" t="s">
        <v>199</v>
      </c>
      <c r="H17" s="1" t="s">
        <v>200</v>
      </c>
      <c r="I17" s="2" t="s">
        <v>49</v>
      </c>
      <c r="AF17" s="5" t="s">
        <v>201</v>
      </c>
      <c r="AG17" s="5" t="s">
        <v>195</v>
      </c>
      <c r="AH17" s="5" t="s">
        <v>196</v>
      </c>
      <c r="AI17" s="5" t="s">
        <v>189</v>
      </c>
      <c r="AJ17" s="5" t="s">
        <v>175</v>
      </c>
      <c r="AM17" s="2">
        <v>8.0</v>
      </c>
      <c r="AN17" s="2">
        <v>2.0</v>
      </c>
      <c r="AO17" s="2">
        <v>1.0</v>
      </c>
      <c r="AP17" s="2" t="s">
        <v>49</v>
      </c>
    </row>
    <row r="18">
      <c r="A18" s="1" t="s">
        <v>202</v>
      </c>
      <c r="B18" s="2" t="s">
        <v>203</v>
      </c>
      <c r="F18" s="2" t="s">
        <v>49</v>
      </c>
      <c r="G18" s="1" t="s">
        <v>204</v>
      </c>
      <c r="H18" s="1" t="s">
        <v>205</v>
      </c>
      <c r="I18" s="2" t="s">
        <v>49</v>
      </c>
      <c r="AF18" s="5" t="s">
        <v>206</v>
      </c>
      <c r="AG18" s="5" t="s">
        <v>207</v>
      </c>
      <c r="AH18" s="5" t="s">
        <v>207</v>
      </c>
      <c r="AI18" s="5" t="s">
        <v>189</v>
      </c>
      <c r="AJ18" s="5" t="s">
        <v>175</v>
      </c>
      <c r="AM18" s="2">
        <v>10.0</v>
      </c>
      <c r="AN18" s="2">
        <v>0.0</v>
      </c>
      <c r="AO18" s="2">
        <v>0.0</v>
      </c>
      <c r="AP18" s="2" t="s">
        <v>49</v>
      </c>
    </row>
    <row r="19">
      <c r="A19" s="1" t="s">
        <v>208</v>
      </c>
      <c r="B19" s="2" t="s">
        <v>209</v>
      </c>
      <c r="F19" s="2" t="s">
        <v>49</v>
      </c>
      <c r="G19" s="1" t="s">
        <v>210</v>
      </c>
      <c r="H19" s="1" t="s">
        <v>211</v>
      </c>
      <c r="I19" s="2" t="s">
        <v>49</v>
      </c>
      <c r="AF19" s="5" t="s">
        <v>212</v>
      </c>
      <c r="AG19" s="5" t="s">
        <v>213</v>
      </c>
      <c r="AH19" s="5" t="s">
        <v>213</v>
      </c>
      <c r="AI19" s="5" t="s">
        <v>214</v>
      </c>
      <c r="AJ19" s="5" t="s">
        <v>175</v>
      </c>
      <c r="AM19" s="2">
        <v>11.0</v>
      </c>
      <c r="AN19" s="2">
        <v>0.0</v>
      </c>
      <c r="AO19" s="2">
        <v>0.0</v>
      </c>
      <c r="AP19" s="2" t="s">
        <v>49</v>
      </c>
    </row>
    <row r="20">
      <c r="A20" s="1" t="s">
        <v>215</v>
      </c>
      <c r="B20" s="2" t="s">
        <v>216</v>
      </c>
      <c r="F20" s="2" t="s">
        <v>49</v>
      </c>
      <c r="G20" s="1" t="s">
        <v>217</v>
      </c>
      <c r="H20" s="1" t="s">
        <v>218</v>
      </c>
      <c r="I20" s="2" t="s">
        <v>49</v>
      </c>
      <c r="AF20" s="5" t="s">
        <v>219</v>
      </c>
      <c r="AG20" s="5" t="s">
        <v>219</v>
      </c>
      <c r="AH20" s="5" t="s">
        <v>219</v>
      </c>
      <c r="AI20" s="5" t="s">
        <v>189</v>
      </c>
      <c r="AJ20" s="5" t="s">
        <v>175</v>
      </c>
      <c r="AM20" s="2">
        <v>12.0</v>
      </c>
      <c r="AN20" s="2">
        <v>0.0</v>
      </c>
      <c r="AO20" s="2">
        <v>0.0</v>
      </c>
      <c r="AP20" s="2" t="s">
        <v>49</v>
      </c>
    </row>
    <row r="21">
      <c r="A21" s="1" t="s">
        <v>220</v>
      </c>
      <c r="B21" s="2" t="s">
        <v>221</v>
      </c>
      <c r="F21" s="2" t="s">
        <v>49</v>
      </c>
      <c r="G21" s="1" t="s">
        <v>222</v>
      </c>
      <c r="H21" s="1" t="s">
        <v>223</v>
      </c>
      <c r="I21" s="2" t="s">
        <v>49</v>
      </c>
      <c r="AF21" s="5" t="s">
        <v>224</v>
      </c>
      <c r="AG21" s="2" t="s">
        <v>49</v>
      </c>
      <c r="AH21" s="2" t="s">
        <v>49</v>
      </c>
      <c r="AI21" s="5" t="s">
        <v>225</v>
      </c>
      <c r="AJ21" s="5" t="s">
        <v>226</v>
      </c>
      <c r="AM21" s="2">
        <v>13.0</v>
      </c>
      <c r="AN21" s="2">
        <v>0.0</v>
      </c>
      <c r="AO21" s="2">
        <v>0.0</v>
      </c>
      <c r="AP21" s="2" t="s">
        <v>49</v>
      </c>
      <c r="AQ21" s="2">
        <v>30.0</v>
      </c>
      <c r="AR21" s="2"/>
    </row>
    <row r="22">
      <c r="A22" s="1" t="s">
        <v>227</v>
      </c>
      <c r="B22" s="2" t="s">
        <v>228</v>
      </c>
      <c r="F22" s="2" t="s">
        <v>49</v>
      </c>
      <c r="G22" s="1" t="s">
        <v>229</v>
      </c>
      <c r="H22" s="1" t="s">
        <v>230</v>
      </c>
      <c r="I22" s="2" t="s">
        <v>49</v>
      </c>
      <c r="AF22" s="5" t="s">
        <v>224</v>
      </c>
      <c r="AG22" s="2" t="s">
        <v>49</v>
      </c>
      <c r="AH22" s="2" t="s">
        <v>49</v>
      </c>
      <c r="AI22" s="5" t="s">
        <v>225</v>
      </c>
      <c r="AJ22" s="5" t="s">
        <v>226</v>
      </c>
      <c r="AM22" s="2">
        <v>13.0</v>
      </c>
      <c r="AN22" s="2">
        <v>1.0</v>
      </c>
      <c r="AO22" s="2">
        <v>0.0</v>
      </c>
      <c r="AP22" s="2" t="s">
        <v>49</v>
      </c>
      <c r="AQ22" s="2">
        <v>30.0</v>
      </c>
      <c r="AR22" s="2"/>
    </row>
    <row r="23">
      <c r="A23" s="1" t="s">
        <v>231</v>
      </c>
      <c r="B23" s="2" t="s">
        <v>232</v>
      </c>
      <c r="F23" s="2" t="s">
        <v>49</v>
      </c>
      <c r="G23" s="1" t="s">
        <v>233</v>
      </c>
      <c r="H23" s="1" t="s">
        <v>234</v>
      </c>
      <c r="I23" s="2" t="s">
        <v>49</v>
      </c>
      <c r="AF23" s="5" t="s">
        <v>224</v>
      </c>
      <c r="AG23" s="2" t="s">
        <v>49</v>
      </c>
      <c r="AH23" s="2" t="s">
        <v>49</v>
      </c>
      <c r="AI23" s="5" t="s">
        <v>225</v>
      </c>
      <c r="AJ23" s="5" t="s">
        <v>226</v>
      </c>
      <c r="AM23" s="2">
        <v>13.0</v>
      </c>
      <c r="AN23" s="2">
        <v>2.0</v>
      </c>
      <c r="AO23" s="2">
        <v>0.0</v>
      </c>
      <c r="AP23" s="2" t="s">
        <v>49</v>
      </c>
      <c r="AQ23" s="2">
        <v>30.0</v>
      </c>
      <c r="AR23" s="2"/>
    </row>
    <row r="24">
      <c r="A24" s="1" t="s">
        <v>235</v>
      </c>
      <c r="B24" s="2" t="s">
        <v>236</v>
      </c>
      <c r="C24" s="2" t="s">
        <v>236</v>
      </c>
      <c r="F24" s="2" t="s">
        <v>49</v>
      </c>
      <c r="G24" s="1" t="s">
        <v>237</v>
      </c>
      <c r="H24" s="1" t="s">
        <v>238</v>
      </c>
      <c r="I24" s="2" t="s">
        <v>49</v>
      </c>
      <c r="J24" s="2" t="s">
        <v>49</v>
      </c>
      <c r="K24" s="5" t="s">
        <v>239</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240</v>
      </c>
      <c r="AJ24" s="5" t="s">
        <v>226</v>
      </c>
      <c r="AK24" s="2" t="s">
        <v>49</v>
      </c>
      <c r="AL24" s="2" t="s">
        <v>49</v>
      </c>
      <c r="AM24" s="2">
        <v>14.0</v>
      </c>
      <c r="AN24" s="2">
        <v>0.0</v>
      </c>
      <c r="AO24" s="2">
        <v>0.0</v>
      </c>
      <c r="AP24" s="2" t="s">
        <v>49</v>
      </c>
      <c r="AQ24" s="2">
        <v>90.0</v>
      </c>
      <c r="AR24" s="2" t="s">
        <v>241</v>
      </c>
    </row>
    <row r="25">
      <c r="A25" s="1" t="s">
        <v>242</v>
      </c>
      <c r="B25" s="2" t="s">
        <v>243</v>
      </c>
      <c r="F25" s="2" t="s">
        <v>49</v>
      </c>
      <c r="G25" s="1" t="s">
        <v>244</v>
      </c>
      <c r="H25" s="1" t="s">
        <v>245</v>
      </c>
      <c r="I25" s="2" t="s">
        <v>49</v>
      </c>
      <c r="AF25" s="5" t="s">
        <v>246</v>
      </c>
      <c r="AG25" s="5" t="s">
        <v>246</v>
      </c>
      <c r="AH25" s="2" t="s">
        <v>49</v>
      </c>
      <c r="AI25" s="5" t="s">
        <v>246</v>
      </c>
      <c r="AJ25" s="5" t="s">
        <v>226</v>
      </c>
      <c r="AK25" s="2" t="s">
        <v>49</v>
      </c>
      <c r="AL25" s="2" t="s">
        <v>49</v>
      </c>
      <c r="AM25" s="2">
        <v>14.0</v>
      </c>
      <c r="AN25" s="2">
        <v>0.0</v>
      </c>
      <c r="AO25" s="2">
        <v>6.0</v>
      </c>
      <c r="AP25" s="2" t="s">
        <v>49</v>
      </c>
      <c r="AQ25" s="2">
        <v>5.0</v>
      </c>
      <c r="AR25" s="2" t="s">
        <v>247</v>
      </c>
    </row>
    <row r="26">
      <c r="A26" s="1" t="s">
        <v>248</v>
      </c>
      <c r="B26" s="2" t="s">
        <v>249</v>
      </c>
      <c r="F26" s="2" t="s">
        <v>49</v>
      </c>
      <c r="G26" s="1" t="s">
        <v>250</v>
      </c>
      <c r="H26" s="1" t="s">
        <v>251</v>
      </c>
      <c r="I26" s="2" t="s">
        <v>49</v>
      </c>
      <c r="AF26" s="5" t="s">
        <v>252</v>
      </c>
      <c r="AG26" s="5" t="s">
        <v>252</v>
      </c>
      <c r="AH26" s="5" t="s">
        <v>252</v>
      </c>
      <c r="AI26" s="5" t="s">
        <v>189</v>
      </c>
      <c r="AJ26" s="5" t="s">
        <v>175</v>
      </c>
      <c r="AK26" s="2" t="s">
        <v>49</v>
      </c>
      <c r="AL26" s="2" t="s">
        <v>49</v>
      </c>
      <c r="AM26" s="2">
        <v>14.0</v>
      </c>
      <c r="AN26" s="2">
        <v>0.0</v>
      </c>
      <c r="AO26" s="2">
        <v>7.0</v>
      </c>
      <c r="AP26" s="2" t="s">
        <v>49</v>
      </c>
    </row>
    <row r="27">
      <c r="A27" s="1" t="s">
        <v>253</v>
      </c>
      <c r="B27" s="2" t="s">
        <v>254</v>
      </c>
      <c r="F27" s="2" t="s">
        <v>49</v>
      </c>
      <c r="G27" s="1" t="s">
        <v>255</v>
      </c>
      <c r="H27" s="1" t="s">
        <v>256</v>
      </c>
      <c r="I27" s="2" t="s">
        <v>49</v>
      </c>
      <c r="AF27" s="5" t="s">
        <v>257</v>
      </c>
      <c r="AG27" s="5" t="s">
        <v>258</v>
      </c>
      <c r="AH27" s="5" t="s">
        <v>258</v>
      </c>
      <c r="AI27" s="5" t="s">
        <v>214</v>
      </c>
      <c r="AJ27" s="5" t="s">
        <v>175</v>
      </c>
      <c r="AM27" s="2">
        <v>15.0</v>
      </c>
      <c r="AN27" s="2">
        <v>0.0</v>
      </c>
      <c r="AO27" s="2">
        <v>0.0</v>
      </c>
      <c r="AP27" s="2" t="s">
        <v>49</v>
      </c>
    </row>
    <row r="28">
      <c r="A28" s="1" t="s">
        <v>259</v>
      </c>
      <c r="B28" s="2" t="s">
        <v>260</v>
      </c>
      <c r="F28" s="2" t="s">
        <v>49</v>
      </c>
      <c r="G28" s="1" t="s">
        <v>261</v>
      </c>
      <c r="H28" s="1" t="s">
        <v>262</v>
      </c>
      <c r="I28" s="2" t="s">
        <v>49</v>
      </c>
      <c r="AF28" s="5" t="s">
        <v>263</v>
      </c>
      <c r="AG28" s="5" t="s">
        <v>263</v>
      </c>
      <c r="AH28" s="5" t="s">
        <v>264</v>
      </c>
      <c r="AI28" s="5" t="s">
        <v>265</v>
      </c>
      <c r="AJ28" s="5" t="s">
        <v>266</v>
      </c>
      <c r="AM28" s="2">
        <v>16.0</v>
      </c>
      <c r="AN28" s="2">
        <v>0.0</v>
      </c>
      <c r="AO28" s="2">
        <v>1.0</v>
      </c>
      <c r="AP28" s="2" t="s">
        <v>49</v>
      </c>
    </row>
    <row r="29">
      <c r="A29" s="1" t="s">
        <v>267</v>
      </c>
      <c r="B29" s="2" t="s">
        <v>268</v>
      </c>
      <c r="F29" s="2" t="s">
        <v>49</v>
      </c>
      <c r="G29" s="1" t="s">
        <v>269</v>
      </c>
      <c r="H29" s="1" t="s">
        <v>270</v>
      </c>
      <c r="I29" s="2" t="s">
        <v>49</v>
      </c>
      <c r="AI29" s="5" t="s">
        <v>265</v>
      </c>
      <c r="AJ29" s="5" t="s">
        <v>266</v>
      </c>
      <c r="AM29" s="2">
        <v>17.0</v>
      </c>
      <c r="AN29" s="2">
        <v>0.0</v>
      </c>
      <c r="AO29" s="2">
        <v>0.0</v>
      </c>
      <c r="AP29" s="2" t="s">
        <v>49</v>
      </c>
    </row>
    <row r="30">
      <c r="A30" s="1" t="s">
        <v>271</v>
      </c>
      <c r="B30" s="2" t="s">
        <v>272</v>
      </c>
      <c r="F30" s="2" t="s">
        <v>49</v>
      </c>
      <c r="G30" s="1" t="s">
        <v>273</v>
      </c>
      <c r="H30" s="1" t="s">
        <v>274</v>
      </c>
      <c r="I30" s="2" t="s">
        <v>49</v>
      </c>
      <c r="AI30" s="5" t="s">
        <v>265</v>
      </c>
      <c r="AJ30" s="5" t="s">
        <v>266</v>
      </c>
      <c r="AM30" s="2">
        <v>18.0</v>
      </c>
      <c r="AN30" s="2">
        <v>0.0</v>
      </c>
      <c r="AO30" s="2">
        <v>0.0</v>
      </c>
      <c r="AP30" s="2" t="s">
        <v>49</v>
      </c>
    </row>
    <row r="31">
      <c r="A31" s="1" t="s">
        <v>275</v>
      </c>
      <c r="B31" s="2" t="s">
        <v>276</v>
      </c>
      <c r="F31" s="2" t="s">
        <v>49</v>
      </c>
      <c r="G31" s="1" t="s">
        <v>49</v>
      </c>
      <c r="H31" s="1" t="s">
        <v>49</v>
      </c>
      <c r="I31" s="2" t="s">
        <v>49</v>
      </c>
      <c r="AI31" s="5" t="s">
        <v>265</v>
      </c>
      <c r="AJ31" s="5" t="s">
        <v>266</v>
      </c>
      <c r="AM31" s="2">
        <v>18.0</v>
      </c>
      <c r="AN31" s="2">
        <v>1.0</v>
      </c>
      <c r="AO31" s="2">
        <v>0.0</v>
      </c>
      <c r="AP31" s="2" t="s">
        <v>49</v>
      </c>
    </row>
    <row r="32">
      <c r="A32" s="1" t="s">
        <v>277</v>
      </c>
      <c r="B32" s="2" t="s">
        <v>278</v>
      </c>
      <c r="F32" s="2" t="s">
        <v>49</v>
      </c>
      <c r="G32" s="1" t="s">
        <v>279</v>
      </c>
      <c r="H32" s="1" t="s">
        <v>280</v>
      </c>
      <c r="I32" s="2" t="s">
        <v>49</v>
      </c>
      <c r="AI32" s="5" t="s">
        <v>265</v>
      </c>
      <c r="AJ32" s="5" t="s">
        <v>266</v>
      </c>
      <c r="AM32" s="2">
        <v>19.0</v>
      </c>
      <c r="AN32" s="2">
        <v>0.0</v>
      </c>
      <c r="AO32" s="2">
        <v>0.0</v>
      </c>
      <c r="AP32" s="2" t="s">
        <v>49</v>
      </c>
    </row>
    <row r="33">
      <c r="A33" s="1" t="s">
        <v>281</v>
      </c>
      <c r="B33" s="2" t="s">
        <v>282</v>
      </c>
      <c r="F33" s="2" t="s">
        <v>49</v>
      </c>
      <c r="G33" s="1" t="s">
        <v>283</v>
      </c>
      <c r="H33" s="1" t="s">
        <v>284</v>
      </c>
      <c r="I33" s="2" t="s">
        <v>49</v>
      </c>
      <c r="P33" s="2" t="s">
        <v>285</v>
      </c>
      <c r="AI33" s="5" t="s">
        <v>265</v>
      </c>
      <c r="AJ33" s="5" t="s">
        <v>266</v>
      </c>
      <c r="AM33" s="2">
        <v>20.0</v>
      </c>
      <c r="AN33" s="2">
        <v>0.0</v>
      </c>
      <c r="AO33" s="2">
        <v>0.0</v>
      </c>
      <c r="AP33" s="2" t="s">
        <v>49</v>
      </c>
    </row>
    <row r="34">
      <c r="A34" s="1" t="s">
        <v>286</v>
      </c>
      <c r="B34" s="2" t="s">
        <v>287</v>
      </c>
      <c r="F34" s="2" t="s">
        <v>49</v>
      </c>
      <c r="G34" s="1" t="s">
        <v>288</v>
      </c>
      <c r="H34" s="1" t="s">
        <v>289</v>
      </c>
      <c r="I34" s="2" t="s">
        <v>49</v>
      </c>
      <c r="AI34" s="5" t="s">
        <v>265</v>
      </c>
      <c r="AJ34" s="5" t="s">
        <v>266</v>
      </c>
      <c r="AM34" s="2">
        <v>21.0</v>
      </c>
      <c r="AN34" s="2">
        <v>0.0</v>
      </c>
      <c r="AO34" s="2">
        <v>0.0</v>
      </c>
      <c r="AP34" s="2" t="s">
        <v>49</v>
      </c>
    </row>
    <row r="35">
      <c r="A35" s="1" t="s">
        <v>290</v>
      </c>
      <c r="B35" s="2" t="s">
        <v>291</v>
      </c>
      <c r="F35" s="2" t="s">
        <v>49</v>
      </c>
      <c r="G35" s="1" t="s">
        <v>292</v>
      </c>
      <c r="H35" s="1" t="s">
        <v>293</v>
      </c>
      <c r="I35" s="2" t="s">
        <v>49</v>
      </c>
      <c r="AI35" s="5" t="s">
        <v>294</v>
      </c>
      <c r="AJ35" s="5" t="s">
        <v>295</v>
      </c>
      <c r="AM35" s="2">
        <v>21.0</v>
      </c>
      <c r="AN35" s="2">
        <v>1.0</v>
      </c>
      <c r="AO35" s="2">
        <v>0.0</v>
      </c>
      <c r="AP35" s="2" t="s">
        <v>49</v>
      </c>
    </row>
    <row r="36">
      <c r="A36" s="1" t="s">
        <v>296</v>
      </c>
      <c r="B36" s="2" t="s">
        <v>297</v>
      </c>
      <c r="F36" s="2" t="s">
        <v>49</v>
      </c>
      <c r="G36" s="1" t="s">
        <v>298</v>
      </c>
      <c r="H36" s="1" t="s">
        <v>299</v>
      </c>
      <c r="I36" s="2" t="s">
        <v>49</v>
      </c>
      <c r="AI36" s="5" t="s">
        <v>294</v>
      </c>
      <c r="AJ36" s="5" t="s">
        <v>295</v>
      </c>
      <c r="AM36" s="2">
        <v>21.0</v>
      </c>
      <c r="AN36" s="2">
        <v>1.0</v>
      </c>
      <c r="AO36" s="2">
        <v>2.0</v>
      </c>
      <c r="AP36" s="2" t="s">
        <v>49</v>
      </c>
    </row>
    <row r="37">
      <c r="A37" s="1" t="s">
        <v>300</v>
      </c>
      <c r="B37" s="2" t="s">
        <v>301</v>
      </c>
      <c r="F37" s="2" t="s">
        <v>49</v>
      </c>
      <c r="G37" s="1" t="s">
        <v>302</v>
      </c>
      <c r="H37" s="1" t="s">
        <v>303</v>
      </c>
      <c r="I37" s="2" t="s">
        <v>49</v>
      </c>
      <c r="AI37" s="5" t="s">
        <v>294</v>
      </c>
      <c r="AJ37" s="5" t="s">
        <v>295</v>
      </c>
      <c r="AM37" s="2">
        <v>22.0</v>
      </c>
      <c r="AN37" s="2">
        <v>0.0</v>
      </c>
      <c r="AO37" s="2">
        <v>0.0</v>
      </c>
      <c r="AP37" s="2" t="s">
        <v>49</v>
      </c>
      <c r="AQ37" s="2">
        <v>99.0</v>
      </c>
      <c r="AR37" s="2"/>
    </row>
    <row r="38">
      <c r="A38" s="1" t="s">
        <v>304</v>
      </c>
      <c r="B38" s="2" t="s">
        <v>305</v>
      </c>
      <c r="F38" s="2" t="s">
        <v>49</v>
      </c>
      <c r="G38" s="1" t="s">
        <v>306</v>
      </c>
      <c r="H38" s="1" t="s">
        <v>307</v>
      </c>
      <c r="I38" s="2" t="s">
        <v>49</v>
      </c>
      <c r="AI38" s="5" t="s">
        <v>294</v>
      </c>
      <c r="AJ38" s="5" t="s">
        <v>295</v>
      </c>
      <c r="AM38" s="2">
        <v>22.0</v>
      </c>
      <c r="AN38" s="2">
        <v>2.0</v>
      </c>
      <c r="AO38" s="2">
        <v>0.0</v>
      </c>
      <c r="AP38" s="2" t="s">
        <v>49</v>
      </c>
      <c r="AQ38" s="2">
        <v>99.0</v>
      </c>
      <c r="AR38" s="2"/>
    </row>
    <row r="39">
      <c r="A39" s="1" t="s">
        <v>308</v>
      </c>
      <c r="B39" s="2" t="s">
        <v>309</v>
      </c>
      <c r="F39" s="2" t="s">
        <v>49</v>
      </c>
      <c r="G39" s="1" t="s">
        <v>306</v>
      </c>
      <c r="H39" s="1" t="s">
        <v>307</v>
      </c>
      <c r="I39" s="2" t="s">
        <v>49</v>
      </c>
      <c r="AI39" s="5" t="s">
        <v>294</v>
      </c>
      <c r="AJ39" s="5" t="s">
        <v>295</v>
      </c>
      <c r="AM39" s="2">
        <v>23.0</v>
      </c>
      <c r="AN39" s="2">
        <v>0.0</v>
      </c>
      <c r="AO39" s="2">
        <v>0.0</v>
      </c>
      <c r="AP39" s="2" t="s">
        <v>49</v>
      </c>
    </row>
    <row r="40">
      <c r="A40" s="1" t="s">
        <v>310</v>
      </c>
      <c r="B40" s="2" t="s">
        <v>311</v>
      </c>
      <c r="C40" s="2" t="s">
        <v>311</v>
      </c>
      <c r="F40" s="2" t="s">
        <v>49</v>
      </c>
      <c r="G40" s="1" t="s">
        <v>312</v>
      </c>
      <c r="H40" s="1" t="s">
        <v>313</v>
      </c>
      <c r="I40" s="2" t="s">
        <v>49</v>
      </c>
      <c r="AJ40" s="5" t="s">
        <v>266</v>
      </c>
      <c r="AM40" s="2">
        <v>24.0</v>
      </c>
      <c r="AN40" s="2">
        <v>0.0</v>
      </c>
      <c r="AO40" s="2">
        <v>0.0</v>
      </c>
      <c r="AP40" s="2" t="s">
        <v>49</v>
      </c>
    </row>
    <row r="41">
      <c r="A41" s="1" t="s">
        <v>314</v>
      </c>
      <c r="B41" s="2" t="s">
        <v>315</v>
      </c>
      <c r="C41" s="2" t="s">
        <v>315</v>
      </c>
      <c r="F41" s="2" t="s">
        <v>49</v>
      </c>
      <c r="G41" s="1" t="s">
        <v>316</v>
      </c>
      <c r="H41" s="1" t="s">
        <v>317</v>
      </c>
      <c r="I41" s="2" t="s">
        <v>49</v>
      </c>
      <c r="K41" s="5" t="s">
        <v>318</v>
      </c>
      <c r="AJ41" s="5" t="s">
        <v>266</v>
      </c>
      <c r="AM41" s="2">
        <v>24.0</v>
      </c>
      <c r="AN41" s="2">
        <v>1.0</v>
      </c>
      <c r="AO41" s="2">
        <v>0.0</v>
      </c>
      <c r="AP41" s="2" t="s">
        <v>49</v>
      </c>
      <c r="AQ41" s="2">
        <v>90.0</v>
      </c>
      <c r="AR41" s="2"/>
    </row>
    <row r="42">
      <c r="A42" s="1" t="s">
        <v>319</v>
      </c>
      <c r="B42" s="2" t="s">
        <v>320</v>
      </c>
      <c r="F42" s="2" t="s">
        <v>49</v>
      </c>
      <c r="G42" s="1" t="s">
        <v>321</v>
      </c>
      <c r="H42" s="1" t="s">
        <v>322</v>
      </c>
      <c r="I42" s="2" t="s">
        <v>49</v>
      </c>
      <c r="K42" s="5" t="s">
        <v>323</v>
      </c>
      <c r="AJ42" s="5" t="s">
        <v>266</v>
      </c>
      <c r="AM42" s="2">
        <v>24.0</v>
      </c>
      <c r="AN42" s="2">
        <v>2.0</v>
      </c>
      <c r="AO42" s="2">
        <v>0.0</v>
      </c>
      <c r="AP42" s="2" t="s">
        <v>49</v>
      </c>
    </row>
    <row r="43">
      <c r="A43" s="1" t="s">
        <v>324</v>
      </c>
      <c r="B43" s="2" t="s">
        <v>325</v>
      </c>
      <c r="F43" s="2" t="s">
        <v>49</v>
      </c>
      <c r="G43" s="1" t="s">
        <v>326</v>
      </c>
      <c r="H43" s="1" t="s">
        <v>327</v>
      </c>
      <c r="I43" s="2" t="s">
        <v>49</v>
      </c>
      <c r="V43" s="2" t="s">
        <v>328</v>
      </c>
      <c r="AF43" s="5" t="s">
        <v>329</v>
      </c>
      <c r="AJ43" s="5" t="s">
        <v>266</v>
      </c>
      <c r="AM43" s="2">
        <v>24.0</v>
      </c>
      <c r="AN43" s="2">
        <v>4.0</v>
      </c>
      <c r="AO43" s="2">
        <v>1.0</v>
      </c>
      <c r="AP43" s="2" t="s">
        <v>49</v>
      </c>
    </row>
    <row r="44">
      <c r="A44" s="1" t="s">
        <v>330</v>
      </c>
      <c r="B44" s="2" t="s">
        <v>331</v>
      </c>
      <c r="F44" s="2" t="s">
        <v>49</v>
      </c>
      <c r="G44" s="1" t="s">
        <v>332</v>
      </c>
      <c r="H44" s="1" t="s">
        <v>333</v>
      </c>
      <c r="I44" s="2" t="s">
        <v>49</v>
      </c>
      <c r="AI44" s="5" t="s">
        <v>334</v>
      </c>
      <c r="AJ44" s="5" t="s">
        <v>266</v>
      </c>
      <c r="AM44" s="2">
        <v>25.0</v>
      </c>
      <c r="AN44" s="2">
        <v>0.0</v>
      </c>
      <c r="AO44" s="2">
        <v>0.0</v>
      </c>
      <c r="AP44" s="2" t="s">
        <v>49</v>
      </c>
    </row>
    <row r="45">
      <c r="A45" s="1" t="s">
        <v>335</v>
      </c>
      <c r="B45" s="2" t="s">
        <v>336</v>
      </c>
      <c r="F45" s="2" t="s">
        <v>49</v>
      </c>
      <c r="G45" s="1" t="s">
        <v>49</v>
      </c>
      <c r="H45" s="1" t="s">
        <v>49</v>
      </c>
      <c r="I45" s="2" t="s">
        <v>49</v>
      </c>
      <c r="AI45" s="5" t="s">
        <v>334</v>
      </c>
      <c r="AJ45" s="5" t="s">
        <v>266</v>
      </c>
      <c r="AM45" s="2">
        <v>25.0</v>
      </c>
      <c r="AN45" s="2">
        <v>1.0</v>
      </c>
      <c r="AO45" s="2">
        <v>0.0</v>
      </c>
      <c r="AP45" s="2" t="s">
        <v>49</v>
      </c>
    </row>
    <row r="46">
      <c r="A46" s="1" t="s">
        <v>337</v>
      </c>
      <c r="B46" s="2" t="s">
        <v>338</v>
      </c>
      <c r="C46" s="2" t="s">
        <v>338</v>
      </c>
      <c r="F46" s="2" t="s">
        <v>49</v>
      </c>
      <c r="G46" s="1" t="s">
        <v>339</v>
      </c>
      <c r="H46" s="1" t="s">
        <v>340</v>
      </c>
      <c r="I46" s="2" t="s">
        <v>49</v>
      </c>
      <c r="J46" s="2" t="s">
        <v>49</v>
      </c>
      <c r="K46" s="5" t="s">
        <v>341</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2" t="s">
        <v>342</v>
      </c>
      <c r="AG46" s="5" t="s">
        <v>343</v>
      </c>
      <c r="AH46" s="5" t="s">
        <v>344</v>
      </c>
      <c r="AI46" s="5" t="s">
        <v>265</v>
      </c>
      <c r="AJ46" s="5" t="s">
        <v>266</v>
      </c>
      <c r="AM46" s="2">
        <v>26.0</v>
      </c>
      <c r="AN46" s="2">
        <v>0.0</v>
      </c>
      <c r="AO46" s="2">
        <v>0.0</v>
      </c>
      <c r="AP46" s="2" t="s">
        <v>49</v>
      </c>
      <c r="AQ46" s="2">
        <v>97.0</v>
      </c>
      <c r="AR46" s="2" t="s">
        <v>345</v>
      </c>
    </row>
    <row r="47">
      <c r="A47" s="1" t="s">
        <v>346</v>
      </c>
      <c r="B47" s="2" t="s">
        <v>347</v>
      </c>
      <c r="F47" s="2" t="s">
        <v>49</v>
      </c>
      <c r="G47" s="1" t="s">
        <v>348</v>
      </c>
      <c r="H47" s="1" t="s">
        <v>349</v>
      </c>
      <c r="I47" s="2" t="s">
        <v>49</v>
      </c>
      <c r="AI47" s="5" t="s">
        <v>334</v>
      </c>
      <c r="AJ47" s="5" t="s">
        <v>266</v>
      </c>
      <c r="AM47" s="2">
        <v>27.0</v>
      </c>
      <c r="AN47" s="2">
        <v>0.0</v>
      </c>
      <c r="AO47" s="2">
        <v>0.0</v>
      </c>
      <c r="AP47" s="2" t="s">
        <v>49</v>
      </c>
    </row>
    <row r="48">
      <c r="A48" s="1" t="s">
        <v>350</v>
      </c>
      <c r="B48" s="2" t="s">
        <v>351</v>
      </c>
      <c r="F48" s="2" t="s">
        <v>49</v>
      </c>
      <c r="G48" s="1" t="s">
        <v>49</v>
      </c>
      <c r="H48" s="1" t="s">
        <v>49</v>
      </c>
      <c r="I48" s="2" t="s">
        <v>49</v>
      </c>
      <c r="AI48" s="5" t="s">
        <v>334</v>
      </c>
      <c r="AJ48" s="5" t="s">
        <v>266</v>
      </c>
      <c r="AM48" s="2">
        <v>27.0</v>
      </c>
      <c r="AN48" s="2">
        <v>6.0</v>
      </c>
      <c r="AO48" s="2">
        <v>3.0</v>
      </c>
      <c r="AP48" s="2" t="s">
        <v>49</v>
      </c>
    </row>
    <row r="49">
      <c r="A49" s="1" t="s">
        <v>352</v>
      </c>
      <c r="B49" s="2" t="s">
        <v>353</v>
      </c>
      <c r="F49" s="2" t="s">
        <v>49</v>
      </c>
      <c r="G49" s="1" t="s">
        <v>354</v>
      </c>
      <c r="H49" s="1" t="s">
        <v>355</v>
      </c>
      <c r="I49" s="2" t="s">
        <v>49</v>
      </c>
      <c r="AI49" s="5" t="s">
        <v>334</v>
      </c>
      <c r="AJ49" s="5" t="s">
        <v>266</v>
      </c>
      <c r="AM49" s="2">
        <v>28.0</v>
      </c>
      <c r="AN49" s="2">
        <v>0.0</v>
      </c>
      <c r="AO49" s="2">
        <v>0.0</v>
      </c>
      <c r="AP49" s="2" t="s">
        <v>49</v>
      </c>
    </row>
    <row r="50">
      <c r="A50" s="1" t="s">
        <v>356</v>
      </c>
      <c r="B50" s="2" t="s">
        <v>357</v>
      </c>
      <c r="F50" s="2" t="s">
        <v>49</v>
      </c>
      <c r="G50" s="1" t="s">
        <v>358</v>
      </c>
      <c r="H50" s="1" t="s">
        <v>359</v>
      </c>
      <c r="I50" s="2" t="s">
        <v>49</v>
      </c>
      <c r="AI50" s="5" t="s">
        <v>334</v>
      </c>
      <c r="AJ50" s="5" t="s">
        <v>266</v>
      </c>
      <c r="AM50" s="2">
        <v>28.0</v>
      </c>
      <c r="AN50" s="2">
        <v>1.0</v>
      </c>
      <c r="AO50" s="2">
        <v>0.0</v>
      </c>
      <c r="AP50" s="2" t="s">
        <v>49</v>
      </c>
    </row>
    <row r="51">
      <c r="A51" s="1" t="s">
        <v>360</v>
      </c>
      <c r="B51" s="2" t="s">
        <v>361</v>
      </c>
      <c r="F51" s="2" t="s">
        <v>49</v>
      </c>
      <c r="G51" s="1" t="s">
        <v>362</v>
      </c>
      <c r="H51" s="1" t="s">
        <v>363</v>
      </c>
      <c r="I51" s="2" t="s">
        <v>364</v>
      </c>
      <c r="K51" s="2" t="s">
        <v>365</v>
      </c>
      <c r="AI51" s="5" t="s">
        <v>334</v>
      </c>
      <c r="AJ51" s="5" t="s">
        <v>266</v>
      </c>
      <c r="AM51" s="2">
        <v>28.0</v>
      </c>
      <c r="AN51" s="2">
        <v>2.0</v>
      </c>
      <c r="AO51" s="2">
        <v>0.0</v>
      </c>
      <c r="AP51" s="2" t="s">
        <v>49</v>
      </c>
    </row>
    <row r="52">
      <c r="A52" s="1" t="s">
        <v>366</v>
      </c>
      <c r="B52" s="9" t="s">
        <v>367</v>
      </c>
      <c r="F52" s="2" t="s">
        <v>49</v>
      </c>
      <c r="G52" s="1" t="s">
        <v>368</v>
      </c>
      <c r="H52" s="1" t="s">
        <v>369</v>
      </c>
      <c r="I52" s="2" t="s">
        <v>49</v>
      </c>
      <c r="AI52" s="5" t="s">
        <v>334</v>
      </c>
      <c r="AJ52" s="5" t="s">
        <v>266</v>
      </c>
      <c r="AM52" s="2">
        <v>29.0</v>
      </c>
      <c r="AN52" s="2">
        <v>0.0</v>
      </c>
      <c r="AO52" s="2">
        <v>0.0</v>
      </c>
      <c r="AP52" s="2" t="s">
        <v>49</v>
      </c>
    </row>
    <row r="53">
      <c r="A53" s="1" t="s">
        <v>370</v>
      </c>
      <c r="B53" s="10" t="s">
        <v>371</v>
      </c>
      <c r="C53" s="10" t="s">
        <v>371</v>
      </c>
      <c r="F53" s="2" t="s">
        <v>49</v>
      </c>
      <c r="G53" s="1" t="s">
        <v>372</v>
      </c>
      <c r="H53" s="1" t="s">
        <v>373</v>
      </c>
      <c r="I53" s="2" t="s">
        <v>49</v>
      </c>
      <c r="K53" s="2" t="s">
        <v>374</v>
      </c>
      <c r="AI53" s="5" t="s">
        <v>334</v>
      </c>
      <c r="AJ53" s="5" t="s">
        <v>266</v>
      </c>
      <c r="AM53" s="2">
        <v>29.0</v>
      </c>
      <c r="AN53" s="2">
        <v>0.0</v>
      </c>
      <c r="AO53" s="2">
        <v>1.0</v>
      </c>
      <c r="AP53" s="2" t="s">
        <v>49</v>
      </c>
    </row>
    <row r="54">
      <c r="A54" s="1" t="s">
        <v>375</v>
      </c>
      <c r="B54" s="2" t="s">
        <v>376</v>
      </c>
      <c r="C54" s="2" t="s">
        <v>376</v>
      </c>
      <c r="F54" s="2" t="s">
        <v>49</v>
      </c>
      <c r="G54" s="1" t="s">
        <v>377</v>
      </c>
      <c r="H54" s="1" t="s">
        <v>378</v>
      </c>
      <c r="I54" s="2" t="s">
        <v>49</v>
      </c>
      <c r="K54" s="2" t="s">
        <v>379</v>
      </c>
      <c r="AI54" s="5" t="s">
        <v>334</v>
      </c>
      <c r="AJ54" s="5" t="s">
        <v>266</v>
      </c>
      <c r="AM54" s="2">
        <v>29.0</v>
      </c>
      <c r="AN54" s="2">
        <v>0.0</v>
      </c>
      <c r="AO54" s="2">
        <v>2.0</v>
      </c>
      <c r="AP54" s="2" t="s">
        <v>49</v>
      </c>
    </row>
    <row r="55">
      <c r="A55" s="1" t="s">
        <v>380</v>
      </c>
      <c r="B55" s="10" t="s">
        <v>381</v>
      </c>
      <c r="F55" s="2" t="s">
        <v>49</v>
      </c>
      <c r="G55" s="1" t="s">
        <v>382</v>
      </c>
      <c r="H55" s="1" t="s">
        <v>383</v>
      </c>
      <c r="I55" s="2" t="s">
        <v>49</v>
      </c>
      <c r="AI55" s="5" t="s">
        <v>334</v>
      </c>
      <c r="AJ55" s="5" t="s">
        <v>266</v>
      </c>
      <c r="AM55" s="2">
        <v>29.0</v>
      </c>
      <c r="AN55" s="2">
        <v>1.0</v>
      </c>
      <c r="AO55" s="2">
        <v>2.0</v>
      </c>
      <c r="AP55" s="2" t="s">
        <v>49</v>
      </c>
      <c r="AQ55" s="2">
        <v>90.0</v>
      </c>
      <c r="AR55" s="2" t="s">
        <v>384</v>
      </c>
    </row>
    <row r="56">
      <c r="A56" s="1" t="s">
        <v>385</v>
      </c>
      <c r="B56" s="9" t="s">
        <v>386</v>
      </c>
      <c r="C56" s="2" t="s">
        <v>387</v>
      </c>
      <c r="F56" s="2" t="s">
        <v>49</v>
      </c>
      <c r="G56" s="1" t="s">
        <v>388</v>
      </c>
      <c r="H56" s="1" t="s">
        <v>389</v>
      </c>
      <c r="I56" s="2" t="s">
        <v>49</v>
      </c>
      <c r="K56" s="5" t="s">
        <v>387</v>
      </c>
      <c r="AI56" s="5" t="s">
        <v>334</v>
      </c>
      <c r="AJ56" s="5" t="s">
        <v>266</v>
      </c>
      <c r="AM56" s="2">
        <v>30.0</v>
      </c>
      <c r="AN56" s="2">
        <v>0.0</v>
      </c>
      <c r="AO56" s="2">
        <v>0.0</v>
      </c>
      <c r="AP56" s="2" t="s">
        <v>49</v>
      </c>
    </row>
    <row r="57">
      <c r="A57" s="1" t="s">
        <v>390</v>
      </c>
      <c r="B57" s="10" t="s">
        <v>391</v>
      </c>
      <c r="F57" s="2" t="s">
        <v>49</v>
      </c>
      <c r="G57" s="1" t="s">
        <v>49</v>
      </c>
      <c r="H57" s="1" t="s">
        <v>49</v>
      </c>
      <c r="I57" s="2" t="s">
        <v>49</v>
      </c>
      <c r="AI57" s="5" t="s">
        <v>334</v>
      </c>
      <c r="AJ57" s="5" t="s">
        <v>266</v>
      </c>
      <c r="AM57" s="2">
        <v>30.0</v>
      </c>
      <c r="AN57" s="2">
        <v>1.0</v>
      </c>
      <c r="AO57" s="2">
        <v>0.0</v>
      </c>
      <c r="AP57" s="2" t="s">
        <v>49</v>
      </c>
    </row>
    <row r="58">
      <c r="A58" s="1" t="s">
        <v>392</v>
      </c>
      <c r="B58" s="9" t="s">
        <v>393</v>
      </c>
      <c r="F58" s="2" t="s">
        <v>49</v>
      </c>
      <c r="G58" s="1" t="s">
        <v>394</v>
      </c>
      <c r="H58" s="1" t="s">
        <v>395</v>
      </c>
      <c r="I58" s="2" t="s">
        <v>49</v>
      </c>
      <c r="K58" s="5" t="s">
        <v>396</v>
      </c>
      <c r="AI58" s="5" t="s">
        <v>334</v>
      </c>
      <c r="AJ58" s="5" t="s">
        <v>266</v>
      </c>
      <c r="AM58" s="2">
        <v>30.0</v>
      </c>
      <c r="AN58" s="2">
        <v>2.0</v>
      </c>
      <c r="AO58" s="2">
        <v>0.0</v>
      </c>
      <c r="AP58" s="2" t="s">
        <v>49</v>
      </c>
    </row>
    <row r="59">
      <c r="A59" s="1" t="s">
        <v>397</v>
      </c>
      <c r="B59" s="9" t="s">
        <v>398</v>
      </c>
      <c r="F59" s="2" t="s">
        <v>49</v>
      </c>
      <c r="G59" s="1" t="s">
        <v>399</v>
      </c>
      <c r="H59" s="1" t="s">
        <v>400</v>
      </c>
      <c r="I59" s="2" t="s">
        <v>49</v>
      </c>
      <c r="AI59" s="5" t="s">
        <v>334</v>
      </c>
      <c r="AJ59" s="5" t="s">
        <v>266</v>
      </c>
      <c r="AM59" s="2">
        <v>30.0</v>
      </c>
      <c r="AN59" s="2">
        <v>3.0</v>
      </c>
      <c r="AO59" s="2">
        <v>0.0</v>
      </c>
      <c r="AP59" s="2" t="s">
        <v>49</v>
      </c>
    </row>
    <row r="60" ht="15.75" customHeight="1">
      <c r="A60" s="1" t="s">
        <v>401</v>
      </c>
      <c r="B60" s="10" t="s">
        <v>402</v>
      </c>
      <c r="F60" s="2" t="s">
        <v>49</v>
      </c>
      <c r="G60" s="1" t="s">
        <v>403</v>
      </c>
      <c r="H60" s="1" t="s">
        <v>404</v>
      </c>
      <c r="I60" s="2" t="s">
        <v>49</v>
      </c>
      <c r="AI60" s="5" t="s">
        <v>334</v>
      </c>
      <c r="AJ60" s="5" t="s">
        <v>266</v>
      </c>
      <c r="AM60" s="2">
        <v>30.0</v>
      </c>
      <c r="AN60" s="2">
        <v>4.0</v>
      </c>
      <c r="AO60" s="2">
        <v>1.0</v>
      </c>
      <c r="AP60" s="2" t="s">
        <v>49</v>
      </c>
      <c r="AQ60" s="2">
        <v>60.0</v>
      </c>
      <c r="AR60" s="4" t="s">
        <v>405</v>
      </c>
    </row>
    <row r="61">
      <c r="A61" s="1" t="s">
        <v>406</v>
      </c>
      <c r="B61" s="2" t="s">
        <v>407</v>
      </c>
      <c r="F61" s="2" t="s">
        <v>49</v>
      </c>
      <c r="G61" s="1" t="s">
        <v>408</v>
      </c>
      <c r="H61" s="1" t="s">
        <v>409</v>
      </c>
      <c r="I61" s="2" t="s">
        <v>49</v>
      </c>
      <c r="AI61" s="5" t="s">
        <v>334</v>
      </c>
      <c r="AJ61" s="5" t="s">
        <v>266</v>
      </c>
      <c r="AM61" s="2">
        <v>31.0</v>
      </c>
      <c r="AN61" s="2">
        <v>0.0</v>
      </c>
      <c r="AO61" s="2">
        <v>0.0</v>
      </c>
      <c r="AP61" s="2" t="s">
        <v>49</v>
      </c>
      <c r="AQ61" s="2">
        <v>99.0</v>
      </c>
      <c r="AR61" s="2"/>
    </row>
    <row r="62">
      <c r="A62" s="1" t="s">
        <v>410</v>
      </c>
      <c r="B62" s="2" t="s">
        <v>411</v>
      </c>
      <c r="F62" s="2" t="s">
        <v>49</v>
      </c>
      <c r="G62" s="1" t="s">
        <v>412</v>
      </c>
      <c r="H62" s="1" t="s">
        <v>413</v>
      </c>
      <c r="I62" s="2" t="s">
        <v>49</v>
      </c>
      <c r="AI62" s="5" t="s">
        <v>334</v>
      </c>
      <c r="AJ62" s="5" t="s">
        <v>266</v>
      </c>
      <c r="AM62" s="2">
        <v>31.0</v>
      </c>
      <c r="AN62" s="2">
        <v>0.0</v>
      </c>
      <c r="AO62" s="2">
        <v>1.0</v>
      </c>
      <c r="AP62" s="2" t="s">
        <v>49</v>
      </c>
      <c r="AQ62" s="2">
        <v>99.0</v>
      </c>
      <c r="AR62" s="2"/>
    </row>
    <row r="63">
      <c r="A63" s="1" t="s">
        <v>414</v>
      </c>
      <c r="B63" s="2" t="s">
        <v>415</v>
      </c>
      <c r="F63" s="2" t="s">
        <v>49</v>
      </c>
      <c r="G63" s="1" t="s">
        <v>416</v>
      </c>
      <c r="H63" s="1" t="s">
        <v>417</v>
      </c>
      <c r="I63" s="2" t="s">
        <v>49</v>
      </c>
      <c r="AI63" s="5" t="s">
        <v>334</v>
      </c>
      <c r="AJ63" s="5" t="s">
        <v>266</v>
      </c>
      <c r="AM63" s="2">
        <v>33.0</v>
      </c>
      <c r="AN63" s="2">
        <v>0.0</v>
      </c>
      <c r="AO63" s="2">
        <v>0.0</v>
      </c>
      <c r="AP63" s="2" t="s">
        <v>49</v>
      </c>
    </row>
    <row r="64">
      <c r="A64" s="1" t="s">
        <v>418</v>
      </c>
      <c r="B64" s="2" t="s">
        <v>347</v>
      </c>
      <c r="F64" s="2" t="s">
        <v>49</v>
      </c>
      <c r="G64" s="1" t="s">
        <v>348</v>
      </c>
      <c r="H64" s="1" t="s">
        <v>349</v>
      </c>
      <c r="I64" s="2" t="s">
        <v>49</v>
      </c>
      <c r="AI64" s="5" t="s">
        <v>334</v>
      </c>
      <c r="AJ64" s="5" t="s">
        <v>266</v>
      </c>
      <c r="AM64" s="2">
        <v>34.0</v>
      </c>
      <c r="AN64" s="2">
        <v>0.0</v>
      </c>
      <c r="AO64" s="2">
        <v>0.0</v>
      </c>
      <c r="AP64" s="2" t="s">
        <v>49</v>
      </c>
    </row>
    <row r="65">
      <c r="A65" s="1" t="s">
        <v>419</v>
      </c>
      <c r="B65" s="2" t="s">
        <v>420</v>
      </c>
      <c r="F65" s="2" t="s">
        <v>49</v>
      </c>
      <c r="G65" s="1" t="s">
        <v>49</v>
      </c>
      <c r="H65" s="1" t="s">
        <v>49</v>
      </c>
      <c r="I65" s="2" t="s">
        <v>49</v>
      </c>
      <c r="AJ65" s="5" t="s">
        <v>266</v>
      </c>
      <c r="AM65" s="2">
        <v>34.0</v>
      </c>
      <c r="AN65" s="2">
        <v>0.0</v>
      </c>
      <c r="AO65" s="2">
        <v>1.0</v>
      </c>
      <c r="AP65" s="2" t="s">
        <v>49</v>
      </c>
    </row>
    <row r="66">
      <c r="A66" s="1" t="s">
        <v>421</v>
      </c>
      <c r="B66" s="2" t="s">
        <v>422</v>
      </c>
      <c r="F66" s="2" t="s">
        <v>49</v>
      </c>
      <c r="G66" s="1" t="s">
        <v>423</v>
      </c>
      <c r="H66" s="1" t="s">
        <v>424</v>
      </c>
      <c r="I66" s="2" t="s">
        <v>49</v>
      </c>
      <c r="P66" s="2" t="s">
        <v>425</v>
      </c>
      <c r="AJ66" s="5" t="s">
        <v>266</v>
      </c>
      <c r="AM66" s="2">
        <v>34.0</v>
      </c>
      <c r="AN66" s="2">
        <v>1.0</v>
      </c>
      <c r="AO66" s="2">
        <v>0.0</v>
      </c>
      <c r="AP66" s="2" t="s">
        <v>49</v>
      </c>
    </row>
    <row r="67">
      <c r="A67" s="1" t="s">
        <v>426</v>
      </c>
      <c r="B67" s="2" t="s">
        <v>427</v>
      </c>
      <c r="F67" s="2" t="s">
        <v>49</v>
      </c>
      <c r="G67" s="1" t="s">
        <v>428</v>
      </c>
      <c r="H67" s="1" t="s">
        <v>429</v>
      </c>
      <c r="I67" s="2" t="s">
        <v>49</v>
      </c>
      <c r="AJ67" s="5" t="s">
        <v>266</v>
      </c>
      <c r="AM67" s="2">
        <v>34.0</v>
      </c>
      <c r="AN67" s="2">
        <v>1.0</v>
      </c>
      <c r="AO67" s="2">
        <v>1.0</v>
      </c>
      <c r="AP67" s="2" t="s">
        <v>49</v>
      </c>
    </row>
    <row r="68">
      <c r="A68" s="1" t="s">
        <v>430</v>
      </c>
      <c r="B68" s="2" t="s">
        <v>431</v>
      </c>
      <c r="F68" s="2" t="s">
        <v>49</v>
      </c>
      <c r="G68" s="1" t="s">
        <v>432</v>
      </c>
      <c r="H68" s="1" t="s">
        <v>433</v>
      </c>
      <c r="I68" s="2" t="s">
        <v>49</v>
      </c>
      <c r="P68" s="2" t="s">
        <v>434</v>
      </c>
      <c r="AJ68" s="5" t="s">
        <v>266</v>
      </c>
      <c r="AM68" s="2">
        <v>34.0</v>
      </c>
      <c r="AN68" s="2">
        <v>3.0</v>
      </c>
      <c r="AO68" s="2">
        <v>1.0</v>
      </c>
      <c r="AP68" s="2" t="s">
        <v>49</v>
      </c>
    </row>
    <row r="69">
      <c r="A69" s="1" t="s">
        <v>435</v>
      </c>
      <c r="B69" s="2" t="s">
        <v>436</v>
      </c>
      <c r="C69" s="2" t="s">
        <v>436</v>
      </c>
      <c r="F69" s="2" t="s">
        <v>49</v>
      </c>
      <c r="G69" s="1" t="s">
        <v>49</v>
      </c>
      <c r="H69" s="1" t="s">
        <v>49</v>
      </c>
      <c r="I69" s="2" t="s">
        <v>49</v>
      </c>
      <c r="L69" s="2" t="s">
        <v>49</v>
      </c>
      <c r="Q69" s="2" t="s">
        <v>437</v>
      </c>
      <c r="AJ69" s="5" t="s">
        <v>266</v>
      </c>
      <c r="AM69" s="2">
        <v>34.0</v>
      </c>
      <c r="AN69" s="2">
        <v>4.0</v>
      </c>
      <c r="AO69" s="2">
        <v>0.0</v>
      </c>
      <c r="AP69" s="2" t="s">
        <v>49</v>
      </c>
    </row>
    <row r="70">
      <c r="A70" s="1" t="s">
        <v>438</v>
      </c>
      <c r="B70" s="2" t="s">
        <v>347</v>
      </c>
      <c r="F70" s="2" t="s">
        <v>49</v>
      </c>
      <c r="G70" s="1" t="s">
        <v>439</v>
      </c>
      <c r="H70" s="1" t="s">
        <v>440</v>
      </c>
      <c r="I70" s="2" t="s">
        <v>49</v>
      </c>
      <c r="AF70" s="5" t="s">
        <v>441</v>
      </c>
      <c r="AG70" s="5" t="s">
        <v>441</v>
      </c>
      <c r="AH70" s="5" t="s">
        <v>441</v>
      </c>
      <c r="AI70" s="5" t="s">
        <v>334</v>
      </c>
      <c r="AJ70" s="5" t="s">
        <v>266</v>
      </c>
      <c r="AM70" s="2">
        <v>36.0</v>
      </c>
      <c r="AN70" s="2">
        <v>0.0</v>
      </c>
      <c r="AO70" s="2">
        <v>0.0</v>
      </c>
      <c r="AP70" s="2" t="s">
        <v>49</v>
      </c>
      <c r="AQ70" s="2"/>
      <c r="AR70" s="2"/>
    </row>
    <row r="71">
      <c r="A71" s="1" t="s">
        <v>442</v>
      </c>
      <c r="B71" s="2" t="s">
        <v>443</v>
      </c>
      <c r="F71" s="2" t="s">
        <v>49</v>
      </c>
      <c r="G71" s="1" t="s">
        <v>444</v>
      </c>
      <c r="H71" s="1" t="s">
        <v>445</v>
      </c>
      <c r="I71" s="2" t="s">
        <v>49</v>
      </c>
      <c r="AJ71" s="5" t="s">
        <v>266</v>
      </c>
      <c r="AM71" s="2">
        <v>37.0</v>
      </c>
      <c r="AN71" s="2">
        <v>0.0</v>
      </c>
      <c r="AO71" s="2">
        <v>0.0</v>
      </c>
      <c r="AP71" s="2" t="s">
        <v>49</v>
      </c>
    </row>
    <row r="72">
      <c r="A72" s="1" t="s">
        <v>446</v>
      </c>
      <c r="B72" s="2" t="s">
        <v>447</v>
      </c>
      <c r="C72" s="2" t="s">
        <v>448</v>
      </c>
      <c r="F72" s="2" t="s">
        <v>49</v>
      </c>
      <c r="G72" s="1" t="s">
        <v>449</v>
      </c>
      <c r="H72" s="1" t="s">
        <v>450</v>
      </c>
      <c r="I72" s="2" t="s">
        <v>49</v>
      </c>
      <c r="P72" s="5" t="s">
        <v>447</v>
      </c>
      <c r="U72" s="5" t="s">
        <v>448</v>
      </c>
      <c r="AJ72" s="5" t="s">
        <v>266</v>
      </c>
      <c r="AM72" s="2">
        <v>37.0</v>
      </c>
      <c r="AN72" s="2">
        <v>0.0</v>
      </c>
      <c r="AO72" s="2">
        <v>2.0</v>
      </c>
      <c r="AP72" s="2" t="s">
        <v>49</v>
      </c>
    </row>
    <row r="73">
      <c r="A73" s="1" t="s">
        <v>451</v>
      </c>
      <c r="B73" s="2" t="s">
        <v>452</v>
      </c>
      <c r="C73" s="2" t="s">
        <v>452</v>
      </c>
      <c r="F73" s="2" t="s">
        <v>49</v>
      </c>
      <c r="G73" s="1" t="s">
        <v>453</v>
      </c>
      <c r="H73" s="1" t="s">
        <v>454</v>
      </c>
      <c r="I73" s="2" t="s">
        <v>49</v>
      </c>
      <c r="M73" s="2" t="s">
        <v>455</v>
      </c>
      <c r="AG73" s="5" t="s">
        <v>456</v>
      </c>
      <c r="AH73" s="5" t="s">
        <v>456</v>
      </c>
      <c r="AI73" s="5" t="s">
        <v>457</v>
      </c>
      <c r="AJ73" s="5" t="s">
        <v>458</v>
      </c>
      <c r="AM73" s="2">
        <v>38.0</v>
      </c>
      <c r="AN73" s="2">
        <v>2.0</v>
      </c>
      <c r="AO73" s="2">
        <v>2.0</v>
      </c>
      <c r="AP73" s="2" t="s">
        <v>49</v>
      </c>
    </row>
    <row r="74">
      <c r="A74" s="1" t="s">
        <v>459</v>
      </c>
      <c r="B74" s="2" t="s">
        <v>460</v>
      </c>
      <c r="C74" s="4" t="s">
        <v>461</v>
      </c>
      <c r="F74" s="2" t="s">
        <v>49</v>
      </c>
      <c r="G74" s="1" t="s">
        <v>462</v>
      </c>
      <c r="H74" s="1" t="s">
        <v>463</v>
      </c>
      <c r="I74" s="5" t="s">
        <v>460</v>
      </c>
      <c r="J74" s="5" t="s">
        <v>460</v>
      </c>
      <c r="K74" s="5" t="s">
        <v>464</v>
      </c>
      <c r="AJ74" s="5" t="s">
        <v>458</v>
      </c>
      <c r="AM74" s="2">
        <v>38.0</v>
      </c>
      <c r="AN74" s="2">
        <v>8.0</v>
      </c>
      <c r="AO74" s="2">
        <v>0.0</v>
      </c>
      <c r="AP74" s="2" t="s">
        <v>49</v>
      </c>
    </row>
    <row r="75">
      <c r="A75" s="1" t="s">
        <v>465</v>
      </c>
      <c r="B75" s="2" t="s">
        <v>466</v>
      </c>
      <c r="C75" s="2" t="s">
        <v>467</v>
      </c>
      <c r="F75" s="2" t="s">
        <v>49</v>
      </c>
      <c r="G75" s="1" t="s">
        <v>468</v>
      </c>
      <c r="H75" s="1" t="s">
        <v>469</v>
      </c>
      <c r="I75" s="5" t="s">
        <v>470</v>
      </c>
      <c r="J75" s="5" t="s">
        <v>470</v>
      </c>
      <c r="K75" s="5" t="s">
        <v>470</v>
      </c>
      <c r="AJ75" s="5" t="s">
        <v>458</v>
      </c>
      <c r="AM75" s="2">
        <v>39.0</v>
      </c>
      <c r="AN75" s="2">
        <v>0.0</v>
      </c>
      <c r="AO75" s="2">
        <v>0.0</v>
      </c>
      <c r="AP75" s="2" t="s">
        <v>49</v>
      </c>
      <c r="AQ75" s="2">
        <v>99.0</v>
      </c>
      <c r="AR75" s="2" t="s">
        <v>471</v>
      </c>
    </row>
    <row r="76">
      <c r="A76" s="1" t="s">
        <v>472</v>
      </c>
      <c r="B76" s="2" t="s">
        <v>473</v>
      </c>
      <c r="C76" s="2" t="s">
        <v>473</v>
      </c>
      <c r="F76" s="2" t="s">
        <v>49</v>
      </c>
      <c r="G76" s="1" t="s">
        <v>474</v>
      </c>
      <c r="H76" s="1" t="s">
        <v>475</v>
      </c>
      <c r="I76" s="2" t="s">
        <v>49</v>
      </c>
      <c r="AF76" s="5" t="s">
        <v>476</v>
      </c>
      <c r="AG76" s="5" t="s">
        <v>477</v>
      </c>
      <c r="AH76" s="5" t="s">
        <v>478</v>
      </c>
      <c r="AI76" s="5" t="s">
        <v>479</v>
      </c>
      <c r="AJ76" s="5" t="s">
        <v>266</v>
      </c>
      <c r="AK76" s="2" t="s">
        <v>49</v>
      </c>
      <c r="AL76" s="2" t="s">
        <v>49</v>
      </c>
      <c r="AM76" s="2">
        <v>40.0</v>
      </c>
      <c r="AN76" s="2">
        <v>1.0</v>
      </c>
      <c r="AO76" s="2">
        <v>0.0</v>
      </c>
      <c r="AP76" s="2" t="s">
        <v>49</v>
      </c>
      <c r="AQ76" s="2">
        <v>1.0</v>
      </c>
      <c r="AR76" s="2" t="s">
        <v>480</v>
      </c>
    </row>
    <row r="77">
      <c r="A77" s="1" t="s">
        <v>481</v>
      </c>
      <c r="B77" s="2" t="s">
        <v>482</v>
      </c>
      <c r="C77" s="2" t="s">
        <v>482</v>
      </c>
      <c r="F77" s="2" t="s">
        <v>49</v>
      </c>
      <c r="G77" s="1" t="s">
        <v>483</v>
      </c>
      <c r="H77" s="1" t="s">
        <v>484</v>
      </c>
      <c r="I77" s="2" t="s">
        <v>49</v>
      </c>
      <c r="AF77" s="2" t="s">
        <v>49</v>
      </c>
      <c r="AG77" s="5" t="s">
        <v>485</v>
      </c>
      <c r="AH77" s="5" t="s">
        <v>486</v>
      </c>
      <c r="AI77" s="5" t="s">
        <v>487</v>
      </c>
      <c r="AJ77" s="5" t="s">
        <v>488</v>
      </c>
      <c r="AK77" s="2" t="s">
        <v>49</v>
      </c>
      <c r="AL77" s="2" t="s">
        <v>49</v>
      </c>
      <c r="AM77" s="2">
        <v>40.0</v>
      </c>
      <c r="AN77" s="2">
        <v>2.0</v>
      </c>
      <c r="AO77" s="2">
        <v>0.0</v>
      </c>
      <c r="AP77" s="2" t="s">
        <v>49</v>
      </c>
      <c r="AQ77" s="2">
        <v>35.0</v>
      </c>
      <c r="AR77" s="2" t="s">
        <v>489</v>
      </c>
    </row>
    <row r="78">
      <c r="A78" s="1" t="s">
        <v>490</v>
      </c>
      <c r="B78" s="2" t="s">
        <v>491</v>
      </c>
      <c r="C78" s="2" t="s">
        <v>492</v>
      </c>
      <c r="D78" s="2" t="s">
        <v>493</v>
      </c>
      <c r="E78" s="2" t="s">
        <v>493</v>
      </c>
      <c r="F78" s="2" t="s">
        <v>49</v>
      </c>
      <c r="G78" s="1" t="s">
        <v>494</v>
      </c>
      <c r="H78" s="11" t="s">
        <v>495</v>
      </c>
      <c r="I78" s="5" t="s">
        <v>491</v>
      </c>
      <c r="J78" s="5" t="s">
        <v>492</v>
      </c>
      <c r="K78" s="5" t="s">
        <v>492</v>
      </c>
      <c r="N78" s="2" t="s">
        <v>496</v>
      </c>
      <c r="P78" s="2" t="s">
        <v>497</v>
      </c>
      <c r="Z78" s="5" t="s">
        <v>57</v>
      </c>
      <c r="AE78" s="5" t="s">
        <v>57</v>
      </c>
      <c r="AH78" s="5" t="s">
        <v>498</v>
      </c>
      <c r="AI78" s="5" t="s">
        <v>499</v>
      </c>
      <c r="AJ78" s="5" t="s">
        <v>57</v>
      </c>
      <c r="AM78" s="2">
        <v>40.0</v>
      </c>
      <c r="AN78" s="2">
        <v>4.0</v>
      </c>
      <c r="AO78" s="2">
        <v>3.0</v>
      </c>
      <c r="AP78" s="2" t="s">
        <v>49</v>
      </c>
      <c r="AQ78" s="2">
        <v>99.0</v>
      </c>
    </row>
    <row r="79">
      <c r="A79" s="1" t="s">
        <v>500</v>
      </c>
      <c r="B79" s="2" t="s">
        <v>497</v>
      </c>
      <c r="C79" s="2" t="s">
        <v>501</v>
      </c>
      <c r="D79" s="2" t="s">
        <v>502</v>
      </c>
      <c r="E79" s="2" t="s">
        <v>502</v>
      </c>
      <c r="F79" s="2" t="s">
        <v>49</v>
      </c>
      <c r="G79" s="1" t="s">
        <v>503</v>
      </c>
      <c r="H79" s="1" t="s">
        <v>504</v>
      </c>
      <c r="I79" s="2" t="s">
        <v>49</v>
      </c>
      <c r="M79" s="5" t="s">
        <v>497</v>
      </c>
      <c r="R79" s="5" t="s">
        <v>501</v>
      </c>
      <c r="Z79" s="5" t="s">
        <v>57</v>
      </c>
      <c r="AE79" s="5" t="s">
        <v>57</v>
      </c>
      <c r="AF79" s="2" t="s">
        <v>49</v>
      </c>
      <c r="AG79" s="5" t="s">
        <v>501</v>
      </c>
      <c r="AH79" s="5" t="s">
        <v>505</v>
      </c>
      <c r="AI79" s="5" t="s">
        <v>499</v>
      </c>
      <c r="AJ79" s="5" t="s">
        <v>57</v>
      </c>
      <c r="AM79" s="2">
        <v>40.0</v>
      </c>
      <c r="AN79" s="2">
        <v>6.0</v>
      </c>
      <c r="AO79" s="2">
        <v>2.0</v>
      </c>
      <c r="AP79" s="2" t="s">
        <v>49</v>
      </c>
      <c r="AQ79" s="2">
        <v>99.0</v>
      </c>
      <c r="AR79" s="2" t="s">
        <v>506</v>
      </c>
    </row>
    <row r="80">
      <c r="A80" s="1" t="s">
        <v>507</v>
      </c>
      <c r="B80" s="2" t="s">
        <v>508</v>
      </c>
      <c r="C80" s="2" t="s">
        <v>509</v>
      </c>
      <c r="F80" s="2" t="s">
        <v>49</v>
      </c>
      <c r="G80" s="1" t="s">
        <v>510</v>
      </c>
      <c r="H80" s="1" t="s">
        <v>511</v>
      </c>
      <c r="I80" s="2" t="s">
        <v>49</v>
      </c>
      <c r="Z80" s="5" t="s">
        <v>57</v>
      </c>
      <c r="AE80" s="5" t="s">
        <v>57</v>
      </c>
      <c r="AF80" s="2" t="s">
        <v>49</v>
      </c>
      <c r="AG80" s="2" t="s">
        <v>49</v>
      </c>
      <c r="AH80" s="5" t="s">
        <v>509</v>
      </c>
      <c r="AI80" s="5" t="s">
        <v>512</v>
      </c>
      <c r="AJ80" s="5" t="s">
        <v>57</v>
      </c>
      <c r="AM80" s="2">
        <v>40.0</v>
      </c>
      <c r="AN80" s="2">
        <v>5.0</v>
      </c>
      <c r="AO80" s="2">
        <v>2.0</v>
      </c>
      <c r="AP80" s="2" t="s">
        <v>49</v>
      </c>
      <c r="AQ80" s="2">
        <v>99.0</v>
      </c>
      <c r="AR80" s="2" t="s">
        <v>513</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I29"/>
    <hyperlink r:id="rId180" ref="AJ29"/>
    <hyperlink r:id="rId181" ref="AI30"/>
    <hyperlink r:id="rId182" ref="AJ30"/>
    <hyperlink r:id="rId183" ref="AI31"/>
    <hyperlink r:id="rId184" ref="AJ31"/>
    <hyperlink r:id="rId185" ref="AI32"/>
    <hyperlink r:id="rId186" ref="AJ32"/>
    <hyperlink r:id="rId187" ref="AI33"/>
    <hyperlink r:id="rId188" ref="AJ33"/>
    <hyperlink r:id="rId189" ref="AI34"/>
    <hyperlink r:id="rId190" ref="AJ34"/>
    <hyperlink r:id="rId191" ref="AI35"/>
    <hyperlink r:id="rId192" ref="AJ35"/>
    <hyperlink r:id="rId193" ref="AI36"/>
    <hyperlink r:id="rId194" ref="AJ36"/>
    <hyperlink r:id="rId195" ref="AI37"/>
    <hyperlink r:id="rId196" ref="AJ37"/>
    <hyperlink r:id="rId197" ref="AI38"/>
    <hyperlink r:id="rId198" ref="AJ38"/>
    <hyperlink r:id="rId199" ref="AI39"/>
    <hyperlink r:id="rId200" ref="AJ39"/>
    <hyperlink r:id="rId201" ref="AJ40"/>
    <hyperlink r:id="rId202" ref="K41"/>
    <hyperlink r:id="rId203" ref="AJ41"/>
    <hyperlink r:id="rId204" ref="K42"/>
    <hyperlink r:id="rId205" ref="AJ42"/>
    <hyperlink r:id="rId206" ref="AF43"/>
    <hyperlink r:id="rId207" ref="AJ43"/>
    <hyperlink r:id="rId208" ref="AI44"/>
    <hyperlink r:id="rId209" ref="AJ44"/>
    <hyperlink r:id="rId210" ref="AI45"/>
    <hyperlink r:id="rId211" ref="AJ45"/>
    <hyperlink r:id="rId212" ref="K46"/>
    <hyperlink r:id="rId213" ref="AG46"/>
    <hyperlink r:id="rId214" ref="AH46"/>
    <hyperlink r:id="rId215" ref="AI46"/>
    <hyperlink r:id="rId216" ref="AJ46"/>
    <hyperlink r:id="rId217" ref="AI47"/>
    <hyperlink r:id="rId218" ref="AJ47"/>
    <hyperlink r:id="rId219" ref="AI48"/>
    <hyperlink r:id="rId220" ref="AJ48"/>
    <hyperlink r:id="rId221" ref="AI49"/>
    <hyperlink r:id="rId222" ref="AJ49"/>
    <hyperlink r:id="rId223" ref="AI50"/>
    <hyperlink r:id="rId224" ref="AJ50"/>
    <hyperlink r:id="rId225" ref="AI51"/>
    <hyperlink r:id="rId226" ref="AJ51"/>
    <hyperlink r:id="rId227" ref="AI52"/>
    <hyperlink r:id="rId228" ref="AJ52"/>
    <hyperlink r:id="rId229" ref="AI53"/>
    <hyperlink r:id="rId230" ref="AJ53"/>
    <hyperlink r:id="rId231" ref="AI54"/>
    <hyperlink r:id="rId232" ref="AJ54"/>
    <hyperlink r:id="rId233" ref="AI55"/>
    <hyperlink r:id="rId234" ref="AJ55"/>
    <hyperlink r:id="rId235" ref="K56"/>
    <hyperlink r:id="rId236" ref="AI56"/>
    <hyperlink r:id="rId237" ref="AJ56"/>
    <hyperlink r:id="rId238" ref="AI57"/>
    <hyperlink r:id="rId239" ref="AJ57"/>
    <hyperlink r:id="rId240" ref="K58"/>
    <hyperlink r:id="rId241" ref="AI58"/>
    <hyperlink r:id="rId242" ref="AJ58"/>
    <hyperlink r:id="rId243" ref="AI59"/>
    <hyperlink r:id="rId244" ref="AJ59"/>
    <hyperlink r:id="rId245" ref="AI60"/>
    <hyperlink r:id="rId246" ref="AJ60"/>
    <hyperlink r:id="rId247" ref="AI61"/>
    <hyperlink r:id="rId248" ref="AJ61"/>
    <hyperlink r:id="rId249" ref="AI62"/>
    <hyperlink r:id="rId250" ref="AJ62"/>
    <hyperlink r:id="rId251" ref="AI63"/>
    <hyperlink r:id="rId252" ref="AJ63"/>
    <hyperlink r:id="rId253" ref="AI64"/>
    <hyperlink r:id="rId254" ref="AJ64"/>
    <hyperlink r:id="rId255" ref="AJ65"/>
    <hyperlink r:id="rId256" ref="AJ66"/>
    <hyperlink r:id="rId257" ref="AJ67"/>
    <hyperlink r:id="rId258" ref="AJ68"/>
    <hyperlink r:id="rId259" ref="AJ69"/>
    <hyperlink r:id="rId260" ref="AF70"/>
    <hyperlink r:id="rId261" ref="AG70"/>
    <hyperlink r:id="rId262" ref="AH70"/>
    <hyperlink r:id="rId263" ref="AI70"/>
    <hyperlink r:id="rId264" ref="AJ70"/>
    <hyperlink r:id="rId265" ref="AJ71"/>
    <hyperlink r:id="rId266" ref="P72"/>
    <hyperlink r:id="rId267" ref="U72"/>
    <hyperlink r:id="rId268" ref="AJ72"/>
    <hyperlink r:id="rId269" ref="AG73"/>
    <hyperlink r:id="rId270" ref="AH73"/>
    <hyperlink r:id="rId271" ref="AI73"/>
    <hyperlink r:id="rId272" ref="AJ73"/>
    <hyperlink r:id="rId273" ref="I74"/>
    <hyperlink r:id="rId274" ref="J74"/>
    <hyperlink r:id="rId275" ref="K74"/>
    <hyperlink r:id="rId276" ref="AJ74"/>
    <hyperlink r:id="rId277" ref="I75"/>
    <hyperlink r:id="rId278" ref="J75"/>
    <hyperlink r:id="rId279" ref="K75"/>
    <hyperlink r:id="rId280" ref="AJ75"/>
    <hyperlink r:id="rId281" ref="AF76"/>
    <hyperlink r:id="rId282" ref="AG76"/>
    <hyperlink r:id="rId283" ref="AH76"/>
    <hyperlink r:id="rId284" ref="AI76"/>
    <hyperlink r:id="rId285" ref="AJ76"/>
    <hyperlink r:id="rId286" ref="AG77"/>
    <hyperlink r:id="rId287" ref="AH77"/>
    <hyperlink r:id="rId288" ref="AI77"/>
    <hyperlink r:id="rId289" ref="AJ77"/>
    <hyperlink r:id="rId290" ref="I78"/>
    <hyperlink r:id="rId291" ref="J78"/>
    <hyperlink r:id="rId292" ref="K78"/>
    <hyperlink r:id="rId293" ref="Z78"/>
    <hyperlink r:id="rId294" ref="AE78"/>
    <hyperlink r:id="rId295" ref="AH78"/>
    <hyperlink r:id="rId296" ref="AI78"/>
    <hyperlink r:id="rId297" ref="AJ78"/>
    <hyperlink r:id="rId298" ref="M79"/>
    <hyperlink r:id="rId299" ref="R79"/>
    <hyperlink r:id="rId300" ref="Z79"/>
    <hyperlink r:id="rId301" ref="AE79"/>
    <hyperlink r:id="rId302" ref="AG79"/>
    <hyperlink r:id="rId303" ref="AH79"/>
    <hyperlink r:id="rId304" ref="AI79"/>
    <hyperlink r:id="rId305" ref="AJ79"/>
    <hyperlink r:id="rId306" ref="Z80"/>
    <hyperlink r:id="rId307" ref="AE80"/>
    <hyperlink r:id="rId308" ref="AH80"/>
    <hyperlink r:id="rId309" ref="AI80"/>
    <hyperlink r:id="rId310" ref="AJ80"/>
  </hyperlinks>
  <drawing r:id="rId3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3" t="s">
        <v>514</v>
      </c>
      <c r="B1" s="13" t="s">
        <v>515</v>
      </c>
      <c r="C1" s="14" t="s">
        <v>516</v>
      </c>
      <c r="D1" s="2" t="s">
        <v>10</v>
      </c>
      <c r="E1" s="2" t="s">
        <v>517</v>
      </c>
      <c r="F1" s="2" t="s">
        <v>518</v>
      </c>
      <c r="G1" s="2" t="s">
        <v>519</v>
      </c>
      <c r="H1" s="2" t="s">
        <v>520</v>
      </c>
      <c r="I1" s="2" t="s">
        <v>35</v>
      </c>
      <c r="J1" s="2" t="s">
        <v>8</v>
      </c>
      <c r="K1" s="2" t="s">
        <v>521</v>
      </c>
      <c r="L1" s="2" t="s">
        <v>522</v>
      </c>
      <c r="M1" s="2" t="s">
        <v>523</v>
      </c>
      <c r="N1" s="2" t="s">
        <v>524</v>
      </c>
      <c r="O1" s="2" t="s">
        <v>15</v>
      </c>
      <c r="P1" s="2" t="s">
        <v>36</v>
      </c>
      <c r="Q1" s="2" t="s">
        <v>525</v>
      </c>
      <c r="R1" s="2" t="s">
        <v>526</v>
      </c>
      <c r="S1" s="2" t="s">
        <v>527</v>
      </c>
      <c r="T1" s="2" t="s">
        <v>528</v>
      </c>
      <c r="U1" s="2" t="s">
        <v>529</v>
      </c>
      <c r="V1" s="2" t="s">
        <v>530</v>
      </c>
      <c r="W1" s="2" t="s">
        <v>531</v>
      </c>
      <c r="X1" s="2" t="s">
        <v>532</v>
      </c>
    </row>
    <row r="2">
      <c r="A2" s="15" t="s">
        <v>44</v>
      </c>
      <c r="B2" s="15" t="s">
        <v>144</v>
      </c>
      <c r="C2" s="16" t="str">
        <f>HYPERLINK("https://www.google.com/maps/d/edit?hl=en&amp;mid=1970tbtM-tv6DT2EZxbJqBsaOKTTYQn3E&amp;ll=34.23505025312077%2C108.95135619092434&amp;z=12","1")</f>
        <v>1</v>
      </c>
      <c r="D2" s="17" t="str">
        <f>HYPERLINK("https://en.wikipedia.org/wiki/Daxingshan_Temple","Daxingshan Temple")</f>
        <v>Daxingshan Temple</v>
      </c>
      <c r="E2" s="18" t="s">
        <v>533</v>
      </c>
      <c r="F2" s="17" t="str">
        <f>HYPERLINK("https://en.wikipedia.org/wiki/Yanta_District","Yanta")</f>
        <v>Yanta</v>
      </c>
      <c r="G2" s="17" t="str">
        <f>HYPERLINK("https://en.wikipedia.org/wiki/Xi%27an","Xi'an")</f>
        <v>Xi'an</v>
      </c>
      <c r="H2" s="17" t="str">
        <f>HYPERLINK("https://en.wikipedia.org/wiki/Shaanxi","Shaanxi")</f>
        <v>Shaanxi</v>
      </c>
      <c r="I2" s="19" t="s">
        <v>57</v>
      </c>
      <c r="J2" s="19" t="s">
        <v>534</v>
      </c>
      <c r="K2" s="19" t="s">
        <v>534</v>
      </c>
      <c r="L2" s="17" t="str">
        <f>HYPERLINK("https://en.wikipedia.org/wiki/Chang%27an","Ch'ang-gan")</f>
        <v>Ch'ang-gan</v>
      </c>
      <c r="M2" s="19" t="s">
        <v>534</v>
      </c>
      <c r="N2" s="19" t="s">
        <v>534</v>
      </c>
      <c r="O2" s="19" t="s">
        <v>52</v>
      </c>
      <c r="P2" s="19" t="s">
        <v>535</v>
      </c>
      <c r="Q2" s="19" t="s">
        <v>534</v>
      </c>
      <c r="R2" s="19" t="s">
        <v>534</v>
      </c>
      <c r="S2" s="19" t="s">
        <v>53</v>
      </c>
      <c r="T2" s="19" t="s">
        <v>55</v>
      </c>
      <c r="U2" s="19" t="s">
        <v>56</v>
      </c>
      <c r="V2" s="18" t="s">
        <v>57</v>
      </c>
      <c r="W2" s="17" t="str">
        <f t="shared" ref="W2:W3" si="1">HYPERLINK("https://en.wikipedia.org/wiki/Later_Qin","Later Qin")</f>
        <v>Later Qin</v>
      </c>
      <c r="X2" s="17" t="str">
        <f t="shared" ref="X2:X3" si="2">HYPERLINK("https://en.wikipedia.org/wiki/Yao_Xing","Yao Xing")</f>
        <v>Yao Xing</v>
      </c>
      <c r="Y2" s="20"/>
      <c r="Z2" s="20"/>
      <c r="AA2" s="20"/>
      <c r="AB2" s="20"/>
      <c r="AC2" s="20"/>
      <c r="AD2" s="20"/>
      <c r="AE2" s="20"/>
      <c r="AF2" s="20"/>
    </row>
    <row r="3">
      <c r="A3" s="15" t="s">
        <v>44</v>
      </c>
      <c r="B3" s="15" t="s">
        <v>153</v>
      </c>
      <c r="C3" s="16" t="str">
        <f>HYPERLINK("https://www.google.com/maps/d/edit?hl=en&amp;mid=1970tbtM-tv6DT2EZxbJqBsaOKTTYQn3E&amp;ll=35.00323040621305%2C104.63883381396477&amp;z=12","2")</f>
        <v>2</v>
      </c>
      <c r="D3" s="19" t="s">
        <v>534</v>
      </c>
      <c r="E3" s="19" t="s">
        <v>534</v>
      </c>
      <c r="F3" s="17" t="str">
        <f>HYPERLINK("https://en.wikipedia.org/wiki/Longxi_County","Longxi")</f>
        <v>Longxi</v>
      </c>
      <c r="G3" s="17" t="str">
        <f>HYPERLINK("https://en.wikipedia.org/wiki/Dingxi","Dingxi")</f>
        <v>Dingxi</v>
      </c>
      <c r="H3" s="17" t="str">
        <f t="shared" ref="H3:H4" si="3">HYPERLINK("https://en.wikipedia.org/wiki/Gansu","Gansu")</f>
        <v>Gansu</v>
      </c>
      <c r="I3" s="19" t="s">
        <v>57</v>
      </c>
      <c r="J3" s="19" t="s">
        <v>534</v>
      </c>
      <c r="K3" s="19" t="s">
        <v>534</v>
      </c>
      <c r="L3" s="19" t="s">
        <v>64</v>
      </c>
      <c r="M3" s="19" t="s">
        <v>534</v>
      </c>
      <c r="N3" s="19" t="s">
        <v>534</v>
      </c>
      <c r="O3" s="19" t="s">
        <v>536</v>
      </c>
      <c r="P3" s="19" t="s">
        <v>537</v>
      </c>
      <c r="Q3" s="19" t="s">
        <v>534</v>
      </c>
      <c r="R3" s="19" t="s">
        <v>534</v>
      </c>
      <c r="S3" s="19" t="s">
        <v>72</v>
      </c>
      <c r="T3" s="19" t="s">
        <v>534</v>
      </c>
      <c r="U3" s="19" t="s">
        <v>538</v>
      </c>
      <c r="V3" s="18" t="s">
        <v>57</v>
      </c>
      <c r="W3" s="17" t="str">
        <f t="shared" si="1"/>
        <v>Later Qin</v>
      </c>
      <c r="X3" s="17" t="str">
        <f t="shared" si="2"/>
        <v>Yao Xing</v>
      </c>
      <c r="Y3" s="20"/>
      <c r="Z3" s="20"/>
      <c r="AA3" s="20"/>
      <c r="AB3" s="20"/>
      <c r="AC3" s="20"/>
      <c r="AD3" s="20"/>
      <c r="AE3" s="20"/>
      <c r="AF3" s="20"/>
    </row>
    <row r="4">
      <c r="A4" s="15" t="s">
        <v>44</v>
      </c>
      <c r="B4" s="15" t="s">
        <v>153</v>
      </c>
      <c r="C4" s="16" t="str">
        <f>HYPERLINK("https://www.google.com/maps/d/edit?hl=en&amp;mid=1970tbtM-tv6DT2EZxbJqBsaOKTTYQn3E&amp;ll=36.05820348815692%2C103.82881123994093&amp;z=12","3")</f>
        <v>3</v>
      </c>
      <c r="D4" s="19" t="s">
        <v>534</v>
      </c>
      <c r="E4" s="19" t="s">
        <v>534</v>
      </c>
      <c r="F4" s="19" t="s">
        <v>534</v>
      </c>
      <c r="G4" s="17" t="str">
        <f>HYPERLINK("https://en.wikipedia.org/wiki/Lanzhou","Lanzhou")</f>
        <v>Lanzhou</v>
      </c>
      <c r="H4" s="17" t="str">
        <f t="shared" si="3"/>
        <v>Gansu</v>
      </c>
      <c r="I4" s="19" t="s">
        <v>57</v>
      </c>
      <c r="J4" s="19" t="s">
        <v>534</v>
      </c>
      <c r="K4" s="19" t="s">
        <v>534</v>
      </c>
      <c r="L4" s="19" t="s">
        <v>534</v>
      </c>
      <c r="M4" s="19" t="s">
        <v>534</v>
      </c>
      <c r="N4" s="19" t="s">
        <v>534</v>
      </c>
      <c r="O4" s="19" t="s">
        <v>539</v>
      </c>
      <c r="P4" s="19" t="s">
        <v>540</v>
      </c>
      <c r="Q4" s="19" t="s">
        <v>534</v>
      </c>
      <c r="R4" s="19" t="s">
        <v>534</v>
      </c>
      <c r="S4" s="19" t="s">
        <v>534</v>
      </c>
      <c r="T4" s="19" t="s">
        <v>87</v>
      </c>
      <c r="U4" s="19" t="s">
        <v>541</v>
      </c>
      <c r="V4" s="18" t="s">
        <v>57</v>
      </c>
      <c r="W4" s="17" t="str">
        <f>HYPERLINK("https://en.wikipedia.org/wiki/Western_Qin","Western Qin")</f>
        <v>Western Qin</v>
      </c>
      <c r="X4" s="17" t="str">
        <f>HYPERLINK("https://en.wikipedia.org/wiki/Qifu_Gangui","Qifu Gangui")</f>
        <v>Qifu Gangui</v>
      </c>
      <c r="Y4" s="20"/>
      <c r="Z4" s="20"/>
      <c r="AA4" s="20"/>
      <c r="AB4" s="20"/>
      <c r="AC4" s="20"/>
      <c r="AD4" s="20"/>
      <c r="AE4" s="20"/>
      <c r="AF4" s="20"/>
    </row>
    <row r="5">
      <c r="A5" s="13" t="s">
        <v>44</v>
      </c>
      <c r="B5" s="13" t="s">
        <v>153</v>
      </c>
      <c r="C5" s="21" t="str">
        <f>HYPERLINK("https://www.google.com/maps/d/edit?hl=en&amp;mid=1970tbtM-tv6DT2EZxbJqBsaOKTTYQn3E&amp;ll=36.51037835570662%2C102.10350864038082&amp;z=12","4")</f>
        <v>4</v>
      </c>
      <c r="D5" s="22" t="str">
        <f>HYPERLINK("https://en.wikipedia.org/wiki/White_Horse_Temple","White Horse Temple")</f>
        <v>White Horse Temple</v>
      </c>
      <c r="E5" s="2" t="s">
        <v>534</v>
      </c>
      <c r="F5" s="5" t="str">
        <f>HYPERLINK("https://en.wikipedia.org/wiki/Huzhu_Tu_Autonomous_County","Huzhu")</f>
        <v>Huzhu</v>
      </c>
      <c r="G5" s="5" t="str">
        <f>HYPERLINK("https://en.wikipedia.org/wiki/Haidong","Haidong")</f>
        <v>Haidong</v>
      </c>
      <c r="H5" s="5" t="str">
        <f>HYPERLINK("https://en.wikipedia.org/wiki/Qinghai","Qinghai")</f>
        <v>Qinghai</v>
      </c>
      <c r="I5" s="2" t="s">
        <v>57</v>
      </c>
      <c r="J5" s="2" t="s">
        <v>534</v>
      </c>
      <c r="K5" s="2" t="s">
        <v>534</v>
      </c>
      <c r="L5" s="2" t="s">
        <v>534</v>
      </c>
      <c r="M5" s="2" t="s">
        <v>534</v>
      </c>
      <c r="N5" s="2" t="s">
        <v>534</v>
      </c>
      <c r="O5" s="2" t="s">
        <v>97</v>
      </c>
      <c r="P5" s="2" t="s">
        <v>542</v>
      </c>
      <c r="Q5" s="2" t="s">
        <v>534</v>
      </c>
      <c r="R5" s="2" t="s">
        <v>534</v>
      </c>
      <c r="S5" s="2" t="s">
        <v>534</v>
      </c>
      <c r="T5" s="2" t="s">
        <v>543</v>
      </c>
      <c r="U5" s="2" t="s">
        <v>541</v>
      </c>
      <c r="V5" s="4" t="s">
        <v>57</v>
      </c>
      <c r="W5" s="5" t="str">
        <f>HYPERLINK("https://en.wikipedia.org/wiki/Southern_Liang_(Sixteen_Kingdoms)","Southern Liang")</f>
        <v>Southern Liang</v>
      </c>
      <c r="X5" s="5" t="str">
        <f>HYPERLINK("https://en.wikipedia.org/wiki/Tufa_Rutan","Tufa Rutan")</f>
        <v>Tufa Rutan</v>
      </c>
    </row>
    <row r="6">
      <c r="A6" s="13" t="s">
        <v>44</v>
      </c>
      <c r="B6" s="13" t="s">
        <v>162</v>
      </c>
      <c r="C6" s="21" t="str">
        <f>HYPERLINK("https://www.google.com/maps/d/edit?hl=en&amp;mid=1970tbtM-tv6DT2EZxbJqBsaOKTTYQn3E&amp;ll=38.92895178099787%2C100.44401981420901&amp;z=12","5")</f>
        <v>5</v>
      </c>
      <c r="D6" s="2" t="s">
        <v>534</v>
      </c>
      <c r="E6" s="2" t="s">
        <v>534</v>
      </c>
      <c r="F6" s="2" t="s">
        <v>534</v>
      </c>
      <c r="G6" s="5" t="str">
        <f>HYPERLINK("https://en.wikipedia.org/wiki/Zhangye","Zhangye")</f>
        <v>Zhangye</v>
      </c>
      <c r="H6" s="5" t="str">
        <f t="shared" ref="H6:H7" si="4">HYPERLINK("https://en.wikipedia.org/wiki/Gansu","Gansu")</f>
        <v>Gansu</v>
      </c>
      <c r="I6" s="2" t="s">
        <v>57</v>
      </c>
      <c r="J6" s="2" t="s">
        <v>117</v>
      </c>
      <c r="K6" s="2" t="s">
        <v>534</v>
      </c>
      <c r="L6" s="2" t="s">
        <v>534</v>
      </c>
      <c r="M6" s="2" t="s">
        <v>534</v>
      </c>
      <c r="N6" s="2" t="s">
        <v>534</v>
      </c>
      <c r="O6" s="2" t="s">
        <v>544</v>
      </c>
      <c r="P6" s="2" t="s">
        <v>545</v>
      </c>
      <c r="Q6" s="2" t="s">
        <v>534</v>
      </c>
      <c r="R6" s="2" t="s">
        <v>534</v>
      </c>
      <c r="S6" s="2" t="s">
        <v>123</v>
      </c>
      <c r="T6" s="2" t="s">
        <v>546</v>
      </c>
      <c r="U6" s="2" t="s">
        <v>541</v>
      </c>
      <c r="V6" s="2" t="s">
        <v>57</v>
      </c>
      <c r="W6" s="5" t="str">
        <f>HYPERLINK("https://en.wikipedia.org/wiki/Northern_Liang","Northern Liang")</f>
        <v>Northern Liang</v>
      </c>
      <c r="X6" s="5" t="str">
        <f>HYPERLINK("https://en.wikipedia.org/wiki/Duan_Ye","Duan Ye")</f>
        <v>Duan Ye</v>
      </c>
    </row>
    <row r="7">
      <c r="A7" s="13" t="s">
        <v>44</v>
      </c>
      <c r="B7" s="13" t="s">
        <v>169</v>
      </c>
      <c r="C7" s="21" t="str">
        <f>HYPERLINK("https://www.google.com/maps/d/edit?hl=en&amp;mid=1970tbtM-tv6DT2EZxbJqBsaOKTTYQn3E&amp;ll=40.091425217302415%2C94.68236364183417&amp;z=12","6")</f>
        <v>6</v>
      </c>
      <c r="D7" s="22" t="str">
        <f>HYPERLINK("https://www.tripadvisor.com/Attraction_Review-g303695-d2079852-Reviews-Dunhuang_Leiyin_Temple-Dunhuang_Gansu.html","Leiyin Temple")</f>
        <v>Leiyin Temple</v>
      </c>
      <c r="E7" s="2" t="s">
        <v>534</v>
      </c>
      <c r="F7" s="22" t="str">
        <f>HYPERLINK("https://en.wikipedia.org/wiki/Dunhuang","Dunhuang")</f>
        <v>Dunhuang</v>
      </c>
      <c r="G7" s="5" t="str">
        <f>HYPERLINK("https://en.wikipedia.org/wiki/Jiuquan","Jiquan")</f>
        <v>Jiquan</v>
      </c>
      <c r="H7" s="5" t="str">
        <f t="shared" si="4"/>
        <v>Gansu</v>
      </c>
      <c r="I7" s="2" t="s">
        <v>57</v>
      </c>
      <c r="J7" s="2" t="s">
        <v>534</v>
      </c>
      <c r="K7" s="2" t="s">
        <v>534</v>
      </c>
      <c r="L7" s="2" t="s">
        <v>547</v>
      </c>
      <c r="M7" s="2" t="s">
        <v>534</v>
      </c>
      <c r="N7" s="2" t="s">
        <v>534</v>
      </c>
      <c r="O7" s="2" t="s">
        <v>548</v>
      </c>
      <c r="P7" s="2" t="s">
        <v>549</v>
      </c>
      <c r="Q7" s="2" t="s">
        <v>534</v>
      </c>
      <c r="R7" s="2" t="s">
        <v>534</v>
      </c>
      <c r="S7" s="2" t="s">
        <v>547</v>
      </c>
      <c r="T7" s="2" t="s">
        <v>550</v>
      </c>
      <c r="U7" s="2" t="s">
        <v>541</v>
      </c>
      <c r="V7" s="2" t="s">
        <v>57</v>
      </c>
      <c r="W7" s="22" t="str">
        <f>HYPERLINK("https://en.wikipedia.org/wiki/Western_Liang_(Sixteen_Kingdoms)","Western Liang")</f>
        <v>Western Liang</v>
      </c>
      <c r="X7" s="22" t="str">
        <f>HYPERLINK("https://en.wikipedia.org/wiki/Li_Gao","Li Gao")</f>
        <v>Li Gao</v>
      </c>
    </row>
    <row r="8">
      <c r="A8" s="13" t="s">
        <v>63</v>
      </c>
      <c r="B8" s="13" t="s">
        <v>169</v>
      </c>
      <c r="C8" s="23" t="str">
        <f>HYPERLINK("https://www.google.com/maps/d/edit?hl=en&amp;mid=1970tbtM-tv6DT2EZxbJqBsaOKTTYQn3E&amp;ll=39.01490876089363%2C88.15618887472078&amp;z=12","7")</f>
        <v>7</v>
      </c>
      <c r="D8" s="4" t="s">
        <v>551</v>
      </c>
      <c r="E8" s="22" t="str">
        <f>HYPERLINK("https://en.wikipedia.org/wiki/Ruoqiang_Town","Ruoqiang")</f>
        <v>Ruoqiang</v>
      </c>
      <c r="F8" s="22" t="str">
        <f>HYPERLINK("https://en.wikipedia.org/wiki/Ruoqiang_County","Ruoqiang")</f>
        <v>Ruoqiang</v>
      </c>
      <c r="G8" s="22" t="str">
        <f>HYPERLINK("https://en.wikipedia.org/wiki/Bayingolin_Mongol_Autonomous_Prefecture","Bayingolin")</f>
        <v>Bayingolin</v>
      </c>
      <c r="H8" s="22" t="str">
        <f t="shared" ref="H8:H11" si="5">HYPERLINK("https://en.wikipedia.org/wiki/Xinjiang","Xinjiang")</f>
        <v>Xinjiang</v>
      </c>
      <c r="I8" s="2" t="s">
        <v>57</v>
      </c>
      <c r="J8" s="2" t="s">
        <v>534</v>
      </c>
      <c r="K8" s="2" t="s">
        <v>534</v>
      </c>
      <c r="L8" s="2" t="s">
        <v>534</v>
      </c>
      <c r="M8" s="2" t="s">
        <v>534</v>
      </c>
      <c r="N8" s="2" t="s">
        <v>534</v>
      </c>
      <c r="O8" s="2" t="s">
        <v>136</v>
      </c>
      <c r="P8" s="2" t="s">
        <v>534</v>
      </c>
      <c r="Q8" s="2" t="s">
        <v>552</v>
      </c>
      <c r="R8" s="2" t="s">
        <v>534</v>
      </c>
      <c r="S8" s="2" t="s">
        <v>534</v>
      </c>
      <c r="T8" s="2" t="s">
        <v>534</v>
      </c>
      <c r="U8" s="2" t="s">
        <v>534</v>
      </c>
      <c r="V8" s="2" t="s">
        <v>57</v>
      </c>
      <c r="W8" s="5" t="str">
        <f>HYPERLINK("https://en.wikipedia.org/wiki/Shanshan","Shanshan")</f>
        <v>Shanshan</v>
      </c>
      <c r="X8" s="2" t="s">
        <v>534</v>
      </c>
    </row>
    <row r="9">
      <c r="A9" s="13" t="s">
        <v>63</v>
      </c>
      <c r="B9" s="13" t="s">
        <v>182</v>
      </c>
      <c r="C9" s="23" t="str">
        <f>HYPERLINK("https://www.google.com/maps/d/u/0/edit?hl=en&amp;mid=1970tbtM-tv6DT2EZxbJqBsaOKTTYQn3E&amp;ll=41.85859891896489%2C83.03166539580081&amp;z=12","8")</f>
        <v>8</v>
      </c>
      <c r="D9" s="5" t="str">
        <f>HYPERLINK("https://en.wikipedia.org/wiki/Subashi_Temple","Subashi Temple")</f>
        <v>Subashi Temple</v>
      </c>
      <c r="E9" s="2" t="s">
        <v>534</v>
      </c>
      <c r="F9" s="22" t="str">
        <f>HYPERLINK("https://en.wikipedia.org/wiki/Kuqa_County","Kuqa")</f>
        <v>Kuqa</v>
      </c>
      <c r="G9" s="5" t="str">
        <f>HYPERLINK("https://en.wikipedia.org/wiki/Aksu_Prefecture","Aksu")</f>
        <v>Aksu</v>
      </c>
      <c r="H9" s="22" t="str">
        <f t="shared" si="5"/>
        <v>Xinjiang</v>
      </c>
      <c r="I9" s="2" t="s">
        <v>57</v>
      </c>
      <c r="J9" s="2" t="s">
        <v>534</v>
      </c>
      <c r="K9" s="2" t="s">
        <v>534</v>
      </c>
      <c r="L9" s="2" t="s">
        <v>534</v>
      </c>
      <c r="M9" s="2" t="s">
        <v>534</v>
      </c>
      <c r="N9" s="2" t="s">
        <v>534</v>
      </c>
      <c r="O9" s="2" t="s">
        <v>145</v>
      </c>
      <c r="P9" s="2" t="s">
        <v>553</v>
      </c>
      <c r="Q9" s="2" t="s">
        <v>534</v>
      </c>
      <c r="R9" s="2" t="s">
        <v>534</v>
      </c>
      <c r="S9" s="2" t="s">
        <v>554</v>
      </c>
      <c r="T9" s="2" t="s">
        <v>534</v>
      </c>
      <c r="U9" s="2" t="s">
        <v>534</v>
      </c>
      <c r="V9" s="2" t="s">
        <v>57</v>
      </c>
      <c r="W9" s="22" t="str">
        <f>HYPERLINK("https://en.wikipedia.org/wiki/Kucha","Kucha")</f>
        <v>Kucha</v>
      </c>
      <c r="X9" s="2" t="s">
        <v>555</v>
      </c>
    </row>
    <row r="10">
      <c r="A10" s="13" t="s">
        <v>556</v>
      </c>
      <c r="B10" s="13" t="s">
        <v>197</v>
      </c>
      <c r="C10" s="23" t="str">
        <f>HYPERLINK("https://www.google.com/maps/d/edit?hl=en&amp;mid=1970tbtM-tv6DT2EZxbJqBsaOKTTYQn3E&amp;ll=36.93461166815535%2C79.87565469198228&amp;z=12","9")</f>
        <v>9</v>
      </c>
      <c r="D10" s="5" t="str">
        <f>HYPERLINK("https://en.wikipedia.org/wiki/Melikawat","Melikawat")</f>
        <v>Melikawat</v>
      </c>
      <c r="E10" s="2" t="s">
        <v>534</v>
      </c>
      <c r="F10" s="22" t="str">
        <f>HYPERLINK("https://en.wikipedia.org/wiki/Hotan","Hotan")</f>
        <v>Hotan</v>
      </c>
      <c r="G10" s="22" t="str">
        <f>HYPERLINK("https://en.wikipedia.org/wiki/Hotan_Prefecture","Hotan")</f>
        <v>Hotan</v>
      </c>
      <c r="H10" s="22" t="str">
        <f t="shared" si="5"/>
        <v>Xinjiang</v>
      </c>
      <c r="I10" s="2" t="s">
        <v>57</v>
      </c>
      <c r="J10" s="5" t="str">
        <f>HYPERLINK("https://en.wikipedia.org/wiki/Buddhism_in_Khotan#Monastic_Life","Gomati")</f>
        <v>Gomati</v>
      </c>
      <c r="K10" s="2" t="s">
        <v>534</v>
      </c>
      <c r="L10" s="2" t="s">
        <v>534</v>
      </c>
      <c r="M10" s="2" t="s">
        <v>534</v>
      </c>
      <c r="N10" s="2" t="s">
        <v>534</v>
      </c>
      <c r="O10" s="4" t="s">
        <v>557</v>
      </c>
      <c r="P10" s="2" t="s">
        <v>534</v>
      </c>
      <c r="Q10" s="2" t="s">
        <v>534</v>
      </c>
      <c r="R10" s="2" t="s">
        <v>534</v>
      </c>
      <c r="S10" s="2" t="s">
        <v>558</v>
      </c>
      <c r="T10" s="2" t="s">
        <v>534</v>
      </c>
      <c r="U10" s="2" t="s">
        <v>534</v>
      </c>
      <c r="V10" s="2" t="s">
        <v>57</v>
      </c>
      <c r="W10" s="22" t="str">
        <f>HYPERLINK("https://en.wikipedia.org/wiki/Kingdom_of_Khotan","Khotan")</f>
        <v>Khotan</v>
      </c>
      <c r="X10" s="2" t="s">
        <v>534</v>
      </c>
    </row>
    <row r="11">
      <c r="A11" s="13" t="s">
        <v>90</v>
      </c>
      <c r="B11" s="13" t="s">
        <v>227</v>
      </c>
      <c r="C11" s="23" t="str">
        <f>HYPERLINK("https://www.google.com/maps/d/u/0/edit?hl=en&amp;mid=1970tbtM-tv6DT2EZxbJqBsaOKTTYQn3E&amp;ll=37.766925247131944%2C75.2332648903199&amp;z=12","10")</f>
        <v>10</v>
      </c>
      <c r="D11" s="2" t="s">
        <v>534</v>
      </c>
      <c r="E11" s="22" t="str">
        <f>HYPERLINK("https://en.wikipedia.org/wiki/Tashkurgan_Town","Tashkurgan")</f>
        <v>Tashkurgan</v>
      </c>
      <c r="F11" s="22" t="str">
        <f>HYPERLINK("https://en.wikipedia.org/wiki/Taxkorgan_Tajik_Autonomous_County","Taxkorgan")</f>
        <v>Taxkorgan</v>
      </c>
      <c r="G11" s="22" t="str">
        <f>HYPERLINK("https://en.wikipedia.org/wiki/Kashgar_Prefecture","Kashgar")</f>
        <v>Kashgar</v>
      </c>
      <c r="H11" s="22" t="str">
        <f t="shared" si="5"/>
        <v>Xinjiang</v>
      </c>
      <c r="I11" s="2" t="s">
        <v>57</v>
      </c>
      <c r="J11" s="2" t="s">
        <v>534</v>
      </c>
      <c r="K11" s="2" t="s">
        <v>534</v>
      </c>
      <c r="L11" s="2" t="s">
        <v>534</v>
      </c>
      <c r="M11" s="2" t="s">
        <v>534</v>
      </c>
      <c r="N11" s="2" t="s">
        <v>534</v>
      </c>
      <c r="O11" s="2" t="s">
        <v>163</v>
      </c>
      <c r="P11" s="2" t="s">
        <v>534</v>
      </c>
      <c r="Q11" s="2" t="s">
        <v>534</v>
      </c>
      <c r="R11" s="2" t="s">
        <v>166</v>
      </c>
      <c r="S11" s="2" t="s">
        <v>534</v>
      </c>
      <c r="T11" s="2" t="s">
        <v>534</v>
      </c>
      <c r="U11" s="2" t="s">
        <v>534</v>
      </c>
      <c r="V11" s="2" t="s">
        <v>534</v>
      </c>
      <c r="W11" s="22" t="str">
        <f>HYPERLINK("https://en.wikipedia.org/wiki/Tashkurgan_Town","Sarikol")</f>
        <v>Sarikol</v>
      </c>
      <c r="X11" s="2" t="s">
        <v>534</v>
      </c>
    </row>
    <row r="12">
      <c r="A12" s="13" t="s">
        <v>514</v>
      </c>
      <c r="B12" s="13" t="s">
        <v>515</v>
      </c>
      <c r="C12" s="14" t="s">
        <v>516</v>
      </c>
      <c r="D12" s="2" t="s">
        <v>10</v>
      </c>
      <c r="E12" s="2" t="s">
        <v>559</v>
      </c>
      <c r="F12" s="2" t="s">
        <v>560</v>
      </c>
      <c r="G12" s="2" t="s">
        <v>561</v>
      </c>
      <c r="H12" s="2" t="s">
        <v>520</v>
      </c>
      <c r="I12" s="2" t="s">
        <v>35</v>
      </c>
      <c r="J12" s="2" t="s">
        <v>8</v>
      </c>
      <c r="K12" s="2" t="s">
        <v>562</v>
      </c>
      <c r="L12" s="2" t="s">
        <v>563</v>
      </c>
      <c r="M12" s="2" t="s">
        <v>564</v>
      </c>
      <c r="N12" s="2" t="s">
        <v>524</v>
      </c>
      <c r="O12" s="2" t="s">
        <v>15</v>
      </c>
      <c r="P12" s="2" t="s">
        <v>36</v>
      </c>
      <c r="Q12" s="2" t="s">
        <v>525</v>
      </c>
      <c r="R12" s="2" t="s">
        <v>565</v>
      </c>
      <c r="S12" s="2" t="s">
        <v>566</v>
      </c>
      <c r="T12" s="2" t="s">
        <v>567</v>
      </c>
      <c r="U12" s="2" t="s">
        <v>529</v>
      </c>
      <c r="V12" s="2" t="s">
        <v>530</v>
      </c>
      <c r="W12" s="2" t="s">
        <v>568</v>
      </c>
      <c r="X12" s="2" t="s">
        <v>569</v>
      </c>
    </row>
    <row r="13">
      <c r="A13" s="13" t="s">
        <v>90</v>
      </c>
      <c r="B13" s="13" t="s">
        <v>227</v>
      </c>
      <c r="C13" s="23" t="str">
        <f>HYPERLINK("https://www.google.com/maps/d/u/0/edit?hl=en&amp;mid=1970tbtM-tv6DT2EZxbJqBsaOKTTYQn3E&amp;ll=35.915808729233845%2C74.29197908984372&amp;z=12","11")</f>
        <v>11</v>
      </c>
      <c r="D13" s="2" t="s">
        <v>534</v>
      </c>
      <c r="E13" s="22" t="str">
        <f>HYPERLINK("https://en.wikipedia.org/wiki/Gilgit","Gilgit")</f>
        <v>Gilgit</v>
      </c>
      <c r="F13" s="5" t="str">
        <f>HYPERLINK("https://en.wikipedia.org/wiki/Gilgit_District","Gilgit")</f>
        <v>Gilgit</v>
      </c>
      <c r="G13" s="22" t="str">
        <f>HYPERLINK("https://en.wikipedia.org/wiki/Gilgit_Division","Gilgit")</f>
        <v>Gilgit</v>
      </c>
      <c r="H13" s="22" t="str">
        <f t="shared" ref="H13:H14" si="6">HYPERLINK("https://en.wikipedia.org/wiki/Gilgit-Baltistan","Gilgit-Baltistan")</f>
        <v>Gilgit-Baltistan</v>
      </c>
      <c r="I13" s="2" t="s">
        <v>175</v>
      </c>
      <c r="J13" s="2" t="s">
        <v>534</v>
      </c>
      <c r="K13" s="2" t="s">
        <v>534</v>
      </c>
      <c r="L13" s="2" t="s">
        <v>534</v>
      </c>
      <c r="M13" s="2" t="s">
        <v>534</v>
      </c>
      <c r="N13" s="2" t="s">
        <v>534</v>
      </c>
      <c r="O13" s="2" t="s">
        <v>170</v>
      </c>
      <c r="P13" s="2" t="s">
        <v>534</v>
      </c>
      <c r="Q13" s="2" t="s">
        <v>534</v>
      </c>
      <c r="R13" s="2" t="s">
        <v>534</v>
      </c>
      <c r="S13" s="2" t="s">
        <v>534</v>
      </c>
      <c r="T13" s="2" t="s">
        <v>534</v>
      </c>
      <c r="U13" s="2" t="s">
        <v>534</v>
      </c>
      <c r="V13" s="2" t="s">
        <v>570</v>
      </c>
      <c r="W13" s="22" t="str">
        <f t="shared" ref="W13:W14" si="7">HYPERLINK("https://en.wikipedia.org/wiki/Baloristan","Baloristan")</f>
        <v>Baloristan</v>
      </c>
      <c r="X13" s="2" t="s">
        <v>534</v>
      </c>
    </row>
    <row r="14">
      <c r="A14" s="13" t="s">
        <v>571</v>
      </c>
      <c r="B14" s="13" t="s">
        <v>231</v>
      </c>
      <c r="C14" s="23" t="str">
        <f>HYPERLINK("https://www.google.com/maps/d/u/0/edit?hl=en&amp;mid=1970tbtM-tv6DT2EZxbJqBsaOKTTYQn3E&amp;ll=35.2945088968479%2C75.62750135957026&amp;z=12","12")</f>
        <v>12</v>
      </c>
      <c r="D14" s="2" t="s">
        <v>534</v>
      </c>
      <c r="E14" s="22" t="str">
        <f>HYPERLINK("https://en.wikipedia.org/wiki/Skardu","Skardu")</f>
        <v>Skardu</v>
      </c>
      <c r="F14" s="5" t="str">
        <f>HYPERLINK("https://en.wikipedia.org/wiki/Skardu_District","Skardu")</f>
        <v>Skardu</v>
      </c>
      <c r="G14" s="22" t="str">
        <f>HYPERLINK("https://en.wikipedia.org/wiki/Baltistan","Baltistan")</f>
        <v>Baltistan</v>
      </c>
      <c r="H14" s="22" t="str">
        <f t="shared" si="6"/>
        <v>Gilgit-Baltistan</v>
      </c>
      <c r="I14" s="2" t="s">
        <v>175</v>
      </c>
      <c r="J14" s="2" t="s">
        <v>534</v>
      </c>
      <c r="K14" s="24" t="s">
        <v>534</v>
      </c>
      <c r="L14" s="2" t="s">
        <v>534</v>
      </c>
      <c r="M14" s="2" t="s">
        <v>534</v>
      </c>
      <c r="N14" s="2" t="s">
        <v>534</v>
      </c>
      <c r="O14" s="2" t="s">
        <v>572</v>
      </c>
      <c r="P14" s="2" t="s">
        <v>534</v>
      </c>
      <c r="Q14" s="2" t="s">
        <v>534</v>
      </c>
      <c r="R14" s="24" t="s">
        <v>573</v>
      </c>
      <c r="S14" s="2" t="s">
        <v>534</v>
      </c>
      <c r="T14" s="2" t="s">
        <v>534</v>
      </c>
      <c r="U14" s="2" t="s">
        <v>534</v>
      </c>
      <c r="V14" s="2" t="s">
        <v>534</v>
      </c>
      <c r="W14" s="22" t="str">
        <f t="shared" si="7"/>
        <v>Baloristan</v>
      </c>
      <c r="X14" s="2" t="s">
        <v>534</v>
      </c>
    </row>
    <row r="15">
      <c r="A15" s="13" t="s">
        <v>116</v>
      </c>
      <c r="B15" s="13" t="s">
        <v>242</v>
      </c>
      <c r="C15" s="23" t="str">
        <f>HYPERLINK("https://www.google.com/maps/d/edit?hl=en&amp;mid=1970tbtM-tv6DT2EZxbJqBsaOKTTYQn3E&amp;ll=35.10675968841741%2C72.99755404011535&amp;z=12","13")</f>
        <v>13</v>
      </c>
      <c r="D15" s="2" t="s">
        <v>534</v>
      </c>
      <c r="E15" s="22" t="str">
        <f>HYPERLINK("https://en.wikipedia.org/wiki/Palas,_Khyber_Pakhtunkhwa","Palas?")</f>
        <v>Palas?</v>
      </c>
      <c r="F15" s="22" t="str">
        <f>HYPERLINK("https://en.wikipedia.org/wiki/Kohistan_District,_Pakistan","Kohistan")</f>
        <v>Kohistan</v>
      </c>
      <c r="G15" s="22" t="str">
        <f>HYPERLINK("https://en.wikipedia.org/wiki/Hazara,_Pakistan#Hazara_Division_1970.E2.80.932000","Hazara")</f>
        <v>Hazara</v>
      </c>
      <c r="H15" s="22" t="str">
        <f t="shared" ref="H15:H18" si="8">HYPERLINK("https://en.wikipedia.org/wiki/Khyber_Pakhtunkhwa","Khyber Pakhtunkhwa")</f>
        <v>Khyber Pakhtunkhwa</v>
      </c>
      <c r="I15" s="2" t="s">
        <v>175</v>
      </c>
      <c r="J15" s="2" t="s">
        <v>534</v>
      </c>
      <c r="K15" s="2" t="s">
        <v>534</v>
      </c>
      <c r="L15" s="2" t="s">
        <v>534</v>
      </c>
      <c r="M15" s="2" t="s">
        <v>534</v>
      </c>
      <c r="N15" s="2" t="s">
        <v>534</v>
      </c>
      <c r="O15" s="2" t="s">
        <v>574</v>
      </c>
      <c r="P15" s="2" t="s">
        <v>534</v>
      </c>
      <c r="Q15" s="2" t="s">
        <v>534</v>
      </c>
      <c r="R15" s="2" t="s">
        <v>534</v>
      </c>
      <c r="S15" s="2" t="s">
        <v>534</v>
      </c>
      <c r="T15" s="2" t="s">
        <v>534</v>
      </c>
      <c r="U15" s="2" t="s">
        <v>534</v>
      </c>
      <c r="V15" s="2" t="s">
        <v>575</v>
      </c>
      <c r="W15" s="22" t="str">
        <f>HYPERLINK("https://en.wikipedia.org/wiki/Dardistan","Dardistan")</f>
        <v>Dardistan</v>
      </c>
      <c r="X15" s="2" t="s">
        <v>534</v>
      </c>
    </row>
    <row r="16">
      <c r="A16" s="13" t="s">
        <v>135</v>
      </c>
      <c r="B16" s="13" t="s">
        <v>267</v>
      </c>
      <c r="C16" s="23"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2" t="str">
        <f t="shared" ref="G16:G17" si="10">HYPERLINK("https://en.wikipedia.org/wiki/Malakand_Division","Malakand")</f>
        <v>Malakand</v>
      </c>
      <c r="H16" s="22" t="str">
        <f t="shared" si="8"/>
        <v>Khyber Pakhtunkhwa</v>
      </c>
      <c r="I16" s="2" t="s">
        <v>175</v>
      </c>
      <c r="J16" s="2" t="s">
        <v>534</v>
      </c>
      <c r="K16" s="2" t="s">
        <v>534</v>
      </c>
      <c r="L16" s="2" t="s">
        <v>534</v>
      </c>
      <c r="M16" s="2" t="s">
        <v>534</v>
      </c>
      <c r="N16" s="2" t="s">
        <v>534</v>
      </c>
      <c r="O16" s="2" t="s">
        <v>576</v>
      </c>
      <c r="P16" s="2" t="s">
        <v>534</v>
      </c>
      <c r="Q16" s="2" t="s">
        <v>534</v>
      </c>
      <c r="R16" s="2" t="s">
        <v>534</v>
      </c>
      <c r="S16" s="2" t="s">
        <v>534</v>
      </c>
      <c r="T16" s="2" t="s">
        <v>534</v>
      </c>
      <c r="U16" s="2" t="s">
        <v>534</v>
      </c>
      <c r="V16" s="2" t="s">
        <v>534</v>
      </c>
      <c r="W16" s="22" t="str">
        <f t="shared" ref="W16:W17" si="11">HYPERLINK("https://en.wikipedia.org/wiki/Oddiyana","Oddiyana")</f>
        <v>Oddiyana</v>
      </c>
      <c r="X16" s="2" t="s">
        <v>534</v>
      </c>
    </row>
    <row r="17">
      <c r="A17" s="13" t="s">
        <v>144</v>
      </c>
      <c r="B17" s="13" t="s">
        <v>275</v>
      </c>
      <c r="C17" s="23" t="str">
        <f>HYPERLINK("https://www.google.com/maps/d/edit?hl=en&amp;mid=1970tbtM-tv6DT2EZxbJqBsaOKTTYQn3E&amp;ll=34.65169950508407%2C72.21028088377693&amp;z=12","15")</f>
        <v>15</v>
      </c>
      <c r="D17" s="5" t="str">
        <f>HYPERLINK("https://www.waadiswat.com/2016/06/tokar-dara-najigram-stupa-and-monastery.html","Tokar Dara Stupa")</f>
        <v>Tokar Dara Stupa</v>
      </c>
      <c r="E17" s="22" t="str">
        <f>HYPERLINK("https://en.wikipedia.org/wiki/Barikot","Barikot")</f>
        <v>Barikot</v>
      </c>
      <c r="F17" s="5" t="str">
        <f t="shared" si="9"/>
        <v>Swat</v>
      </c>
      <c r="G17" s="22" t="str">
        <f t="shared" si="10"/>
        <v>Malakand</v>
      </c>
      <c r="H17" s="22" t="str">
        <f t="shared" si="8"/>
        <v>Khyber Pakhtunkhwa</v>
      </c>
      <c r="I17" s="2" t="s">
        <v>175</v>
      </c>
      <c r="J17" s="2" t="s">
        <v>534</v>
      </c>
      <c r="K17" s="2" t="s">
        <v>534</v>
      </c>
      <c r="L17" s="2" t="s">
        <v>534</v>
      </c>
      <c r="M17" s="2" t="s">
        <v>534</v>
      </c>
      <c r="N17" s="2" t="s">
        <v>534</v>
      </c>
      <c r="O17" s="2" t="s">
        <v>577</v>
      </c>
      <c r="P17" s="2" t="s">
        <v>534</v>
      </c>
      <c r="Q17" s="2" t="s">
        <v>534</v>
      </c>
      <c r="R17" s="24" t="s">
        <v>578</v>
      </c>
      <c r="S17" s="2" t="s">
        <v>534</v>
      </c>
      <c r="T17" s="2" t="s">
        <v>534</v>
      </c>
      <c r="U17" s="2" t="s">
        <v>534</v>
      </c>
      <c r="V17" s="2" t="s">
        <v>534</v>
      </c>
      <c r="W17" s="22" t="str">
        <f t="shared" si="11"/>
        <v>Oddiyana</v>
      </c>
      <c r="X17" s="2" t="s">
        <v>534</v>
      </c>
    </row>
    <row r="18">
      <c r="A18" s="13" t="s">
        <v>153</v>
      </c>
      <c r="B18" s="13" t="s">
        <v>277</v>
      </c>
      <c r="C18" s="23" t="str">
        <f>HYPERLINK("https://www.google.com/maps/d/u/0/edit?hl=en&amp;mid=1970tbtM-tv6DT2EZxbJqBsaOKTTYQn3E&amp;ll=34.16702387496293%2C71.7220490760742&amp;z=12","16")</f>
        <v>16</v>
      </c>
      <c r="D18" s="5" t="str">
        <f>HYPERLINK("https://en.wikipedia.org/wiki/Takht-i-Bahi","Takht-i-Bahi")</f>
        <v>Takht-i-Bahi</v>
      </c>
      <c r="E18" s="22" t="str">
        <f>HYPERLINK("https://en.wikipedia.org/wiki/Takht_Bhai_Tehsil","Takht Bhai")</f>
        <v>Takht Bhai</v>
      </c>
      <c r="F18" s="22" t="str">
        <f>HYPERLINK("https://en.wikipedia.org/wiki/Mardan_District", "Mardan")</f>
        <v>Mardan</v>
      </c>
      <c r="G18" s="22" t="str">
        <f>HYPERLINK("https://en.wikipedia.org/wiki/Mardan_Division","Mardan")</f>
        <v>Mardan</v>
      </c>
      <c r="H18" s="22" t="str">
        <f t="shared" si="8"/>
        <v>Khyber Pakhtunkhwa</v>
      </c>
      <c r="I18" s="2" t="s">
        <v>175</v>
      </c>
      <c r="J18" s="2" t="s">
        <v>534</v>
      </c>
      <c r="K18" s="2" t="s">
        <v>534</v>
      </c>
      <c r="L18" s="2" t="s">
        <v>534</v>
      </c>
      <c r="M18" s="2" t="s">
        <v>534</v>
      </c>
      <c r="N18" s="2" t="s">
        <v>534</v>
      </c>
      <c r="O18" s="2" t="s">
        <v>579</v>
      </c>
      <c r="P18" s="2" t="s">
        <v>534</v>
      </c>
      <c r="Q18" s="2" t="s">
        <v>534</v>
      </c>
      <c r="R18" s="2" t="s">
        <v>534</v>
      </c>
      <c r="S18" s="2" t="s">
        <v>534</v>
      </c>
      <c r="T18" s="2" t="s">
        <v>534</v>
      </c>
      <c r="U18" s="2" t="s">
        <v>580</v>
      </c>
      <c r="V18" s="2" t="s">
        <v>534</v>
      </c>
      <c r="W18" s="22" t="str">
        <f t="shared" ref="W18:W20" si="12">HYPERLINK("https://en.wikipedia.org/wiki/Gandhara","Gandhara")</f>
        <v>Gandhara</v>
      </c>
      <c r="X18" s="2" t="s">
        <v>534</v>
      </c>
    </row>
    <row r="19">
      <c r="A19" s="13" t="s">
        <v>162</v>
      </c>
      <c r="B19" s="13" t="s">
        <v>281</v>
      </c>
      <c r="C19" s="23" t="str">
        <f>HYPERLINK("https://www.google.com/maps/d/u/0/edit?hl=en&amp;mid=1970tbtM-tv6DT2EZxbJqBsaOKTTYQn3E&amp;ll=33.73143909021518%2C72.83341236977537&amp;z=12","17")</f>
        <v>17</v>
      </c>
      <c r="D19" s="22" t="str">
        <f>HYPERLINK("https://en.wikipedia.org/wiki/Dharmarajika_Stupa","Dharmarajika Stupa")</f>
        <v>Dharmarajika Stupa</v>
      </c>
      <c r="E19" s="22" t="str">
        <f>HYPERLINK("https://en.wikipedia.org/wiki/Taxila_city","Taxila")</f>
        <v>Taxila</v>
      </c>
      <c r="F19" s="22" t="str">
        <f>HYPERLINK("https://en.wikipedia.org/wiki/Rawalpindi_District","Rawalpindi")</f>
        <v>Rawalpindi</v>
      </c>
      <c r="G19" s="22" t="str">
        <f>HYPERLINK("https://en.wikipedia.org/wiki/Rawalpindi_Division","Rawalpindi")</f>
        <v>Rawalpindi</v>
      </c>
      <c r="H19" s="22" t="str">
        <f>HYPERLINK("https://en.wikipedia.org/wiki/Punjab_(Pakistan)","Punjab")</f>
        <v>Punjab</v>
      </c>
      <c r="I19" s="2" t="s">
        <v>175</v>
      </c>
      <c r="J19" s="2" t="s">
        <v>534</v>
      </c>
      <c r="K19" s="2" t="s">
        <v>534</v>
      </c>
      <c r="L19" s="2" t="s">
        <v>534</v>
      </c>
      <c r="M19" s="2" t="s">
        <v>534</v>
      </c>
      <c r="N19" s="2" t="s">
        <v>534</v>
      </c>
      <c r="O19" s="2" t="s">
        <v>581</v>
      </c>
      <c r="P19" s="2" t="s">
        <v>534</v>
      </c>
      <c r="Q19" s="2" t="s">
        <v>534</v>
      </c>
      <c r="R19" s="22" t="str">
        <f>HYPERLINK("https://en.wikipedia.org/wiki/Taxila","Taxila")</f>
        <v>Taxila</v>
      </c>
      <c r="S19" s="2" t="s">
        <v>534</v>
      </c>
      <c r="T19" s="2" t="s">
        <v>534</v>
      </c>
      <c r="U19" s="2" t="s">
        <v>534</v>
      </c>
      <c r="V19" s="2" t="s">
        <v>534</v>
      </c>
      <c r="W19" s="22" t="str">
        <f t="shared" si="12"/>
        <v>Gandhara</v>
      </c>
      <c r="X19" s="2" t="s">
        <v>534</v>
      </c>
    </row>
    <row r="20">
      <c r="A20" s="13" t="s">
        <v>169</v>
      </c>
      <c r="B20" s="13" t="s">
        <v>286</v>
      </c>
      <c r="C20" s="23" t="str">
        <f>HYPERLINK("https://www.google.com/maps/d/u/0/edit?hl=en&amp;mid=1970tbtM-tv6DT2EZxbJqBsaOKTTYQn3E&amp;ll=34.002496709436734%2C71.57382729450865&amp;z=12","18")</f>
        <v>18</v>
      </c>
      <c r="D20" s="22" t="str">
        <f>HYPERLINK("https://en.wikipedia.org/wiki/Kanishka_stupa","Kanishka Stupa")</f>
        <v>Kanishka Stupa</v>
      </c>
      <c r="E20" s="22" t="str">
        <f>HYPERLINK("https://en.wikipedia.org/wiki/Peshawar","Peshawar")</f>
        <v>Peshawar</v>
      </c>
      <c r="F20" s="22" t="str">
        <f>HYPERLINK("https://en.wikipedia.org/wiki/Peshawar_District","Peshawar")</f>
        <v>Peshawar</v>
      </c>
      <c r="G20" s="22" t="str">
        <f>HYPERLINK("https://en.wikipedia.org/wiki/Peshawar_Division","Peshawar")</f>
        <v>Peshawar</v>
      </c>
      <c r="H20" s="22" t="str">
        <f>HYPERLINK("https://en.wikipedia.org/wiki/Khyber_Pakhtunkhwa","Khyber Pakhtunkhwa")</f>
        <v>Khyber Pakhtunkhwa</v>
      </c>
      <c r="I20" s="2" t="s">
        <v>175</v>
      </c>
      <c r="J20" s="2" t="s">
        <v>534</v>
      </c>
      <c r="K20" s="2" t="s">
        <v>534</v>
      </c>
      <c r="L20" s="2" t="s">
        <v>534</v>
      </c>
      <c r="M20" s="2" t="s">
        <v>534</v>
      </c>
      <c r="N20" s="2" t="s">
        <v>534</v>
      </c>
      <c r="O20" s="2" t="s">
        <v>216</v>
      </c>
      <c r="P20" s="2" t="s">
        <v>534</v>
      </c>
      <c r="Q20" s="2" t="s">
        <v>534</v>
      </c>
      <c r="R20" s="2" t="s">
        <v>582</v>
      </c>
      <c r="S20" s="2" t="s">
        <v>534</v>
      </c>
      <c r="T20" s="2" t="s">
        <v>534</v>
      </c>
      <c r="U20" s="2" t="s">
        <v>534</v>
      </c>
      <c r="V20" s="2" t="s">
        <v>534</v>
      </c>
      <c r="W20" s="22" t="str">
        <f t="shared" si="12"/>
        <v>Gandhara</v>
      </c>
      <c r="X20" s="2" t="s">
        <v>534</v>
      </c>
    </row>
    <row r="21">
      <c r="A21" s="13" t="s">
        <v>514</v>
      </c>
      <c r="B21" s="13" t="s">
        <v>515</v>
      </c>
      <c r="C21" s="14" t="s">
        <v>516</v>
      </c>
      <c r="D21" s="4" t="s">
        <v>10</v>
      </c>
      <c r="E21" s="2" t="s">
        <v>583</v>
      </c>
      <c r="F21" s="2" t="s">
        <v>584</v>
      </c>
      <c r="G21" s="2" t="s">
        <v>584</v>
      </c>
      <c r="H21" s="2" t="s">
        <v>520</v>
      </c>
      <c r="I21" s="2" t="s">
        <v>35</v>
      </c>
      <c r="J21" s="2" t="s">
        <v>8</v>
      </c>
      <c r="K21" s="2" t="s">
        <v>562</v>
      </c>
      <c r="L21" s="2" t="s">
        <v>584</v>
      </c>
      <c r="M21" s="2" t="s">
        <v>584</v>
      </c>
      <c r="N21" s="2" t="s">
        <v>524</v>
      </c>
      <c r="O21" s="2" t="s">
        <v>15</v>
      </c>
      <c r="P21" s="2" t="s">
        <v>36</v>
      </c>
      <c r="Q21" s="2" t="s">
        <v>525</v>
      </c>
      <c r="R21" s="2" t="s">
        <v>585</v>
      </c>
      <c r="S21" s="2" t="s">
        <v>584</v>
      </c>
      <c r="T21" s="2" t="s">
        <v>584</v>
      </c>
      <c r="U21" s="2" t="s">
        <v>529</v>
      </c>
      <c r="V21" s="2" t="s">
        <v>530</v>
      </c>
      <c r="W21" s="2" t="s">
        <v>568</v>
      </c>
      <c r="X21" s="2" t="s">
        <v>569</v>
      </c>
    </row>
    <row r="22">
      <c r="A22" s="13" t="s">
        <v>176</v>
      </c>
      <c r="B22" s="13" t="s">
        <v>300</v>
      </c>
      <c r="C22" s="23" t="str">
        <f>HYPERLINK("https://www.google.com/maps/d/edit?hl=en&amp;mid=1970tbtM-tv6DT2EZxbJqBsaOKTTYQn3E&amp;ll=34.36447187004159%2C70.47714034997773&amp;z=12","19")</f>
        <v>19</v>
      </c>
      <c r="D22" s="22" t="str">
        <f>HYPERLINK("https://en.wikipedia.org/wiki/Hadda,_Afghanistan","Hadda")</f>
        <v>Hadda</v>
      </c>
      <c r="E22" s="5" t="str">
        <f t="shared" ref="E22:E24" si="13">HYPERLINK("https://en.wikipedia.org/wiki/Jalalabad","Jalalabad")</f>
        <v>Jalalabad</v>
      </c>
      <c r="F22" s="2" t="s">
        <v>584</v>
      </c>
      <c r="G22" s="2" t="s">
        <v>584</v>
      </c>
      <c r="H22" s="5" t="str">
        <f t="shared" ref="H22:H24" si="14">HYPERLINK("https://en.wikipedia.org/wiki/Nangarhar_Province","Nangarhar")</f>
        <v>Nangarhar</v>
      </c>
      <c r="I22" s="2" t="s">
        <v>226</v>
      </c>
      <c r="J22" s="2" t="s">
        <v>534</v>
      </c>
      <c r="K22" s="2" t="s">
        <v>221</v>
      </c>
      <c r="L22" s="2" t="s">
        <v>584</v>
      </c>
      <c r="M22" s="2" t="s">
        <v>584</v>
      </c>
      <c r="N22" s="2" t="s">
        <v>534</v>
      </c>
      <c r="O22" s="2" t="s">
        <v>586</v>
      </c>
      <c r="P22" s="2" t="s">
        <v>534</v>
      </c>
      <c r="Q22" s="2" t="s">
        <v>534</v>
      </c>
      <c r="R22" s="2" t="s">
        <v>587</v>
      </c>
      <c r="S22" s="2" t="s">
        <v>584</v>
      </c>
      <c r="T22" s="2" t="s">
        <v>584</v>
      </c>
      <c r="U22" s="2" t="s">
        <v>534</v>
      </c>
      <c r="V22" s="2" t="s">
        <v>266</v>
      </c>
      <c r="W22" s="22" t="str">
        <f t="shared" ref="W22:W24" si="15">HYPERLINK("https://en.wikipedia.org/wiki/Gandhara","Gandhara")</f>
        <v>Gandhara</v>
      </c>
      <c r="X22" s="2" t="s">
        <v>534</v>
      </c>
    </row>
    <row r="23">
      <c r="A23" s="13" t="s">
        <v>176</v>
      </c>
      <c r="B23" s="13" t="s">
        <v>308</v>
      </c>
      <c r="C23" s="23" t="str">
        <f>HYPERLINK("https://www.google.com/maps/d/edit?hl=en&amp;mid=1970tbtM-tv6DT2EZxbJqBsaOKTTYQn3E&amp;ll=34.411786302122465%2C70.4702738948996&amp;z=12","20")</f>
        <v>20</v>
      </c>
      <c r="D23" s="2" t="s">
        <v>534</v>
      </c>
      <c r="E23" s="5" t="str">
        <f t="shared" si="13"/>
        <v>Jalalabad</v>
      </c>
      <c r="F23" s="2" t="s">
        <v>584</v>
      </c>
      <c r="G23" s="2" t="s">
        <v>584</v>
      </c>
      <c r="H23" s="5" t="str">
        <f t="shared" si="14"/>
        <v>Nangarhar</v>
      </c>
      <c r="I23" s="2" t="s">
        <v>226</v>
      </c>
      <c r="J23" s="2" t="s">
        <v>534</v>
      </c>
      <c r="K23" s="2" t="s">
        <v>588</v>
      </c>
      <c r="L23" s="2" t="s">
        <v>584</v>
      </c>
      <c r="M23" s="2" t="s">
        <v>584</v>
      </c>
      <c r="N23" s="2" t="s">
        <v>534</v>
      </c>
      <c r="O23" s="2" t="s">
        <v>586</v>
      </c>
      <c r="P23" s="2" t="s">
        <v>534</v>
      </c>
      <c r="Q23" s="2" t="s">
        <v>534</v>
      </c>
      <c r="R23" s="2" t="s">
        <v>587</v>
      </c>
      <c r="S23" s="2" t="s">
        <v>584</v>
      </c>
      <c r="T23" s="2" t="s">
        <v>584</v>
      </c>
      <c r="U23" s="2" t="s">
        <v>534</v>
      </c>
      <c r="V23" s="2" t="s">
        <v>266</v>
      </c>
      <c r="W23" s="22" t="str">
        <f t="shared" si="15"/>
        <v>Gandhara</v>
      </c>
      <c r="X23" s="2" t="s">
        <v>534</v>
      </c>
    </row>
    <row r="24">
      <c r="A24" s="13" t="s">
        <v>176</v>
      </c>
      <c r="B24" s="13" t="s">
        <v>308</v>
      </c>
      <c r="C24" s="23" t="str">
        <f>HYPERLINK("https://www.google.com/maps/d/edit?hl=en&amp;mid=1970tbtM-tv6DT2EZxbJqBsaOKTTYQn3E&amp;ll=34.46530150459222%2C70.54992477380586&amp;z=12","21")</f>
        <v>21</v>
      </c>
      <c r="D24" s="2" t="s">
        <v>534</v>
      </c>
      <c r="E24" s="5" t="str">
        <f t="shared" si="13"/>
        <v>Jalalabad</v>
      </c>
      <c r="F24" s="2" t="s">
        <v>584</v>
      </c>
      <c r="G24" s="2" t="s">
        <v>584</v>
      </c>
      <c r="H24" s="5" t="str">
        <f t="shared" si="14"/>
        <v>Nangarhar</v>
      </c>
      <c r="I24" s="2" t="s">
        <v>226</v>
      </c>
      <c r="J24" s="2" t="s">
        <v>534</v>
      </c>
      <c r="K24" s="2" t="s">
        <v>589</v>
      </c>
      <c r="L24" s="2" t="s">
        <v>584</v>
      </c>
      <c r="M24" s="2" t="s">
        <v>584</v>
      </c>
      <c r="N24" s="2" t="s">
        <v>534</v>
      </c>
      <c r="O24" s="2" t="s">
        <v>586</v>
      </c>
      <c r="P24" s="2" t="s">
        <v>534</v>
      </c>
      <c r="Q24" s="2" t="s">
        <v>534</v>
      </c>
      <c r="R24" s="2" t="s">
        <v>587</v>
      </c>
      <c r="S24" s="2" t="s">
        <v>584</v>
      </c>
      <c r="T24" s="2" t="s">
        <v>584</v>
      </c>
      <c r="U24" s="2" t="s">
        <v>534</v>
      </c>
      <c r="V24" s="2" t="s">
        <v>266</v>
      </c>
      <c r="W24" s="22" t="str">
        <f t="shared" si="15"/>
        <v>Gandhara</v>
      </c>
      <c r="X24" s="2" t="s">
        <v>534</v>
      </c>
    </row>
    <row r="25">
      <c r="A25" s="13" t="s">
        <v>182</v>
      </c>
      <c r="B25" s="13" t="s">
        <v>319</v>
      </c>
      <c r="C25" s="14">
        <v>22.0</v>
      </c>
      <c r="D25" s="2" t="s">
        <v>534</v>
      </c>
      <c r="E25" s="2" t="s">
        <v>590</v>
      </c>
      <c r="F25" s="2" t="s">
        <v>584</v>
      </c>
      <c r="G25" s="2" t="s">
        <v>584</v>
      </c>
      <c r="H25" s="2" t="s">
        <v>590</v>
      </c>
      <c r="I25" s="2" t="s">
        <v>226</v>
      </c>
      <c r="J25" s="2" t="s">
        <v>534</v>
      </c>
      <c r="K25" s="2" t="s">
        <v>534</v>
      </c>
      <c r="L25" s="2" t="s">
        <v>534</v>
      </c>
      <c r="M25" s="2" t="s">
        <v>534</v>
      </c>
      <c r="N25" s="2" t="s">
        <v>534</v>
      </c>
      <c r="O25" s="2" t="s">
        <v>591</v>
      </c>
      <c r="P25" s="2" t="s">
        <v>534</v>
      </c>
      <c r="Q25" s="2" t="s">
        <v>534</v>
      </c>
      <c r="R25" s="2" t="s">
        <v>534</v>
      </c>
      <c r="S25" s="2" t="s">
        <v>584</v>
      </c>
      <c r="T25" s="2" t="s">
        <v>584</v>
      </c>
      <c r="U25" s="2" t="s">
        <v>534</v>
      </c>
      <c r="V25" s="2" t="s">
        <v>226</v>
      </c>
      <c r="W25" s="2" t="s">
        <v>534</v>
      </c>
      <c r="X25" s="2" t="s">
        <v>534</v>
      </c>
    </row>
    <row r="26">
      <c r="A26" s="13" t="s">
        <v>514</v>
      </c>
      <c r="B26" s="13" t="s">
        <v>515</v>
      </c>
      <c r="C26" s="14" t="s">
        <v>516</v>
      </c>
      <c r="D26" s="2" t="s">
        <v>10</v>
      </c>
      <c r="E26" s="2" t="s">
        <v>559</v>
      </c>
      <c r="F26" s="2" t="s">
        <v>560</v>
      </c>
      <c r="G26" s="2" t="s">
        <v>561</v>
      </c>
      <c r="H26" s="2" t="s">
        <v>520</v>
      </c>
      <c r="I26" s="2" t="s">
        <v>35</v>
      </c>
      <c r="J26" s="2" t="s">
        <v>8</v>
      </c>
      <c r="K26" s="2" t="s">
        <v>562</v>
      </c>
      <c r="L26" s="2" t="s">
        <v>563</v>
      </c>
      <c r="M26" s="2" t="s">
        <v>564</v>
      </c>
      <c r="N26" s="2" t="s">
        <v>524</v>
      </c>
      <c r="O26" s="2" t="s">
        <v>15</v>
      </c>
      <c r="P26" s="2" t="s">
        <v>36</v>
      </c>
      <c r="Q26" s="2" t="s">
        <v>525</v>
      </c>
      <c r="R26" s="2" t="s">
        <v>565</v>
      </c>
      <c r="S26" s="2" t="s">
        <v>566</v>
      </c>
      <c r="T26" s="2" t="s">
        <v>567</v>
      </c>
      <c r="U26" s="2" t="s">
        <v>529</v>
      </c>
      <c r="V26" s="2" t="s">
        <v>530</v>
      </c>
      <c r="W26" s="2" t="s">
        <v>568</v>
      </c>
      <c r="X26" s="2" t="s">
        <v>569</v>
      </c>
    </row>
    <row r="27">
      <c r="A27" s="13" t="s">
        <v>182</v>
      </c>
      <c r="B27" s="13" t="s">
        <v>319</v>
      </c>
      <c r="C27" s="23" t="str">
        <f>HYPERLINK("https://www.google.com/maps/d/edit?hl=en&amp;mid=1970tbtM-tv6DT2EZxbJqBsaOKTTYQn3E&amp;ll=32.988315923725175%2C70.60313980066132&amp;z=12","23")</f>
        <v>23</v>
      </c>
      <c r="D27" s="2" t="s">
        <v>534</v>
      </c>
      <c r="E27" s="5" t="str">
        <f>HYPERLINK("https://en.wikipedia.org/wiki/Bannu","Bannu")</f>
        <v>Bannu</v>
      </c>
      <c r="F27" s="22" t="str">
        <f>HYPERLINK("https://en.wikipedia.org/wiki/Bannu_District","Bannu")</f>
        <v>Bannu</v>
      </c>
      <c r="G27" s="22" t="str">
        <f>HYPERLINK("https://en.wikipedia.org/wiki/Bannu_Division","Bannu")</f>
        <v>Bannu</v>
      </c>
      <c r="H27" s="22" t="str">
        <f>HYPERLINK("https://en.wikipedia.org/wiki/Khyber_Pakhtunkhwa","Khyber Pakhtunkhwa")</f>
        <v>Khyber Pakhtunkhwa</v>
      </c>
      <c r="I27" s="2" t="s">
        <v>175</v>
      </c>
      <c r="J27" s="2" t="s">
        <v>534</v>
      </c>
      <c r="K27" s="2" t="s">
        <v>534</v>
      </c>
      <c r="L27" s="2" t="s">
        <v>534</v>
      </c>
      <c r="M27" s="2" t="s">
        <v>534</v>
      </c>
      <c r="N27" s="2" t="s">
        <v>534</v>
      </c>
      <c r="O27" s="2" t="s">
        <v>592</v>
      </c>
      <c r="P27" s="2" t="s">
        <v>534</v>
      </c>
      <c r="Q27" s="2" t="s">
        <v>534</v>
      </c>
      <c r="R27" s="2" t="s">
        <v>534</v>
      </c>
      <c r="S27" s="2" t="s">
        <v>534</v>
      </c>
      <c r="T27" s="2" t="s">
        <v>534</v>
      </c>
      <c r="U27" s="2" t="s">
        <v>534</v>
      </c>
      <c r="V27" s="2" t="s">
        <v>226</v>
      </c>
      <c r="W27" s="2" t="s">
        <v>534</v>
      </c>
      <c r="X27" s="2" t="s">
        <v>534</v>
      </c>
    </row>
    <row r="28">
      <c r="A28" s="13" t="s">
        <v>190</v>
      </c>
      <c r="B28" s="13" t="s">
        <v>319</v>
      </c>
      <c r="C28" s="23" t="str">
        <f>HYPERLINK("https://www.google.com/maps/d/edit?hl=en&amp;mid=1970tbtM-tv6DT2EZxbJqBsaOKTTYQn3E&amp;ll=32.48134397940673%2C72.8920924529076&amp;z=12","24")</f>
        <v>24</v>
      </c>
      <c r="D28" s="2" t="s">
        <v>534</v>
      </c>
      <c r="E28" s="22" t="str">
        <f>HYPERLINK("https://en.wikipedia.org/wiki/Bhera","Bhera")</f>
        <v>Bhera</v>
      </c>
      <c r="F28" s="22" t="str">
        <f>HYPERLINK("https://en.wikipedia.org/wiki/Sargodha_District","Sargodha")</f>
        <v>Sargodha</v>
      </c>
      <c r="G28" s="22" t="str">
        <f>HYPERLINK("https://en.wikipedia.org/wiki/Sargodha_Division","Sargodha")</f>
        <v>Sargodha</v>
      </c>
      <c r="H28" s="22" t="str">
        <f>HYPERLINK("https://en.wikipedia.org/wiki/Punjab,_Pakistan","Punjab")</f>
        <v>Punjab</v>
      </c>
      <c r="I28" s="2" t="s">
        <v>175</v>
      </c>
      <c r="J28" s="2" t="s">
        <v>534</v>
      </c>
      <c r="K28" s="2" t="s">
        <v>534</v>
      </c>
      <c r="L28" s="2" t="s">
        <v>534</v>
      </c>
      <c r="M28" s="2" t="s">
        <v>534</v>
      </c>
      <c r="N28" s="2" t="s">
        <v>534</v>
      </c>
      <c r="O28" s="2" t="s">
        <v>593</v>
      </c>
      <c r="P28" s="2" t="s">
        <v>534</v>
      </c>
      <c r="Q28" s="2" t="s">
        <v>534</v>
      </c>
      <c r="R28" s="2" t="s">
        <v>594</v>
      </c>
      <c r="S28" s="2" t="s">
        <v>534</v>
      </c>
      <c r="T28" s="2" t="s">
        <v>534</v>
      </c>
      <c r="U28" s="2" t="s">
        <v>214</v>
      </c>
      <c r="V28" s="2" t="s">
        <v>266</v>
      </c>
      <c r="W28" s="2" t="s">
        <v>534</v>
      </c>
      <c r="X28" s="2" t="s">
        <v>534</v>
      </c>
    </row>
    <row r="29">
      <c r="A29" s="13" t="s">
        <v>514</v>
      </c>
      <c r="B29" s="13" t="s">
        <v>515</v>
      </c>
      <c r="C29" s="14" t="s">
        <v>516</v>
      </c>
      <c r="D29" s="2" t="s">
        <v>10</v>
      </c>
      <c r="E29" s="2" t="s">
        <v>559</v>
      </c>
      <c r="F29" s="2" t="s">
        <v>560</v>
      </c>
      <c r="G29" s="2" t="s">
        <v>561</v>
      </c>
      <c r="H29" s="2" t="s">
        <v>595</v>
      </c>
      <c r="I29" s="2" t="s">
        <v>35</v>
      </c>
      <c r="J29" s="2" t="s">
        <v>8</v>
      </c>
      <c r="K29" s="2" t="s">
        <v>562</v>
      </c>
      <c r="L29" s="2" t="s">
        <v>563</v>
      </c>
      <c r="M29" s="2" t="s">
        <v>564</v>
      </c>
      <c r="N29" s="2" t="s">
        <v>524</v>
      </c>
      <c r="O29" s="2" t="s">
        <v>15</v>
      </c>
      <c r="P29" s="2" t="s">
        <v>36</v>
      </c>
      <c r="Q29" s="2" t="s">
        <v>525</v>
      </c>
      <c r="R29" s="2" t="s">
        <v>565</v>
      </c>
      <c r="S29" s="2" t="s">
        <v>566</v>
      </c>
      <c r="T29" s="2" t="s">
        <v>567</v>
      </c>
      <c r="U29" s="2" t="s">
        <v>529</v>
      </c>
      <c r="V29" s="2" t="s">
        <v>530</v>
      </c>
      <c r="W29" s="2" t="s">
        <v>568</v>
      </c>
      <c r="X29" s="2" t="s">
        <v>569</v>
      </c>
    </row>
    <row r="30">
      <c r="A30" s="13" t="s">
        <v>197</v>
      </c>
      <c r="B30" s="13" t="s">
        <v>324</v>
      </c>
      <c r="C30" s="23" t="str">
        <f>HYPERLINK("https://www.google.com/maps/d/edit?hl=en&amp;mid=1970tbtM-tv6DT2EZxbJqBsaOKTTYQn3E&amp;ll=27.494246295517122%2C77.66572232846681&amp;z=12","25")</f>
        <v>25</v>
      </c>
      <c r="D30" s="5" t="str">
        <f>HYPERLINK("https://en.wikipedia.org/wiki/Government_Museum,_Mathura","Mathura Museum")</f>
        <v>Mathura Museum</v>
      </c>
      <c r="E30" s="22" t="str">
        <f>HYPERLINK("https://en.wikipedia.org/wiki/Mathura","Mathura")</f>
        <v>Mathura</v>
      </c>
      <c r="F30" s="22" t="str">
        <f>HYPERLINK("https://en.wikipedia.org/wiki/Mathura_district","Mathura")</f>
        <v>Mathura</v>
      </c>
      <c r="G30" s="22" t="str">
        <f>HYPERLINK("https://en.wikipedia.org/wiki/Agra_division","Agra")</f>
        <v>Agra</v>
      </c>
      <c r="H30" s="22" t="str">
        <f t="shared" ref="H30:H36" si="16">HYPERLINK("https://en.wikipedia.org/wiki/Uttar_Pradesh","Uttar Pradesh")</f>
        <v>Uttar Pradesh</v>
      </c>
      <c r="I30" s="2" t="s">
        <v>266</v>
      </c>
      <c r="J30" s="2" t="s">
        <v>534</v>
      </c>
      <c r="K30" s="2" t="s">
        <v>534</v>
      </c>
      <c r="L30" s="2" t="s">
        <v>534</v>
      </c>
      <c r="M30" s="2" t="s">
        <v>534</v>
      </c>
      <c r="N30" s="2" t="s">
        <v>534</v>
      </c>
      <c r="O30" s="2" t="s">
        <v>596</v>
      </c>
      <c r="P30" s="2" t="s">
        <v>534</v>
      </c>
      <c r="Q30" s="2" t="s">
        <v>534</v>
      </c>
      <c r="R30" s="2" t="s">
        <v>597</v>
      </c>
      <c r="S30" s="2" t="s">
        <v>534</v>
      </c>
      <c r="T30" s="2" t="s">
        <v>534</v>
      </c>
      <c r="U30" s="2" t="s">
        <v>534</v>
      </c>
      <c r="V30" s="2" t="s">
        <v>266</v>
      </c>
      <c r="W30" s="2" t="s">
        <v>534</v>
      </c>
      <c r="X30" s="2" t="s">
        <v>534</v>
      </c>
    </row>
    <row r="31">
      <c r="A31" s="13" t="s">
        <v>202</v>
      </c>
      <c r="B31" s="13" t="s">
        <v>350</v>
      </c>
      <c r="C31" s="23" t="str">
        <f>HYPERLINK("https://www.google.com/maps/d/edit?hl=en&amp;mid=1970tbtM-tv6DT2EZxbJqBsaOKTTYQn3E&amp;ll=27.33006113726599%2C79.25747333120137&amp;z=12","26")</f>
        <v>26</v>
      </c>
      <c r="D31" s="2" t="s">
        <v>598</v>
      </c>
      <c r="E31" s="22" t="str">
        <f>HYPERLINK("https://en.wikipedia.org/wiki/Sankassa","Sankassa")</f>
        <v>Sankassa</v>
      </c>
      <c r="F31" s="22" t="str">
        <f>HYPERLINK("https://en.wikipedia.org/wiki/Farrukhabad_district","Farrukhabad")</f>
        <v>Farrukhabad</v>
      </c>
      <c r="G31" s="22" t="str">
        <f t="shared" ref="G31:G32" si="17">HYPERLINK("https://en.wikipedia.org/wiki/Kanpur_division","Kanpur")</f>
        <v>Kanpur</v>
      </c>
      <c r="H31" s="22" t="str">
        <f t="shared" si="16"/>
        <v>Uttar Pradesh</v>
      </c>
      <c r="I31" s="2" t="s">
        <v>266</v>
      </c>
      <c r="J31" s="2" t="s">
        <v>534</v>
      </c>
      <c r="K31" s="2" t="s">
        <v>534</v>
      </c>
      <c r="L31" s="2" t="s">
        <v>534</v>
      </c>
      <c r="M31" s="2" t="s">
        <v>534</v>
      </c>
      <c r="N31" s="2" t="s">
        <v>534</v>
      </c>
      <c r="O31" s="2" t="s">
        <v>599</v>
      </c>
      <c r="P31" s="2" t="s">
        <v>534</v>
      </c>
      <c r="Q31" s="2" t="s">
        <v>534</v>
      </c>
      <c r="R31" s="2" t="s">
        <v>600</v>
      </c>
      <c r="S31" s="2" t="s">
        <v>534</v>
      </c>
      <c r="T31" s="2" t="s">
        <v>534</v>
      </c>
      <c r="U31" s="2" t="s">
        <v>534</v>
      </c>
      <c r="V31" s="2" t="s">
        <v>266</v>
      </c>
      <c r="W31" s="2" t="s">
        <v>534</v>
      </c>
      <c r="X31" s="2" t="s">
        <v>534</v>
      </c>
    </row>
    <row r="32">
      <c r="A32" s="13" t="s">
        <v>208</v>
      </c>
      <c r="B32" s="13" t="s">
        <v>380</v>
      </c>
      <c r="C32" s="23" t="str">
        <f>HYPERLINK("https://www.google.com/maps/d/edit?hl=en&amp;mid=1970tbtM-tv6DT2EZxbJqBsaOKTTYQn3E&amp;ll=27.04900858535046%2C79.89687617923914&amp;z=12","27")</f>
        <v>27</v>
      </c>
      <c r="D32" s="2" t="s">
        <v>534</v>
      </c>
      <c r="E32" s="22" t="str">
        <f>HYPERLINK("https://en.wikipedia.org/wiki/Kannauj","Kannauj")</f>
        <v>Kannauj</v>
      </c>
      <c r="F32" s="22" t="str">
        <f>HYPERLINK("https://en.wikipedia.org/wiki/Kannauj_district","Kannauj")</f>
        <v>Kannauj</v>
      </c>
      <c r="G32" s="22" t="str">
        <f t="shared" si="17"/>
        <v>Kanpur</v>
      </c>
      <c r="H32" s="22" t="str">
        <f t="shared" si="16"/>
        <v>Uttar Pradesh</v>
      </c>
      <c r="I32" s="2" t="s">
        <v>266</v>
      </c>
      <c r="J32" s="2" t="s">
        <v>534</v>
      </c>
      <c r="K32" s="2" t="s">
        <v>601</v>
      </c>
      <c r="L32" s="2" t="s">
        <v>534</v>
      </c>
      <c r="M32" s="2" t="s">
        <v>534</v>
      </c>
      <c r="N32" s="2" t="s">
        <v>534</v>
      </c>
      <c r="O32" s="2" t="s">
        <v>534</v>
      </c>
      <c r="P32" s="2" t="s">
        <v>534</v>
      </c>
      <c r="Q32" s="2" t="s">
        <v>534</v>
      </c>
      <c r="R32" s="2" t="s">
        <v>534</v>
      </c>
      <c r="S32" s="2" t="s">
        <v>534</v>
      </c>
      <c r="T32" s="2" t="s">
        <v>534</v>
      </c>
      <c r="U32" s="2" t="s">
        <v>534</v>
      </c>
      <c r="V32" s="2" t="s">
        <v>266</v>
      </c>
      <c r="W32" s="5" t="str">
        <f>HYPERLINK("https://en.wikipedia.org/wiki/Kannauj#Early_History","Kanyakubja")</f>
        <v>Kanyakubja</v>
      </c>
      <c r="X32" s="2" t="s">
        <v>534</v>
      </c>
    </row>
    <row r="33">
      <c r="A33" s="13" t="s">
        <v>208</v>
      </c>
      <c r="B33" s="13" t="s">
        <v>380</v>
      </c>
      <c r="C33" s="14">
        <v>28.0</v>
      </c>
      <c r="D33" s="2" t="s">
        <v>534</v>
      </c>
      <c r="E33" s="2" t="s">
        <v>534</v>
      </c>
      <c r="F33" s="2" t="s">
        <v>534</v>
      </c>
      <c r="G33" s="2" t="s">
        <v>534</v>
      </c>
      <c r="H33" s="22" t="str">
        <f t="shared" si="16"/>
        <v>Uttar Pradesh</v>
      </c>
      <c r="I33" s="2" t="s">
        <v>266</v>
      </c>
      <c r="J33" s="2" t="s">
        <v>534</v>
      </c>
      <c r="K33" s="2" t="s">
        <v>602</v>
      </c>
      <c r="L33" s="2" t="s">
        <v>534</v>
      </c>
      <c r="M33" s="2" t="s">
        <v>534</v>
      </c>
      <c r="N33" s="2" t="s">
        <v>534</v>
      </c>
      <c r="O33" s="2" t="s">
        <v>534</v>
      </c>
      <c r="P33" s="2" t="s">
        <v>534</v>
      </c>
      <c r="Q33" s="2" t="s">
        <v>534</v>
      </c>
      <c r="R33" s="2" t="s">
        <v>534</v>
      </c>
      <c r="S33" s="2" t="s">
        <v>534</v>
      </c>
      <c r="T33" s="2" t="s">
        <v>534</v>
      </c>
      <c r="U33" s="2" t="s">
        <v>534</v>
      </c>
      <c r="V33" s="2" t="s">
        <v>266</v>
      </c>
      <c r="W33" s="2" t="s">
        <v>534</v>
      </c>
      <c r="X33" s="2" t="s">
        <v>534</v>
      </c>
    </row>
    <row r="34">
      <c r="A34" s="13" t="s">
        <v>215</v>
      </c>
      <c r="B34" s="13" t="s">
        <v>380</v>
      </c>
      <c r="C34" s="23" t="str">
        <f>HYPERLINK("https://www.google.com/maps/d/edit?hl=en&amp;mid=1970tbtM-tv6DT2EZxbJqBsaOKTTYQn3E&amp;ll=26.783630699664172%2C82.18445324595723&amp;z=12","29")</f>
        <v>29</v>
      </c>
      <c r="D34" s="2" t="s">
        <v>534</v>
      </c>
      <c r="E34" s="22" t="str">
        <f>HYPERLINK("https://en.wikipedia.org/wiki/Ayodhya","Ayodhya")</f>
        <v>Ayodhya</v>
      </c>
      <c r="F34" s="22" t="str">
        <f>HYPERLINK("https://en.wikipedia.org/wiki/Faizabad_division","Faizabad")</f>
        <v>Faizabad</v>
      </c>
      <c r="G34" s="22" t="str">
        <f>HYPERLINK("https://en.wikipedia.org/wiki/Faizabad_district","Faizabad")</f>
        <v>Faizabad</v>
      </c>
      <c r="H34" s="22" t="str">
        <f t="shared" si="16"/>
        <v>Uttar Pradesh</v>
      </c>
      <c r="I34" s="2" t="s">
        <v>266</v>
      </c>
      <c r="J34" s="2" t="s">
        <v>534</v>
      </c>
      <c r="K34" s="2" t="s">
        <v>603</v>
      </c>
      <c r="L34" s="2" t="s">
        <v>534</v>
      </c>
      <c r="M34" s="2" t="s">
        <v>534</v>
      </c>
      <c r="N34" s="2" t="s">
        <v>534</v>
      </c>
      <c r="O34" s="2" t="s">
        <v>603</v>
      </c>
      <c r="P34" s="2" t="s">
        <v>534</v>
      </c>
      <c r="Q34" s="2" t="s">
        <v>534</v>
      </c>
      <c r="R34" s="2" t="s">
        <v>604</v>
      </c>
      <c r="S34" s="2" t="s">
        <v>534</v>
      </c>
      <c r="T34" s="2" t="s">
        <v>534</v>
      </c>
      <c r="U34" s="2" t="s">
        <v>534</v>
      </c>
      <c r="V34" s="2" t="s">
        <v>266</v>
      </c>
      <c r="W34" s="2" t="s">
        <v>534</v>
      </c>
      <c r="X34" s="2" t="s">
        <v>534</v>
      </c>
    </row>
    <row r="35">
      <c r="A35" s="13" t="s">
        <v>220</v>
      </c>
      <c r="B35" s="13" t="s">
        <v>385</v>
      </c>
      <c r="C35" s="23" t="str">
        <f>HYPERLINK("https://www.google.com/maps/d/edit?hl=en&amp;mid=1970tbtM-tv6DT2EZxbJqBsaOKTTYQn3E&amp;ll=27.507304072925685%2C82.01523378327738&amp;z=12","30")</f>
        <v>30</v>
      </c>
      <c r="D35" s="5" t="str">
        <f>HYPERLINK("https://en.wikipedia.org/wiki/Jetavana","Jetavana")</f>
        <v>Jetavana</v>
      </c>
      <c r="E35" s="22" t="str">
        <f>HYPERLINK("https://en.wikipedia.org/wiki/Shravasti","Shravasti")</f>
        <v>Shravasti</v>
      </c>
      <c r="F35" s="22" t="str">
        <f t="shared" ref="F35:F36" si="18">HYPERLINK("https://en.wikipedia.org/wiki/Shravasti_district","Shravasti")</f>
        <v>Shravasti</v>
      </c>
      <c r="G35" s="22" t="str">
        <f t="shared" ref="G35:G36" si="19">HYPERLINK("https://en.wikipedia.org/wiki/Devipatan_division","Devipatan")</f>
        <v>Devipatan</v>
      </c>
      <c r="H35" s="22" t="str">
        <f t="shared" si="16"/>
        <v>Uttar Pradesh</v>
      </c>
      <c r="I35" s="2" t="s">
        <v>266</v>
      </c>
      <c r="J35" s="2" t="s">
        <v>605</v>
      </c>
      <c r="K35" s="2" t="s">
        <v>606</v>
      </c>
      <c r="L35" s="2" t="s">
        <v>534</v>
      </c>
      <c r="M35" s="2" t="s">
        <v>534</v>
      </c>
      <c r="N35" s="2" t="s">
        <v>534</v>
      </c>
      <c r="O35" s="5" t="str">
        <f t="shared" ref="O35:O36" si="20">HYPERLINK("https://en.wikipedia.org/wiki/Kosala","Kosala")</f>
        <v>Kosala</v>
      </c>
      <c r="P35" s="2" t="s">
        <v>534</v>
      </c>
      <c r="Q35" s="2" t="s">
        <v>534</v>
      </c>
      <c r="R35" s="2" t="s">
        <v>607</v>
      </c>
      <c r="S35" s="2" t="s">
        <v>534</v>
      </c>
      <c r="T35" s="2" t="s">
        <v>534</v>
      </c>
      <c r="U35" s="2" t="s">
        <v>534</v>
      </c>
      <c r="V35" s="2" t="s">
        <v>266</v>
      </c>
      <c r="W35" s="2" t="s">
        <v>534</v>
      </c>
      <c r="X35" s="2" t="s">
        <v>534</v>
      </c>
    </row>
    <row r="36">
      <c r="A36" s="13" t="s">
        <v>227</v>
      </c>
      <c r="B36" s="13" t="s">
        <v>418</v>
      </c>
      <c r="C36" s="23" t="str">
        <f>HYPERLINK("https://www.google.com/maps/d/edit?hl=en&amp;mid=1970tbtM-tv6DT2EZxbJqBsaOKTTYQn3E&amp;ll=27.493788556662818%2C81.87964706678713&amp;z=12","31")</f>
        <v>31</v>
      </c>
      <c r="D36" s="2" t="s">
        <v>534</v>
      </c>
      <c r="E36" s="2" t="s">
        <v>608</v>
      </c>
      <c r="F36" s="22" t="str">
        <f t="shared" si="18"/>
        <v>Shravasti</v>
      </c>
      <c r="G36" s="22" t="str">
        <f t="shared" si="19"/>
        <v>Devipatan</v>
      </c>
      <c r="H36" s="22" t="str">
        <f t="shared" si="16"/>
        <v>Uttar Pradesh</v>
      </c>
      <c r="I36" s="2" t="s">
        <v>266</v>
      </c>
      <c r="J36" s="2" t="s">
        <v>534</v>
      </c>
      <c r="K36" s="2" t="s">
        <v>287</v>
      </c>
      <c r="L36" s="2" t="s">
        <v>534</v>
      </c>
      <c r="M36" s="2" t="s">
        <v>534</v>
      </c>
      <c r="N36" s="2" t="s">
        <v>534</v>
      </c>
      <c r="O36" s="5" t="str">
        <f t="shared" si="20"/>
        <v>Kosala</v>
      </c>
      <c r="P36" s="2" t="s">
        <v>534</v>
      </c>
      <c r="Q36" s="2" t="s">
        <v>534</v>
      </c>
      <c r="R36" s="2" t="s">
        <v>534</v>
      </c>
      <c r="S36" s="2" t="s">
        <v>609</v>
      </c>
      <c r="T36" s="2" t="s">
        <v>534</v>
      </c>
      <c r="U36" s="2" t="s">
        <v>534</v>
      </c>
      <c r="V36" s="2" t="s">
        <v>266</v>
      </c>
      <c r="W36" s="2" t="s">
        <v>534</v>
      </c>
      <c r="X36" s="2" t="s">
        <v>534</v>
      </c>
    </row>
    <row r="37">
      <c r="A37" s="13" t="s">
        <v>514</v>
      </c>
      <c r="B37" s="13" t="s">
        <v>515</v>
      </c>
      <c r="C37" s="14" t="s">
        <v>516</v>
      </c>
      <c r="D37" s="2" t="s">
        <v>10</v>
      </c>
      <c r="E37" s="2" t="s">
        <v>583</v>
      </c>
      <c r="F37" s="2" t="s">
        <v>560</v>
      </c>
      <c r="G37" s="2" t="s">
        <v>584</v>
      </c>
      <c r="H37" s="2" t="s">
        <v>520</v>
      </c>
      <c r="I37" s="2" t="s">
        <v>35</v>
      </c>
      <c r="J37" s="2" t="s">
        <v>8</v>
      </c>
      <c r="K37" s="2" t="s">
        <v>610</v>
      </c>
      <c r="L37" s="2" t="s">
        <v>563</v>
      </c>
      <c r="M37" s="2" t="s">
        <v>564</v>
      </c>
      <c r="N37" s="2" t="s">
        <v>524</v>
      </c>
      <c r="O37" s="2" t="s">
        <v>15</v>
      </c>
      <c r="P37" s="2" t="s">
        <v>36</v>
      </c>
      <c r="Q37" s="2" t="s">
        <v>525</v>
      </c>
      <c r="R37" s="2" t="s">
        <v>565</v>
      </c>
      <c r="S37" s="2" t="s">
        <v>566</v>
      </c>
      <c r="T37" s="2" t="s">
        <v>567</v>
      </c>
      <c r="U37" s="2" t="s">
        <v>529</v>
      </c>
      <c r="V37" s="2" t="s">
        <v>530</v>
      </c>
      <c r="W37" s="2" t="s">
        <v>568</v>
      </c>
      <c r="X37" s="2" t="s">
        <v>569</v>
      </c>
    </row>
    <row r="38">
      <c r="A38" s="13" t="s">
        <v>227</v>
      </c>
      <c r="B38" s="13" t="s">
        <v>419</v>
      </c>
      <c r="C38" s="23" t="str">
        <f>HYPERLINK("https://www.google.com/maps/d/edit?hl=en&amp;mid=1970tbtM-tv6DT2EZxbJqBsaOKTTYQn3E&amp;ll=27.50397427851355%2C83.01952451857755&amp;z=12","32")</f>
        <v>32</v>
      </c>
      <c r="D38" s="2" t="s">
        <v>611</v>
      </c>
      <c r="E38" s="5" t="str">
        <f>HYPERLINK("https://en.wikipedia.org/wiki/Gotihawa","Gotihawa")</f>
        <v>Gotihawa</v>
      </c>
      <c r="F38" s="22" t="str">
        <f t="shared" ref="F38:F40" si="21">HYPERLINK("https://en.wikipedia.org/wiki/Kapilvastu_District","Kapilvastu")</f>
        <v>Kapilvastu</v>
      </c>
      <c r="G38" s="2" t="s">
        <v>584</v>
      </c>
      <c r="H38" s="22" t="str">
        <f t="shared" ref="H38:H42" si="22">HYPERLINK("https://en.wikipedia.org/wiki/Province_No._5","Province No. 5")</f>
        <v>Province No. 5</v>
      </c>
      <c r="I38" s="2" t="s">
        <v>295</v>
      </c>
      <c r="J38" s="2" t="s">
        <v>534</v>
      </c>
      <c r="K38" s="2" t="s">
        <v>612</v>
      </c>
      <c r="L38" s="2" t="s">
        <v>534</v>
      </c>
      <c r="M38" s="2" t="s">
        <v>534</v>
      </c>
      <c r="N38" s="2" t="s">
        <v>534</v>
      </c>
      <c r="O38" s="5" t="str">
        <f>HYPERLINK("https://en.wikipedia.org/wiki/Kosala","Kosala")</f>
        <v>Kosala</v>
      </c>
      <c r="P38" s="2" t="s">
        <v>534</v>
      </c>
      <c r="Q38" s="2" t="s">
        <v>534</v>
      </c>
      <c r="R38" s="2" t="s">
        <v>534</v>
      </c>
      <c r="S38" s="2" t="s">
        <v>534</v>
      </c>
      <c r="T38" s="2" t="s">
        <v>534</v>
      </c>
      <c r="U38" s="2" t="s">
        <v>534</v>
      </c>
      <c r="V38" s="2" t="s">
        <v>295</v>
      </c>
      <c r="W38" s="2" t="s">
        <v>534</v>
      </c>
      <c r="X38" s="2" t="s">
        <v>534</v>
      </c>
    </row>
    <row r="39">
      <c r="A39" s="13" t="s">
        <v>227</v>
      </c>
      <c r="B39" s="13" t="s">
        <v>419</v>
      </c>
      <c r="C39" s="23" t="str">
        <f>HYPERLINK("https://www.google.com/maps/d/edit?hl=en&amp;mid=1970tbtM-tv6DT2EZxbJqBsaOKTTYQn3E&amp;ll=27.59332346636215%2C83.07679240669472&amp;z=12","33")</f>
        <v>33</v>
      </c>
      <c r="D39" s="5" t="str">
        <f>HYPERLINK("https://en.wikipedia.org/wiki/Nigali_Sagar","Nigali Sagar")</f>
        <v>Nigali Sagar</v>
      </c>
      <c r="E39" s="22" t="str">
        <f>HYPERLINK("https://en.wikipedia.org/wiki/Nigalihawa","Nigalihawa")</f>
        <v>Nigalihawa</v>
      </c>
      <c r="F39" s="22" t="str">
        <f t="shared" si="21"/>
        <v>Kapilvastu</v>
      </c>
      <c r="G39" s="2" t="s">
        <v>584</v>
      </c>
      <c r="H39" s="22" t="str">
        <f t="shared" si="22"/>
        <v>Province No. 5</v>
      </c>
      <c r="I39" s="2" t="s">
        <v>295</v>
      </c>
      <c r="J39" s="2" t="s">
        <v>534</v>
      </c>
      <c r="K39" s="2" t="s">
        <v>613</v>
      </c>
      <c r="L39" s="2" t="s">
        <v>534</v>
      </c>
      <c r="M39" s="2" t="s">
        <v>534</v>
      </c>
      <c r="N39" s="2" t="s">
        <v>534</v>
      </c>
      <c r="O39" s="2" t="s">
        <v>534</v>
      </c>
      <c r="P39" s="2" t="s">
        <v>534</v>
      </c>
      <c r="Q39" s="2" t="s">
        <v>534</v>
      </c>
      <c r="R39" s="2" t="s">
        <v>534</v>
      </c>
      <c r="S39" s="2" t="s">
        <v>534</v>
      </c>
      <c r="T39" s="2" t="s">
        <v>534</v>
      </c>
      <c r="U39" s="2" t="s">
        <v>534</v>
      </c>
      <c r="V39" s="2" t="s">
        <v>295</v>
      </c>
      <c r="W39" s="2" t="s">
        <v>534</v>
      </c>
      <c r="X39" s="2" t="s">
        <v>534</v>
      </c>
    </row>
    <row r="40">
      <c r="A40" s="13" t="s">
        <v>231</v>
      </c>
      <c r="B40" s="13" t="s">
        <v>419</v>
      </c>
      <c r="C40" s="23" t="str">
        <f>HYPERLINK("https://www.google.com/maps/d/edit?hl=en&amp;mid=1970tbtM-tv6DT2EZxbJqBsaOKTTYQn3E&amp;ll=27.565003085219224%2C83.03497404250334&amp;z=12","34")</f>
        <v>34</v>
      </c>
      <c r="D40" s="5" t="str">
        <f>HYPERLINK("https://en.wikipedia.org/wiki/Tilaurakot","Tilaurakot")</f>
        <v>Tilaurakot</v>
      </c>
      <c r="E40" s="22" t="str">
        <f>HYPERLINK("https://en.wikipedia.org/wiki/Taulihawa,_Nepal","Taulihawa")</f>
        <v>Taulihawa</v>
      </c>
      <c r="F40" s="22" t="str">
        <f t="shared" si="21"/>
        <v>Kapilvastu</v>
      </c>
      <c r="G40" s="2" t="s">
        <v>584</v>
      </c>
      <c r="H40" s="22" t="str">
        <f t="shared" si="22"/>
        <v>Province No. 5</v>
      </c>
      <c r="I40" s="2" t="s">
        <v>295</v>
      </c>
      <c r="J40" s="2" t="s">
        <v>534</v>
      </c>
      <c r="K40" s="5" t="str">
        <f>HYPERLINK("https://en.wikipedia.org/wiki/Kapilavastu_(ancient_city)","Kapilavastu")</f>
        <v>Kapilavastu</v>
      </c>
      <c r="L40" s="2" t="s">
        <v>534</v>
      </c>
      <c r="M40" s="2" t="s">
        <v>534</v>
      </c>
      <c r="N40" s="2" t="s">
        <v>534</v>
      </c>
      <c r="O40" s="2" t="s">
        <v>534</v>
      </c>
      <c r="P40" s="2" t="s">
        <v>534</v>
      </c>
      <c r="Q40" s="2" t="s">
        <v>534</v>
      </c>
      <c r="R40" s="2" t="s">
        <v>534</v>
      </c>
      <c r="S40" s="2" t="s">
        <v>534</v>
      </c>
      <c r="T40" s="2" t="s">
        <v>534</v>
      </c>
      <c r="U40" s="2" t="s">
        <v>534</v>
      </c>
      <c r="V40" s="2" t="s">
        <v>295</v>
      </c>
      <c r="W40" s="2" t="s">
        <v>534</v>
      </c>
      <c r="X40" s="2" t="s">
        <v>534</v>
      </c>
    </row>
    <row r="41">
      <c r="A41" s="13" t="s">
        <v>231</v>
      </c>
      <c r="B41" s="13" t="s">
        <v>430</v>
      </c>
      <c r="C41" s="23" t="str">
        <f>HYPERLINK("https://www.google.com/maps/d/edit?hl=en&amp;mid=1970tbtM-tv6DT2EZxbJqBsaOKTTYQn3E&amp;ll=27.46739298855394%2C83.26571753232031&amp;z=12","35")</f>
        <v>35</v>
      </c>
      <c r="D41" s="22" t="str">
        <f>HYPERLINK("https://en.wikipedia.org/wiki/Maya_Devi_Temple,_Lumbini","Maya Devi Temple")</f>
        <v>Maya Devi Temple</v>
      </c>
      <c r="E41" s="22" t="str">
        <f>HYPERLINK("https://en.wikipedia.org/wiki/Lumbini","Lumbini")</f>
        <v>Lumbini</v>
      </c>
      <c r="F41" s="22" t="str">
        <f>HYPERLINK("https://en.wikipedia.org/wiki/Rupandehi_District","Rupandehi")</f>
        <v>Rupandehi</v>
      </c>
      <c r="G41" s="2" t="s">
        <v>584</v>
      </c>
      <c r="H41" s="22" t="str">
        <f t="shared" si="22"/>
        <v>Province No. 5</v>
      </c>
      <c r="I41" s="2" t="s">
        <v>295</v>
      </c>
      <c r="J41" s="2" t="s">
        <v>534</v>
      </c>
      <c r="K41" s="2" t="s">
        <v>294</v>
      </c>
      <c r="L41" s="2" t="s">
        <v>534</v>
      </c>
      <c r="M41" s="2" t="s">
        <v>534</v>
      </c>
      <c r="N41" s="2" t="s">
        <v>534</v>
      </c>
      <c r="O41" s="2" t="s">
        <v>534</v>
      </c>
      <c r="P41" s="2" t="s">
        <v>534</v>
      </c>
      <c r="Q41" s="2" t="s">
        <v>534</v>
      </c>
      <c r="R41" s="2" t="s">
        <v>534</v>
      </c>
      <c r="S41" s="2" t="s">
        <v>534</v>
      </c>
      <c r="T41" s="2" t="s">
        <v>534</v>
      </c>
      <c r="U41" s="2" t="s">
        <v>534</v>
      </c>
      <c r="V41" s="2" t="s">
        <v>295</v>
      </c>
      <c r="W41" s="2" t="s">
        <v>534</v>
      </c>
      <c r="X41" s="2" t="s">
        <v>534</v>
      </c>
    </row>
    <row r="42">
      <c r="A42" s="13" t="s">
        <v>235</v>
      </c>
      <c r="B42" s="13" t="s">
        <v>435</v>
      </c>
      <c r="C42" s="23" t="str">
        <f>HYPERLINK("https://www.google.com/maps/d/edit?hl=en&amp;mid=1970tbtM-tv6DT2EZxbJqBsaOKTTYQn3E&amp;ll=27.46739298855394%2C83.26571753232031&amp;z=12","36")</f>
        <v>36</v>
      </c>
      <c r="D42" s="22" t="str">
        <f>HYPERLINK("https://en.wikipedia.org/wiki/Ramagrama_stupa","Ramagrama Stupa")</f>
        <v>Ramagrama Stupa</v>
      </c>
      <c r="E42" s="22" t="str">
        <f>HYPERLINK("https://en.wikipedia.org/wiki/Ramgram,_Nepal","Ramgram")</f>
        <v>Ramgram</v>
      </c>
      <c r="F42" s="22" t="str">
        <f>HYPERLINK("https://en.wikipedia.org/wiki/Nawalparasi_District","Nawalparasi")</f>
        <v>Nawalparasi</v>
      </c>
      <c r="G42" s="2" t="s">
        <v>584</v>
      </c>
      <c r="H42" s="22" t="str">
        <f t="shared" si="22"/>
        <v>Province No. 5</v>
      </c>
      <c r="I42" s="2" t="s">
        <v>295</v>
      </c>
      <c r="J42" s="2" t="s">
        <v>614</v>
      </c>
      <c r="K42" s="2" t="s">
        <v>615</v>
      </c>
      <c r="L42" s="2" t="s">
        <v>534</v>
      </c>
      <c r="M42" s="2" t="s">
        <v>534</v>
      </c>
      <c r="N42" s="2" t="s">
        <v>534</v>
      </c>
      <c r="O42" s="2" t="s">
        <v>534</v>
      </c>
      <c r="P42" s="2" t="s">
        <v>534</v>
      </c>
      <c r="Q42" s="2" t="s">
        <v>534</v>
      </c>
      <c r="R42" s="2" t="s">
        <v>534</v>
      </c>
      <c r="S42" s="2" t="s">
        <v>534</v>
      </c>
      <c r="T42" s="2" t="s">
        <v>534</v>
      </c>
      <c r="U42" s="2" t="s">
        <v>534</v>
      </c>
      <c r="V42" s="2" t="s">
        <v>295</v>
      </c>
      <c r="W42" s="2" t="s">
        <v>534</v>
      </c>
      <c r="X42" s="2" t="s">
        <v>534</v>
      </c>
    </row>
    <row r="43">
      <c r="A43" s="13" t="s">
        <v>514</v>
      </c>
      <c r="B43" s="13" t="s">
        <v>515</v>
      </c>
      <c r="C43" s="14" t="s">
        <v>516</v>
      </c>
      <c r="D43" s="2" t="s">
        <v>10</v>
      </c>
      <c r="E43" s="2" t="s">
        <v>583</v>
      </c>
      <c r="F43" s="2" t="s">
        <v>560</v>
      </c>
      <c r="G43" s="2" t="s">
        <v>561</v>
      </c>
      <c r="H43" s="2" t="s">
        <v>520</v>
      </c>
      <c r="I43" s="2" t="s">
        <v>35</v>
      </c>
      <c r="J43" s="2" t="s">
        <v>8</v>
      </c>
      <c r="K43" s="2" t="s">
        <v>610</v>
      </c>
      <c r="L43" s="2" t="s">
        <v>563</v>
      </c>
      <c r="M43" s="2" t="s">
        <v>564</v>
      </c>
      <c r="N43" s="2" t="s">
        <v>524</v>
      </c>
      <c r="O43" s="2" t="s">
        <v>15</v>
      </c>
      <c r="P43" s="2" t="s">
        <v>36</v>
      </c>
      <c r="Q43" s="2" t="s">
        <v>525</v>
      </c>
      <c r="R43" s="2" t="s">
        <v>585</v>
      </c>
      <c r="S43" s="2" t="s">
        <v>566</v>
      </c>
      <c r="T43" s="2" t="s">
        <v>567</v>
      </c>
      <c r="U43" s="2" t="s">
        <v>529</v>
      </c>
      <c r="V43" s="2" t="s">
        <v>530</v>
      </c>
      <c r="W43" s="2" t="s">
        <v>568</v>
      </c>
      <c r="X43" s="2" t="s">
        <v>569</v>
      </c>
    </row>
    <row r="44">
      <c r="A44" s="13" t="s">
        <v>242</v>
      </c>
      <c r="B44" s="13" t="s">
        <v>442</v>
      </c>
      <c r="C44" s="23" t="str">
        <f>HYPERLINK("https://www.google.com/maps/d/edit?hl=en&amp;mid=1970tbtM-tv6DT2EZxbJqBsaOKTTYQn3E&amp;ll=26.7430162374067%2C83.87320193640551&amp;z=12","37")</f>
        <v>37</v>
      </c>
      <c r="D44" s="22" t="str">
        <f>HYPERLINK("https://en.wikipedia.org/wiki/Parinirvana_Stupa","Parinirvana Stupa")</f>
        <v>Parinirvana Stupa</v>
      </c>
      <c r="E44" s="22" t="str">
        <f>HYPERLINK("https://en.wikipedia.org/wiki/Kushinagar","Kushinagar")</f>
        <v>Kushinagar</v>
      </c>
      <c r="F44" s="22" t="str">
        <f>HYPERLINK("https://en.wikipedia.org/wiki/Kushinagar_district","Kushinagar")</f>
        <v>Kushinagar</v>
      </c>
      <c r="G44" s="22" t="str">
        <f>HYPERLINK("https://en.wikipedia.org/wiki/Gorakhpur_division","Gorakhpur")</f>
        <v>Gorakhpur</v>
      </c>
      <c r="H44" s="22" t="str">
        <f>HYPERLINK("https://en.wikipedia.org/wiki/Uttar_Pradesh","Uttar Pradesh")</f>
        <v>Uttar Pradesh</v>
      </c>
      <c r="I44" s="2" t="s">
        <v>266</v>
      </c>
      <c r="J44" s="2" t="s">
        <v>534</v>
      </c>
      <c r="K44" s="2" t="s">
        <v>534</v>
      </c>
      <c r="L44" s="2" t="s">
        <v>534</v>
      </c>
      <c r="M44" s="2" t="s">
        <v>534</v>
      </c>
      <c r="N44" s="2" t="s">
        <v>534</v>
      </c>
      <c r="O44" s="2" t="s">
        <v>534</v>
      </c>
      <c r="P44" s="2" t="s">
        <v>534</v>
      </c>
      <c r="Q44" s="2" t="s">
        <v>534</v>
      </c>
      <c r="R44" s="2" t="s">
        <v>534</v>
      </c>
      <c r="S44" s="2" t="s">
        <v>534</v>
      </c>
      <c r="T44" s="2" t="s">
        <v>534</v>
      </c>
      <c r="U44" s="2" t="s">
        <v>534</v>
      </c>
      <c r="V44" s="2" t="s">
        <v>266</v>
      </c>
      <c r="W44" s="5" t="str">
        <f t="shared" ref="W44:W62" si="23">HYPERLINK("https://en.wikipedia.org/wiki/Gupta_Empire","Gupta Empire")</f>
        <v>Gupta Empire</v>
      </c>
      <c r="X44" s="5" t="str">
        <f t="shared" ref="X44:X62" si="24">HYPERLINK("https://en.wikipedia.org/wiki/Chandragupta_II","Chandragupta II")</f>
        <v>Chandragupta II</v>
      </c>
    </row>
    <row r="45">
      <c r="A45" s="13" t="s">
        <v>248</v>
      </c>
      <c r="B45" s="13" t="s">
        <v>451</v>
      </c>
      <c r="C45" s="21" t="str">
        <f>HYPERLINK("https://www.google.com/maps/d/edit?hl=en&amp;mid=1970tbtM-tv6DT2EZxbJqBsaOKTTYQn3E&amp;ll=26.014780548059537%2C85.09495798243438&amp;z=12","38")</f>
        <v>38</v>
      </c>
      <c r="D45" s="2" t="s">
        <v>616</v>
      </c>
      <c r="E45" s="4" t="s">
        <v>617</v>
      </c>
      <c r="F45" s="22" t="str">
        <f>HYPERLINK("https://en.wikipedia.org/wiki/Vaishali_district","Vaishali")</f>
        <v>Vaishali</v>
      </c>
      <c r="G45" s="22" t="str">
        <f>HYPERLINK("https://en.wikipedia.org/wiki/Tirhut_division","Tirhut")</f>
        <v>Tirhut</v>
      </c>
      <c r="H45" s="22" t="str">
        <f>HYPERLINK("https://en.wikipedia.org/wiki/Bihar","Bihar")</f>
        <v>Bihar</v>
      </c>
      <c r="I45" s="2" t="s">
        <v>266</v>
      </c>
      <c r="J45" s="2" t="s">
        <v>534</v>
      </c>
      <c r="K45" s="22" t="str">
        <f>HYPERLINK("https://en.wikipedia.org/wiki/Vaishali_(ancient_city)","Vaishali")</f>
        <v>Vaishali</v>
      </c>
      <c r="L45" s="2" t="s">
        <v>534</v>
      </c>
      <c r="M45" s="2" t="s">
        <v>534</v>
      </c>
      <c r="N45" s="2" t="s">
        <v>534</v>
      </c>
      <c r="O45" s="2" t="s">
        <v>534</v>
      </c>
      <c r="P45" s="2" t="s">
        <v>534</v>
      </c>
      <c r="Q45" s="2" t="s">
        <v>534</v>
      </c>
      <c r="R45" s="2" t="s">
        <v>534</v>
      </c>
      <c r="S45" s="2" t="s">
        <v>534</v>
      </c>
      <c r="T45" s="2" t="s">
        <v>534</v>
      </c>
      <c r="U45" s="2" t="s">
        <v>534</v>
      </c>
      <c r="V45" s="2" t="s">
        <v>266</v>
      </c>
      <c r="W45" s="5" t="str">
        <f t="shared" si="23"/>
        <v>Gupta Empire</v>
      </c>
      <c r="X45" s="5" t="str">
        <f t="shared" si="24"/>
        <v>Chandragupta II</v>
      </c>
    </row>
    <row r="46">
      <c r="A46" s="13" t="s">
        <v>253</v>
      </c>
      <c r="B46" s="13" t="s">
        <v>472</v>
      </c>
      <c r="C46" s="14">
        <v>39.0</v>
      </c>
      <c r="D46" s="2" t="s">
        <v>534</v>
      </c>
      <c r="E46" s="2" t="s">
        <v>534</v>
      </c>
      <c r="F46" s="2" t="s">
        <v>534</v>
      </c>
      <c r="G46" s="2" t="s">
        <v>534</v>
      </c>
      <c r="H46" s="2" t="s">
        <v>534</v>
      </c>
      <c r="I46" s="2" t="s">
        <v>266</v>
      </c>
      <c r="J46" s="2" t="s">
        <v>618</v>
      </c>
      <c r="K46" s="2" t="s">
        <v>534</v>
      </c>
      <c r="L46" s="2" t="s">
        <v>534</v>
      </c>
      <c r="M46" s="2" t="s">
        <v>534</v>
      </c>
      <c r="N46" s="2" t="s">
        <v>534</v>
      </c>
      <c r="O46" s="2" t="s">
        <v>534</v>
      </c>
      <c r="P46" s="2" t="s">
        <v>534</v>
      </c>
      <c r="Q46" s="2" t="s">
        <v>534</v>
      </c>
      <c r="R46" s="2" t="s">
        <v>534</v>
      </c>
      <c r="S46" s="2" t="s">
        <v>534</v>
      </c>
      <c r="T46" s="2" t="s">
        <v>534</v>
      </c>
      <c r="U46" s="2" t="s">
        <v>534</v>
      </c>
      <c r="V46" s="2" t="s">
        <v>266</v>
      </c>
      <c r="W46" s="5" t="str">
        <f t="shared" si="23"/>
        <v>Gupta Empire</v>
      </c>
      <c r="X46" s="5" t="str">
        <f t="shared" si="24"/>
        <v>Chandragupta II</v>
      </c>
    </row>
    <row r="47">
      <c r="A47" s="13" t="s">
        <v>259</v>
      </c>
      <c r="B47" s="13" t="s">
        <v>490</v>
      </c>
      <c r="C47" s="23" t="str">
        <f>HYPERLINK("https://www.google.com/maps/d/edit?hl=en&amp;mid=1970tbtM-tv6DT2EZxbJqBsaOKTTYQn3E&amp;ll=25.600334733413224%2C85.17480100122827&amp;z=12","40")</f>
        <v>40</v>
      </c>
      <c r="D47" s="22" t="str">
        <f>HYPERLINK("https://en.wikipedia.org/wiki/Kumhrar","Kumhrar")</f>
        <v>Kumhrar</v>
      </c>
      <c r="E47" s="22" t="str">
        <f t="shared" ref="E47:E48" si="25">HYPERLINK("https://en.wikipedia.org/wiki/Patna","Patna")</f>
        <v>Patna</v>
      </c>
      <c r="F47" s="22" t="str">
        <f t="shared" ref="F47:F48" si="26">HYPERLINK("https://en.wikipedia.org/wiki/Patna_district","Patna")</f>
        <v>Patna</v>
      </c>
      <c r="G47" s="22" t="str">
        <f t="shared" ref="G47:G58" si="27">HYPERLINK("https://en.wikipedia.org/wiki/Patna_division","Patna")</f>
        <v>Patna</v>
      </c>
      <c r="H47" s="22" t="str">
        <f t="shared" ref="H47:H62" si="28">HYPERLINK("https://en.wikipedia.org/wiki/Bihar","Bihar")</f>
        <v>Bihar</v>
      </c>
      <c r="I47" s="2" t="s">
        <v>266</v>
      </c>
      <c r="J47" s="2" t="s">
        <v>619</v>
      </c>
      <c r="K47" s="5" t="str">
        <f>HYPERLINK("https://en.wikipedia.org/wiki/Pataliputra","Pataliputtra")</f>
        <v>Pataliputtra</v>
      </c>
      <c r="L47" s="2" t="s">
        <v>534</v>
      </c>
      <c r="M47" s="2" t="s">
        <v>534</v>
      </c>
      <c r="N47" s="2" t="s">
        <v>534</v>
      </c>
      <c r="O47" s="22" t="str">
        <f t="shared" ref="O47:O62" si="29">HYPERLINK("https://en.wikipedia.org/wiki/Magadha","Magadha")</f>
        <v>Magadha</v>
      </c>
      <c r="P47" s="2" t="s">
        <v>534</v>
      </c>
      <c r="Q47" s="2" t="s">
        <v>534</v>
      </c>
      <c r="R47" s="2" t="s">
        <v>441</v>
      </c>
      <c r="S47" s="2" t="s">
        <v>534</v>
      </c>
      <c r="T47" s="2" t="s">
        <v>534</v>
      </c>
      <c r="U47" s="2" t="s">
        <v>534</v>
      </c>
      <c r="V47" s="2" t="s">
        <v>266</v>
      </c>
      <c r="W47" s="5" t="str">
        <f t="shared" si="23"/>
        <v>Gupta Empire</v>
      </c>
      <c r="X47" s="5" t="str">
        <f t="shared" si="24"/>
        <v>Chandragupta II</v>
      </c>
    </row>
    <row r="48">
      <c r="A48" s="13" t="s">
        <v>259</v>
      </c>
      <c r="B48" s="13" t="s">
        <v>620</v>
      </c>
      <c r="C48" s="14">
        <v>41.0</v>
      </c>
      <c r="D48" s="2" t="s">
        <v>534</v>
      </c>
      <c r="E48" s="22" t="str">
        <f t="shared" si="25"/>
        <v>Patna</v>
      </c>
      <c r="F48" s="22" t="str">
        <f t="shared" si="26"/>
        <v>Patna</v>
      </c>
      <c r="G48" s="22" t="str">
        <f t="shared" si="27"/>
        <v>Patna</v>
      </c>
      <c r="H48" s="22" t="str">
        <f t="shared" si="28"/>
        <v>Bihar</v>
      </c>
      <c r="I48" s="2" t="s">
        <v>266</v>
      </c>
      <c r="J48" s="2" t="s">
        <v>534</v>
      </c>
      <c r="K48" s="2" t="s">
        <v>351</v>
      </c>
      <c r="L48" s="2" t="s">
        <v>534</v>
      </c>
      <c r="M48" s="2" t="s">
        <v>534</v>
      </c>
      <c r="N48" s="2" t="s">
        <v>534</v>
      </c>
      <c r="O48" s="22" t="str">
        <f t="shared" si="29"/>
        <v>Magadha</v>
      </c>
      <c r="P48" s="2" t="s">
        <v>534</v>
      </c>
      <c r="Q48" s="2" t="s">
        <v>534</v>
      </c>
      <c r="R48" s="2" t="s">
        <v>534</v>
      </c>
      <c r="S48" s="2" t="s">
        <v>534</v>
      </c>
      <c r="T48" s="2" t="s">
        <v>534</v>
      </c>
      <c r="U48" s="2" t="s">
        <v>534</v>
      </c>
      <c r="V48" s="2" t="s">
        <v>266</v>
      </c>
      <c r="W48" s="5" t="str">
        <f t="shared" si="23"/>
        <v>Gupta Empire</v>
      </c>
      <c r="X48" s="5" t="str">
        <f t="shared" si="24"/>
        <v>Chandragupta II</v>
      </c>
    </row>
    <row r="49">
      <c r="A49" s="13" t="s">
        <v>267</v>
      </c>
      <c r="B49" s="13" t="s">
        <v>620</v>
      </c>
      <c r="C49" s="23" t="str">
        <f>HYPERLINK("https://www.google.com/maps/d/edit?hl=en&amp;mid=1970tbtM-tv6DT2EZxbJqBsaOKTTYQn3E&amp;ll=25.021011866415765%2C85.4992275630334&amp;z=12","42")</f>
        <v>42</v>
      </c>
      <c r="D49" s="2" t="s">
        <v>621</v>
      </c>
      <c r="E49" s="22" t="str">
        <f>HYPERLINK("https://en.wikipedia.org/wiki/Giriyak","Giriyak")</f>
        <v>Giriyak</v>
      </c>
      <c r="F49" s="22" t="str">
        <f t="shared" ref="F49:F58" si="30">HYPERLINK("https://en.wikipedia.org/wiki/Nalanda_district","Nalanda")</f>
        <v>Nalanda</v>
      </c>
      <c r="G49" s="22" t="str">
        <f t="shared" si="27"/>
        <v>Patna</v>
      </c>
      <c r="H49" s="22" t="str">
        <f t="shared" si="28"/>
        <v>Bihar</v>
      </c>
      <c r="I49" s="2" t="s">
        <v>266</v>
      </c>
      <c r="J49" s="2" t="s">
        <v>353</v>
      </c>
      <c r="K49" s="5" t="str">
        <f>HYPERLINK("https://www.jatland.com/home/Giryak","Giryek")</f>
        <v>Giryek</v>
      </c>
      <c r="L49" s="2" t="s">
        <v>534</v>
      </c>
      <c r="M49" s="2" t="s">
        <v>534</v>
      </c>
      <c r="N49" s="2" t="s">
        <v>534</v>
      </c>
      <c r="O49" s="22" t="str">
        <f t="shared" si="29"/>
        <v>Magadha</v>
      </c>
      <c r="P49" s="2" t="s">
        <v>534</v>
      </c>
      <c r="Q49" s="2" t="s">
        <v>534</v>
      </c>
      <c r="R49" s="2" t="s">
        <v>534</v>
      </c>
      <c r="S49" s="2" t="s">
        <v>534</v>
      </c>
      <c r="T49" s="2" t="s">
        <v>534</v>
      </c>
      <c r="U49" s="2" t="s">
        <v>534</v>
      </c>
      <c r="V49" s="2" t="s">
        <v>266</v>
      </c>
      <c r="W49" s="5" t="str">
        <f t="shared" si="23"/>
        <v>Gupta Empire</v>
      </c>
      <c r="X49" s="5" t="str">
        <f t="shared" si="24"/>
        <v>Chandragupta II</v>
      </c>
    </row>
    <row r="50">
      <c r="A50" s="13" t="s">
        <v>267</v>
      </c>
      <c r="B50" s="13" t="s">
        <v>622</v>
      </c>
      <c r="C50" s="23" t="str">
        <f>HYPERLINK("https://www.google.com/maps/d/edit?hl=en&amp;mid=1970tbtM-tv6DT2EZxbJqBsaOKTTYQn3E&amp;ll=25.146201055831895%2C85.42835071494505&amp;z=12","43")</f>
        <v>43</v>
      </c>
      <c r="D50" s="2" t="s">
        <v>623</v>
      </c>
      <c r="E50" s="2" t="s">
        <v>624</v>
      </c>
      <c r="F50" s="22" t="str">
        <f t="shared" si="30"/>
        <v>Nalanda</v>
      </c>
      <c r="G50" s="22" t="str">
        <f t="shared" si="27"/>
        <v>Patna</v>
      </c>
      <c r="H50" s="22" t="str">
        <f t="shared" si="28"/>
        <v>Bihar</v>
      </c>
      <c r="I50" s="2" t="s">
        <v>266</v>
      </c>
      <c r="J50" s="2" t="s">
        <v>623</v>
      </c>
      <c r="K50" s="5" t="str">
        <f>HYPERLINK("https://en.wikipedia.org/wiki/Nalanda","Nala")</f>
        <v>Nala</v>
      </c>
      <c r="L50" s="2" t="s">
        <v>534</v>
      </c>
      <c r="M50" s="2" t="s">
        <v>534</v>
      </c>
      <c r="N50" s="2" t="s">
        <v>534</v>
      </c>
      <c r="O50" s="22" t="str">
        <f t="shared" si="29"/>
        <v>Magadha</v>
      </c>
      <c r="P50" s="2" t="s">
        <v>534</v>
      </c>
      <c r="Q50" s="2" t="s">
        <v>534</v>
      </c>
      <c r="R50" s="2" t="s">
        <v>625</v>
      </c>
      <c r="S50" s="2" t="s">
        <v>534</v>
      </c>
      <c r="T50" s="2" t="s">
        <v>534</v>
      </c>
      <c r="U50" s="2" t="s">
        <v>534</v>
      </c>
      <c r="V50" s="2" t="s">
        <v>266</v>
      </c>
      <c r="W50" s="5" t="str">
        <f t="shared" si="23"/>
        <v>Gupta Empire</v>
      </c>
      <c r="X50" s="5" t="str">
        <f t="shared" si="24"/>
        <v>Chandragupta II</v>
      </c>
    </row>
    <row r="51">
      <c r="A51" s="13" t="s">
        <v>267</v>
      </c>
      <c r="B51" s="13" t="s">
        <v>622</v>
      </c>
      <c r="C51" s="23" t="str">
        <f>HYPERLINK("https://www.google.com/maps/d/edit?hl=en&amp;mid=1970tbtM-tv6DT2EZxbJqBsaOKTTYQn3E&amp;ll=25.018748635180835%2C85.4032881539099&amp;z=12","44")</f>
        <v>44</v>
      </c>
      <c r="D51" s="2" t="s">
        <v>365</v>
      </c>
      <c r="E51" s="22" t="str">
        <f t="shared" ref="E51:E58" si="31">HYPERLINK("https://en.wikipedia.org/wiki/Rajgir","Rajgir")</f>
        <v>Rajgir</v>
      </c>
      <c r="F51" s="22" t="str">
        <f t="shared" si="30"/>
        <v>Nalanda</v>
      </c>
      <c r="G51" s="22" t="str">
        <f t="shared" si="27"/>
        <v>Patna</v>
      </c>
      <c r="H51" s="22" t="str">
        <f t="shared" si="28"/>
        <v>Bihar</v>
      </c>
      <c r="I51" s="2" t="s">
        <v>266</v>
      </c>
      <c r="J51" s="2" t="s">
        <v>534</v>
      </c>
      <c r="K51" s="2" t="s">
        <v>626</v>
      </c>
      <c r="L51" s="2" t="s">
        <v>534</v>
      </c>
      <c r="M51" s="2" t="s">
        <v>534</v>
      </c>
      <c r="N51" s="2" t="s">
        <v>534</v>
      </c>
      <c r="O51" s="22" t="str">
        <f t="shared" si="29"/>
        <v>Magadha</v>
      </c>
      <c r="P51" s="2" t="s">
        <v>534</v>
      </c>
      <c r="Q51" s="2" t="s">
        <v>534</v>
      </c>
      <c r="R51" s="2" t="s">
        <v>534</v>
      </c>
      <c r="S51" s="2" t="s">
        <v>534</v>
      </c>
      <c r="T51" s="2" t="s">
        <v>534</v>
      </c>
      <c r="U51" s="2" t="s">
        <v>534</v>
      </c>
      <c r="V51" s="2" t="s">
        <v>266</v>
      </c>
      <c r="W51" s="5" t="str">
        <f t="shared" si="23"/>
        <v>Gupta Empire</v>
      </c>
      <c r="X51" s="5" t="str">
        <f t="shared" si="24"/>
        <v>Chandragupta II</v>
      </c>
    </row>
    <row r="52">
      <c r="A52" s="13" t="s">
        <v>271</v>
      </c>
      <c r="B52" s="13" t="s">
        <v>627</v>
      </c>
      <c r="C52" s="23" t="str">
        <f>HYPERLINK("https://www.google.com/maps/d/edit?hl=en&amp;mid=1970tbtM-tv6DT2EZxbJqBsaOKTTYQn3E&amp;ll=25.011304665466987%2C85.4332480868809&amp;z=12","45")</f>
        <v>45</v>
      </c>
      <c r="D52" s="2" t="s">
        <v>374</v>
      </c>
      <c r="E52" s="22" t="str">
        <f t="shared" si="31"/>
        <v>Rajgir</v>
      </c>
      <c r="F52" s="22" t="str">
        <f t="shared" si="30"/>
        <v>Nalanda</v>
      </c>
      <c r="G52" s="22" t="str">
        <f t="shared" si="27"/>
        <v>Patna</v>
      </c>
      <c r="H52" s="22" t="str">
        <f t="shared" si="28"/>
        <v>Bihar</v>
      </c>
      <c r="I52" s="2" t="s">
        <v>266</v>
      </c>
      <c r="K52" s="2" t="s">
        <v>626</v>
      </c>
      <c r="L52" s="2" t="s">
        <v>534</v>
      </c>
      <c r="M52" s="2" t="s">
        <v>534</v>
      </c>
      <c r="N52" s="2" t="s">
        <v>534</v>
      </c>
      <c r="O52" s="22" t="str">
        <f t="shared" si="29"/>
        <v>Magadha</v>
      </c>
      <c r="P52" s="2" t="s">
        <v>534</v>
      </c>
      <c r="Q52" s="2" t="s">
        <v>534</v>
      </c>
      <c r="R52" s="2" t="s">
        <v>534</v>
      </c>
      <c r="S52" s="2" t="s">
        <v>534</v>
      </c>
      <c r="T52" s="2" t="s">
        <v>534</v>
      </c>
      <c r="U52" s="2" t="s">
        <v>534</v>
      </c>
      <c r="V52" s="2" t="s">
        <v>266</v>
      </c>
      <c r="W52" s="5" t="str">
        <f t="shared" si="23"/>
        <v>Gupta Empire</v>
      </c>
      <c r="X52" s="5" t="str">
        <f t="shared" si="24"/>
        <v>Chandragupta II</v>
      </c>
    </row>
    <row r="53">
      <c r="A53" s="13" t="s">
        <v>271</v>
      </c>
      <c r="B53" s="13" t="s">
        <v>627</v>
      </c>
      <c r="C53" s="23" t="str">
        <f>HYPERLINK("https://www.google.com/maps/d/edit?hl=en&amp;mid=1970tbtM-tv6DT2EZxbJqBsaOKTTYQn3E&amp;ll=25.005060701273067%2C85.43872566517189&amp;z=12","46")</f>
        <v>46</v>
      </c>
      <c r="D53" s="22" t="str">
        <f>HYPERLINK("https://en.wikipedia.org/wiki/Vulture_Peak","Vulture Peak")</f>
        <v>Vulture Peak</v>
      </c>
      <c r="E53" s="22" t="str">
        <f t="shared" si="31"/>
        <v>Rajgir</v>
      </c>
      <c r="F53" s="22" t="str">
        <f t="shared" si="30"/>
        <v>Nalanda</v>
      </c>
      <c r="G53" s="22" t="str">
        <f t="shared" si="27"/>
        <v>Patna</v>
      </c>
      <c r="H53" s="22" t="str">
        <f t="shared" si="28"/>
        <v>Bihar</v>
      </c>
      <c r="I53" s="2" t="s">
        <v>266</v>
      </c>
      <c r="J53" s="2" t="s">
        <v>367</v>
      </c>
      <c r="K53" s="2" t="s">
        <v>626</v>
      </c>
      <c r="L53" s="2" t="s">
        <v>534</v>
      </c>
      <c r="M53" s="2" t="s">
        <v>534</v>
      </c>
      <c r="N53" s="2" t="s">
        <v>534</v>
      </c>
      <c r="O53" s="22" t="str">
        <f t="shared" si="29"/>
        <v>Magadha</v>
      </c>
      <c r="P53" s="2" t="s">
        <v>534</v>
      </c>
      <c r="Q53" s="2" t="s">
        <v>534</v>
      </c>
      <c r="R53" s="2" t="s">
        <v>534</v>
      </c>
      <c r="S53" s="2" t="s">
        <v>534</v>
      </c>
      <c r="T53" s="2" t="s">
        <v>534</v>
      </c>
      <c r="U53" s="2" t="s">
        <v>534</v>
      </c>
      <c r="V53" s="2" t="s">
        <v>266</v>
      </c>
      <c r="W53" s="5" t="str">
        <f t="shared" si="23"/>
        <v>Gupta Empire</v>
      </c>
      <c r="X53" s="5" t="str">
        <f t="shared" si="24"/>
        <v>Chandragupta II</v>
      </c>
    </row>
    <row r="54">
      <c r="A54" s="13" t="s">
        <v>275</v>
      </c>
      <c r="B54" s="13" t="s">
        <v>628</v>
      </c>
      <c r="C54" s="14">
        <v>47.0</v>
      </c>
      <c r="D54" s="22" t="str">
        <f>HYPERLINK("https://www.indianetzone.com/76/venuvana.htm","Venu Van")</f>
        <v>Venu Van</v>
      </c>
      <c r="E54" s="22" t="str">
        <f t="shared" si="31"/>
        <v>Rajgir</v>
      </c>
      <c r="F54" s="22" t="str">
        <f t="shared" si="30"/>
        <v>Nalanda</v>
      </c>
      <c r="G54" s="22" t="str">
        <f t="shared" si="27"/>
        <v>Patna</v>
      </c>
      <c r="H54" s="22" t="str">
        <f t="shared" si="28"/>
        <v>Bihar</v>
      </c>
      <c r="I54" s="2" t="s">
        <v>266</v>
      </c>
      <c r="J54" s="2" t="s">
        <v>386</v>
      </c>
      <c r="K54" s="2" t="s">
        <v>626</v>
      </c>
      <c r="L54" s="2" t="s">
        <v>534</v>
      </c>
      <c r="M54" s="2" t="s">
        <v>534</v>
      </c>
      <c r="N54" s="2" t="s">
        <v>534</v>
      </c>
      <c r="O54" s="22" t="str">
        <f t="shared" si="29"/>
        <v>Magadha</v>
      </c>
      <c r="P54" s="2" t="s">
        <v>534</v>
      </c>
      <c r="Q54" s="2" t="s">
        <v>534</v>
      </c>
      <c r="R54" s="2" t="s">
        <v>534</v>
      </c>
      <c r="S54" s="2" t="s">
        <v>534</v>
      </c>
      <c r="T54" s="2" t="s">
        <v>534</v>
      </c>
      <c r="U54" s="2" t="s">
        <v>534</v>
      </c>
      <c r="V54" s="2" t="s">
        <v>266</v>
      </c>
      <c r="W54" s="5" t="str">
        <f t="shared" si="23"/>
        <v>Gupta Empire</v>
      </c>
      <c r="X54" s="5" t="str">
        <f t="shared" si="24"/>
        <v>Chandragupta II</v>
      </c>
    </row>
    <row r="55">
      <c r="A55" s="13" t="s">
        <v>275</v>
      </c>
      <c r="B55" s="13" t="s">
        <v>628</v>
      </c>
      <c r="C55" s="14">
        <v>48.0</v>
      </c>
      <c r="D55" s="2" t="s">
        <v>534</v>
      </c>
      <c r="E55" s="22" t="str">
        <f t="shared" si="31"/>
        <v>Rajgir</v>
      </c>
      <c r="F55" s="22" t="str">
        <f t="shared" si="30"/>
        <v>Nalanda</v>
      </c>
      <c r="G55" s="22" t="str">
        <f t="shared" si="27"/>
        <v>Patna</v>
      </c>
      <c r="H55" s="22" t="str">
        <f t="shared" si="28"/>
        <v>Bihar</v>
      </c>
      <c r="I55" s="2" t="s">
        <v>266</v>
      </c>
      <c r="J55" s="2" t="s">
        <v>629</v>
      </c>
      <c r="K55" s="2" t="s">
        <v>626</v>
      </c>
      <c r="L55" s="2" t="s">
        <v>534</v>
      </c>
      <c r="M55" s="2" t="s">
        <v>534</v>
      </c>
      <c r="N55" s="2" t="s">
        <v>534</v>
      </c>
      <c r="O55" s="22" t="str">
        <f t="shared" si="29"/>
        <v>Magadha</v>
      </c>
      <c r="P55" s="2" t="s">
        <v>534</v>
      </c>
      <c r="Q55" s="2" t="s">
        <v>534</v>
      </c>
      <c r="R55" s="2" t="s">
        <v>534</v>
      </c>
      <c r="S55" s="2" t="s">
        <v>534</v>
      </c>
      <c r="T55" s="2" t="s">
        <v>534</v>
      </c>
      <c r="U55" s="2" t="s">
        <v>534</v>
      </c>
      <c r="V55" s="2" t="s">
        <v>266</v>
      </c>
      <c r="W55" s="5" t="str">
        <f t="shared" si="23"/>
        <v>Gupta Empire</v>
      </c>
      <c r="X55" s="5" t="str">
        <f t="shared" si="24"/>
        <v>Chandragupta II</v>
      </c>
    </row>
    <row r="56">
      <c r="A56" s="13" t="s">
        <v>275</v>
      </c>
      <c r="B56" s="13" t="s">
        <v>630</v>
      </c>
      <c r="C56" s="14">
        <v>48.0</v>
      </c>
      <c r="D56" s="2" t="s">
        <v>631</v>
      </c>
      <c r="E56" s="22" t="str">
        <f t="shared" si="31"/>
        <v>Rajgir</v>
      </c>
      <c r="F56" s="22" t="str">
        <f t="shared" si="30"/>
        <v>Nalanda</v>
      </c>
      <c r="G56" s="22" t="str">
        <f t="shared" si="27"/>
        <v>Patna</v>
      </c>
      <c r="H56" s="22" t="str">
        <f t="shared" si="28"/>
        <v>Bihar</v>
      </c>
      <c r="I56" s="2" t="s">
        <v>266</v>
      </c>
      <c r="J56" s="2" t="s">
        <v>393</v>
      </c>
      <c r="K56" s="2" t="s">
        <v>626</v>
      </c>
      <c r="L56" s="2" t="s">
        <v>534</v>
      </c>
      <c r="M56" s="2" t="s">
        <v>534</v>
      </c>
      <c r="N56" s="2" t="s">
        <v>534</v>
      </c>
      <c r="O56" s="22" t="str">
        <f t="shared" si="29"/>
        <v>Magadha</v>
      </c>
      <c r="P56" s="2" t="s">
        <v>534</v>
      </c>
      <c r="Q56" s="2" t="s">
        <v>534</v>
      </c>
      <c r="R56" s="2" t="s">
        <v>534</v>
      </c>
      <c r="S56" s="2" t="s">
        <v>534</v>
      </c>
      <c r="T56" s="2" t="s">
        <v>534</v>
      </c>
      <c r="U56" s="2" t="s">
        <v>534</v>
      </c>
      <c r="V56" s="2" t="s">
        <v>266</v>
      </c>
      <c r="W56" s="5" t="str">
        <f t="shared" si="23"/>
        <v>Gupta Empire</v>
      </c>
      <c r="X56" s="5" t="str">
        <f t="shared" si="24"/>
        <v>Chandragupta II</v>
      </c>
    </row>
    <row r="57">
      <c r="A57" s="13" t="s">
        <v>275</v>
      </c>
      <c r="B57" s="13" t="s">
        <v>630</v>
      </c>
      <c r="C57" s="14">
        <v>49.0</v>
      </c>
      <c r="D57" s="22" t="str">
        <f>HYPERLINK("https://en.wikipedia.org/wiki/Saptaparni_Cave","Saptaparni Cave")</f>
        <v>Saptaparni Cave</v>
      </c>
      <c r="E57" s="22" t="str">
        <f t="shared" si="31"/>
        <v>Rajgir</v>
      </c>
      <c r="F57" s="22" t="str">
        <f t="shared" si="30"/>
        <v>Nalanda</v>
      </c>
      <c r="G57" s="22" t="str">
        <f t="shared" si="27"/>
        <v>Patna</v>
      </c>
      <c r="H57" s="22" t="str">
        <f t="shared" si="28"/>
        <v>Bihar</v>
      </c>
      <c r="I57" s="2" t="s">
        <v>266</v>
      </c>
      <c r="J57" s="2" t="s">
        <v>398</v>
      </c>
      <c r="K57" s="2" t="s">
        <v>626</v>
      </c>
      <c r="L57" s="2" t="s">
        <v>534</v>
      </c>
      <c r="M57" s="2" t="s">
        <v>534</v>
      </c>
      <c r="N57" s="2" t="s">
        <v>534</v>
      </c>
      <c r="O57" s="22" t="str">
        <f t="shared" si="29"/>
        <v>Magadha</v>
      </c>
      <c r="P57" s="2" t="s">
        <v>534</v>
      </c>
      <c r="Q57" s="2" t="s">
        <v>534</v>
      </c>
      <c r="R57" s="2" t="s">
        <v>534</v>
      </c>
      <c r="S57" s="2" t="s">
        <v>534</v>
      </c>
      <c r="T57" s="2" t="s">
        <v>534</v>
      </c>
      <c r="U57" s="2" t="s">
        <v>534</v>
      </c>
      <c r="V57" s="2" t="s">
        <v>266</v>
      </c>
      <c r="W57" s="5" t="str">
        <f t="shared" si="23"/>
        <v>Gupta Empire</v>
      </c>
      <c r="X57" s="5" t="str">
        <f t="shared" si="24"/>
        <v>Chandragupta II</v>
      </c>
    </row>
    <row r="58">
      <c r="A58" s="13" t="s">
        <v>275</v>
      </c>
      <c r="B58" s="13" t="s">
        <v>632</v>
      </c>
      <c r="C58" s="14">
        <v>50.0</v>
      </c>
      <c r="D58" s="2" t="s">
        <v>534</v>
      </c>
      <c r="E58" s="22" t="str">
        <f t="shared" si="31"/>
        <v>Rajgir</v>
      </c>
      <c r="F58" s="22" t="str">
        <f t="shared" si="30"/>
        <v>Nalanda</v>
      </c>
      <c r="G58" s="22" t="str">
        <f t="shared" si="27"/>
        <v>Patna</v>
      </c>
      <c r="H58" s="22" t="str">
        <f t="shared" si="28"/>
        <v>Bihar</v>
      </c>
      <c r="I58" s="2" t="s">
        <v>266</v>
      </c>
      <c r="J58" s="2" t="s">
        <v>633</v>
      </c>
      <c r="K58" s="2" t="s">
        <v>626</v>
      </c>
      <c r="L58" s="2" t="s">
        <v>534</v>
      </c>
      <c r="M58" s="2" t="s">
        <v>534</v>
      </c>
      <c r="N58" s="2" t="s">
        <v>534</v>
      </c>
      <c r="O58" s="22" t="str">
        <f t="shared" si="29"/>
        <v>Magadha</v>
      </c>
      <c r="P58" s="2" t="s">
        <v>534</v>
      </c>
      <c r="Q58" s="2" t="s">
        <v>534</v>
      </c>
      <c r="R58" s="2" t="s">
        <v>534</v>
      </c>
      <c r="S58" s="2" t="s">
        <v>534</v>
      </c>
      <c r="T58" s="2" t="s">
        <v>534</v>
      </c>
      <c r="U58" s="2" t="s">
        <v>534</v>
      </c>
      <c r="V58" s="2" t="s">
        <v>266</v>
      </c>
      <c r="W58" s="5" t="str">
        <f t="shared" si="23"/>
        <v>Gupta Empire</v>
      </c>
      <c r="X58" s="5" t="str">
        <f t="shared" si="24"/>
        <v>Chandragupta II</v>
      </c>
    </row>
    <row r="59">
      <c r="A59" s="13" t="s">
        <v>277</v>
      </c>
      <c r="B59" s="13" t="s">
        <v>634</v>
      </c>
      <c r="C59" s="23" t="str">
        <f>HYPERLINK("https://www.google.com/maps/d/edit?hl=en&amp;mid=1970tbtM-tv6DT2EZxbJqBsaOKTTYQn3E&amp;ll=24.78969479649287%2C84.98467590145651&amp;z=12","51")</f>
        <v>51</v>
      </c>
      <c r="D59" s="2" t="s">
        <v>534</v>
      </c>
      <c r="E59" s="5" t="str">
        <f>HYPERLINK("https://en.wikipedia.org/wiki/Gaya,_India","Gaya")</f>
        <v>Gaya</v>
      </c>
      <c r="F59" s="22" t="str">
        <f t="shared" ref="F59:F61" si="32">HYPERLINK("https://en.wikipedia.org/wiki/Gaya_district","Gaya")</f>
        <v>Gaya</v>
      </c>
      <c r="G59" s="22" t="str">
        <f t="shared" ref="G59:G61" si="33">HYPERLINK("https://en.wikipedia.org/wiki/Magadh_division","Magadh")</f>
        <v>Magadh</v>
      </c>
      <c r="H59" s="22" t="str">
        <f t="shared" si="28"/>
        <v>Bihar</v>
      </c>
      <c r="I59" s="2" t="s">
        <v>266</v>
      </c>
      <c r="J59" s="2" t="s">
        <v>534</v>
      </c>
      <c r="K59" s="2" t="s">
        <v>635</v>
      </c>
      <c r="L59" s="2" t="s">
        <v>534</v>
      </c>
      <c r="M59" s="2" t="s">
        <v>534</v>
      </c>
      <c r="N59" s="2" t="s">
        <v>534</v>
      </c>
      <c r="O59" s="22" t="str">
        <f t="shared" si="29"/>
        <v>Magadha</v>
      </c>
      <c r="P59" s="2" t="s">
        <v>534</v>
      </c>
      <c r="Q59" s="2" t="s">
        <v>534</v>
      </c>
      <c r="R59" s="2" t="s">
        <v>534</v>
      </c>
      <c r="S59" s="2" t="s">
        <v>534</v>
      </c>
      <c r="T59" s="2" t="s">
        <v>534</v>
      </c>
      <c r="U59" s="2" t="s">
        <v>534</v>
      </c>
      <c r="V59" s="2" t="s">
        <v>266</v>
      </c>
      <c r="W59" s="5" t="str">
        <f t="shared" si="23"/>
        <v>Gupta Empire</v>
      </c>
      <c r="X59" s="5" t="str">
        <f t="shared" si="24"/>
        <v>Chandragupta II</v>
      </c>
    </row>
    <row r="60">
      <c r="A60" s="13" t="s">
        <v>277</v>
      </c>
      <c r="B60" s="13" t="s">
        <v>636</v>
      </c>
      <c r="C60" s="23" t="str">
        <f>HYPERLINK("https://www.google.com/maps/d/edit?hl=en&amp;mid=1970tbtM-tv6DT2EZxbJqBsaOKTTYQn3E&amp;ll=24.696962894699446%2C84.9659879247863&amp;z=12","52")</f>
        <v>52</v>
      </c>
      <c r="D60" s="22" t="str">
        <f>HYPERLINK("https://en.wikipedia.org/wiki/Mahabodhi_Temple","Mahabodhi Temple")</f>
        <v>Mahabodhi Temple</v>
      </c>
      <c r="E60" s="22" t="str">
        <f>HYPERLINK("https://en.wikipedia.org/wiki/Bodh_Gaya","Bodh Gaya")</f>
        <v>Bodh Gaya</v>
      </c>
      <c r="F60" s="22" t="str">
        <f t="shared" si="32"/>
        <v>Gaya</v>
      </c>
      <c r="G60" s="22" t="str">
        <f t="shared" si="33"/>
        <v>Magadh</v>
      </c>
      <c r="H60" s="22" t="str">
        <f t="shared" si="28"/>
        <v>Bihar</v>
      </c>
      <c r="I60" s="2" t="s">
        <v>266</v>
      </c>
      <c r="J60" s="2" t="s">
        <v>637</v>
      </c>
      <c r="K60" s="2" t="s">
        <v>534</v>
      </c>
      <c r="L60" s="2" t="s">
        <v>534</v>
      </c>
      <c r="M60" s="2" t="s">
        <v>534</v>
      </c>
      <c r="N60" s="2" t="s">
        <v>534</v>
      </c>
      <c r="O60" s="22" t="str">
        <f t="shared" si="29"/>
        <v>Magadha</v>
      </c>
      <c r="P60" s="2" t="s">
        <v>534</v>
      </c>
      <c r="Q60" s="2" t="s">
        <v>534</v>
      </c>
      <c r="R60" s="2" t="s">
        <v>534</v>
      </c>
      <c r="S60" s="2" t="s">
        <v>534</v>
      </c>
      <c r="T60" s="2" t="s">
        <v>534</v>
      </c>
      <c r="U60" s="2" t="s">
        <v>534</v>
      </c>
      <c r="V60" s="2" t="s">
        <v>266</v>
      </c>
      <c r="W60" s="5" t="str">
        <f t="shared" si="23"/>
        <v>Gupta Empire</v>
      </c>
      <c r="X60" s="5" t="str">
        <f t="shared" si="24"/>
        <v>Chandragupta II</v>
      </c>
    </row>
    <row r="61">
      <c r="A61" s="13" t="s">
        <v>286</v>
      </c>
      <c r="B61" s="13" t="s">
        <v>638</v>
      </c>
      <c r="C61" s="21" t="str">
        <f>HYPERLINK("https://www.google.com/maps/d/edit?hl=en&amp;mid=1970tbtM-tv6DT2EZxbJqBsaOKTTYQn3E&amp;ll=24.548687563998897%2C85.2906752102283&amp;z=12","53")</f>
        <v>53</v>
      </c>
      <c r="D61" s="22" t="str">
        <f>HYPERLINK("http://bhpromo.org.in/index.php?option=com_content&amp;view=article&amp;id=71&amp;Itemid=76","Gurpa Hill")</f>
        <v>Gurpa Hill</v>
      </c>
      <c r="E61" s="2" t="s">
        <v>639</v>
      </c>
      <c r="F61" s="22" t="str">
        <f t="shared" si="32"/>
        <v>Gaya</v>
      </c>
      <c r="G61" s="22" t="str">
        <f t="shared" si="33"/>
        <v>Magadh</v>
      </c>
      <c r="H61" s="22" t="str">
        <f t="shared" si="28"/>
        <v>Bihar</v>
      </c>
      <c r="I61" s="2" t="s">
        <v>266</v>
      </c>
      <c r="J61" s="2" t="s">
        <v>640</v>
      </c>
      <c r="L61" s="2" t="s">
        <v>534</v>
      </c>
      <c r="M61" s="2" t="s">
        <v>534</v>
      </c>
      <c r="N61" s="2" t="s">
        <v>534</v>
      </c>
      <c r="O61" s="22" t="str">
        <f t="shared" si="29"/>
        <v>Magadha</v>
      </c>
      <c r="P61" s="2" t="s">
        <v>534</v>
      </c>
      <c r="Q61" s="2" t="s">
        <v>534</v>
      </c>
      <c r="R61" s="2" t="s">
        <v>534</v>
      </c>
      <c r="S61" s="2" t="s">
        <v>534</v>
      </c>
      <c r="T61" s="2" t="s">
        <v>534</v>
      </c>
      <c r="U61" s="2" t="s">
        <v>534</v>
      </c>
      <c r="V61" s="2" t="s">
        <v>266</v>
      </c>
      <c r="W61" s="5" t="str">
        <f t="shared" si="23"/>
        <v>Gupta Empire</v>
      </c>
      <c r="X61" s="5" t="str">
        <f t="shared" si="24"/>
        <v>Chandragupta II</v>
      </c>
    </row>
    <row r="62">
      <c r="A62" s="13" t="s">
        <v>290</v>
      </c>
      <c r="B62" s="13" t="s">
        <v>641</v>
      </c>
      <c r="C62" s="23" t="str">
        <f>HYPERLINK("https://www.google.com/maps/d/edit?hl=en&amp;mid=1970tbtM-tv6DT2EZxbJqBsaOKTTYQn3E&amp;ll=25.600334733413224%2C85.17480100122827&amp;z=12","54")</f>
        <v>54</v>
      </c>
      <c r="D62" s="4" t="s">
        <v>534</v>
      </c>
      <c r="E62" s="22" t="str">
        <f>HYPERLINK("https://en.wikipedia.org/wiki/Patna","Patna")</f>
        <v>Patna</v>
      </c>
      <c r="F62" s="22" t="str">
        <f>HYPERLINK("https://en.wikipedia.org/wiki/Patna_district","Patna")</f>
        <v>Patna</v>
      </c>
      <c r="G62" s="22" t="str">
        <f>HYPERLINK("https://en.wikipedia.org/wiki/Patna_division","Patna")</f>
        <v>Patna</v>
      </c>
      <c r="H62" s="22" t="str">
        <f t="shared" si="28"/>
        <v>Bihar</v>
      </c>
      <c r="I62" s="2" t="s">
        <v>266</v>
      </c>
      <c r="J62" s="2" t="s">
        <v>534</v>
      </c>
      <c r="K62" s="5" t="str">
        <f>HYPERLINK("https://en.wikipedia.org/wiki/Pataliputra","Pataliputtra")</f>
        <v>Pataliputtra</v>
      </c>
      <c r="L62" s="2" t="s">
        <v>534</v>
      </c>
      <c r="M62" s="2" t="s">
        <v>534</v>
      </c>
      <c r="N62" s="2" t="s">
        <v>534</v>
      </c>
      <c r="O62" s="22" t="str">
        <f t="shared" si="29"/>
        <v>Magadha</v>
      </c>
      <c r="P62" s="2" t="s">
        <v>534</v>
      </c>
      <c r="Q62" s="2" t="s">
        <v>534</v>
      </c>
      <c r="R62" s="2" t="s">
        <v>441</v>
      </c>
      <c r="S62" s="2" t="s">
        <v>534</v>
      </c>
      <c r="T62" s="2" t="s">
        <v>534</v>
      </c>
      <c r="U62" s="2" t="s">
        <v>534</v>
      </c>
      <c r="V62" s="2" t="s">
        <v>266</v>
      </c>
      <c r="W62" s="5" t="str">
        <f t="shared" si="23"/>
        <v>Gupta Empire</v>
      </c>
      <c r="X62" s="5" t="str">
        <f t="shared" si="24"/>
        <v>Chandragupta II</v>
      </c>
    </row>
    <row r="63">
      <c r="A63" s="13" t="s">
        <v>290</v>
      </c>
      <c r="B63" s="13" t="s">
        <v>642</v>
      </c>
      <c r="C63" s="25">
        <v>55.0</v>
      </c>
      <c r="D63" s="2" t="s">
        <v>534</v>
      </c>
      <c r="E63" s="4" t="s">
        <v>534</v>
      </c>
      <c r="F63" s="4" t="s">
        <v>534</v>
      </c>
      <c r="G63" s="4" t="s">
        <v>534</v>
      </c>
      <c r="H63" s="4" t="s">
        <v>534</v>
      </c>
      <c r="I63" s="2" t="s">
        <v>266</v>
      </c>
      <c r="J63" s="2" t="s">
        <v>643</v>
      </c>
    </row>
    <row r="64">
      <c r="A64" s="13" t="s">
        <v>290</v>
      </c>
      <c r="B64" s="13" t="s">
        <v>642</v>
      </c>
      <c r="C64" s="21" t="str">
        <f>HYPERLINK("https://www.google.com/maps/d/edit?hl=en&amp;mid=1970tbtM-tv6DT2EZxbJqBsaOKTTYQn3E&amp;ll=25.311619542229757%2C82.96152352056333&amp;z=12","56")</f>
        <v>56</v>
      </c>
      <c r="D64" s="2" t="s">
        <v>534</v>
      </c>
      <c r="E64" s="22" t="str">
        <f>HYPERLINK("https://en.wikipedia.org/wiki/Varanasi","Varanasi")</f>
        <v>Varanasi</v>
      </c>
      <c r="F64" s="22" t="str">
        <f t="shared" ref="F64:F65" si="34">HYPERLINK("https://en.wikipedia.org/wiki/Varanasi_district","Varanasi")</f>
        <v>Varanasi</v>
      </c>
      <c r="G64" s="22" t="str">
        <f t="shared" ref="G64:G65" si="35">HYPERLINK("https://en.wikipedia.org/wiki/Varanasi_division","Varanasi")</f>
        <v>Varanasi</v>
      </c>
      <c r="H64" s="22" t="str">
        <f t="shared" ref="H64:H66" si="36">HYPERLINK("https://en.wikipedia.org/wiki/Uttar_Pradesh","Uttar Pradesh")</f>
        <v>Uttar Pradesh</v>
      </c>
      <c r="I64" s="2" t="s">
        <v>266</v>
      </c>
      <c r="O64" s="2" t="s">
        <v>644</v>
      </c>
    </row>
    <row r="65">
      <c r="A65" s="13" t="s">
        <v>290</v>
      </c>
      <c r="B65" s="13" t="s">
        <v>642</v>
      </c>
      <c r="C65" s="21" t="str">
        <f>HYPERLINK("https://www.google.com/maps/d/edit?hl=en&amp;mid=1970tbtM-tv6DT2EZxbJqBsaOKTTYQn3E&amp;ll=25.37185416787389%2C83.00546883306333&amp;z=12","57")</f>
        <v>57</v>
      </c>
      <c r="D65" s="5" t="str">
        <f>HYPERLINK("https://en.wikipedia.org/wiki/Dhamek_Stupa","Dhamekh Stupa")</f>
        <v>Dhamekh Stupa</v>
      </c>
      <c r="E65" s="22" t="str">
        <f>HYPERLINK("https://en.wikipedia.org/wiki/Sarnath","Sarnath")</f>
        <v>Sarnath</v>
      </c>
      <c r="F65" s="22" t="str">
        <f t="shared" si="34"/>
        <v>Varanasi</v>
      </c>
      <c r="G65" s="22" t="str">
        <f t="shared" si="35"/>
        <v>Varanasi</v>
      </c>
      <c r="H65" s="22" t="str">
        <f t="shared" si="36"/>
        <v>Uttar Pradesh</v>
      </c>
      <c r="I65" s="2" t="s">
        <v>266</v>
      </c>
      <c r="O65" s="2" t="s">
        <v>644</v>
      </c>
    </row>
    <row r="66">
      <c r="A66" s="13" t="s">
        <v>290</v>
      </c>
      <c r="B66" s="13" t="s">
        <v>645</v>
      </c>
      <c r="C66" s="21" t="str">
        <f>HYPERLINK("https://www.google.com/maps/d/edit?hl=en&amp;mid=1970tbtM-tv6DT2EZxbJqBsaOKTTYQn3E&amp;ll=25.340593900335598%2C81.36565102487407&amp;z=12","58")</f>
        <v>58</v>
      </c>
      <c r="D66" s="2" t="s">
        <v>646</v>
      </c>
      <c r="E66" s="2" t="s">
        <v>647</v>
      </c>
      <c r="F66" s="22" t="str">
        <f>HYPERLINK("https://en.wikipedia.org/wiki/Kaushambi_district","Kaushambi")</f>
        <v>Kaushambi</v>
      </c>
      <c r="G66" s="22" t="str">
        <f>HYPERLINK("https://en.wikipedia.org/wiki/Allahabad_division","Prayagraj")</f>
        <v>Prayagraj</v>
      </c>
      <c r="H66" s="22" t="str">
        <f t="shared" si="36"/>
        <v>Uttar Pradesh</v>
      </c>
      <c r="I66" s="2" t="s">
        <v>266</v>
      </c>
    </row>
    <row r="67">
      <c r="A67" s="13" t="s">
        <v>290</v>
      </c>
      <c r="B67" s="13" t="s">
        <v>645</v>
      </c>
      <c r="C67" s="25">
        <v>59.0</v>
      </c>
      <c r="D67" s="4" t="s">
        <v>534</v>
      </c>
      <c r="E67" s="4" t="s">
        <v>534</v>
      </c>
      <c r="F67" s="4" t="s">
        <v>534</v>
      </c>
      <c r="G67" s="4" t="s">
        <v>534</v>
      </c>
      <c r="H67" s="4" t="s">
        <v>534</v>
      </c>
      <c r="I67" s="2" t="s">
        <v>266</v>
      </c>
      <c r="J67" s="2" t="s">
        <v>648</v>
      </c>
      <c r="K67" s="4" t="s">
        <v>534</v>
      </c>
      <c r="L67" s="2" t="s">
        <v>534</v>
      </c>
      <c r="M67" s="2" t="s">
        <v>534</v>
      </c>
      <c r="N67" s="2"/>
      <c r="O67" s="8"/>
      <c r="P67" s="2"/>
      <c r="Q67" s="2"/>
      <c r="R67" s="2"/>
      <c r="S67" s="2"/>
      <c r="T67" s="2"/>
      <c r="U67" s="2"/>
      <c r="V67" s="2"/>
      <c r="W67" s="4"/>
      <c r="X67" s="4"/>
    </row>
    <row r="68">
      <c r="A68" s="13" t="s">
        <v>300</v>
      </c>
      <c r="B68" s="13" t="s">
        <v>649</v>
      </c>
      <c r="C68" s="23" t="str">
        <f>HYPERLINK("https://www.google.com/maps/d/edit?hl=en&amp;mid=1970tbtM-tv6DT2EZxbJqBsaOKTTYQn3E&amp;ll=25.600334733413224%2C85.17480100122827&amp;z=12","60")</f>
        <v>60</v>
      </c>
      <c r="D68" s="4" t="s">
        <v>534</v>
      </c>
      <c r="E68" s="22" t="str">
        <f>HYPERLINK("https://en.wikipedia.org/wiki/Patna","Patna")</f>
        <v>Patna</v>
      </c>
      <c r="F68" s="22" t="str">
        <f>HYPERLINK("https://en.wikipedia.org/wiki/Patna_district","Patna")</f>
        <v>Patna</v>
      </c>
      <c r="G68" s="22" t="str">
        <f>HYPERLINK("https://en.wikipedia.org/wiki/Patna_division","Patna")</f>
        <v>Patna</v>
      </c>
      <c r="H68" s="22" t="str">
        <f t="shared" ref="H68:H69" si="37">HYPERLINK("https://en.wikipedia.org/wiki/Bihar","Bihar")</f>
        <v>Bihar</v>
      </c>
      <c r="I68" s="2" t="s">
        <v>266</v>
      </c>
      <c r="J68" s="2" t="s">
        <v>534</v>
      </c>
      <c r="K68" s="5" t="str">
        <f>HYPERLINK("https://en.wikipedia.org/wiki/Pataliputra","Pataliputtra")</f>
        <v>Pataliputtra</v>
      </c>
      <c r="L68" s="2" t="s">
        <v>534</v>
      </c>
      <c r="M68" s="2" t="s">
        <v>534</v>
      </c>
      <c r="N68" s="2" t="s">
        <v>534</v>
      </c>
      <c r="O68" s="22" t="str">
        <f>HYPERLINK("https://en.wikipedia.org/wiki/Magadha","Magadha")</f>
        <v>Magadha</v>
      </c>
      <c r="P68" s="2" t="s">
        <v>534</v>
      </c>
      <c r="Q68" s="2" t="s">
        <v>534</v>
      </c>
      <c r="R68" s="2" t="s">
        <v>441</v>
      </c>
      <c r="S68" s="2" t="s">
        <v>534</v>
      </c>
      <c r="T68" s="2" t="s">
        <v>534</v>
      </c>
      <c r="U68" s="2" t="s">
        <v>534</v>
      </c>
      <c r="V68" s="2" t="s">
        <v>266</v>
      </c>
      <c r="W68" s="5" t="str">
        <f>HYPERLINK("https://en.wikipedia.org/wiki/Gupta_Empire","Gupta Empire")</f>
        <v>Gupta Empire</v>
      </c>
      <c r="X68" s="5" t="str">
        <f>HYPERLINK("https://en.wikipedia.org/wiki/Chandragupta_II","Chandragupta II")</f>
        <v>Chandragupta II</v>
      </c>
    </row>
    <row r="69">
      <c r="A69" s="13" t="s">
        <v>304</v>
      </c>
      <c r="B69" s="13" t="s">
        <v>650</v>
      </c>
      <c r="C69" s="21" t="str">
        <f>HYPERLINK("https://www.google.com/maps/d/edit?hl=en&amp;mid=1970tbtM-tv6DT2EZxbJqBsaOKTTYQn3E&amp;ll=25.248716707163823%2C86.918446321582&amp;z=12","61")</f>
        <v>61</v>
      </c>
      <c r="D69" s="2" t="s">
        <v>534</v>
      </c>
      <c r="E69" s="2" t="s">
        <v>651</v>
      </c>
      <c r="F69" s="22" t="str">
        <f>HYPERLINK("https://en.wikipedia.org/wiki/Nathnagar_(Vidhan_Sabha_constituency)","Nathnagar")</f>
        <v>Nathnagar</v>
      </c>
      <c r="G69" s="22" t="str">
        <f>HYPERLINK("https://en.wikipedia.org/wiki/Bhagalpur_district","Bhagalpur")</f>
        <v>Bhagalpur</v>
      </c>
      <c r="H69" s="22" t="str">
        <f t="shared" si="37"/>
        <v>Bihar</v>
      </c>
      <c r="I69" s="2" t="s">
        <v>266</v>
      </c>
      <c r="K69" s="2" t="s">
        <v>443</v>
      </c>
    </row>
    <row r="70">
      <c r="A70" s="13" t="s">
        <v>304</v>
      </c>
      <c r="B70" s="13" t="s">
        <v>650</v>
      </c>
      <c r="C70" s="23" t="str">
        <f>HYPERLINK("https://www.google.com/maps/d/edit?hl=en&amp;mid=1970tbtM-tv6DT2EZxbJqBsaOKTTYQn3E&amp;ll=22.277762973128496%2C87.91568685806817&amp;z=12","62")</f>
        <v>62</v>
      </c>
      <c r="D70" s="2" t="s">
        <v>534</v>
      </c>
      <c r="E70" s="5" t="str">
        <f>HYPERLINK("https://en.wikipedia.org/wiki/Tamluk","Tamluk")</f>
        <v>Tamluk</v>
      </c>
      <c r="F70" s="22" t="str">
        <f>HYPERLINK("https://en.wikipedia.org/wiki/Purba_Medinipur_district","Purba Medinipur")</f>
        <v>Purba Medinipur</v>
      </c>
      <c r="G70" s="22" t="str">
        <f>HYPERLINK("https://en.wikipedia.org/wiki/Medinipur_division","Medinipur")</f>
        <v>Medinipur</v>
      </c>
      <c r="H70" s="22" t="str">
        <f>HYPERLINK("https://en.wikipedia.org/wiki/West_Bengal","Wes Bengal")</f>
        <v>Wes Bengal</v>
      </c>
      <c r="I70" s="2" t="s">
        <v>266</v>
      </c>
      <c r="K70" s="5" t="str">
        <f>HYPERLINK("https://en.wikipedia.org/wiki/Tamralipta","Tâmaliptî")</f>
        <v>Tâmaliptî</v>
      </c>
      <c r="W70" s="22" t="str">
        <f>HYPERLINK("https://en.wikipedia.org/wiki/Tamralipta","Tamralipta")</f>
        <v>Tamralipta</v>
      </c>
    </row>
    <row r="71">
      <c r="A71" s="13" t="s">
        <v>514</v>
      </c>
      <c r="B71" s="13" t="s">
        <v>515</v>
      </c>
      <c r="C71" s="14" t="s">
        <v>516</v>
      </c>
      <c r="D71" s="2" t="s">
        <v>10</v>
      </c>
      <c r="E71" s="2" t="s">
        <v>583</v>
      </c>
      <c r="F71" s="2" t="s">
        <v>560</v>
      </c>
      <c r="G71" s="2" t="s">
        <v>561</v>
      </c>
      <c r="H71" s="2" t="s">
        <v>520</v>
      </c>
      <c r="I71" s="2" t="s">
        <v>35</v>
      </c>
      <c r="J71" s="2" t="s">
        <v>8</v>
      </c>
      <c r="K71" s="2" t="s">
        <v>610</v>
      </c>
      <c r="L71" s="2" t="s">
        <v>563</v>
      </c>
      <c r="M71" s="2" t="s">
        <v>564</v>
      </c>
      <c r="N71" s="2" t="s">
        <v>524</v>
      </c>
      <c r="O71" s="2" t="s">
        <v>15</v>
      </c>
      <c r="P71" s="2" t="s">
        <v>36</v>
      </c>
      <c r="Q71" s="2" t="s">
        <v>525</v>
      </c>
      <c r="R71" s="2" t="s">
        <v>585</v>
      </c>
      <c r="S71" s="2" t="s">
        <v>566</v>
      </c>
      <c r="T71" s="2" t="s">
        <v>567</v>
      </c>
      <c r="U71" s="2" t="s">
        <v>529</v>
      </c>
      <c r="V71" s="2" t="s">
        <v>530</v>
      </c>
      <c r="W71" s="2" t="s">
        <v>568</v>
      </c>
      <c r="X71" s="2" t="s">
        <v>569</v>
      </c>
    </row>
    <row r="72">
      <c r="A72" s="26"/>
      <c r="B72" s="26"/>
      <c r="C72" s="27"/>
      <c r="D72" s="22" t="str">
        <f>HYPERLINK("https://en.wikipedia.org/wiki/Abhayagiri_vih%C4%81ra","Abhayagiri")</f>
        <v>Abhayagiri</v>
      </c>
      <c r="E72" s="22" t="str">
        <f>HYPERLINK("https://en.wikipedia.org/wiki/Anuradhapura","Anuradhapura")</f>
        <v>Anuradhapura</v>
      </c>
      <c r="I72" s="2" t="s">
        <v>458</v>
      </c>
    </row>
    <row r="73">
      <c r="A73" s="26"/>
      <c r="B73" s="26"/>
      <c r="C73" s="27"/>
      <c r="D73" s="22"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