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ces" sheetId="1" r:id="rId3"/>
    <sheet state="visible" name="Places-Old" sheetId="2" r:id="rId4"/>
  </sheets>
  <definedNames/>
  <calcPr/>
</workbook>
</file>

<file path=xl/sharedStrings.xml><?xml version="1.0" encoding="utf-8"?>
<sst xmlns="http://schemas.openxmlformats.org/spreadsheetml/2006/main" count="2304" uniqueCount="628">
  <si>
    <t>Google Maps</t>
  </si>
  <si>
    <t>Name : Legge</t>
  </si>
  <si>
    <t>Name : Modern</t>
  </si>
  <si>
    <t>Non-Romanized Name : Chinese (Traditional)</t>
  </si>
  <si>
    <t>Non-Romanized Name : Chinese (Simplified)</t>
  </si>
  <si>
    <t>Non-Romanized Name : Other</t>
  </si>
  <si>
    <t>Lat</t>
  </si>
  <si>
    <t>Lng</t>
  </si>
  <si>
    <t>Ancient Destination (Legge)</t>
  </si>
  <si>
    <t>Ancient Destination (Modern)</t>
  </si>
  <si>
    <t>Modern Destination</t>
  </si>
  <si>
    <t>Ancient Township (Legge)</t>
  </si>
  <si>
    <t>Ancient County (Legge)</t>
  </si>
  <si>
    <t>Ancient Prefecture (Legge)</t>
  </si>
  <si>
    <t>Ancient Province (Legge)</t>
  </si>
  <si>
    <t>Ancient Country (Legge)</t>
  </si>
  <si>
    <t>Ancient Township (Modern)</t>
  </si>
  <si>
    <t>Ancient County (Modern)</t>
  </si>
  <si>
    <t>Ancient Prefecture (Modern)</t>
  </si>
  <si>
    <t>Ancient Province (Modern)</t>
  </si>
  <si>
    <t>Ancient Country (Modern)</t>
  </si>
  <si>
    <t>Legge Township (Legge)</t>
  </si>
  <si>
    <t>Legge County (Legge)</t>
  </si>
  <si>
    <t>Legge Prefecture (Legge)</t>
  </si>
  <si>
    <t>Legge Province (Legge)</t>
  </si>
  <si>
    <t>Legge Country (Legge)</t>
  </si>
  <si>
    <t>Legge Township (Modern)</t>
  </si>
  <si>
    <t>Legge County (Modern)</t>
  </si>
  <si>
    <t>Legge Prefecture (Modern)</t>
  </si>
  <si>
    <t>Legge Province (Modern)</t>
  </si>
  <si>
    <t>Legge Country (Modern)</t>
  </si>
  <si>
    <t>Modern Township</t>
  </si>
  <si>
    <t>Modern County</t>
  </si>
  <si>
    <t>Modern Prefecture</t>
  </si>
  <si>
    <t>Modern Province</t>
  </si>
  <si>
    <t>Modern Country</t>
  </si>
  <si>
    <t>Ancient Ruler (Legge)</t>
  </si>
  <si>
    <t>Ancient Ruler (Modern)</t>
  </si>
  <si>
    <t>Chapter</t>
  </si>
  <si>
    <t>Paragraph</t>
  </si>
  <si>
    <t>Sentence</t>
  </si>
  <si>
    <t>Footnote</t>
  </si>
  <si>
    <t>Confidence</t>
  </si>
  <si>
    <t>Notes</t>
  </si>
  <si>
    <t>1</t>
  </si>
  <si>
    <t>Ch’ang-gan</t>
  </si>
  <si>
    <t>Cháng'ān</t>
  </si>
  <si>
    <t>長安</t>
  </si>
  <si>
    <t>长安</t>
  </si>
  <si>
    <t>NULL</t>
  </si>
  <si>
    <t>34.15667830251313</t>
  </si>
  <si>
    <t>108.9091184077355</t>
  </si>
  <si>
    <t>After Ts'in</t>
  </si>
  <si>
    <t>Chang'an</t>
  </si>
  <si>
    <t>Later Qin</t>
  </si>
  <si>
    <t>Se-gan</t>
  </si>
  <si>
    <t>Shen-se</t>
  </si>
  <si>
    <t>China</t>
  </si>
  <si>
    <t>Shǎnxī</t>
  </si>
  <si>
    <t>Xī'ān</t>
  </si>
  <si>
    <t>Yâo Hing</t>
  </si>
  <si>
    <t>Yáo Xìng</t>
  </si>
  <si>
    <t>This one is pretty easy. Chang'an isn't exactly an obscure village. It's been around for ages and has a well recorded history. The exact position here is the middle of the Chang'an district in Xi'an. It's difficult to say exactly where Faxian started from. Possibly the Daxingshan Temple, which would have existed when he was alive. The ancient country is confirmed by the Wikipedia entry for Chang'an. The ruler is confirmed by the Wikipedia entry for the Later Qin and the entry fro Yao Xing. The only bit of uncertainty here is Se-gan. I'm pretty sure that's just another name for Xi'an.</t>
  </si>
  <si>
    <t>2</t>
  </si>
  <si>
    <t>Lung</t>
  </si>
  <si>
    <t>Lǒng</t>
  </si>
  <si>
    <t>隴</t>
  </si>
  <si>
    <t>陇</t>
  </si>
  <si>
    <t>35.00323040621305</t>
  </si>
  <si>
    <t>104.63883381396477</t>
  </si>
  <si>
    <t>Western Ts’in</t>
  </si>
  <si>
    <t>Western Qin</t>
  </si>
  <si>
    <t>Lung Chow</t>
  </si>
  <si>
    <t>Kan-sŭh</t>
  </si>
  <si>
    <t>Gānsù</t>
  </si>
  <si>
    <t>Lǒngxī</t>
  </si>
  <si>
    <t>Dìngxī</t>
  </si>
  <si>
    <t>K’eih-fuh K’een-kwei</t>
  </si>
  <si>
    <t>Qǐfú Gānguī</t>
  </si>
  <si>
    <t>Longxi matches up with Lung pretty well. Ancient country is based on maps for the Western Qin on Wikipedia. Initially I had assumed it was part of the After Qin but it definitely appears to have been within the Western Qin.</t>
  </si>
  <si>
    <t>3</t>
  </si>
  <si>
    <t>Kingdom of K’een-kwei</t>
  </si>
  <si>
    <t>Kingdom of Gānguī</t>
  </si>
  <si>
    <t>乾歸國</t>
  </si>
  <si>
    <t>干归国</t>
  </si>
  <si>
    <t>36.05820348815692</t>
  </si>
  <si>
    <t>103.82881123994093</t>
  </si>
  <si>
    <t>Lan-chow</t>
  </si>
  <si>
    <t>Lánzhōu</t>
  </si>
  <si>
    <t>Wikipedia confirms Lan Chow is Lanzhou. Footnote 6 gives ancient ruler, ancient country, and city.</t>
  </si>
  <si>
    <t>4</t>
  </si>
  <si>
    <t>Kingdom of Now-t’an</t>
  </si>
  <si>
    <t>Kingdom of Rǔtán</t>
  </si>
  <si>
    <t>褥⁠檀國</t>
  </si>
  <si>
    <t>褥⁠檀国</t>
  </si>
  <si>
    <t>36.51037835570662</t>
  </si>
  <si>
    <t>102.10350864038082</t>
  </si>
  <si>
    <t>Southern Leang</t>
  </si>
  <si>
    <t>Southern Liáng</t>
  </si>
  <si>
    <t>Chéngzhōng</t>
  </si>
  <si>
    <t>Xīníng</t>
  </si>
  <si>
    <t>Qīnghǎi</t>
  </si>
  <si>
    <t>T’ŭh-făh Now-t’an</t>
  </si>
  <si>
    <t>Tūfǎ Rǔtán</t>
  </si>
  <si>
    <t>According to the Chinese version of the Wikipedia entry for the Southern Liang, in 399 the capital was moved to Xiping, modern Xining, Qinghai. This makes sense geographically because it is along the way to Yanglow Mountain and it has been a well known stop on the Silk  Road for 2100 years. Footnote 8 from Legge mentions Leang-chow, currently Liangzhou District in Wuwei, Gansu. Despite being mentioned here it is not likely the place Faxian visited. Legge only mentions it as preserving the name Leang (Liang) and the timeline on the Chinese Wikipedia entry for Southern Liang does not match up. Also, according to the Chinese Wikipedia entry for Liangzhou District, Liangzhou used to be knwon as Guzang, which is what shows up on the map for Southern Liang. This confirms that Guzang is not the same as Xiping/Xining.</t>
  </si>
  <si>
    <t>5</t>
  </si>
  <si>
    <t>Yang-low Mountain</t>
  </si>
  <si>
    <t>Yǎnglóu Mountain</t>
  </si>
  <si>
    <t>養樓山</t>
  </si>
  <si>
    <t>养楼山</t>
  </si>
  <si>
    <t>36.999586695333846</t>
  </si>
  <si>
    <t>102.16384853122598</t>
  </si>
  <si>
    <t>Daban Shan</t>
  </si>
  <si>
    <t>Hùzhù</t>
  </si>
  <si>
    <t>Hǎidōng</t>
  </si>
  <si>
    <t>This one was tricky. Daban Shan is a well known mountain in this region. Confirming it's the same as Yang-low Mountain required a lot of searching for the original Chinese text's name for the mountain. I managed to find an article on haibeinews.com about a tunnel through Daban Shan which recently opened. The article clearly states that Daban Shan used to be known as Yang-low Mountain.</t>
  </si>
  <si>
    <t>6</t>
  </si>
  <si>
    <t>Emporium of Chang-yih</t>
  </si>
  <si>
    <t>Emporium of Zhāngyè</t>
  </si>
  <si>
    <t>張掖鎮</t>
  </si>
  <si>
    <t>张掖镇</t>
  </si>
  <si>
    <t>38.92895178099787</t>
  </si>
  <si>
    <t>100.44401981420901</t>
  </si>
  <si>
    <t>Chang-yih</t>
  </si>
  <si>
    <t>Gānzhōu</t>
  </si>
  <si>
    <t>Zhāngyè</t>
  </si>
  <si>
    <t>The Wikipedia entry for Zhangye confirms Chang-yih is the same city (although it uses the Wade-Giles spelling "Changyeh").  Ganzhou was chosen because it is the seat of Zhangye.</t>
  </si>
  <si>
    <t>7</t>
  </si>
  <si>
    <t>T’un-hwang</t>
  </si>
  <si>
    <t>Dūnhuáng</t>
  </si>
  <si>
    <t>燉煌</t>
  </si>
  <si>
    <t>40.091425217302415</t>
  </si>
  <si>
    <t>94.68236364183417</t>
  </si>
  <si>
    <t>Jiǔquán</t>
  </si>
  <si>
    <t>Dunhuang has had the same name for a long long time. There are other versions of the name that start with T/Th.</t>
  </si>
  <si>
    <t>8</t>
  </si>
  <si>
    <t>Shen-shen</t>
  </si>
  <si>
    <t>Shànshàn</t>
  </si>
  <si>
    <t>鄯善</t>
  </si>
  <si>
    <t>39.01490876089363</t>
  </si>
  <si>
    <t>88.15618887472078</t>
  </si>
  <si>
    <t>Xīnjiāng</t>
  </si>
  <si>
    <t>9</t>
  </si>
  <si>
    <t>Woo-e</t>
  </si>
  <si>
    <t>Wū⁠yí</t>
  </si>
  <si>
    <t>烏⁠夷</t>
  </si>
  <si>
    <t>乌⁠夷</t>
  </si>
  <si>
    <t>41.85859891896489</t>
  </si>
  <si>
    <t>83.03166539580081</t>
  </si>
  <si>
    <t>10</t>
  </si>
  <si>
    <t>Yu-teen</t>
  </si>
  <si>
    <t>Yútián</t>
  </si>
  <si>
    <t>于闐</t>
  </si>
  <si>
    <t>于阗</t>
  </si>
  <si>
    <t>36.93461166815535</t>
  </si>
  <si>
    <t>79.87565469198228</t>
  </si>
  <si>
    <t>Gomati Monastery</t>
  </si>
  <si>
    <t>11</t>
  </si>
  <si>
    <t>Tsze-hoh</t>
  </si>
  <si>
    <t>37.766925247131944</t>
  </si>
  <si>
    <t>75.2332648903199</t>
  </si>
  <si>
    <t>12</t>
  </si>
  <si>
    <t>Yu-hwuy</t>
  </si>
  <si>
    <t>35.915808729233845</t>
  </si>
  <si>
    <t>74.29197908984372</t>
  </si>
  <si>
    <t>Gilgit-Baltistan</t>
  </si>
  <si>
    <t>Pakistan</t>
  </si>
  <si>
    <t>13</t>
  </si>
  <si>
    <t>K’eeh-ch’â</t>
  </si>
  <si>
    <t>35.2945088968479</t>
  </si>
  <si>
    <t>75.62750135957026</t>
  </si>
  <si>
    <t>14</t>
  </si>
  <si>
    <t>T’o-Ieih</t>
  </si>
  <si>
    <t>35.10675968841741</t>
  </si>
  <si>
    <t>72.99755404011535</t>
  </si>
  <si>
    <t>Khyber Pakhtunkhwa</t>
  </si>
  <si>
    <t>15</t>
  </si>
  <si>
    <t>Woo-chang</t>
  </si>
  <si>
    <t>34.77873338961653</t>
  </si>
  <si>
    <t>72.33334015655703</t>
  </si>
  <si>
    <t>16</t>
  </si>
  <si>
    <t>Soo-ho-to</t>
  </si>
  <si>
    <t>34.65169950508407</t>
  </si>
  <si>
    <t>72.21028088377693</t>
  </si>
  <si>
    <t>17</t>
  </si>
  <si>
    <t>Gandhâra</t>
  </si>
  <si>
    <t>34.16702387496293</t>
  </si>
  <si>
    <t>71.7220490760742</t>
  </si>
  <si>
    <t>18</t>
  </si>
  <si>
    <t>Takshaśilâ</t>
  </si>
  <si>
    <t>33.73143909021518</t>
  </si>
  <si>
    <t>72.83341236977537</t>
  </si>
  <si>
    <t>Punjab</t>
  </si>
  <si>
    <t>19</t>
  </si>
  <si>
    <t>Purushapura</t>
  </si>
  <si>
    <t>34.002496709436734</t>
  </si>
  <si>
    <t>71.57382729450865</t>
  </si>
  <si>
    <t>20</t>
  </si>
  <si>
    <t>He-lo</t>
  </si>
  <si>
    <t>34.36447187004159</t>
  </si>
  <si>
    <t>70.47714034997773</t>
  </si>
  <si>
    <t>Jalalabad</t>
  </si>
  <si>
    <t>Nangarhar</t>
  </si>
  <si>
    <t>Afghanistan</t>
  </si>
  <si>
    <t>21</t>
  </si>
  <si>
    <t>Capital of Nagâra</t>
  </si>
  <si>
    <t>34.411786302122465</t>
  </si>
  <si>
    <t>70.4702738948996</t>
  </si>
  <si>
    <t>22</t>
  </si>
  <si>
    <t>Valley Near Capital of Nagâra</t>
  </si>
  <si>
    <t>34.46530150459222</t>
  </si>
  <si>
    <t>70.54992477380586</t>
  </si>
  <si>
    <t>23</t>
  </si>
  <si>
    <t>Little Snowy Mountains</t>
  </si>
  <si>
    <t>34.03816555379828</t>
  </si>
  <si>
    <t>69.902430769975</t>
  </si>
  <si>
    <t>Mount Sikaram</t>
  </si>
  <si>
    <t>Paktia</t>
  </si>
  <si>
    <t>The corresponding footnote mentions the Safeid Koh and Kohat Pass. Kohat Pass is still called that today. Safeid Koh is definitely Safēd Kōh (Dari) or Spīn Ghar (Pashto). The tallest mountain in the range is Mount Sikaram. Seems like a good enough spot to mark the range.</t>
  </si>
  <si>
    <t>24</t>
  </si>
  <si>
    <t>Lo-e</t>
  </si>
  <si>
    <t>33.33588649117381</t>
  </si>
  <si>
    <t>69.92344623121339</t>
  </si>
  <si>
    <t>Khost</t>
  </si>
  <si>
    <t>This is largely just a guess. I've got no way of knowing for sure since all Wikipedia has about any of the towns in this area of the world involves the Second Anglo-Afghan war or the GWOT in Afghanistan. Nothing about ancient history. Not sure where to really begin here. May need to find specialist journals on the history of this part of Afghanistan and Pakistan. No idea if they even exist.</t>
  </si>
  <si>
    <t>25</t>
  </si>
  <si>
    <t>Poh-nâ</t>
  </si>
  <si>
    <t>32.988315923725175</t>
  </si>
  <si>
    <t>70.60313980066132</t>
  </si>
  <si>
    <t>Bannu</t>
  </si>
  <si>
    <t>26</t>
  </si>
  <si>
    <t>Pe-t’oo</t>
  </si>
  <si>
    <t>32.48134397940673</t>
  </si>
  <si>
    <t>72.8920924529076</t>
  </si>
  <si>
    <t>Bhera</t>
  </si>
  <si>
    <t>Sargodha</t>
  </si>
  <si>
    <t>27</t>
  </si>
  <si>
    <t>Ma-t’âou-lo</t>
  </si>
  <si>
    <t>27.494246295517122</t>
  </si>
  <si>
    <t>77.66572232846681</t>
  </si>
  <si>
    <t>Uttar Pradesh</t>
  </si>
  <si>
    <t>India</t>
  </si>
  <si>
    <t>28</t>
  </si>
  <si>
    <t>Saṅkâśya</t>
  </si>
  <si>
    <t>27.33006113726599</t>
  </si>
  <si>
    <t>79.25747333120137</t>
  </si>
  <si>
    <t>29</t>
  </si>
  <si>
    <t>Kanyâkubja</t>
  </si>
  <si>
    <t>27.04900858535046</t>
  </si>
  <si>
    <t>79.89687617923914</t>
  </si>
  <si>
    <t>30</t>
  </si>
  <si>
    <t>Â-le</t>
  </si>
  <si>
    <t>31</t>
  </si>
  <si>
    <t>Shâ-che</t>
  </si>
  <si>
    <t>26.783630699664172</t>
  </si>
  <si>
    <t>82.18445324595723</t>
  </si>
  <si>
    <t>32</t>
  </si>
  <si>
    <t>Śrâvastî</t>
  </si>
  <si>
    <t>27.507304072925685</t>
  </si>
  <si>
    <t>82.01523378327738</t>
  </si>
  <si>
    <t>Kośala</t>
  </si>
  <si>
    <t>33</t>
  </si>
  <si>
    <t>Too-wei</t>
  </si>
  <si>
    <t>27.493788556662818</t>
  </si>
  <si>
    <t>81.87964706678713</t>
  </si>
  <si>
    <t>34</t>
  </si>
  <si>
    <t>Na-pei-keâ</t>
  </si>
  <si>
    <t>27.50397427851355</t>
  </si>
  <si>
    <t>83.01952451857755</t>
  </si>
  <si>
    <t>Lumbini</t>
  </si>
  <si>
    <t>Nepal</t>
  </si>
  <si>
    <t>35</t>
  </si>
  <si>
    <t>Town North of Na-pei-keâ</t>
  </si>
  <si>
    <t>27.59332346636215</t>
  </si>
  <si>
    <t>83.07679240669472</t>
  </si>
  <si>
    <t>36</t>
  </si>
  <si>
    <t>Kapilavastu</t>
  </si>
  <si>
    <t>27.565003085219224</t>
  </si>
  <si>
    <t>83.03497404250334</t>
  </si>
  <si>
    <t>37</t>
  </si>
  <si>
    <t>Lumbinî</t>
  </si>
  <si>
    <t>27.46739298855394</t>
  </si>
  <si>
    <t>83.26571753232031</t>
  </si>
  <si>
    <t>38</t>
  </si>
  <si>
    <t>Râma</t>
  </si>
  <si>
    <t>39</t>
  </si>
  <si>
    <t>Tope Where the Buddha Sent Back Chaṇḍaka</t>
  </si>
  <si>
    <t>27.430118564185257</t>
  </si>
  <si>
    <t>83.8474540303527</t>
  </si>
  <si>
    <t>40</t>
  </si>
  <si>
    <t>Charcoal Tope</t>
  </si>
  <si>
    <t>26.986329333955293</t>
  </si>
  <si>
    <t>84.393163000959</t>
  </si>
  <si>
    <t>Lauria Nandangarh Stupa</t>
  </si>
  <si>
    <t>41</t>
  </si>
  <si>
    <t>Kuśanagara</t>
  </si>
  <si>
    <t>26.7430162374067</t>
  </si>
  <si>
    <t>83.87320193640551</t>
  </si>
  <si>
    <t>Parinirvana Stupa</t>
  </si>
  <si>
    <t>42</t>
  </si>
  <si>
    <t>Lichchhavis Pillar</t>
  </si>
  <si>
    <t>26.01437573246011</t>
  </si>
  <si>
    <t>85.10791014553105</t>
  </si>
  <si>
    <t>Bassahar</t>
  </si>
  <si>
    <t>Bakhra</t>
  </si>
  <si>
    <t>43</t>
  </si>
  <si>
    <t>Kingdom of Vaišâl</t>
  </si>
  <si>
    <t>26.014780548059537</t>
  </si>
  <si>
    <t>85.09495798243438</t>
  </si>
  <si>
    <t>Bihar</t>
  </si>
  <si>
    <t>44</t>
  </si>
  <si>
    <t>Bows and Weapons Laid Down Tope</t>
  </si>
  <si>
    <t>45</t>
  </si>
  <si>
    <t>Confluence of the Five Rivers</t>
  </si>
  <si>
    <t>26.43949179955901</t>
  </si>
  <si>
    <t>79.21217655298437</t>
  </si>
  <si>
    <t>Pachnada</t>
  </si>
  <si>
    <t>Anhatha</t>
  </si>
  <si>
    <t>Etawah</t>
  </si>
  <si>
    <t>Kanpur</t>
  </si>
  <si>
    <t>I'm not sure about the precise location of this place, but it's gotta be very nearby. Keshav Kashmiri's Quora question titled, "Where is the place in India where five rivers meet?" was answered very clearly by Deb P. Choudhury. The Kunwari, Pahuj, Yamuna, Chambel, and Sindh rivers all meet around the same place. Obviously not all in one spot, but all within an 8 or 9 mile wide region in Etawah District, Uttar Pradesh, India.</t>
  </si>
  <si>
    <t>46</t>
  </si>
  <si>
    <t>Pâṭaliputtra</t>
  </si>
  <si>
    <t>25.600334733413224</t>
  </si>
  <si>
    <t>85.17480100122827</t>
  </si>
  <si>
    <t>47</t>
  </si>
  <si>
    <t>Ne-le</t>
  </si>
  <si>
    <t>48</t>
  </si>
  <si>
    <t>Indra-śila-guhâ</t>
  </si>
  <si>
    <t>25.021011866415765</t>
  </si>
  <si>
    <t>85.4992275630334</t>
  </si>
  <si>
    <t>49</t>
  </si>
  <si>
    <t>Nâla</t>
  </si>
  <si>
    <t>25.146201055831895</t>
  </si>
  <si>
    <t>85.42835071494505</t>
  </si>
  <si>
    <t>50</t>
  </si>
  <si>
    <t>New Râjagṛiha</t>
  </si>
  <si>
    <t>25.018748635180835</t>
  </si>
  <si>
    <t>85.4032881539099</t>
  </si>
  <si>
    <t>Ajâtaśatru's Tope</t>
  </si>
  <si>
    <t>Ajatashatru Stupa</t>
  </si>
  <si>
    <t>51</t>
  </si>
  <si>
    <t>Gṛidhra-kûṭa</t>
  </si>
  <si>
    <t>25.011304665466987</t>
  </si>
  <si>
    <t>85.4332480868809</t>
  </si>
  <si>
    <t>52</t>
  </si>
  <si>
    <t>Cave Where the Buddha Sat in Meditation</t>
  </si>
  <si>
    <t>25.002150511205375</t>
  </si>
  <si>
    <t>85.44678377998285</t>
  </si>
  <si>
    <t>Sugarakhata Cave</t>
  </si>
  <si>
    <t>53</t>
  </si>
  <si>
    <t>Vulture Cavern</t>
  </si>
  <si>
    <t>25.00165278704919</t>
  </si>
  <si>
    <t>85.44648722513365</t>
  </si>
  <si>
    <t>Vulture Peak</t>
  </si>
  <si>
    <t>54</t>
  </si>
  <si>
    <t>Where Devadatta Threw a Rock at the Buddha</t>
  </si>
  <si>
    <t>25.00342213959736</t>
  </si>
  <si>
    <t>85.44360177047976</t>
  </si>
  <si>
    <t>I'm sure it had to be around here somewhere. This is a high up spot according to google maps terrain layer. Seems like a good a place as any.</t>
  </si>
  <si>
    <t>55</t>
  </si>
  <si>
    <t>Karaṇḍa Veṇuvana</t>
  </si>
  <si>
    <t>Venu Van</t>
  </si>
  <si>
    <t>25.01547566828733</t>
  </si>
  <si>
    <t>85.41935425864358</t>
  </si>
  <si>
    <t>56</t>
  </si>
  <si>
    <t>The Śmaśânam</t>
  </si>
  <si>
    <t>57</t>
  </si>
  <si>
    <t>Pippala Cave</t>
  </si>
  <si>
    <t>25.012176175496776</t>
  </si>
  <si>
    <t>85.41785996096175</t>
  </si>
  <si>
    <t>Jarasandha ki Baithak</t>
  </si>
  <si>
    <t>58</t>
  </si>
  <si>
    <t>Śrataparṇa Cave</t>
  </si>
  <si>
    <t>25.00712084061999</t>
  </si>
  <si>
    <t>85.4107398798052</t>
  </si>
  <si>
    <t>59</t>
  </si>
  <si>
    <t>Devadatta's Dwelling</t>
  </si>
  <si>
    <t>24.999023896675084</t>
  </si>
  <si>
    <t>85.43483022082559</t>
  </si>
  <si>
    <t>According to buddhanet.net Devadatta's cave is called Makdum Kund. Shravasti Dhammika's 2008 blog pot identifies Makdum Kund as likely to be Devadatta's dwelling. The Bhikkhu seems to be too cautious to confidently assert that Makdum Kund matches up with the place in Faxian's narrative. Initially I thought his caution was unwarranted. But Anand Singh makes a convincing case in "Giriyaka Hilltop Buddhist
Monastic Complex (Rajgir): Understanding Antiquarian Remains and Physical Spaces" that this cave is not correct. Instead he identifies a cave south of Rajgir. Unfortunately he doesn't give the precise location. The spot I have chosen is probably pretty far off, but it for sure had to be somewhere between Rajgir and the Panchane River.</t>
  </si>
  <si>
    <t>60</t>
  </si>
  <si>
    <t>Gayâ</t>
  </si>
  <si>
    <t>24.78969479649287</t>
  </si>
  <si>
    <t>84.98467590145651</t>
  </si>
  <si>
    <t>61</t>
  </si>
  <si>
    <t>Forest South of Gayâ</t>
  </si>
  <si>
    <t>24.696962894699446</t>
  </si>
  <si>
    <t>84.9659879247863</t>
  </si>
  <si>
    <t>62</t>
  </si>
  <si>
    <t>Gurupada Mountain</t>
  </si>
  <si>
    <t>24.548687563998897</t>
  </si>
  <si>
    <t>85.2906752102283</t>
  </si>
  <si>
    <t>63</t>
  </si>
  <si>
    <t>64</t>
  </si>
  <si>
    <t>"The Wilderness" Vihara</t>
  </si>
  <si>
    <t>65</t>
  </si>
  <si>
    <t>Vârâṇasî</t>
  </si>
  <si>
    <t>25.311619542229757</t>
  </si>
  <si>
    <t>82.96152352056333</t>
  </si>
  <si>
    <t>Kâśî</t>
  </si>
  <si>
    <t>66</t>
  </si>
  <si>
    <t>The Park of the Ṛishi’s Deer-wild</t>
  </si>
  <si>
    <t>25.37185416787389</t>
  </si>
  <si>
    <t>83.00546883306333</t>
  </si>
  <si>
    <t>67</t>
  </si>
  <si>
    <t>Ghochiravana Vihâra</t>
  </si>
  <si>
    <t>25.340593900335598</t>
  </si>
  <si>
    <t>81.36565102487407</t>
  </si>
  <si>
    <t>Kauśâmbî</t>
  </si>
  <si>
    <t>68</t>
  </si>
  <si>
    <t>Where the Buddha Converted the Evil Demon</t>
  </si>
  <si>
    <t>Āḷavī</t>
  </si>
  <si>
    <t>69</t>
  </si>
  <si>
    <t>25.593751096592946</t>
  </si>
  <si>
    <t>85.13761656022503</t>
  </si>
  <si>
    <t>Patna</t>
  </si>
  <si>
    <t>70</t>
  </si>
  <si>
    <t>Champâ</t>
  </si>
  <si>
    <t>25.248716707163823</t>
  </si>
  <si>
    <t>86.918446321582</t>
  </si>
  <si>
    <t>71</t>
  </si>
  <si>
    <t>Tâmaliptî</t>
  </si>
  <si>
    <t>Tāmraliptī</t>
  </si>
  <si>
    <t>22.277762973128496</t>
  </si>
  <si>
    <t>87.91568685806817</t>
  </si>
  <si>
    <t>72</t>
  </si>
  <si>
    <t>Abhayagiri</t>
  </si>
  <si>
    <t>8.369206711644521</t>
  </si>
  <si>
    <t>80.39628403105795</t>
  </si>
  <si>
    <t>Singhala</t>
  </si>
  <si>
    <t>Anuradhapura</t>
  </si>
  <si>
    <t>North Central</t>
  </si>
  <si>
    <t>Sri Lanka</t>
  </si>
  <si>
    <t>73</t>
  </si>
  <si>
    <t>Chaitya</t>
  </si>
  <si>
    <t>Kantaka Cetiya</t>
  </si>
  <si>
    <t>8.351052066439372</t>
  </si>
  <si>
    <t>80.51843880622751</t>
  </si>
  <si>
    <t>Mihintale</t>
  </si>
  <si>
    <t>74</t>
  </si>
  <si>
    <t>Mahâ-vihâra</t>
  </si>
  <si>
    <t>Mahâvihâra</t>
  </si>
  <si>
    <t>8.344736805249184</t>
  </si>
  <si>
    <t>80.39720462816337</t>
  </si>
  <si>
    <t>Anuradhapura Maha Viharaya</t>
  </si>
  <si>
    <t>This place is easily confirmed by the Wikipedia entry for it and the official webite of the temple which is still present today.</t>
  </si>
  <si>
    <t>75</t>
  </si>
  <si>
    <t>Unnamed Island</t>
  </si>
  <si>
    <t>8.009014543184485</t>
  </si>
  <si>
    <t>93.33508280825767</t>
  </si>
  <si>
    <t>Jhoola</t>
  </si>
  <si>
    <t>Nancowry</t>
  </si>
  <si>
    <t>Nicobar</t>
  </si>
  <si>
    <t>Andaman and Nicobar Islands</t>
  </si>
  <si>
    <t>This is just a guess. It could be just about anywhere in the Bay of Bengal or the Andaman Sea. It's unlikely it was further south towards Java. It was 16 days from Sri Lanka and roughly 90 days to Java so it seems probable his ship only made it as far as the Andaman and Nicobar Islands at this point in the narrative. I have chosen this island because it's far away from the mainland and from Sumatra. Some of the other islands in this chain would have been very close to Sumatra and from the narrative it sounds like they didn't get close to land until arriving at Java.</t>
  </si>
  <si>
    <t>76</t>
  </si>
  <si>
    <t>Java-dvîpa</t>
  </si>
  <si>
    <t>-6.98792236645769</t>
  </si>
  <si>
    <t>106.54260901787478</t>
  </si>
  <si>
    <t>Palabuhanratu</t>
  </si>
  <si>
    <t>Sukabumi Regency</t>
  </si>
  <si>
    <t>West Java</t>
  </si>
  <si>
    <t>Indonesia</t>
  </si>
  <si>
    <t>Java is for sure Java-dvipa. The Wikipedia entry for Tarumanagara indicates that it is likely Faxian landed on the western part of the island. This assertion is presented without evidence but I agree. The Taruma kingdom was the first (not sure about this actually, need to find a history of Java) to arise on Java, not long after Faxian's visit. Given the location of Tarumanagara on Java it's reasonable to assume that the western tip of the island was inhabited about a generation before Faxian's visit. Pelabuhanratu seems like a good a spot as any. But really it could have been anywhere on the island.</t>
  </si>
  <si>
    <t>77</t>
  </si>
  <si>
    <t>Mount Lâo</t>
  </si>
  <si>
    <t>Mount Láo</t>
  </si>
  <si>
    <t>牢山</t>
  </si>
  <si>
    <t>36.12388426477142</t>
  </si>
  <si>
    <t>120.6087275949692</t>
  </si>
  <si>
    <t>Ch’ang-kwang</t>
  </si>
  <si>
    <t>Ts’ing-chow</t>
  </si>
  <si>
    <t>Qīngdǎo</t>
  </si>
  <si>
    <t>Shāndōng</t>
  </si>
  <si>
    <t>78</t>
  </si>
  <si>
    <t>Qīngzhōu</t>
  </si>
  <si>
    <t>青州</t>
  </si>
  <si>
    <t>36.68477766956788</t>
  </si>
  <si>
    <t>118.48026407868124</t>
  </si>
  <si>
    <t>Wéifāng</t>
  </si>
  <si>
    <t>The Wikipedia entry for Qingzhou confirms this is the correct location.</t>
  </si>
  <si>
    <t>79</t>
  </si>
  <si>
    <t>Nan-king</t>
  </si>
  <si>
    <t>Nánjīng</t>
  </si>
  <si>
    <t>32.05833354267081</t>
  </si>
  <si>
    <t>118.79651188777548</t>
  </si>
  <si>
    <t>Jiāngsū</t>
  </si>
  <si>
    <t>Nanking was renamed Nanjing in. It's long history is extensively documented.</t>
  </si>
  <si>
    <t>Chapter (Legge)</t>
  </si>
  <si>
    <t>Page (Legge)</t>
  </si>
  <si>
    <t>Google Map</t>
  </si>
  <si>
    <t>Modern Township Level</t>
  </si>
  <si>
    <t>Modern County Level</t>
  </si>
  <si>
    <t>Modern Prefectural Level</t>
  </si>
  <si>
    <t>Modern Provincial Level</t>
  </si>
  <si>
    <t>Ancient Township Level (Legge)</t>
  </si>
  <si>
    <t>Ancient County Level (Legge)</t>
  </si>
  <si>
    <t>Ancient Prefectural Level (Legge)</t>
  </si>
  <si>
    <t>Ancient Provincial Level (Legge)</t>
  </si>
  <si>
    <t>Modern Destination (Legge)</t>
  </si>
  <si>
    <t>Modern Township Level (Legge)</t>
  </si>
  <si>
    <t>Modern County Level (Legge)</t>
  </si>
  <si>
    <t>Modern Prefectural Level (Legge)</t>
  </si>
  <si>
    <t>Modern Provincial Level (Legge)</t>
  </si>
  <si>
    <t>Modern Country (Legge)</t>
  </si>
  <si>
    <t>Ancient Country (Pinyin)</t>
  </si>
  <si>
    <t>Ancient Ruler (Pinyin)</t>
  </si>
  <si>
    <t>Xinjiapocun</t>
  </si>
  <si>
    <t>?</t>
  </si>
  <si>
    <t>Yao Hing</t>
  </si>
  <si>
    <t>After Ts'in (inferred)</t>
  </si>
  <si>
    <t>Yao Hing (inferred)</t>
  </si>
  <si>
    <t>Shen-se/Kan-suh border</t>
  </si>
  <si>
    <t>Western Ts'in</t>
  </si>
  <si>
    <t>K'een-kwei K'eih-fuh</t>
  </si>
  <si>
    <t>Kan-suh</t>
  </si>
  <si>
    <t>T'uh-fah Now-t'an</t>
  </si>
  <si>
    <t>Leang-chow</t>
  </si>
  <si>
    <t>Northern Leang</t>
  </si>
  <si>
    <t>Twan-yeh</t>
  </si>
  <si>
    <t>Kan-chow</t>
  </si>
  <si>
    <t>T'un-hwang</t>
  </si>
  <si>
    <t>Western Leang</t>
  </si>
  <si>
    <t>Le Hao</t>
  </si>
  <si>
    <t>Gan-se</t>
  </si>
  <si>
    <t>Ruoqiang Loulan Museum</t>
  </si>
  <si>
    <t>Lop Nor</t>
  </si>
  <si>
    <t>Foo Kung-sun</t>
  </si>
  <si>
    <t>Kutscha</t>
  </si>
  <si>
    <t>Bai Zhen?</t>
  </si>
  <si>
    <t>2 / 3</t>
  </si>
  <si>
    <t>Yu-teen / Khoten</t>
  </si>
  <si>
    <t>Kohten</t>
  </si>
  <si>
    <t>Tashkurgan</t>
  </si>
  <si>
    <t>Modern Town Level</t>
  </si>
  <si>
    <t>Modern District Level</t>
  </si>
  <si>
    <t>Modern Division Level</t>
  </si>
  <si>
    <t>Ancient Town Level (Legge)</t>
  </si>
  <si>
    <t>Ancient District Level (Legge)</t>
  </si>
  <si>
    <t>Ancient Division Level (Legge)</t>
  </si>
  <si>
    <t>Modern Town Level (Legge)</t>
  </si>
  <si>
    <t>Modern District Level (Legge)</t>
  </si>
  <si>
    <t>Modern Division Level (Legge)</t>
  </si>
  <si>
    <t>Ancient Country</t>
  </si>
  <si>
    <t>Ancient Ruler</t>
  </si>
  <si>
    <t>Aktasch?</t>
  </si>
  <si>
    <t>4 / 5</t>
  </si>
  <si>
    <t>K'eeh-ch'a</t>
  </si>
  <si>
    <t>Iskardu / Skardo</t>
  </si>
  <si>
    <t>T'o-leih</t>
  </si>
  <si>
    <t>Darada</t>
  </si>
  <si>
    <t>Woo-chang / Udyana</t>
  </si>
  <si>
    <t>Soo-ho-to / Udyana</t>
  </si>
  <si>
    <t>Swastene</t>
  </si>
  <si>
    <t>Gandhara</t>
  </si>
  <si>
    <t>Dheri and Banjour</t>
  </si>
  <si>
    <t>Takshasila / Taxila</t>
  </si>
  <si>
    <t>Peshawur</t>
  </si>
  <si>
    <t>Modern City Level</t>
  </si>
  <si>
    <t>-</t>
  </si>
  <si>
    <t>Modern City Level (Legge)</t>
  </si>
  <si>
    <t>Nagara</t>
  </si>
  <si>
    <t>Jellalabad</t>
  </si>
  <si>
    <t>&lt;unnamed capital&gt;</t>
  </si>
  <si>
    <t>&lt;mouth of a valley&gt;</t>
  </si>
  <si>
    <t>Khost?</t>
  </si>
  <si>
    <t>Lo-e / Rohi</t>
  </si>
  <si>
    <t>Poh-na</t>
  </si>
  <si>
    <t>Pe-t'oo</t>
  </si>
  <si>
    <t>Bhida</t>
  </si>
  <si>
    <t>Modern State Level</t>
  </si>
  <si>
    <t xml:space="preserve">Ma-t'aou-lo </t>
  </si>
  <si>
    <t>Muttra</t>
  </si>
  <si>
    <t>Lord Buddha Sankisa Stupa</t>
  </si>
  <si>
    <t>Sankasya</t>
  </si>
  <si>
    <t>Samkassam</t>
  </si>
  <si>
    <t>Kanyakubja</t>
  </si>
  <si>
    <t>A-le</t>
  </si>
  <si>
    <t>Sha-che</t>
  </si>
  <si>
    <t>Saket</t>
  </si>
  <si>
    <t>Jetavana</t>
  </si>
  <si>
    <t>Sravasti</t>
  </si>
  <si>
    <t>Sewet</t>
  </si>
  <si>
    <t>Padri?</t>
  </si>
  <si>
    <t>Tadwa</t>
  </si>
  <si>
    <t>Ancient City Level (Legge)</t>
  </si>
  <si>
    <t>Gotihawa Pillar of Ashoka</t>
  </si>
  <si>
    <t>Na-pei-keâ / Nabhiga</t>
  </si>
  <si>
    <t>&lt;unnamed town&gt;</t>
  </si>
  <si>
    <t>Rama Tope</t>
  </si>
  <si>
    <t>Rama</t>
  </si>
  <si>
    <t>Ananda Stupa</t>
  </si>
  <si>
    <t>Kolhua</t>
  </si>
  <si>
    <t>confluence of the five rivers</t>
  </si>
  <si>
    <t>Aśoka's Palace</t>
  </si>
  <si>
    <t>80</t>
  </si>
  <si>
    <t>Giriyak Hill Stupa</t>
  </si>
  <si>
    <t>81</t>
  </si>
  <si>
    <t>Sariputta Stupa</t>
  </si>
  <si>
    <t>Bargaon</t>
  </si>
  <si>
    <t>Baragong</t>
  </si>
  <si>
    <t>Râjagṛiha</t>
  </si>
  <si>
    <t>83</t>
  </si>
  <si>
    <t>84</t>
  </si>
  <si>
    <t>"the Śmaśânam"</t>
  </si>
  <si>
    <t>85</t>
  </si>
  <si>
    <t>Pippala House</t>
  </si>
  <si>
    <t>86</t>
  </si>
  <si>
    <t>Devadatta's dwelling</t>
  </si>
  <si>
    <t>87</t>
  </si>
  <si>
    <t>Gaya</t>
  </si>
  <si>
    <t>88</t>
  </si>
  <si>
    <t>Forest south of Gaya</t>
  </si>
  <si>
    <t>92</t>
  </si>
  <si>
    <t>Gurpa</t>
  </si>
  <si>
    <t>Gurupada</t>
  </si>
  <si>
    <t>93</t>
  </si>
  <si>
    <t>94</t>
  </si>
  <si>
    <t>"The Wilderness"</t>
  </si>
  <si>
    <t>Kasi</t>
  </si>
  <si>
    <t>96</t>
  </si>
  <si>
    <t>Ghoshitarama Monastery</t>
  </si>
  <si>
    <t>Kosam Khiraj</t>
  </si>
  <si>
    <t>"where Buddha converted the evil demon"</t>
  </si>
  <si>
    <t>98</t>
  </si>
  <si>
    <t>100</t>
  </si>
  <si>
    <t>Champanagar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</si>
</sst>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font>
      <u/>
      <color rgb="FF0000FF"/>
    </font>
    <font>
      <u/>
      <color rgb="FF0000FF"/>
    </font>
    <font>
      <u/>
      <color rgb="FF0000FF"/>
    </font>
    <font>
      <color rgb="FF000000"/>
    </font>
    <font>
      <name val="Arial"/>
    </font>
    <font>
      <color rgb="FF000000"/>
      <name val="&quot;Arial&quot;"/>
    </font>
    <font>
      <u/>
      <color rgb="FF0000FF"/>
    </font>
    <font>
      <u/>
      <color rgb="FF0000FF"/>
    </font>
    <font>
      <u/>
      <color rgb="FF0000FF"/>
    </font>
    <font>
      <u/>
      <color rgb="FF0000FF"/>
    </font>
    <font>
      <u/>
      <color rgb="FF0000FF"/>
    </font>
    <font>
      <color rgb="FF000000"/>
      <name val="Arial"/>
    </font>
  </fonts>
  <fills count="4">
    <fill>
      <patternFill patternType="none"/>
    </fill>
    <fill>
      <patternFill patternType="lightGray"/>
    </fill>
    <fill>
      <patternFill patternType="solid">
        <fgColor rgb="FFF1C232"/>
        <bgColor rgb="FFF1C232"/>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1" numFmtId="0" xfId="0" applyAlignment="1" applyFont="1">
      <alignment readingOrder="0"/>
    </xf>
    <xf borderId="0" fillId="0" fontId="2" numFmtId="49" xfId="0" applyAlignment="1" applyFont="1" applyNumberFormat="1">
      <alignment horizontal="left" readingOrder="0"/>
    </xf>
    <xf borderId="0" fillId="0" fontId="1" numFmtId="0" xfId="0" applyAlignment="1" applyFont="1">
      <alignment readingOrder="0"/>
    </xf>
    <xf borderId="0" fillId="0" fontId="3" numFmtId="0" xfId="0" applyAlignment="1" applyFont="1">
      <alignment readingOrder="0"/>
    </xf>
    <xf borderId="0" fillId="0" fontId="4" numFmtId="49" xfId="0" applyAlignment="1" applyFont="1" applyNumberFormat="1">
      <alignment readingOrder="0"/>
    </xf>
    <xf borderId="0" fillId="0" fontId="5" numFmtId="0" xfId="0" applyAlignment="1" applyFont="1">
      <alignment readingOrder="0"/>
    </xf>
    <xf borderId="0" fillId="0" fontId="6" numFmtId="0" xfId="0" applyAlignment="1" applyFont="1">
      <alignment vertical="bottom"/>
    </xf>
    <xf borderId="0" fillId="0" fontId="6" numFmtId="0" xfId="0" applyAlignment="1" applyFont="1">
      <alignment readingOrder="0" vertical="bottom"/>
    </xf>
    <xf borderId="0" fillId="0" fontId="7" numFmtId="49" xfId="0" applyAlignment="1" applyFont="1" applyNumberFormat="1">
      <alignment readingOrder="0"/>
    </xf>
    <xf borderId="0" fillId="0" fontId="1" numFmtId="49" xfId="0" applyFont="1" applyNumberFormat="1"/>
    <xf borderId="0" fillId="0" fontId="1" numFmtId="49" xfId="0" applyAlignment="1" applyFont="1" applyNumberFormat="1">
      <alignment horizontal="left" readingOrder="0"/>
    </xf>
    <xf borderId="0" fillId="0" fontId="1" numFmtId="0" xfId="0" applyAlignment="1" applyFont="1">
      <alignment horizontal="left" readingOrder="0"/>
    </xf>
    <xf borderId="0" fillId="2" fontId="1" numFmtId="49" xfId="0" applyAlignment="1" applyFill="1" applyFont="1" applyNumberFormat="1">
      <alignment horizontal="left" readingOrder="0"/>
    </xf>
    <xf borderId="0" fillId="2" fontId="8" numFmtId="0" xfId="0" applyAlignment="1" applyFont="1">
      <alignment horizontal="left" readingOrder="0"/>
    </xf>
    <xf borderId="0" fillId="2" fontId="9" numFmtId="0" xfId="0" applyAlignment="1" applyFont="1">
      <alignment readingOrder="0"/>
    </xf>
    <xf borderId="0" fillId="2" fontId="1" numFmtId="0" xfId="0" applyAlignment="1" applyFont="1">
      <alignment readingOrder="0"/>
    </xf>
    <xf borderId="0" fillId="2" fontId="1" numFmtId="0" xfId="0" applyAlignment="1" applyFont="1">
      <alignment readingOrder="0"/>
    </xf>
    <xf borderId="0" fillId="2" fontId="1" numFmtId="0" xfId="0" applyFont="1"/>
    <xf borderId="0" fillId="0" fontId="10" numFmtId="0" xfId="0" applyAlignment="1" applyFont="1">
      <alignment horizontal="left"/>
    </xf>
    <xf borderId="0" fillId="0" fontId="11" numFmtId="0" xfId="0" applyFont="1"/>
    <xf borderId="0" fillId="0" fontId="12" numFmtId="0" xfId="0" applyAlignment="1" applyFont="1">
      <alignment horizontal="left" readingOrder="0"/>
    </xf>
    <xf borderId="0" fillId="3" fontId="13" numFmtId="0" xfId="0" applyAlignment="1" applyFill="1" applyFont="1">
      <alignment horizontal="left" readingOrder="0"/>
    </xf>
    <xf borderId="0" fillId="0" fontId="1" numFmtId="0" xfId="0" applyAlignment="1" applyFont="1">
      <alignment horizontal="left" readingOrder="0"/>
    </xf>
    <xf borderId="0" fillId="0" fontId="1" numFmtId="0" xfId="0" applyFont="1"/>
    <xf borderId="0" fillId="0" fontId="1" numFmtId="49" xfId="0" applyAlignment="1" applyFont="1" applyNumberFormat="1">
      <alignment horizontal="left"/>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en.wikipedia.org/wiki/Gansu" TargetMode="External"/><Relationship Id="rId190" Type="http://schemas.openxmlformats.org/officeDocument/2006/relationships/hyperlink" Target="https://en.wikipedia.org/wiki/Bihar" TargetMode="External"/><Relationship Id="rId42" Type="http://schemas.openxmlformats.org/officeDocument/2006/relationships/hyperlink" Target="https://en.wikipedia.org/wiki/Lanzhou" TargetMode="External"/><Relationship Id="rId41" Type="http://schemas.openxmlformats.org/officeDocument/2006/relationships/hyperlink" Target="https://en.wikipedia.org/wiki/China" TargetMode="External"/><Relationship Id="rId44" Type="http://schemas.openxmlformats.org/officeDocument/2006/relationships/hyperlink" Target="https://en.wikipedia.org/wiki/China" TargetMode="External"/><Relationship Id="rId194" Type="http://schemas.openxmlformats.org/officeDocument/2006/relationships/hyperlink" Target="https://en.wikipedia.org/wiki/Bihar" TargetMode="External"/><Relationship Id="rId43" Type="http://schemas.openxmlformats.org/officeDocument/2006/relationships/hyperlink" Target="https://en.wikipedia.org/wiki/Gansu" TargetMode="External"/><Relationship Id="rId193" Type="http://schemas.openxmlformats.org/officeDocument/2006/relationships/hyperlink" Target="https://en.wikipedia.org/wiki/India" TargetMode="External"/><Relationship Id="rId46" Type="http://schemas.openxmlformats.org/officeDocument/2006/relationships/hyperlink" Target="https://en.wikipedia.org/wiki/Qifu_Gangui" TargetMode="External"/><Relationship Id="rId192" Type="http://schemas.openxmlformats.org/officeDocument/2006/relationships/hyperlink" Target="https://en.wikipedia.org/wiki/Bihar" TargetMode="External"/><Relationship Id="rId45" Type="http://schemas.openxmlformats.org/officeDocument/2006/relationships/hyperlink" Target="https://en.wikipedia.org/wiki/Qifu_Gangui" TargetMode="External"/><Relationship Id="rId191" Type="http://schemas.openxmlformats.org/officeDocument/2006/relationships/hyperlink" Target="https://en.wikipedia.org/wiki/India" TargetMode="External"/><Relationship Id="rId48" Type="http://schemas.openxmlformats.org/officeDocument/2006/relationships/hyperlink" Target="https://en.wikipedia.org/wiki/Southern_Liang_(Sixteen_Kingdoms)" TargetMode="External"/><Relationship Id="rId187" Type="http://schemas.openxmlformats.org/officeDocument/2006/relationships/hyperlink" Target="https://en.wikipedia.org/wiki/India" TargetMode="External"/><Relationship Id="rId47" Type="http://schemas.openxmlformats.org/officeDocument/2006/relationships/hyperlink" Target="https://en.wikipedia.org/wiki/Southern_Liang_(Sixteen_Kingdoms)" TargetMode="External"/><Relationship Id="rId186" Type="http://schemas.openxmlformats.org/officeDocument/2006/relationships/hyperlink" Target="https://en.wikipedia.org/wiki/Bihar" TargetMode="External"/><Relationship Id="rId185" Type="http://schemas.openxmlformats.org/officeDocument/2006/relationships/hyperlink" Target="https://en.wikipedia.org/wiki/India" TargetMode="External"/><Relationship Id="rId49" Type="http://schemas.openxmlformats.org/officeDocument/2006/relationships/hyperlink" Target="https://en.wikipedia.org/wiki/Gansu" TargetMode="External"/><Relationship Id="rId184" Type="http://schemas.openxmlformats.org/officeDocument/2006/relationships/hyperlink" Target="https://en.wikipedia.org/wiki/Bihar" TargetMode="External"/><Relationship Id="rId189" Type="http://schemas.openxmlformats.org/officeDocument/2006/relationships/hyperlink" Target="https://en.wikipedia.org/wiki/India" TargetMode="External"/><Relationship Id="rId188" Type="http://schemas.openxmlformats.org/officeDocument/2006/relationships/hyperlink" Target="https://en.wikipedia.org/wiki/Bihar" TargetMode="External"/><Relationship Id="rId31" Type="http://schemas.openxmlformats.org/officeDocument/2006/relationships/hyperlink" Target="https://en.wikipedia.org/wiki/Qifu_Gangui" TargetMode="External"/><Relationship Id="rId30" Type="http://schemas.openxmlformats.org/officeDocument/2006/relationships/hyperlink" Target="https://en.wikipedia.org/wiki/China" TargetMode="External"/><Relationship Id="rId33" Type="http://schemas.openxmlformats.org/officeDocument/2006/relationships/hyperlink" Target="https://www.google.com/maps/d/edit?hl=en&amp;mid=1970tbtM-tv6DT2EZxbJqBsaOKTTYQn3E&amp;ll=36.05810393228262%2C103.82881123994092&amp;z=12" TargetMode="External"/><Relationship Id="rId183" Type="http://schemas.openxmlformats.org/officeDocument/2006/relationships/hyperlink" Target="https://en.wikipedia.org/wiki/India" TargetMode="External"/><Relationship Id="rId32" Type="http://schemas.openxmlformats.org/officeDocument/2006/relationships/hyperlink" Target="https://en.wikipedia.org/wiki/Qifu_Gangui" TargetMode="External"/><Relationship Id="rId182" Type="http://schemas.openxmlformats.org/officeDocument/2006/relationships/hyperlink" Target="https://en.wikipedia.org/wiki/Bihar" TargetMode="External"/><Relationship Id="rId35" Type="http://schemas.openxmlformats.org/officeDocument/2006/relationships/hyperlink" Target="https://en.wikipedia.org/wiki/Western_Qin" TargetMode="External"/><Relationship Id="rId181" Type="http://schemas.openxmlformats.org/officeDocument/2006/relationships/hyperlink" Target="https://en.wikipedia.org/wiki/India" TargetMode="External"/><Relationship Id="rId34" Type="http://schemas.openxmlformats.org/officeDocument/2006/relationships/hyperlink" Target="https://en.wikipedia.org/wiki/Western_Qin" TargetMode="External"/><Relationship Id="rId180" Type="http://schemas.openxmlformats.org/officeDocument/2006/relationships/hyperlink" Target="https://en.wikipedia.org/wiki/Bihar" TargetMode="External"/><Relationship Id="rId37" Type="http://schemas.openxmlformats.org/officeDocument/2006/relationships/hyperlink" Target="https://en.wikipedia.org/wiki/Gansu" TargetMode="External"/><Relationship Id="rId176" Type="http://schemas.openxmlformats.org/officeDocument/2006/relationships/hyperlink" Target="https://en.wikipedia.org/wiki/Etawah_district" TargetMode="External"/><Relationship Id="rId36" Type="http://schemas.openxmlformats.org/officeDocument/2006/relationships/hyperlink" Target="https://en.wikipedia.org/wiki/Lanzhou" TargetMode="External"/><Relationship Id="rId175" Type="http://schemas.openxmlformats.org/officeDocument/2006/relationships/hyperlink" Target="https://en.wikipedia.org/wiki/Pachnada" TargetMode="External"/><Relationship Id="rId39" Type="http://schemas.openxmlformats.org/officeDocument/2006/relationships/hyperlink" Target="https://en.wikipedia.org/wiki/Lanzhou" TargetMode="External"/><Relationship Id="rId174" Type="http://schemas.openxmlformats.org/officeDocument/2006/relationships/hyperlink" Target="https://en.wikipedia.org/wiki/India" TargetMode="External"/><Relationship Id="rId38" Type="http://schemas.openxmlformats.org/officeDocument/2006/relationships/hyperlink" Target="https://en.wikipedia.org/wiki/China" TargetMode="External"/><Relationship Id="rId173" Type="http://schemas.openxmlformats.org/officeDocument/2006/relationships/hyperlink" Target="https://en.wikipedia.org/wiki/Bihar" TargetMode="External"/><Relationship Id="rId179" Type="http://schemas.openxmlformats.org/officeDocument/2006/relationships/hyperlink" Target="https://en.wikipedia.org/wiki/India" TargetMode="External"/><Relationship Id="rId178" Type="http://schemas.openxmlformats.org/officeDocument/2006/relationships/hyperlink" Target="https://en.wikipedia.org/wiki/Uttar_Pradesh" TargetMode="External"/><Relationship Id="rId177" Type="http://schemas.openxmlformats.org/officeDocument/2006/relationships/hyperlink" Target="https://en.wikipedia.org/wiki/Kanpur_division" TargetMode="External"/><Relationship Id="rId20" Type="http://schemas.openxmlformats.org/officeDocument/2006/relationships/hyperlink" Target="https://en.wikipedia.org/wiki/Western_Qin" TargetMode="External"/><Relationship Id="rId22" Type="http://schemas.openxmlformats.org/officeDocument/2006/relationships/hyperlink" Target="https://en.wikipedia.org/wiki/Longxi_County" TargetMode="External"/><Relationship Id="rId21" Type="http://schemas.openxmlformats.org/officeDocument/2006/relationships/hyperlink" Target="https://en.wikipedia.org/wiki/Western_Qin" TargetMode="External"/><Relationship Id="rId24" Type="http://schemas.openxmlformats.org/officeDocument/2006/relationships/hyperlink" Target="https://en.wikipedia.org/wiki/China" TargetMode="External"/><Relationship Id="rId23" Type="http://schemas.openxmlformats.org/officeDocument/2006/relationships/hyperlink" Target="https://en.wikipedia.org/wiki/Gansu" TargetMode="External"/><Relationship Id="rId26" Type="http://schemas.openxmlformats.org/officeDocument/2006/relationships/hyperlink" Target="https://en.wikipedia.org/wiki/China" TargetMode="External"/><Relationship Id="rId25" Type="http://schemas.openxmlformats.org/officeDocument/2006/relationships/hyperlink" Target="https://en.wikipedia.org/wiki/Gansu" TargetMode="External"/><Relationship Id="rId28" Type="http://schemas.openxmlformats.org/officeDocument/2006/relationships/hyperlink" Target="https://en.wikipedia.org/wiki/Dingxi" TargetMode="External"/><Relationship Id="rId27" Type="http://schemas.openxmlformats.org/officeDocument/2006/relationships/hyperlink" Target="https://en.wikipedia.org/wiki/Longxi_County" TargetMode="External"/><Relationship Id="rId29" Type="http://schemas.openxmlformats.org/officeDocument/2006/relationships/hyperlink" Target="https://en.wikipedia.org/wiki/Gansu" TargetMode="External"/><Relationship Id="rId11" Type="http://schemas.openxmlformats.org/officeDocument/2006/relationships/hyperlink" Target="https://en.wikipedia.org/wiki/Shaanxi" TargetMode="External"/><Relationship Id="rId10" Type="http://schemas.openxmlformats.org/officeDocument/2006/relationships/hyperlink" Target="https://en.wikipedia.org/wiki/Xi%27an" TargetMode="External"/><Relationship Id="rId13" Type="http://schemas.openxmlformats.org/officeDocument/2006/relationships/hyperlink" Target="https://en.wikipedia.org/wiki/Chang%27an_District,_Xi%27an" TargetMode="External"/><Relationship Id="rId12" Type="http://schemas.openxmlformats.org/officeDocument/2006/relationships/hyperlink" Target="https://en.wikipedia.org/wiki/China" TargetMode="External"/><Relationship Id="rId15" Type="http://schemas.openxmlformats.org/officeDocument/2006/relationships/hyperlink" Target="https://en.wikipedia.org/wiki/Shaanxi" TargetMode="External"/><Relationship Id="rId198" Type="http://schemas.openxmlformats.org/officeDocument/2006/relationships/hyperlink" Target="https://www.indianetzone.com/76/venuvana.htm" TargetMode="External"/><Relationship Id="rId14" Type="http://schemas.openxmlformats.org/officeDocument/2006/relationships/hyperlink" Target="https://en.wikipedia.org/wiki/Xi%27an" TargetMode="External"/><Relationship Id="rId197" Type="http://schemas.openxmlformats.org/officeDocument/2006/relationships/hyperlink" Target="https://en.wikipedia.org/wiki/India" TargetMode="External"/><Relationship Id="rId17" Type="http://schemas.openxmlformats.org/officeDocument/2006/relationships/hyperlink" Target="https://en.wikipedia.org/wiki/Yao_Xing" TargetMode="External"/><Relationship Id="rId196" Type="http://schemas.openxmlformats.org/officeDocument/2006/relationships/hyperlink" Target="https://en.wikipedia.org/wiki/Bihar" TargetMode="External"/><Relationship Id="rId16" Type="http://schemas.openxmlformats.org/officeDocument/2006/relationships/hyperlink" Target="https://en.wikipedia.org/wiki/China" TargetMode="External"/><Relationship Id="rId195" Type="http://schemas.openxmlformats.org/officeDocument/2006/relationships/hyperlink" Target="https://en.wikipedia.org/wiki/India" TargetMode="External"/><Relationship Id="rId19" Type="http://schemas.openxmlformats.org/officeDocument/2006/relationships/hyperlink" Target="https://www.google.com/maps/d/edit?hl=en&amp;mid=1970tbtM-tv6DT2EZxbJqBsaOKTTYQn3E&amp;ll=35.00313210056443%2C104.63883381396477&amp;z=12" TargetMode="External"/><Relationship Id="rId18" Type="http://schemas.openxmlformats.org/officeDocument/2006/relationships/hyperlink" Target="https://en.wikipedia.org/wiki/Yao_Xing" TargetMode="External"/><Relationship Id="rId199" Type="http://schemas.openxmlformats.org/officeDocument/2006/relationships/hyperlink" Target="https://en.wikipedia.org/wiki/Bihar" TargetMode="External"/><Relationship Id="rId84" Type="http://schemas.openxmlformats.org/officeDocument/2006/relationships/hyperlink" Target="https://en.wikipedia.org/wiki/Xinjiang" TargetMode="External"/><Relationship Id="rId83" Type="http://schemas.openxmlformats.org/officeDocument/2006/relationships/hyperlink" Target="https://en.wikipedia.org/wiki/China" TargetMode="External"/><Relationship Id="rId86" Type="http://schemas.openxmlformats.org/officeDocument/2006/relationships/hyperlink" Target="https://en.wikipedia.org/wiki/China" TargetMode="External"/><Relationship Id="rId85" Type="http://schemas.openxmlformats.org/officeDocument/2006/relationships/hyperlink" Target="https://en.wikipedia.org/wiki/China" TargetMode="External"/><Relationship Id="rId88" Type="http://schemas.openxmlformats.org/officeDocument/2006/relationships/hyperlink" Target="https://en.wikipedia.org/wiki/Xinjiang" TargetMode="External"/><Relationship Id="rId150" Type="http://schemas.openxmlformats.org/officeDocument/2006/relationships/hyperlink" Target="https://en.wikipedia.org/wiki/Uttar_Pradesh" TargetMode="External"/><Relationship Id="rId271" Type="http://schemas.openxmlformats.org/officeDocument/2006/relationships/hyperlink" Target="https://en.wikipedia.org/wiki/Nanjing" TargetMode="External"/><Relationship Id="rId87" Type="http://schemas.openxmlformats.org/officeDocument/2006/relationships/hyperlink" Target="https://en.wikipedia.org/wiki/China" TargetMode="External"/><Relationship Id="rId270" Type="http://schemas.openxmlformats.org/officeDocument/2006/relationships/hyperlink" Target="https://en.wikipedia.org/wiki/China" TargetMode="External"/><Relationship Id="rId89" Type="http://schemas.openxmlformats.org/officeDocument/2006/relationships/hyperlink" Target="https://en.wikipedia.org/wiki/China" TargetMode="External"/><Relationship Id="rId80" Type="http://schemas.openxmlformats.org/officeDocument/2006/relationships/hyperlink" Target="https://en.wikipedia.org/wiki/Gansu" TargetMode="External"/><Relationship Id="rId82" Type="http://schemas.openxmlformats.org/officeDocument/2006/relationships/hyperlink" Target="https://en.wikipedia.org/wiki/China" TargetMode="External"/><Relationship Id="rId81" Type="http://schemas.openxmlformats.org/officeDocument/2006/relationships/hyperlink" Target="https://en.wikipedia.org/wiki/China" TargetMode="External"/><Relationship Id="rId1" Type="http://schemas.openxmlformats.org/officeDocument/2006/relationships/hyperlink" Target="https://www.google.com/maps/d/edit?hl=en&amp;mid=1970tbtM-tv6DT2EZxbJqBsaOKTTYQn3E&amp;ll=34.15658109658007%2C108.9091184077355&amp;z=12" TargetMode="External"/><Relationship Id="rId2" Type="http://schemas.openxmlformats.org/officeDocument/2006/relationships/hyperlink" Target="https://en.wikipedia.org/wiki/Chang%27an" TargetMode="External"/><Relationship Id="rId3" Type="http://schemas.openxmlformats.org/officeDocument/2006/relationships/hyperlink" Target="https://en.wikipedia.org/wiki/Later_Qin" TargetMode="External"/><Relationship Id="rId149" Type="http://schemas.openxmlformats.org/officeDocument/2006/relationships/hyperlink" Target="https://en.wikipedia.org/wiki/India" TargetMode="External"/><Relationship Id="rId4" Type="http://schemas.openxmlformats.org/officeDocument/2006/relationships/hyperlink" Target="https://en.wikipedia.org/wiki/Chang%27an" TargetMode="External"/><Relationship Id="rId148" Type="http://schemas.openxmlformats.org/officeDocument/2006/relationships/hyperlink" Target="https://en.wikipedia.org/wiki/Uttar_Pradesh" TargetMode="External"/><Relationship Id="rId269" Type="http://schemas.openxmlformats.org/officeDocument/2006/relationships/hyperlink" Target="https://en.wikipedia.org/wiki/China" TargetMode="External"/><Relationship Id="rId9" Type="http://schemas.openxmlformats.org/officeDocument/2006/relationships/hyperlink" Target="https://en.wikipedia.org/wiki/China" TargetMode="External"/><Relationship Id="rId143" Type="http://schemas.openxmlformats.org/officeDocument/2006/relationships/hyperlink" Target="https://en.wikipedia.org/wiki/India" TargetMode="External"/><Relationship Id="rId264" Type="http://schemas.openxmlformats.org/officeDocument/2006/relationships/hyperlink" Target="https://en.wikipedia.org/wiki/China" TargetMode="External"/><Relationship Id="rId142" Type="http://schemas.openxmlformats.org/officeDocument/2006/relationships/hyperlink" Target="https://en.wikipedia.org/wiki/Uttar_Pradesh" TargetMode="External"/><Relationship Id="rId263" Type="http://schemas.openxmlformats.org/officeDocument/2006/relationships/hyperlink" Target="https://en.wikipedia.org/wiki/China" TargetMode="External"/><Relationship Id="rId141" Type="http://schemas.openxmlformats.org/officeDocument/2006/relationships/hyperlink" Target="https://en.wikipedia.org/wiki/India" TargetMode="External"/><Relationship Id="rId262" Type="http://schemas.openxmlformats.org/officeDocument/2006/relationships/hyperlink" Target="https://en.wikipedia.org/wiki/Qingzhou_(ancient_China)" TargetMode="External"/><Relationship Id="rId140" Type="http://schemas.openxmlformats.org/officeDocument/2006/relationships/hyperlink" Target="https://en.wikipedia.org/wiki/Uttar_Pradesh" TargetMode="External"/><Relationship Id="rId261" Type="http://schemas.openxmlformats.org/officeDocument/2006/relationships/hyperlink" Target="https://en.wikipedia.org/wiki/Qingzhou_(ancient_China)" TargetMode="External"/><Relationship Id="rId5" Type="http://schemas.openxmlformats.org/officeDocument/2006/relationships/hyperlink" Target="https://en.wikipedia.org/wiki/Later_Qin" TargetMode="External"/><Relationship Id="rId147" Type="http://schemas.openxmlformats.org/officeDocument/2006/relationships/hyperlink" Target="https://en.wikipedia.org/wiki/India" TargetMode="External"/><Relationship Id="rId268" Type="http://schemas.openxmlformats.org/officeDocument/2006/relationships/hyperlink" Target="https://en.wikipedia.org/wiki/China" TargetMode="External"/><Relationship Id="rId6" Type="http://schemas.openxmlformats.org/officeDocument/2006/relationships/hyperlink" Target="https://en.wikipedia.org/wiki/Xi%27an" TargetMode="External"/><Relationship Id="rId146" Type="http://schemas.openxmlformats.org/officeDocument/2006/relationships/hyperlink" Target="https://en.wikipedia.org/wiki/Uttar_Pradesh" TargetMode="External"/><Relationship Id="rId267" Type="http://schemas.openxmlformats.org/officeDocument/2006/relationships/hyperlink" Target="https://en.wikipedia.org/wiki/Shandong" TargetMode="External"/><Relationship Id="rId7" Type="http://schemas.openxmlformats.org/officeDocument/2006/relationships/hyperlink" Target="https://en.wikipedia.org/wiki/Xi%27an" TargetMode="External"/><Relationship Id="rId145" Type="http://schemas.openxmlformats.org/officeDocument/2006/relationships/hyperlink" Target="https://en.wikipedia.org/wiki/India" TargetMode="External"/><Relationship Id="rId266" Type="http://schemas.openxmlformats.org/officeDocument/2006/relationships/hyperlink" Target="https://en.wikipedia.org/wiki/Weifang" TargetMode="External"/><Relationship Id="rId8" Type="http://schemas.openxmlformats.org/officeDocument/2006/relationships/hyperlink" Target="https://en.wikipedia.org/wiki/Shaanxi" TargetMode="External"/><Relationship Id="rId144" Type="http://schemas.openxmlformats.org/officeDocument/2006/relationships/hyperlink" Target="https://en.wikipedia.org/wiki/Uttar_Pradesh" TargetMode="External"/><Relationship Id="rId265" Type="http://schemas.openxmlformats.org/officeDocument/2006/relationships/hyperlink" Target="https://en.wikipedia.org/wiki/Qingzhou" TargetMode="External"/><Relationship Id="rId73" Type="http://schemas.openxmlformats.org/officeDocument/2006/relationships/hyperlink" Target="https://en.wikipedia.org/wiki/Zhangye" TargetMode="External"/><Relationship Id="rId72" Type="http://schemas.openxmlformats.org/officeDocument/2006/relationships/hyperlink" Target="https://en.wikipedia.org/wiki/Ganzhou_District" TargetMode="External"/><Relationship Id="rId75" Type="http://schemas.openxmlformats.org/officeDocument/2006/relationships/hyperlink" Target="https://en.wikipedia.org/wiki/China" TargetMode="External"/><Relationship Id="rId74" Type="http://schemas.openxmlformats.org/officeDocument/2006/relationships/hyperlink" Target="https://en.wikipedia.org/wiki/Gansu" TargetMode="External"/><Relationship Id="rId77" Type="http://schemas.openxmlformats.org/officeDocument/2006/relationships/hyperlink" Target="https://en.wikipedia.org/wiki/China" TargetMode="External"/><Relationship Id="rId260" Type="http://schemas.openxmlformats.org/officeDocument/2006/relationships/hyperlink" Target="https://en.wikipedia.org/wiki/China" TargetMode="External"/><Relationship Id="rId76" Type="http://schemas.openxmlformats.org/officeDocument/2006/relationships/hyperlink" Target="https://en.wikipedia.org/wiki/China" TargetMode="External"/><Relationship Id="rId79" Type="http://schemas.openxmlformats.org/officeDocument/2006/relationships/hyperlink" Target="https://en.wikipedia.org/wiki/Jiuquan" TargetMode="External"/><Relationship Id="rId78" Type="http://schemas.openxmlformats.org/officeDocument/2006/relationships/hyperlink" Target="https://en.wikipedia.org/wiki/Dunhuang" TargetMode="External"/><Relationship Id="rId71" Type="http://schemas.openxmlformats.org/officeDocument/2006/relationships/hyperlink" Target="https://en.wikipedia.org/wiki/China" TargetMode="External"/><Relationship Id="rId70" Type="http://schemas.openxmlformats.org/officeDocument/2006/relationships/hyperlink" Target="https://en.wikipedia.org/wiki/China" TargetMode="External"/><Relationship Id="rId139" Type="http://schemas.openxmlformats.org/officeDocument/2006/relationships/hyperlink" Target="https://en.wikipedia.org/wiki/Pakistan" TargetMode="External"/><Relationship Id="rId138" Type="http://schemas.openxmlformats.org/officeDocument/2006/relationships/hyperlink" Target="https://en.wikipedia.org/wiki/Punjab,_Pakistan" TargetMode="External"/><Relationship Id="rId259" Type="http://schemas.openxmlformats.org/officeDocument/2006/relationships/hyperlink" Target="https://en.wikipedia.org/wiki/Shandong" TargetMode="External"/><Relationship Id="rId137" Type="http://schemas.openxmlformats.org/officeDocument/2006/relationships/hyperlink" Target="https://en.wikipedia.org/wiki/Sargodha_Division" TargetMode="External"/><Relationship Id="rId258" Type="http://schemas.openxmlformats.org/officeDocument/2006/relationships/hyperlink" Target="https://en.wikipedia.org/wiki/Qingdao" TargetMode="External"/><Relationship Id="rId132" Type="http://schemas.openxmlformats.org/officeDocument/2006/relationships/hyperlink" Target="https://en.wikipedia.org/wiki/Bannu_Division" TargetMode="External"/><Relationship Id="rId253" Type="http://schemas.openxmlformats.org/officeDocument/2006/relationships/hyperlink" Target="https://en.wikipedia.org/wiki/Mount_Lao" TargetMode="External"/><Relationship Id="rId131" Type="http://schemas.openxmlformats.org/officeDocument/2006/relationships/hyperlink" Target="https://en.wikipedia.org/wiki/Bannu_District" TargetMode="External"/><Relationship Id="rId252" Type="http://schemas.openxmlformats.org/officeDocument/2006/relationships/hyperlink" Target="https://en.wikipedia.org/wiki/Indonesia" TargetMode="External"/><Relationship Id="rId130" Type="http://schemas.openxmlformats.org/officeDocument/2006/relationships/hyperlink" Target="https://en.wikipedia.org/wiki/Bannu" TargetMode="External"/><Relationship Id="rId251" Type="http://schemas.openxmlformats.org/officeDocument/2006/relationships/hyperlink" Target="https://en.wikipedia.org/wiki/West_Java" TargetMode="External"/><Relationship Id="rId250" Type="http://schemas.openxmlformats.org/officeDocument/2006/relationships/hyperlink" Target="https://en.wikipedia.org/wiki/Sukabumi_Regency" TargetMode="External"/><Relationship Id="rId136" Type="http://schemas.openxmlformats.org/officeDocument/2006/relationships/hyperlink" Target="https://en.wikipedia.org/wiki/Sargodha_District" TargetMode="External"/><Relationship Id="rId257" Type="http://schemas.openxmlformats.org/officeDocument/2006/relationships/hyperlink" Target="https://en.wikipedia.org/wiki/China" TargetMode="External"/><Relationship Id="rId135" Type="http://schemas.openxmlformats.org/officeDocument/2006/relationships/hyperlink" Target="https://en.wikipedia.org/wiki/Bhera" TargetMode="External"/><Relationship Id="rId256" Type="http://schemas.openxmlformats.org/officeDocument/2006/relationships/hyperlink" Target="https://en.wikipedia.org/wiki/China" TargetMode="External"/><Relationship Id="rId134" Type="http://schemas.openxmlformats.org/officeDocument/2006/relationships/hyperlink" Target="https://en.wikipedia.org/wiki/Pakistan" TargetMode="External"/><Relationship Id="rId255" Type="http://schemas.openxmlformats.org/officeDocument/2006/relationships/hyperlink" Target="https://en.wikipedia.org/wiki/Mount_Lao" TargetMode="External"/><Relationship Id="rId133" Type="http://schemas.openxmlformats.org/officeDocument/2006/relationships/hyperlink" Target="https://en.wikipedia.org/wiki/Khyber_Pakhtunkhwa" TargetMode="External"/><Relationship Id="rId254" Type="http://schemas.openxmlformats.org/officeDocument/2006/relationships/hyperlink" Target="https://en.wikipedia.org/wiki/Mount_Lao" TargetMode="External"/><Relationship Id="rId62" Type="http://schemas.openxmlformats.org/officeDocument/2006/relationships/hyperlink" Target="https://en.wikipedia.org/wiki/Gansu" TargetMode="External"/><Relationship Id="rId61" Type="http://schemas.openxmlformats.org/officeDocument/2006/relationships/hyperlink" Target="https://en.wikipedia.org/wiki/Southern_Liang_(Sixteen_Kingdoms)" TargetMode="External"/><Relationship Id="rId64" Type="http://schemas.openxmlformats.org/officeDocument/2006/relationships/hyperlink" Target="https://en.wikipedia.org/wiki/China" TargetMode="External"/><Relationship Id="rId63" Type="http://schemas.openxmlformats.org/officeDocument/2006/relationships/hyperlink" Target="https://en.wikipedia.org/wiki/China" TargetMode="External"/><Relationship Id="rId66" Type="http://schemas.openxmlformats.org/officeDocument/2006/relationships/hyperlink" Target="https://en.wikipedia.org/wiki/Haidong" TargetMode="External"/><Relationship Id="rId172" Type="http://schemas.openxmlformats.org/officeDocument/2006/relationships/hyperlink" Target="https://en.wikipedia.org/wiki/India" TargetMode="External"/><Relationship Id="rId65" Type="http://schemas.openxmlformats.org/officeDocument/2006/relationships/hyperlink" Target="https://en.wikipedia.org/wiki/Huzhu_Tu_Autonomous_County" TargetMode="External"/><Relationship Id="rId171" Type="http://schemas.openxmlformats.org/officeDocument/2006/relationships/hyperlink" Target="https://en.wikipedia.org/wiki/Bihar" TargetMode="External"/><Relationship Id="rId68" Type="http://schemas.openxmlformats.org/officeDocument/2006/relationships/hyperlink" Target="https://en.wikipedia.org/wiki/China" TargetMode="External"/><Relationship Id="rId170" Type="http://schemas.openxmlformats.org/officeDocument/2006/relationships/hyperlink" Target="https://en.wikipedia.org/wiki/India" TargetMode="External"/><Relationship Id="rId67" Type="http://schemas.openxmlformats.org/officeDocument/2006/relationships/hyperlink" Target="https://en.wikipedia.org/wiki/Qinghai" TargetMode="External"/><Relationship Id="rId60" Type="http://schemas.openxmlformats.org/officeDocument/2006/relationships/hyperlink" Target="https://en.wikipedia.org/wiki/Southern_Liang_(Sixteen_Kingdoms)" TargetMode="External"/><Relationship Id="rId165" Type="http://schemas.openxmlformats.org/officeDocument/2006/relationships/hyperlink" Target="https://en.wikipedia.org/wiki/Lauria_Nandangarh" TargetMode="External"/><Relationship Id="rId69" Type="http://schemas.openxmlformats.org/officeDocument/2006/relationships/hyperlink" Target="https://en.wikipedia.org/wiki/Gansu" TargetMode="External"/><Relationship Id="rId164" Type="http://schemas.openxmlformats.org/officeDocument/2006/relationships/hyperlink" Target="https://en.wikipedia.org/wiki/India" TargetMode="External"/><Relationship Id="rId163" Type="http://schemas.openxmlformats.org/officeDocument/2006/relationships/hyperlink" Target="https://en.wikipedia.org/wiki/Nepal" TargetMode="External"/><Relationship Id="rId162" Type="http://schemas.openxmlformats.org/officeDocument/2006/relationships/hyperlink" Target="https://en.wikipedia.org/wiki/Lumbini_Province" TargetMode="External"/><Relationship Id="rId169" Type="http://schemas.openxmlformats.org/officeDocument/2006/relationships/hyperlink" Target="https://en.wikipedia.org/wiki/Bakhra" TargetMode="External"/><Relationship Id="rId168" Type="http://schemas.openxmlformats.org/officeDocument/2006/relationships/hyperlink" Target="https://en.wikipedia.org/wiki/India" TargetMode="External"/><Relationship Id="rId167" Type="http://schemas.openxmlformats.org/officeDocument/2006/relationships/hyperlink" Target="https://en.wikipedia.org/wiki/Parinirvana_Stupa" TargetMode="External"/><Relationship Id="rId166" Type="http://schemas.openxmlformats.org/officeDocument/2006/relationships/hyperlink" Target="https://en.wikipedia.org/wiki/India" TargetMode="External"/><Relationship Id="rId51" Type="http://schemas.openxmlformats.org/officeDocument/2006/relationships/hyperlink" Target="https://en.wikipedia.org/wiki/Gansu" TargetMode="External"/><Relationship Id="rId50" Type="http://schemas.openxmlformats.org/officeDocument/2006/relationships/hyperlink" Target="https://en.wikipedia.org/wiki/China" TargetMode="External"/><Relationship Id="rId53" Type="http://schemas.openxmlformats.org/officeDocument/2006/relationships/hyperlink" Target="https://en.wikipedia.org/wiki/Chengzhong_District,_Xining" TargetMode="External"/><Relationship Id="rId52" Type="http://schemas.openxmlformats.org/officeDocument/2006/relationships/hyperlink" Target="https://en.wikipedia.org/wiki/China" TargetMode="External"/><Relationship Id="rId55" Type="http://schemas.openxmlformats.org/officeDocument/2006/relationships/hyperlink" Target="https://en.wikipedia.org/wiki/Qinghai" TargetMode="External"/><Relationship Id="rId161" Type="http://schemas.openxmlformats.org/officeDocument/2006/relationships/hyperlink" Target="https://en.wikipedia.org/wiki/Nepal" TargetMode="External"/><Relationship Id="rId54" Type="http://schemas.openxmlformats.org/officeDocument/2006/relationships/hyperlink" Target="https://en.wikipedia.org/wiki/Xining" TargetMode="External"/><Relationship Id="rId160" Type="http://schemas.openxmlformats.org/officeDocument/2006/relationships/hyperlink" Target="https://en.wikipedia.org/wiki/Lumbini_Province" TargetMode="External"/><Relationship Id="rId57" Type="http://schemas.openxmlformats.org/officeDocument/2006/relationships/hyperlink" Target="https://en.wikipedia.org/wiki/Tufa_Rutan" TargetMode="External"/><Relationship Id="rId56" Type="http://schemas.openxmlformats.org/officeDocument/2006/relationships/hyperlink" Target="https://en.wikipedia.org/wiki/China" TargetMode="External"/><Relationship Id="rId159" Type="http://schemas.openxmlformats.org/officeDocument/2006/relationships/hyperlink" Target="https://en.wikipedia.org/wiki/Nepal" TargetMode="External"/><Relationship Id="rId59" Type="http://schemas.openxmlformats.org/officeDocument/2006/relationships/hyperlink" Target="https://peakvisor.com/peak/daban-shan.html" TargetMode="External"/><Relationship Id="rId154" Type="http://schemas.openxmlformats.org/officeDocument/2006/relationships/hyperlink" Target="https://en.wikipedia.org/wiki/Lumbini_Province" TargetMode="External"/><Relationship Id="rId58" Type="http://schemas.openxmlformats.org/officeDocument/2006/relationships/hyperlink" Target="https://en.wikipedia.org/wiki/Tufa_Rutan" TargetMode="External"/><Relationship Id="rId153" Type="http://schemas.openxmlformats.org/officeDocument/2006/relationships/hyperlink" Target="https://en.wikipedia.org/wiki/India" TargetMode="External"/><Relationship Id="rId274" Type="http://schemas.openxmlformats.org/officeDocument/2006/relationships/drawing" Target="../drawings/drawing1.xml"/><Relationship Id="rId152" Type="http://schemas.openxmlformats.org/officeDocument/2006/relationships/hyperlink" Target="https://en.wikipedia.org/wiki/Uttar_Pradesh" TargetMode="External"/><Relationship Id="rId273" Type="http://schemas.openxmlformats.org/officeDocument/2006/relationships/hyperlink" Target="https://en.wikipedia.org/wiki/China" TargetMode="External"/><Relationship Id="rId151" Type="http://schemas.openxmlformats.org/officeDocument/2006/relationships/hyperlink" Target="https://en.wikipedia.org/wiki/India" TargetMode="External"/><Relationship Id="rId272" Type="http://schemas.openxmlformats.org/officeDocument/2006/relationships/hyperlink" Target="https://en.wikipedia.org/wiki/Jiangsu" TargetMode="External"/><Relationship Id="rId158" Type="http://schemas.openxmlformats.org/officeDocument/2006/relationships/hyperlink" Target="https://en.wikipedia.org/wiki/Lumbini_Province" TargetMode="External"/><Relationship Id="rId157" Type="http://schemas.openxmlformats.org/officeDocument/2006/relationships/hyperlink" Target="https://en.wikipedia.org/wiki/Nepal" TargetMode="External"/><Relationship Id="rId156" Type="http://schemas.openxmlformats.org/officeDocument/2006/relationships/hyperlink" Target="https://en.wikipedia.org/wiki/Lumbini_Province" TargetMode="External"/><Relationship Id="rId155" Type="http://schemas.openxmlformats.org/officeDocument/2006/relationships/hyperlink" Target="https://en.wikipedia.org/wiki/Nepal" TargetMode="External"/><Relationship Id="rId107" Type="http://schemas.openxmlformats.org/officeDocument/2006/relationships/hyperlink" Target="https://en.wikipedia.org/wiki/Pakistan" TargetMode="External"/><Relationship Id="rId228" Type="http://schemas.openxmlformats.org/officeDocument/2006/relationships/hyperlink" Target="https://en.wikipedia.org/wiki/India" TargetMode="External"/><Relationship Id="rId106" Type="http://schemas.openxmlformats.org/officeDocument/2006/relationships/hyperlink" Target="https://en.wikipedia.org/wiki/Khyber_Pakhtunkhwa" TargetMode="External"/><Relationship Id="rId227" Type="http://schemas.openxmlformats.org/officeDocument/2006/relationships/hyperlink" Target="https://en.wikipedia.org/wiki/India" TargetMode="External"/><Relationship Id="rId105" Type="http://schemas.openxmlformats.org/officeDocument/2006/relationships/hyperlink" Target="https://en.wikipedia.org/wiki/Pakistan" TargetMode="External"/><Relationship Id="rId226" Type="http://schemas.openxmlformats.org/officeDocument/2006/relationships/hyperlink" Target="https://en.wikipedia.org/wiki/Bihar" TargetMode="External"/><Relationship Id="rId104" Type="http://schemas.openxmlformats.org/officeDocument/2006/relationships/hyperlink" Target="https://en.wikipedia.org/wiki/Khyber_Pakhtunkhwa" TargetMode="External"/><Relationship Id="rId225" Type="http://schemas.openxmlformats.org/officeDocument/2006/relationships/hyperlink" Target="https://en.wikipedia.org/wiki/Patna_division" TargetMode="External"/><Relationship Id="rId109" Type="http://schemas.openxmlformats.org/officeDocument/2006/relationships/hyperlink" Target="https://en.wikipedia.org/wiki/Pakistan" TargetMode="External"/><Relationship Id="rId108" Type="http://schemas.openxmlformats.org/officeDocument/2006/relationships/hyperlink" Target="https://en.wikipedia.org/wiki/Khyber_Pakhtunkhwa" TargetMode="External"/><Relationship Id="rId229" Type="http://schemas.openxmlformats.org/officeDocument/2006/relationships/hyperlink" Target="https://en.wikipedia.org/wiki/Tamralipta" TargetMode="External"/><Relationship Id="rId220" Type="http://schemas.openxmlformats.org/officeDocument/2006/relationships/hyperlink" Target="https://en.wikipedia.org/wiki/India" TargetMode="External"/><Relationship Id="rId103" Type="http://schemas.openxmlformats.org/officeDocument/2006/relationships/hyperlink" Target="https://en.wikipedia.org/wiki/Pakistan" TargetMode="External"/><Relationship Id="rId224" Type="http://schemas.openxmlformats.org/officeDocument/2006/relationships/hyperlink" Target="https://en.wikipedia.org/wiki/Patna_district" TargetMode="External"/><Relationship Id="rId102" Type="http://schemas.openxmlformats.org/officeDocument/2006/relationships/hyperlink" Target="https://en.wikipedia.org/wiki/Khyber_Pakhtunkhwa" TargetMode="External"/><Relationship Id="rId223" Type="http://schemas.openxmlformats.org/officeDocument/2006/relationships/hyperlink" Target="https://en.wikipedia.org/wiki/Patna" TargetMode="External"/><Relationship Id="rId101" Type="http://schemas.openxmlformats.org/officeDocument/2006/relationships/hyperlink" Target="https://en.wikipedia.org/wiki/Pakistan" TargetMode="External"/><Relationship Id="rId222" Type="http://schemas.openxmlformats.org/officeDocument/2006/relationships/hyperlink" Target="https://en.wikipedia.org/wiki/India" TargetMode="External"/><Relationship Id="rId100" Type="http://schemas.openxmlformats.org/officeDocument/2006/relationships/hyperlink" Target="https://en.wikipedia.org/wiki/Gilgit-Baltistan" TargetMode="External"/><Relationship Id="rId221" Type="http://schemas.openxmlformats.org/officeDocument/2006/relationships/hyperlink" Target="https://en.wikipedia.org/wiki/India" TargetMode="External"/><Relationship Id="rId217" Type="http://schemas.openxmlformats.org/officeDocument/2006/relationships/hyperlink" Target="https://en.wikipedia.org/wiki/India" TargetMode="External"/><Relationship Id="rId216" Type="http://schemas.openxmlformats.org/officeDocument/2006/relationships/hyperlink" Target="https://en.wikipedia.org/wiki/Bihar" TargetMode="External"/><Relationship Id="rId215" Type="http://schemas.openxmlformats.org/officeDocument/2006/relationships/hyperlink" Target="https://en.wikipedia.org/wiki/India" TargetMode="External"/><Relationship Id="rId214" Type="http://schemas.openxmlformats.org/officeDocument/2006/relationships/hyperlink" Target="https://en.wikipedia.org/wiki/Bihar" TargetMode="External"/><Relationship Id="rId219" Type="http://schemas.openxmlformats.org/officeDocument/2006/relationships/hyperlink" Target="https://en.wikipedia.org/wiki/India" TargetMode="External"/><Relationship Id="rId218" Type="http://schemas.openxmlformats.org/officeDocument/2006/relationships/hyperlink" Target="https://en.wikipedia.org/wiki/India" TargetMode="External"/><Relationship Id="rId213" Type="http://schemas.openxmlformats.org/officeDocument/2006/relationships/hyperlink" Target="https://en.wikipedia.org/wiki/India" TargetMode="External"/><Relationship Id="rId212" Type="http://schemas.openxmlformats.org/officeDocument/2006/relationships/hyperlink" Target="https://en.wikipedia.org/wiki/Bihar" TargetMode="External"/><Relationship Id="rId211" Type="http://schemas.openxmlformats.org/officeDocument/2006/relationships/hyperlink" Target="https://en.wikipedia.org/wiki/India" TargetMode="External"/><Relationship Id="rId210" Type="http://schemas.openxmlformats.org/officeDocument/2006/relationships/hyperlink" Target="https://en.wikipedia.org/wiki/Bihar" TargetMode="External"/><Relationship Id="rId129" Type="http://schemas.openxmlformats.org/officeDocument/2006/relationships/hyperlink" Target="https://en.wikipedia.org/wiki/Afghanistan" TargetMode="External"/><Relationship Id="rId128" Type="http://schemas.openxmlformats.org/officeDocument/2006/relationships/hyperlink" Target="https://en.wikipedia.org/wiki/Khost_Province" TargetMode="External"/><Relationship Id="rId249" Type="http://schemas.openxmlformats.org/officeDocument/2006/relationships/hyperlink" Target="https://en.wikipedia.org/wiki/Palabuhanratu" TargetMode="External"/><Relationship Id="rId127" Type="http://schemas.openxmlformats.org/officeDocument/2006/relationships/hyperlink" Target="https://en.wikipedia.org/wiki/Khost_(Matun)_District" TargetMode="External"/><Relationship Id="rId248" Type="http://schemas.openxmlformats.org/officeDocument/2006/relationships/hyperlink" Target="https://en.wikipedia.org/wiki/India" TargetMode="External"/><Relationship Id="rId126" Type="http://schemas.openxmlformats.org/officeDocument/2006/relationships/hyperlink" Target="https://en.wikipedia.org/wiki/Khost" TargetMode="External"/><Relationship Id="rId247" Type="http://schemas.openxmlformats.org/officeDocument/2006/relationships/hyperlink" Target="https://en.wikipedia.org/wiki/Andaman_and_Nicobar_Islands" TargetMode="External"/><Relationship Id="rId121" Type="http://schemas.openxmlformats.org/officeDocument/2006/relationships/hyperlink" Target="https://en.wikipedia.org/wiki/Nangarhar_Province" TargetMode="External"/><Relationship Id="rId242" Type="http://schemas.openxmlformats.org/officeDocument/2006/relationships/hyperlink" Target="https://en.wikipedia.org/wiki/Anuradhapura_Maha_Viharaya" TargetMode="External"/><Relationship Id="rId120" Type="http://schemas.openxmlformats.org/officeDocument/2006/relationships/hyperlink" Target="https://en.wikipedia.org/wiki/Jalalabad" TargetMode="External"/><Relationship Id="rId241" Type="http://schemas.openxmlformats.org/officeDocument/2006/relationships/hyperlink" Target="https://en.wikipedia.org/wiki/Anuradhapura_Maha_Viharaya" TargetMode="External"/><Relationship Id="rId240" Type="http://schemas.openxmlformats.org/officeDocument/2006/relationships/hyperlink" Target="https://en.wikipedia.org/wiki/Anuradhapura_Maha_Viharaya" TargetMode="External"/><Relationship Id="rId125" Type="http://schemas.openxmlformats.org/officeDocument/2006/relationships/hyperlink" Target="https://en.wikipedia.org/wiki/Afghanistan" TargetMode="External"/><Relationship Id="rId246" Type="http://schemas.openxmlformats.org/officeDocument/2006/relationships/hyperlink" Target="https://en.wikipedia.org/wiki/Nicobar_district" TargetMode="External"/><Relationship Id="rId124" Type="http://schemas.openxmlformats.org/officeDocument/2006/relationships/hyperlink" Target="https://en.wikipedia.org/wiki/Paktia_Province" TargetMode="External"/><Relationship Id="rId245" Type="http://schemas.openxmlformats.org/officeDocument/2006/relationships/hyperlink" Target="https://en.wikipedia.org/wiki/Nancowry_tehsil" TargetMode="External"/><Relationship Id="rId123" Type="http://schemas.openxmlformats.org/officeDocument/2006/relationships/hyperlink" Target="https://en.wikipedia.org/wiki/Mount_Sikaram" TargetMode="External"/><Relationship Id="rId244" Type="http://schemas.openxmlformats.org/officeDocument/2006/relationships/hyperlink" Target="https://en.wikipedia.org/wiki/Jhoola,_Nancowry" TargetMode="External"/><Relationship Id="rId122" Type="http://schemas.openxmlformats.org/officeDocument/2006/relationships/hyperlink" Target="https://en.wikipedia.org/wiki/Afghanistan" TargetMode="External"/><Relationship Id="rId243" Type="http://schemas.openxmlformats.org/officeDocument/2006/relationships/hyperlink" Target="https://en.wikipedia.org/wiki/Sri_Lanka" TargetMode="External"/><Relationship Id="rId95" Type="http://schemas.openxmlformats.org/officeDocument/2006/relationships/hyperlink" Target="https://en.wikipedia.org/wiki/China" TargetMode="External"/><Relationship Id="rId94" Type="http://schemas.openxmlformats.org/officeDocument/2006/relationships/hyperlink" Target="https://en.wikipedia.org/wiki/China" TargetMode="External"/><Relationship Id="rId97" Type="http://schemas.openxmlformats.org/officeDocument/2006/relationships/hyperlink" Target="https://en.wikipedia.org/wiki/China" TargetMode="External"/><Relationship Id="rId96" Type="http://schemas.openxmlformats.org/officeDocument/2006/relationships/hyperlink" Target="https://en.wikipedia.org/wiki/Xinjiang" TargetMode="External"/><Relationship Id="rId99" Type="http://schemas.openxmlformats.org/officeDocument/2006/relationships/hyperlink" Target="https://en.wikipedia.org/wiki/Pakistan" TargetMode="External"/><Relationship Id="rId98" Type="http://schemas.openxmlformats.org/officeDocument/2006/relationships/hyperlink" Target="https://en.wikipedia.org/wiki/Gilgit-Baltistan" TargetMode="External"/><Relationship Id="rId91" Type="http://schemas.openxmlformats.org/officeDocument/2006/relationships/hyperlink" Target="https://en.wikipedia.org/wiki/China" TargetMode="External"/><Relationship Id="rId90" Type="http://schemas.openxmlformats.org/officeDocument/2006/relationships/hyperlink" Target="https://en.wikipedia.org/wiki/China" TargetMode="External"/><Relationship Id="rId93" Type="http://schemas.openxmlformats.org/officeDocument/2006/relationships/hyperlink" Target="https://en.wikipedia.org/wiki/China" TargetMode="External"/><Relationship Id="rId92" Type="http://schemas.openxmlformats.org/officeDocument/2006/relationships/hyperlink" Target="https://en.wikipedia.org/wiki/Xinjiang" TargetMode="External"/><Relationship Id="rId118" Type="http://schemas.openxmlformats.org/officeDocument/2006/relationships/hyperlink" Target="https://en.wikipedia.org/wiki/Nangarhar_Province" TargetMode="External"/><Relationship Id="rId239" Type="http://schemas.openxmlformats.org/officeDocument/2006/relationships/hyperlink" Target="https://en.wikipedia.org/wiki/Sri_Lanka" TargetMode="External"/><Relationship Id="rId117" Type="http://schemas.openxmlformats.org/officeDocument/2006/relationships/hyperlink" Target="https://en.wikipedia.org/wiki/Jalalabad" TargetMode="External"/><Relationship Id="rId238" Type="http://schemas.openxmlformats.org/officeDocument/2006/relationships/hyperlink" Target="https://en.wikipedia.org/wiki/Mihintale" TargetMode="External"/><Relationship Id="rId116" Type="http://schemas.openxmlformats.org/officeDocument/2006/relationships/hyperlink" Target="https://en.wikipedia.org/wiki/Afghanistan" TargetMode="External"/><Relationship Id="rId237" Type="http://schemas.openxmlformats.org/officeDocument/2006/relationships/hyperlink" Target="https://en.wikipedia.org/wiki/Mihintale" TargetMode="External"/><Relationship Id="rId115" Type="http://schemas.openxmlformats.org/officeDocument/2006/relationships/hyperlink" Target="https://en.wikipedia.org/wiki/Nangarhar_Province" TargetMode="External"/><Relationship Id="rId236" Type="http://schemas.openxmlformats.org/officeDocument/2006/relationships/hyperlink" Target="https://en.wikipedia.org/wiki/Mihintale" TargetMode="External"/><Relationship Id="rId119" Type="http://schemas.openxmlformats.org/officeDocument/2006/relationships/hyperlink" Target="https://en.wikipedia.org/wiki/Afghanistan" TargetMode="External"/><Relationship Id="rId110" Type="http://schemas.openxmlformats.org/officeDocument/2006/relationships/hyperlink" Target="https://en.wikipedia.org/wiki/Punjab,_Pakistan" TargetMode="External"/><Relationship Id="rId231" Type="http://schemas.openxmlformats.org/officeDocument/2006/relationships/hyperlink" Target="https://en.wikipedia.org/wiki/India" TargetMode="External"/><Relationship Id="rId230" Type="http://schemas.openxmlformats.org/officeDocument/2006/relationships/hyperlink" Target="https://en.wikipedia.org/wiki/Tamralipta" TargetMode="External"/><Relationship Id="rId114" Type="http://schemas.openxmlformats.org/officeDocument/2006/relationships/hyperlink" Target="https://en.wikipedia.org/wiki/Jalalabad" TargetMode="External"/><Relationship Id="rId235" Type="http://schemas.openxmlformats.org/officeDocument/2006/relationships/hyperlink" Target="https://en.wikipedia.org/wiki/Sri_Lanka" TargetMode="External"/><Relationship Id="rId113" Type="http://schemas.openxmlformats.org/officeDocument/2006/relationships/hyperlink" Target="https://en.wikipedia.org/wiki/Pakistan" TargetMode="External"/><Relationship Id="rId234" Type="http://schemas.openxmlformats.org/officeDocument/2006/relationships/hyperlink" Target="https://en.wikipedia.org/wiki/North_Central_Province,_Sri_Lanka" TargetMode="External"/><Relationship Id="rId112" Type="http://schemas.openxmlformats.org/officeDocument/2006/relationships/hyperlink" Target="https://en.wikipedia.org/wiki/Khyber_Pakhtunkhwa" TargetMode="External"/><Relationship Id="rId233" Type="http://schemas.openxmlformats.org/officeDocument/2006/relationships/hyperlink" Target="https://en.wikipedia.org/wiki/Anuradhapura_District" TargetMode="External"/><Relationship Id="rId111" Type="http://schemas.openxmlformats.org/officeDocument/2006/relationships/hyperlink" Target="https://en.wikipedia.org/wiki/Pakistan" TargetMode="External"/><Relationship Id="rId232" Type="http://schemas.openxmlformats.org/officeDocument/2006/relationships/hyperlink" Target="https://en.wikipedia.org/wiki/Anuradhapura" TargetMode="External"/><Relationship Id="rId206" Type="http://schemas.openxmlformats.org/officeDocument/2006/relationships/hyperlink" Target="https://en.wikipedia.org/wiki/Bihar" TargetMode="External"/><Relationship Id="rId205" Type="http://schemas.openxmlformats.org/officeDocument/2006/relationships/hyperlink" Target="https://en.wikipedia.org/wiki/India" TargetMode="External"/><Relationship Id="rId204" Type="http://schemas.openxmlformats.org/officeDocument/2006/relationships/hyperlink" Target="https://en.wikipedia.org/wiki/Bihar" TargetMode="External"/><Relationship Id="rId203" Type="http://schemas.openxmlformats.org/officeDocument/2006/relationships/hyperlink" Target="https://tourism.bihar.gov.in/en/destinations/nalanda/pipala-cave" TargetMode="External"/><Relationship Id="rId209" Type="http://schemas.openxmlformats.org/officeDocument/2006/relationships/hyperlink" Target="https://en.wikipedia.org/wiki/India" TargetMode="External"/><Relationship Id="rId208" Type="http://schemas.openxmlformats.org/officeDocument/2006/relationships/hyperlink" Target="https://en.wikipedia.org/wiki/Bihar" TargetMode="External"/><Relationship Id="rId207" Type="http://schemas.openxmlformats.org/officeDocument/2006/relationships/hyperlink" Target="https://en.wikipedia.org/wiki/India" TargetMode="External"/><Relationship Id="rId202" Type="http://schemas.openxmlformats.org/officeDocument/2006/relationships/hyperlink" Target="https://en.wikipedia.org/wiki/India" TargetMode="External"/><Relationship Id="rId201" Type="http://schemas.openxmlformats.org/officeDocument/2006/relationships/hyperlink" Target="https://en.wikipedia.org/wiki/Bihar" TargetMode="External"/><Relationship Id="rId200" Type="http://schemas.openxmlformats.org/officeDocument/2006/relationships/hyperlink" Target="https://en.wikipedia.org/wiki/Indi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88"/>
    <col customWidth="1" min="2" max="2" width="21.75"/>
    <col customWidth="1" min="3" max="3" width="17.38"/>
    <col customWidth="1" min="4" max="4" width="22.25"/>
    <col customWidth="1" min="5" max="5" width="22.5"/>
    <col customWidth="1" min="6" max="6" width="21.38"/>
    <col customWidth="1" min="7" max="8" width="17.25"/>
    <col customWidth="1" min="9" max="9" width="21.5"/>
    <col customWidth="1" min="10" max="10" width="22.5"/>
    <col customWidth="1" min="11" max="11" width="23.25"/>
    <col customWidth="1" min="12" max="12" width="20.13"/>
    <col customWidth="1" min="13" max="13" width="18.5"/>
    <col customWidth="1" min="14" max="14" width="20.88"/>
    <col customWidth="1" min="15" max="15" width="19.75"/>
    <col customWidth="1" min="16" max="16" width="19.0"/>
    <col customWidth="1" min="17" max="17" width="21.13"/>
    <col customWidth="1" min="18" max="18" width="19.5"/>
    <col customWidth="1" min="19" max="19" width="20.88"/>
    <col customWidth="1" min="20" max="20" width="20.75"/>
    <col customWidth="1" min="21" max="21" width="20.0"/>
    <col customWidth="1" min="22" max="22" width="19.25"/>
    <col customWidth="1" min="23" max="23" width="17.5"/>
    <col customWidth="1" min="24" max="24" width="20.0"/>
    <col customWidth="1" min="25" max="25" width="19.13"/>
    <col customWidth="1" min="26" max="26" width="18.13"/>
    <col customWidth="1" min="27" max="27" width="20.25"/>
    <col customWidth="1" min="28" max="28" width="18.63"/>
    <col customWidth="1" min="29" max="29" width="21.0"/>
    <col customWidth="1" min="30" max="30" width="19.75"/>
    <col customWidth="1" min="31" max="31" width="19.13"/>
    <col customWidth="1" min="32" max="32" width="14.0"/>
    <col customWidth="1" min="33" max="33" width="12.38"/>
    <col customWidth="1" min="34" max="34" width="14.75"/>
    <col customWidth="1" min="35" max="35" width="16.75"/>
    <col customWidth="1" min="36" max="36" width="12.88"/>
    <col customWidth="1" min="37" max="37" width="17.25"/>
    <col customWidth="1" min="38" max="38" width="18.25"/>
    <col customWidth="1" min="39" max="39" width="6.88"/>
    <col customWidth="1" min="40" max="40" width="8.75"/>
    <col customWidth="1" min="41" max="41" width="8.0"/>
    <col customWidth="1" min="42" max="42" width="7.63"/>
    <col customWidth="1" min="43" max="43" width="9.38"/>
    <col customWidth="1" min="44" max="44" width="46.0"/>
  </cols>
  <sheetData>
    <row r="1">
      <c r="A1" s="1" t="s">
        <v>0</v>
      </c>
      <c r="B1" s="2" t="s">
        <v>1</v>
      </c>
      <c r="C1" s="2" t="s">
        <v>2</v>
      </c>
      <c r="D1" s="2" t="s">
        <v>3</v>
      </c>
      <c r="E1" s="2" t="s">
        <v>4</v>
      </c>
      <c r="F1" s="2" t="s">
        <v>5</v>
      </c>
      <c r="G1" s="1"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row>
    <row r="2">
      <c r="A2" s="3" t="s">
        <v>44</v>
      </c>
      <c r="B2" s="2" t="s">
        <v>45</v>
      </c>
      <c r="C2" s="2" t="s">
        <v>46</v>
      </c>
      <c r="D2" s="2" t="s">
        <v>47</v>
      </c>
      <c r="E2" s="2" t="s">
        <v>48</v>
      </c>
      <c r="F2" s="2" t="s">
        <v>49</v>
      </c>
      <c r="G2" s="1" t="s">
        <v>50</v>
      </c>
      <c r="H2" s="1" t="s">
        <v>51</v>
      </c>
      <c r="I2" s="2" t="s">
        <v>49</v>
      </c>
      <c r="J2" s="2" t="s">
        <v>49</v>
      </c>
      <c r="K2" s="2" t="s">
        <v>49</v>
      </c>
      <c r="L2" s="4" t="s">
        <v>49</v>
      </c>
      <c r="M2" s="5" t="s">
        <v>45</v>
      </c>
      <c r="N2" s="2" t="s">
        <v>49</v>
      </c>
      <c r="O2" s="2" t="s">
        <v>49</v>
      </c>
      <c r="P2" s="5" t="s">
        <v>52</v>
      </c>
      <c r="Q2" s="4" t="s">
        <v>49</v>
      </c>
      <c r="R2" s="5" t="s">
        <v>53</v>
      </c>
      <c r="S2" s="2" t="s">
        <v>49</v>
      </c>
      <c r="T2" s="2" t="s">
        <v>49</v>
      </c>
      <c r="U2" s="5" t="s">
        <v>54</v>
      </c>
      <c r="V2" s="2" t="s">
        <v>49</v>
      </c>
      <c r="W2" s="5" t="s">
        <v>45</v>
      </c>
      <c r="X2" s="5" t="s">
        <v>55</v>
      </c>
      <c r="Y2" s="5" t="s">
        <v>56</v>
      </c>
      <c r="Z2" s="5" t="s">
        <v>57</v>
      </c>
      <c r="AA2" s="2" t="s">
        <v>49</v>
      </c>
      <c r="AB2" s="5" t="s">
        <v>53</v>
      </c>
      <c r="AC2" s="2" t="s">
        <v>49</v>
      </c>
      <c r="AD2" s="5" t="s">
        <v>58</v>
      </c>
      <c r="AE2" s="5" t="s">
        <v>57</v>
      </c>
      <c r="AF2" s="4" t="s">
        <v>49</v>
      </c>
      <c r="AG2" s="5" t="s">
        <v>53</v>
      </c>
      <c r="AH2" s="5" t="s">
        <v>59</v>
      </c>
      <c r="AI2" s="5" t="s">
        <v>58</v>
      </c>
      <c r="AJ2" s="5" t="s">
        <v>57</v>
      </c>
      <c r="AK2" s="5" t="s">
        <v>60</v>
      </c>
      <c r="AL2" s="5" t="s">
        <v>61</v>
      </c>
      <c r="AM2" s="2">
        <v>1.0</v>
      </c>
      <c r="AN2" s="2">
        <v>0.0</v>
      </c>
      <c r="AO2" s="2">
        <v>0.0</v>
      </c>
      <c r="AP2" s="2" t="s">
        <v>49</v>
      </c>
      <c r="AQ2" s="2">
        <v>99.0</v>
      </c>
      <c r="AR2" s="2" t="s">
        <v>62</v>
      </c>
    </row>
    <row r="3">
      <c r="A3" s="6" t="s">
        <v>63</v>
      </c>
      <c r="B3" s="2" t="s">
        <v>64</v>
      </c>
      <c r="C3" s="2" t="s">
        <v>65</v>
      </c>
      <c r="D3" s="2" t="s">
        <v>66</v>
      </c>
      <c r="E3" s="2" t="s">
        <v>67</v>
      </c>
      <c r="F3" s="2" t="s">
        <v>49</v>
      </c>
      <c r="G3" s="1" t="s">
        <v>68</v>
      </c>
      <c r="H3" s="1" t="s">
        <v>69</v>
      </c>
      <c r="I3" s="2" t="s">
        <v>49</v>
      </c>
      <c r="J3" s="2" t="s">
        <v>49</v>
      </c>
      <c r="K3" s="2" t="s">
        <v>49</v>
      </c>
      <c r="L3" s="2" t="s">
        <v>49</v>
      </c>
      <c r="M3" s="2" t="s">
        <v>64</v>
      </c>
      <c r="N3" s="2" t="s">
        <v>49</v>
      </c>
      <c r="O3" s="2" t="s">
        <v>49</v>
      </c>
      <c r="P3" s="5" t="s">
        <v>70</v>
      </c>
      <c r="Q3" s="2" t="s">
        <v>49</v>
      </c>
      <c r="R3" s="2" t="s">
        <v>65</v>
      </c>
      <c r="S3" s="2" t="s">
        <v>49</v>
      </c>
      <c r="T3" s="2" t="s">
        <v>49</v>
      </c>
      <c r="U3" s="5" t="s">
        <v>71</v>
      </c>
      <c r="V3" s="2" t="s">
        <v>49</v>
      </c>
      <c r="W3" s="5" t="s">
        <v>72</v>
      </c>
      <c r="X3" s="2" t="s">
        <v>49</v>
      </c>
      <c r="Y3" s="5" t="s">
        <v>73</v>
      </c>
      <c r="Z3" s="5" t="s">
        <v>57</v>
      </c>
      <c r="AA3" s="2" t="s">
        <v>49</v>
      </c>
      <c r="AB3" s="2" t="s">
        <v>49</v>
      </c>
      <c r="AC3" s="2" t="s">
        <v>49</v>
      </c>
      <c r="AD3" s="5" t="s">
        <v>74</v>
      </c>
      <c r="AE3" s="5" t="s">
        <v>57</v>
      </c>
      <c r="AF3" s="2" t="s">
        <v>49</v>
      </c>
      <c r="AG3" s="5" t="s">
        <v>75</v>
      </c>
      <c r="AH3" s="5" t="s">
        <v>76</v>
      </c>
      <c r="AI3" s="5" t="s">
        <v>74</v>
      </c>
      <c r="AJ3" s="5" t="s">
        <v>57</v>
      </c>
      <c r="AK3" s="5" t="s">
        <v>77</v>
      </c>
      <c r="AL3" s="5" t="s">
        <v>78</v>
      </c>
      <c r="AM3" s="2">
        <v>1.0</v>
      </c>
      <c r="AN3" s="2">
        <v>1.0</v>
      </c>
      <c r="AO3" s="2">
        <v>0.0</v>
      </c>
      <c r="AP3" s="2" t="s">
        <v>49</v>
      </c>
      <c r="AQ3" s="2">
        <v>99.0</v>
      </c>
      <c r="AR3" s="2" t="s">
        <v>79</v>
      </c>
    </row>
    <row r="4">
      <c r="A4" s="6" t="s">
        <v>80</v>
      </c>
      <c r="B4" s="2" t="s">
        <v>81</v>
      </c>
      <c r="C4" s="2" t="s">
        <v>82</v>
      </c>
      <c r="D4" s="2" t="s">
        <v>83</v>
      </c>
      <c r="E4" s="2" t="s">
        <v>84</v>
      </c>
      <c r="F4" s="2" t="s">
        <v>49</v>
      </c>
      <c r="G4" s="1" t="s">
        <v>85</v>
      </c>
      <c r="H4" s="1" t="s">
        <v>86</v>
      </c>
      <c r="I4" s="2" t="s">
        <v>49</v>
      </c>
      <c r="J4" s="2" t="s">
        <v>49</v>
      </c>
      <c r="K4" s="2" t="s">
        <v>49</v>
      </c>
      <c r="L4" s="2" t="s">
        <v>49</v>
      </c>
      <c r="M4" s="2" t="s">
        <v>49</v>
      </c>
      <c r="N4" s="2" t="s">
        <v>49</v>
      </c>
      <c r="O4" s="2" t="s">
        <v>49</v>
      </c>
      <c r="P4" s="5" t="s">
        <v>70</v>
      </c>
      <c r="Q4" s="2" t="s">
        <v>49</v>
      </c>
      <c r="R4" s="2" t="s">
        <v>49</v>
      </c>
      <c r="S4" s="2" t="s">
        <v>49</v>
      </c>
      <c r="T4" s="2" t="s">
        <v>49</v>
      </c>
      <c r="U4" s="5" t="s">
        <v>71</v>
      </c>
      <c r="V4" s="2" t="s">
        <v>49</v>
      </c>
      <c r="W4" s="2" t="s">
        <v>49</v>
      </c>
      <c r="X4" s="5" t="s">
        <v>87</v>
      </c>
      <c r="Y4" s="5" t="s">
        <v>73</v>
      </c>
      <c r="Z4" s="5" t="s">
        <v>57</v>
      </c>
      <c r="AA4" s="2" t="s">
        <v>49</v>
      </c>
      <c r="AB4" s="2" t="s">
        <v>49</v>
      </c>
      <c r="AC4" s="5" t="s">
        <v>88</v>
      </c>
      <c r="AD4" s="5" t="s">
        <v>74</v>
      </c>
      <c r="AE4" s="5" t="s">
        <v>57</v>
      </c>
      <c r="AF4" s="2" t="s">
        <v>49</v>
      </c>
      <c r="AG4" s="2" t="s">
        <v>49</v>
      </c>
      <c r="AH4" s="5" t="s">
        <v>88</v>
      </c>
      <c r="AI4" s="5" t="s">
        <v>74</v>
      </c>
      <c r="AJ4" s="5" t="s">
        <v>57</v>
      </c>
      <c r="AK4" s="5" t="s">
        <v>77</v>
      </c>
      <c r="AL4" s="5" t="s">
        <v>78</v>
      </c>
      <c r="AM4" s="2">
        <v>1.0</v>
      </c>
      <c r="AN4" s="2">
        <v>1.0</v>
      </c>
      <c r="AO4" s="2">
        <v>0.0</v>
      </c>
      <c r="AP4" s="2" t="s">
        <v>49</v>
      </c>
      <c r="AQ4" s="2">
        <v>99.0</v>
      </c>
      <c r="AR4" s="2" t="s">
        <v>89</v>
      </c>
    </row>
    <row r="5">
      <c r="A5" s="1" t="s">
        <v>90</v>
      </c>
      <c r="B5" s="2" t="s">
        <v>91</v>
      </c>
      <c r="C5" s="2" t="s">
        <v>92</v>
      </c>
      <c r="D5" s="2" t="s">
        <v>93</v>
      </c>
      <c r="E5" s="2" t="s">
        <v>94</v>
      </c>
      <c r="F5" s="2" t="s">
        <v>49</v>
      </c>
      <c r="G5" s="1" t="s">
        <v>95</v>
      </c>
      <c r="H5" s="1" t="s">
        <v>96</v>
      </c>
      <c r="I5" s="2" t="s">
        <v>49</v>
      </c>
      <c r="J5" s="2" t="s">
        <v>49</v>
      </c>
      <c r="K5" s="7" t="s">
        <v>49</v>
      </c>
      <c r="L5" s="2" t="s">
        <v>49</v>
      </c>
      <c r="M5" s="2" t="s">
        <v>49</v>
      </c>
      <c r="N5" s="2" t="s">
        <v>49</v>
      </c>
      <c r="O5" s="2" t="s">
        <v>49</v>
      </c>
      <c r="P5" s="5" t="s">
        <v>97</v>
      </c>
      <c r="Q5" s="2" t="s">
        <v>49</v>
      </c>
      <c r="R5" s="2" t="s">
        <v>49</v>
      </c>
      <c r="S5" s="2" t="s">
        <v>49</v>
      </c>
      <c r="T5" s="2" t="s">
        <v>49</v>
      </c>
      <c r="U5" s="5" t="s">
        <v>98</v>
      </c>
      <c r="V5" s="2" t="s">
        <v>49</v>
      </c>
      <c r="W5" s="2" t="s">
        <v>49</v>
      </c>
      <c r="X5" s="2" t="s">
        <v>49</v>
      </c>
      <c r="Y5" s="5" t="s">
        <v>73</v>
      </c>
      <c r="Z5" s="5" t="s">
        <v>57</v>
      </c>
      <c r="AA5" s="2" t="s">
        <v>49</v>
      </c>
      <c r="AB5" s="2" t="s">
        <v>49</v>
      </c>
      <c r="AC5" s="2" t="s">
        <v>49</v>
      </c>
      <c r="AD5" s="5" t="s">
        <v>74</v>
      </c>
      <c r="AE5" s="5" t="s">
        <v>57</v>
      </c>
      <c r="AF5" s="2" t="s">
        <v>49</v>
      </c>
      <c r="AG5" s="5" t="s">
        <v>99</v>
      </c>
      <c r="AH5" s="5" t="s">
        <v>100</v>
      </c>
      <c r="AI5" s="5" t="s">
        <v>101</v>
      </c>
      <c r="AJ5" s="5" t="s">
        <v>57</v>
      </c>
      <c r="AK5" s="5" t="s">
        <v>102</v>
      </c>
      <c r="AL5" s="5" t="s">
        <v>103</v>
      </c>
      <c r="AM5" s="2">
        <v>1.0</v>
      </c>
      <c r="AN5" s="2">
        <v>1.0</v>
      </c>
      <c r="AO5" s="2">
        <v>1.0</v>
      </c>
      <c r="AP5" s="2" t="s">
        <v>49</v>
      </c>
      <c r="AQ5" s="2">
        <v>99.0</v>
      </c>
      <c r="AR5" s="2" t="s">
        <v>104</v>
      </c>
    </row>
    <row r="6">
      <c r="A6" s="1" t="s">
        <v>105</v>
      </c>
      <c r="B6" s="2" t="s">
        <v>106</v>
      </c>
      <c r="C6" s="2" t="s">
        <v>107</v>
      </c>
      <c r="D6" s="2" t="s">
        <v>108</v>
      </c>
      <c r="E6" s="2" t="s">
        <v>109</v>
      </c>
      <c r="F6" s="2" t="s">
        <v>49</v>
      </c>
      <c r="G6" s="1" t="s">
        <v>110</v>
      </c>
      <c r="H6" s="1" t="s">
        <v>111</v>
      </c>
      <c r="I6" s="2" t="s">
        <v>106</v>
      </c>
      <c r="J6" s="2" t="s">
        <v>107</v>
      </c>
      <c r="K6" s="5" t="s">
        <v>112</v>
      </c>
      <c r="L6" s="2" t="s">
        <v>49</v>
      </c>
      <c r="M6" s="2" t="s">
        <v>49</v>
      </c>
      <c r="N6" s="2" t="s">
        <v>49</v>
      </c>
      <c r="O6" s="2" t="s">
        <v>49</v>
      </c>
      <c r="P6" s="5" t="s">
        <v>97</v>
      </c>
      <c r="Q6" s="2" t="s">
        <v>49</v>
      </c>
      <c r="R6" s="2" t="s">
        <v>49</v>
      </c>
      <c r="S6" s="2" t="s">
        <v>49</v>
      </c>
      <c r="T6" s="2" t="s">
        <v>49</v>
      </c>
      <c r="U6" s="5" t="s">
        <v>98</v>
      </c>
      <c r="V6" s="2" t="s">
        <v>49</v>
      </c>
      <c r="W6" s="2" t="s">
        <v>49</v>
      </c>
      <c r="X6" s="2" t="s">
        <v>49</v>
      </c>
      <c r="Y6" s="5" t="s">
        <v>73</v>
      </c>
      <c r="Z6" s="5" t="s">
        <v>57</v>
      </c>
      <c r="AE6" s="5" t="s">
        <v>57</v>
      </c>
      <c r="AF6" s="2" t="s">
        <v>49</v>
      </c>
      <c r="AG6" s="5" t="s">
        <v>113</v>
      </c>
      <c r="AH6" s="5" t="s">
        <v>114</v>
      </c>
      <c r="AI6" s="5" t="s">
        <v>101</v>
      </c>
      <c r="AJ6" s="5" t="s">
        <v>57</v>
      </c>
      <c r="AM6" s="2">
        <v>1.0</v>
      </c>
      <c r="AN6" s="2">
        <v>1.0</v>
      </c>
      <c r="AO6" s="2">
        <v>1.0</v>
      </c>
      <c r="AP6" s="2" t="s">
        <v>49</v>
      </c>
      <c r="AQ6" s="2">
        <v>99.0</v>
      </c>
      <c r="AR6" s="2" t="s">
        <v>115</v>
      </c>
    </row>
    <row r="7">
      <c r="A7" s="1" t="s">
        <v>116</v>
      </c>
      <c r="B7" s="2" t="s">
        <v>117</v>
      </c>
      <c r="C7" s="2" t="s">
        <v>118</v>
      </c>
      <c r="D7" s="2" t="s">
        <v>119</v>
      </c>
      <c r="E7" s="2" t="s">
        <v>120</v>
      </c>
      <c r="F7" s="2" t="s">
        <v>49</v>
      </c>
      <c r="G7" s="1" t="s">
        <v>121</v>
      </c>
      <c r="H7" s="1" t="s">
        <v>122</v>
      </c>
      <c r="I7" s="2" t="s">
        <v>49</v>
      </c>
      <c r="J7" s="2" t="s">
        <v>49</v>
      </c>
      <c r="W7" s="2" t="s">
        <v>123</v>
      </c>
      <c r="Y7" s="5" t="s">
        <v>73</v>
      </c>
      <c r="Z7" s="5" t="s">
        <v>57</v>
      </c>
      <c r="AE7" s="5" t="s">
        <v>57</v>
      </c>
      <c r="AF7" s="2" t="s">
        <v>49</v>
      </c>
      <c r="AG7" s="5" t="s">
        <v>124</v>
      </c>
      <c r="AH7" s="5" t="s">
        <v>125</v>
      </c>
      <c r="AI7" s="5" t="s">
        <v>74</v>
      </c>
      <c r="AJ7" s="5" t="s">
        <v>57</v>
      </c>
      <c r="AM7" s="2">
        <v>1.0</v>
      </c>
      <c r="AN7" s="2">
        <v>1.0</v>
      </c>
      <c r="AO7" s="2">
        <v>1.0</v>
      </c>
      <c r="AP7" s="2" t="s">
        <v>49</v>
      </c>
      <c r="AQ7" s="2">
        <v>99.0</v>
      </c>
      <c r="AR7" s="2" t="s">
        <v>126</v>
      </c>
    </row>
    <row r="8">
      <c r="A8" s="1" t="s">
        <v>127</v>
      </c>
      <c r="B8" s="2" t="s">
        <v>128</v>
      </c>
      <c r="C8" s="2" t="s">
        <v>129</v>
      </c>
      <c r="D8" s="2" t="s">
        <v>130</v>
      </c>
      <c r="E8" s="2" t="s">
        <v>130</v>
      </c>
      <c r="F8" s="2" t="s">
        <v>49</v>
      </c>
      <c r="G8" s="1" t="s">
        <v>131</v>
      </c>
      <c r="H8" s="1" t="s">
        <v>132</v>
      </c>
      <c r="I8" s="2" t="s">
        <v>49</v>
      </c>
      <c r="J8" s="2" t="s">
        <v>49</v>
      </c>
      <c r="Z8" s="5" t="s">
        <v>57</v>
      </c>
      <c r="AE8" s="5" t="s">
        <v>57</v>
      </c>
      <c r="AF8" s="2" t="s">
        <v>49</v>
      </c>
      <c r="AG8" s="5" t="s">
        <v>129</v>
      </c>
      <c r="AH8" s="5" t="s">
        <v>133</v>
      </c>
      <c r="AI8" s="5" t="s">
        <v>74</v>
      </c>
      <c r="AJ8" s="5" t="s">
        <v>57</v>
      </c>
      <c r="AM8" s="2">
        <v>1.0</v>
      </c>
      <c r="AN8" s="2">
        <v>2.0</v>
      </c>
      <c r="AO8" s="2">
        <v>0.0</v>
      </c>
      <c r="AP8" s="2" t="s">
        <v>49</v>
      </c>
      <c r="AQ8" s="2">
        <v>99.0</v>
      </c>
      <c r="AR8" s="2" t="s">
        <v>134</v>
      </c>
    </row>
    <row r="9">
      <c r="A9" s="1" t="s">
        <v>135</v>
      </c>
      <c r="B9" s="2" t="s">
        <v>136</v>
      </c>
      <c r="C9" s="2" t="s">
        <v>137</v>
      </c>
      <c r="D9" s="2" t="s">
        <v>138</v>
      </c>
      <c r="E9" s="2" t="s">
        <v>138</v>
      </c>
      <c r="F9" s="2" t="s">
        <v>49</v>
      </c>
      <c r="G9" s="1" t="s">
        <v>139</v>
      </c>
      <c r="H9" s="1" t="s">
        <v>140</v>
      </c>
      <c r="I9" s="2" t="s">
        <v>49</v>
      </c>
      <c r="Z9" s="5" t="s">
        <v>57</v>
      </c>
      <c r="AE9" s="5" t="s">
        <v>57</v>
      </c>
      <c r="AI9" s="5" t="s">
        <v>141</v>
      </c>
      <c r="AJ9" s="5" t="s">
        <v>57</v>
      </c>
      <c r="AM9" s="2">
        <v>2.0</v>
      </c>
      <c r="AN9" s="2">
        <v>0.0</v>
      </c>
      <c r="AO9" s="2">
        <v>0.0</v>
      </c>
      <c r="AP9" s="2" t="s">
        <v>49</v>
      </c>
    </row>
    <row r="10">
      <c r="A10" s="1" t="s">
        <v>142</v>
      </c>
      <c r="B10" s="2" t="s">
        <v>143</v>
      </c>
      <c r="C10" s="2" t="s">
        <v>144</v>
      </c>
      <c r="D10" s="2" t="s">
        <v>145</v>
      </c>
      <c r="E10" s="2" t="s">
        <v>146</v>
      </c>
      <c r="F10" s="2" t="s">
        <v>49</v>
      </c>
      <c r="G10" s="1" t="s">
        <v>147</v>
      </c>
      <c r="H10" s="1" t="s">
        <v>148</v>
      </c>
      <c r="I10" s="2" t="s">
        <v>49</v>
      </c>
      <c r="Z10" s="5" t="s">
        <v>57</v>
      </c>
      <c r="AE10" s="5" t="s">
        <v>57</v>
      </c>
      <c r="AI10" s="5" t="s">
        <v>141</v>
      </c>
      <c r="AJ10" s="5" t="s">
        <v>57</v>
      </c>
      <c r="AM10" s="2">
        <v>2.0</v>
      </c>
      <c r="AN10" s="2">
        <v>0.0</v>
      </c>
      <c r="AO10" s="2">
        <v>6.0</v>
      </c>
      <c r="AP10" s="2" t="s">
        <v>49</v>
      </c>
    </row>
    <row r="11">
      <c r="A11" s="1" t="s">
        <v>149</v>
      </c>
      <c r="B11" s="2" t="s">
        <v>150</v>
      </c>
      <c r="C11" s="2" t="s">
        <v>151</v>
      </c>
      <c r="D11" s="2" t="s">
        <v>152</v>
      </c>
      <c r="E11" s="2" t="s">
        <v>153</v>
      </c>
      <c r="F11" s="2" t="s">
        <v>49</v>
      </c>
      <c r="G11" s="1" t="s">
        <v>154</v>
      </c>
      <c r="H11" s="1" t="s">
        <v>155</v>
      </c>
      <c r="I11" s="2" t="s">
        <v>156</v>
      </c>
      <c r="Z11" s="5" t="s">
        <v>57</v>
      </c>
      <c r="AE11" s="5" t="s">
        <v>57</v>
      </c>
      <c r="AI11" s="5" t="s">
        <v>141</v>
      </c>
      <c r="AJ11" s="5" t="s">
        <v>57</v>
      </c>
      <c r="AM11" s="2">
        <v>2.0</v>
      </c>
      <c r="AN11" s="2">
        <v>0.0</v>
      </c>
      <c r="AO11" s="2">
        <v>13.0</v>
      </c>
      <c r="AP11" s="2" t="s">
        <v>49</v>
      </c>
      <c r="AQ11" s="2">
        <v>99.0</v>
      </c>
      <c r="AR11" s="2"/>
    </row>
    <row r="12">
      <c r="A12" s="1" t="s">
        <v>157</v>
      </c>
      <c r="B12" s="2" t="s">
        <v>158</v>
      </c>
      <c r="F12" s="2" t="s">
        <v>49</v>
      </c>
      <c r="G12" s="1" t="s">
        <v>159</v>
      </c>
      <c r="H12" s="1" t="s">
        <v>160</v>
      </c>
      <c r="I12" s="2" t="s">
        <v>49</v>
      </c>
      <c r="Z12" s="5" t="s">
        <v>57</v>
      </c>
      <c r="AE12" s="5" t="s">
        <v>57</v>
      </c>
      <c r="AI12" s="5" t="s">
        <v>141</v>
      </c>
      <c r="AJ12" s="5" t="s">
        <v>57</v>
      </c>
      <c r="AM12" s="2">
        <v>4.0</v>
      </c>
      <c r="AN12" s="2">
        <v>0.0</v>
      </c>
      <c r="AO12" s="2">
        <v>1.0</v>
      </c>
      <c r="AP12" s="2" t="s">
        <v>49</v>
      </c>
    </row>
    <row r="13">
      <c r="A13" s="1" t="s">
        <v>161</v>
      </c>
      <c r="B13" s="2" t="s">
        <v>162</v>
      </c>
      <c r="F13" s="2" t="s">
        <v>49</v>
      </c>
      <c r="G13" s="1" t="s">
        <v>163</v>
      </c>
      <c r="H13" s="1" t="s">
        <v>164</v>
      </c>
      <c r="I13" s="2" t="s">
        <v>49</v>
      </c>
      <c r="AI13" s="5" t="s">
        <v>165</v>
      </c>
      <c r="AJ13" s="5" t="s">
        <v>166</v>
      </c>
      <c r="AM13" s="2">
        <v>4.0</v>
      </c>
      <c r="AN13" s="2">
        <v>0.0</v>
      </c>
      <c r="AO13" s="2">
        <v>3.0</v>
      </c>
      <c r="AP13" s="2" t="s">
        <v>49</v>
      </c>
    </row>
    <row r="14">
      <c r="A14" s="1" t="s">
        <v>167</v>
      </c>
      <c r="B14" s="2" t="s">
        <v>168</v>
      </c>
      <c r="F14" s="2" t="s">
        <v>49</v>
      </c>
      <c r="G14" s="1" t="s">
        <v>169</v>
      </c>
      <c r="H14" s="1" t="s">
        <v>170</v>
      </c>
      <c r="I14" s="2" t="s">
        <v>49</v>
      </c>
      <c r="AI14" s="5" t="s">
        <v>165</v>
      </c>
      <c r="AJ14" s="5" t="s">
        <v>166</v>
      </c>
      <c r="AM14" s="2">
        <v>4.0</v>
      </c>
      <c r="AN14" s="2">
        <v>0.0</v>
      </c>
      <c r="AO14" s="2">
        <v>4.0</v>
      </c>
      <c r="AP14" s="2" t="s">
        <v>49</v>
      </c>
    </row>
    <row r="15">
      <c r="A15" s="1" t="s">
        <v>171</v>
      </c>
      <c r="B15" s="2" t="s">
        <v>172</v>
      </c>
      <c r="F15" s="2" t="s">
        <v>49</v>
      </c>
      <c r="G15" s="1" t="s">
        <v>173</v>
      </c>
      <c r="H15" s="1" t="s">
        <v>174</v>
      </c>
      <c r="I15" s="2" t="s">
        <v>49</v>
      </c>
      <c r="AI15" s="5" t="s">
        <v>175</v>
      </c>
      <c r="AJ15" s="5" t="s">
        <v>166</v>
      </c>
      <c r="AM15" s="2">
        <v>6.0</v>
      </c>
      <c r="AN15" s="2">
        <v>0.0</v>
      </c>
      <c r="AO15" s="2">
        <v>5.0</v>
      </c>
      <c r="AP15" s="2" t="s">
        <v>49</v>
      </c>
    </row>
    <row r="16">
      <c r="A16" s="1" t="s">
        <v>176</v>
      </c>
      <c r="B16" s="2" t="s">
        <v>177</v>
      </c>
      <c r="F16" s="2" t="s">
        <v>49</v>
      </c>
      <c r="G16" s="1" t="s">
        <v>178</v>
      </c>
      <c r="H16" s="1" t="s">
        <v>179</v>
      </c>
      <c r="I16" s="2" t="s">
        <v>49</v>
      </c>
      <c r="AI16" s="5" t="s">
        <v>175</v>
      </c>
      <c r="AJ16" s="5" t="s">
        <v>166</v>
      </c>
      <c r="AM16" s="2">
        <v>8.0</v>
      </c>
      <c r="AN16" s="2">
        <v>0.0</v>
      </c>
      <c r="AO16" s="2">
        <v>0.0</v>
      </c>
      <c r="AP16" s="2" t="s">
        <v>49</v>
      </c>
    </row>
    <row r="17">
      <c r="A17" s="1" t="s">
        <v>180</v>
      </c>
      <c r="B17" s="2" t="s">
        <v>181</v>
      </c>
      <c r="F17" s="2" t="s">
        <v>49</v>
      </c>
      <c r="G17" s="1" t="s">
        <v>182</v>
      </c>
      <c r="H17" s="1" t="s">
        <v>183</v>
      </c>
      <c r="I17" s="2" t="s">
        <v>49</v>
      </c>
      <c r="AI17" s="5" t="s">
        <v>175</v>
      </c>
      <c r="AJ17" s="5" t="s">
        <v>166</v>
      </c>
      <c r="AM17" s="2">
        <v>8.0</v>
      </c>
      <c r="AN17" s="2">
        <v>2.0</v>
      </c>
      <c r="AO17" s="2">
        <v>1.0</v>
      </c>
      <c r="AP17" s="2" t="s">
        <v>49</v>
      </c>
    </row>
    <row r="18">
      <c r="A18" s="1" t="s">
        <v>184</v>
      </c>
      <c r="B18" s="2" t="s">
        <v>185</v>
      </c>
      <c r="F18" s="2" t="s">
        <v>49</v>
      </c>
      <c r="G18" s="1" t="s">
        <v>186</v>
      </c>
      <c r="H18" s="1" t="s">
        <v>187</v>
      </c>
      <c r="I18" s="2" t="s">
        <v>49</v>
      </c>
      <c r="AI18" s="5" t="s">
        <v>175</v>
      </c>
      <c r="AJ18" s="5" t="s">
        <v>166</v>
      </c>
      <c r="AM18" s="2">
        <v>10.0</v>
      </c>
      <c r="AN18" s="2">
        <v>0.0</v>
      </c>
      <c r="AO18" s="2">
        <v>0.0</v>
      </c>
      <c r="AP18" s="2" t="s">
        <v>49</v>
      </c>
    </row>
    <row r="19">
      <c r="A19" s="1" t="s">
        <v>188</v>
      </c>
      <c r="B19" s="2" t="s">
        <v>189</v>
      </c>
      <c r="F19" s="2" t="s">
        <v>49</v>
      </c>
      <c r="G19" s="1" t="s">
        <v>190</v>
      </c>
      <c r="H19" s="1" t="s">
        <v>191</v>
      </c>
      <c r="I19" s="2" t="s">
        <v>49</v>
      </c>
      <c r="AI19" s="5" t="s">
        <v>192</v>
      </c>
      <c r="AJ19" s="5" t="s">
        <v>166</v>
      </c>
      <c r="AM19" s="2">
        <v>11.0</v>
      </c>
      <c r="AN19" s="2">
        <v>0.0</v>
      </c>
      <c r="AO19" s="2">
        <v>0.0</v>
      </c>
      <c r="AP19" s="2" t="s">
        <v>49</v>
      </c>
    </row>
    <row r="20">
      <c r="A20" s="1" t="s">
        <v>193</v>
      </c>
      <c r="B20" s="2" t="s">
        <v>194</v>
      </c>
      <c r="F20" s="2" t="s">
        <v>49</v>
      </c>
      <c r="G20" s="1" t="s">
        <v>195</v>
      </c>
      <c r="H20" s="1" t="s">
        <v>196</v>
      </c>
      <c r="I20" s="2" t="s">
        <v>49</v>
      </c>
      <c r="AI20" s="5" t="s">
        <v>175</v>
      </c>
      <c r="AJ20" s="5" t="s">
        <v>166</v>
      </c>
      <c r="AM20" s="2">
        <v>12.0</v>
      </c>
      <c r="AN20" s="2">
        <v>0.0</v>
      </c>
      <c r="AO20" s="2">
        <v>0.0</v>
      </c>
      <c r="AP20" s="2" t="s">
        <v>49</v>
      </c>
    </row>
    <row r="21">
      <c r="A21" s="1" t="s">
        <v>197</v>
      </c>
      <c r="B21" s="2" t="s">
        <v>198</v>
      </c>
      <c r="F21" s="2" t="s">
        <v>49</v>
      </c>
      <c r="G21" s="1" t="s">
        <v>199</v>
      </c>
      <c r="H21" s="1" t="s">
        <v>200</v>
      </c>
      <c r="I21" s="2" t="s">
        <v>49</v>
      </c>
      <c r="AF21" s="5" t="s">
        <v>201</v>
      </c>
      <c r="AG21" s="2" t="s">
        <v>49</v>
      </c>
      <c r="AH21" s="2" t="s">
        <v>49</v>
      </c>
      <c r="AI21" s="5" t="s">
        <v>202</v>
      </c>
      <c r="AJ21" s="5" t="s">
        <v>203</v>
      </c>
      <c r="AM21" s="2">
        <v>13.0</v>
      </c>
      <c r="AN21" s="2">
        <v>0.0</v>
      </c>
      <c r="AO21" s="2">
        <v>0.0</v>
      </c>
      <c r="AP21" s="2" t="s">
        <v>49</v>
      </c>
      <c r="AQ21" s="2">
        <v>30.0</v>
      </c>
      <c r="AR21" s="2"/>
    </row>
    <row r="22">
      <c r="A22" s="1" t="s">
        <v>204</v>
      </c>
      <c r="B22" s="2" t="s">
        <v>205</v>
      </c>
      <c r="F22" s="2" t="s">
        <v>49</v>
      </c>
      <c r="G22" s="1" t="s">
        <v>206</v>
      </c>
      <c r="H22" s="1" t="s">
        <v>207</v>
      </c>
      <c r="I22" s="2" t="s">
        <v>49</v>
      </c>
      <c r="AF22" s="5" t="s">
        <v>201</v>
      </c>
      <c r="AG22" s="2" t="s">
        <v>49</v>
      </c>
      <c r="AH22" s="2" t="s">
        <v>49</v>
      </c>
      <c r="AI22" s="5" t="s">
        <v>202</v>
      </c>
      <c r="AJ22" s="5" t="s">
        <v>203</v>
      </c>
      <c r="AM22" s="2">
        <v>13.0</v>
      </c>
      <c r="AN22" s="2">
        <v>1.0</v>
      </c>
      <c r="AO22" s="2">
        <v>0.0</v>
      </c>
      <c r="AP22" s="2" t="s">
        <v>49</v>
      </c>
      <c r="AQ22" s="2">
        <v>30.0</v>
      </c>
      <c r="AR22" s="2"/>
    </row>
    <row r="23">
      <c r="A23" s="1" t="s">
        <v>208</v>
      </c>
      <c r="B23" s="2" t="s">
        <v>209</v>
      </c>
      <c r="F23" s="2" t="s">
        <v>49</v>
      </c>
      <c r="G23" s="1" t="s">
        <v>210</v>
      </c>
      <c r="H23" s="1" t="s">
        <v>211</v>
      </c>
      <c r="I23" s="2" t="s">
        <v>49</v>
      </c>
      <c r="AF23" s="5" t="s">
        <v>201</v>
      </c>
      <c r="AG23" s="2" t="s">
        <v>49</v>
      </c>
      <c r="AH23" s="2" t="s">
        <v>49</v>
      </c>
      <c r="AI23" s="5" t="s">
        <v>202</v>
      </c>
      <c r="AJ23" s="5" t="s">
        <v>203</v>
      </c>
      <c r="AM23" s="2">
        <v>13.0</v>
      </c>
      <c r="AN23" s="2">
        <v>2.0</v>
      </c>
      <c r="AO23" s="2">
        <v>0.0</v>
      </c>
      <c r="AP23" s="2" t="s">
        <v>49</v>
      </c>
      <c r="AQ23" s="2">
        <v>30.0</v>
      </c>
      <c r="AR23" s="2"/>
    </row>
    <row r="24">
      <c r="A24" s="1" t="s">
        <v>212</v>
      </c>
      <c r="B24" s="2" t="s">
        <v>213</v>
      </c>
      <c r="C24" s="2" t="s">
        <v>213</v>
      </c>
      <c r="F24" s="2" t="s">
        <v>49</v>
      </c>
      <c r="G24" s="1" t="s">
        <v>214</v>
      </c>
      <c r="H24" s="1" t="s">
        <v>215</v>
      </c>
      <c r="I24" s="2" t="s">
        <v>49</v>
      </c>
      <c r="J24" s="2" t="s">
        <v>49</v>
      </c>
      <c r="K24" s="5" t="s">
        <v>216</v>
      </c>
      <c r="L24" s="2" t="s">
        <v>49</v>
      </c>
      <c r="M24" s="2" t="s">
        <v>49</v>
      </c>
      <c r="N24" s="2" t="s">
        <v>49</v>
      </c>
      <c r="O24" s="2" t="s">
        <v>49</v>
      </c>
      <c r="P24" s="2" t="s">
        <v>49</v>
      </c>
      <c r="Q24" s="2" t="s">
        <v>49</v>
      </c>
      <c r="R24" s="2" t="s">
        <v>49</v>
      </c>
      <c r="S24" s="2" t="s">
        <v>49</v>
      </c>
      <c r="T24" s="2" t="s">
        <v>49</v>
      </c>
      <c r="U24" s="2" t="s">
        <v>49</v>
      </c>
      <c r="V24" s="2" t="s">
        <v>49</v>
      </c>
      <c r="W24" s="2" t="s">
        <v>49</v>
      </c>
      <c r="X24" s="2" t="s">
        <v>49</v>
      </c>
      <c r="Y24" s="2" t="s">
        <v>49</v>
      </c>
      <c r="Z24" s="2" t="s">
        <v>49</v>
      </c>
      <c r="AA24" s="2" t="s">
        <v>49</v>
      </c>
      <c r="AB24" s="2" t="s">
        <v>49</v>
      </c>
      <c r="AC24" s="2" t="s">
        <v>49</v>
      </c>
      <c r="AD24" s="2" t="s">
        <v>49</v>
      </c>
      <c r="AE24" s="2" t="s">
        <v>49</v>
      </c>
      <c r="AF24" s="4" t="s">
        <v>49</v>
      </c>
      <c r="AG24" s="4" t="s">
        <v>49</v>
      </c>
      <c r="AH24" s="2" t="s">
        <v>49</v>
      </c>
      <c r="AI24" s="5" t="s">
        <v>217</v>
      </c>
      <c r="AJ24" s="5" t="s">
        <v>203</v>
      </c>
      <c r="AK24" s="2" t="s">
        <v>49</v>
      </c>
      <c r="AL24" s="2" t="s">
        <v>49</v>
      </c>
      <c r="AM24" s="2">
        <v>14.0</v>
      </c>
      <c r="AN24" s="2">
        <v>0.0</v>
      </c>
      <c r="AO24" s="2">
        <v>0.0</v>
      </c>
      <c r="AP24" s="2" t="s">
        <v>49</v>
      </c>
      <c r="AQ24" s="2">
        <v>90.0</v>
      </c>
      <c r="AR24" s="2" t="s">
        <v>218</v>
      </c>
    </row>
    <row r="25">
      <c r="A25" s="1" t="s">
        <v>219</v>
      </c>
      <c r="B25" s="2" t="s">
        <v>220</v>
      </c>
      <c r="F25" s="2" t="s">
        <v>49</v>
      </c>
      <c r="G25" s="1" t="s">
        <v>221</v>
      </c>
      <c r="H25" s="1" t="s">
        <v>222</v>
      </c>
      <c r="I25" s="2" t="s">
        <v>49</v>
      </c>
      <c r="AF25" s="5" t="s">
        <v>223</v>
      </c>
      <c r="AG25" s="5" t="s">
        <v>223</v>
      </c>
      <c r="AH25" s="2" t="s">
        <v>49</v>
      </c>
      <c r="AI25" s="5" t="s">
        <v>223</v>
      </c>
      <c r="AJ25" s="5" t="s">
        <v>203</v>
      </c>
      <c r="AK25" s="2" t="s">
        <v>49</v>
      </c>
      <c r="AL25" s="2" t="s">
        <v>49</v>
      </c>
      <c r="AM25" s="2">
        <v>14.0</v>
      </c>
      <c r="AN25" s="2">
        <v>0.0</v>
      </c>
      <c r="AO25" s="2">
        <v>6.0</v>
      </c>
      <c r="AP25" s="2" t="s">
        <v>49</v>
      </c>
      <c r="AQ25" s="2">
        <v>5.0</v>
      </c>
      <c r="AR25" s="2" t="s">
        <v>224</v>
      </c>
    </row>
    <row r="26">
      <c r="A26" s="1" t="s">
        <v>225</v>
      </c>
      <c r="B26" s="2" t="s">
        <v>226</v>
      </c>
      <c r="F26" s="2" t="s">
        <v>49</v>
      </c>
      <c r="G26" s="1" t="s">
        <v>227</v>
      </c>
      <c r="H26" s="1" t="s">
        <v>228</v>
      </c>
      <c r="I26" s="2" t="s">
        <v>49</v>
      </c>
      <c r="AF26" s="5" t="s">
        <v>229</v>
      </c>
      <c r="AG26" s="5" t="s">
        <v>229</v>
      </c>
      <c r="AH26" s="5" t="s">
        <v>229</v>
      </c>
      <c r="AI26" s="5" t="s">
        <v>175</v>
      </c>
      <c r="AJ26" s="5" t="s">
        <v>166</v>
      </c>
      <c r="AK26" s="2" t="s">
        <v>49</v>
      </c>
      <c r="AL26" s="2" t="s">
        <v>49</v>
      </c>
      <c r="AM26" s="2">
        <v>14.0</v>
      </c>
      <c r="AN26" s="2">
        <v>0.0</v>
      </c>
      <c r="AO26" s="2">
        <v>7.0</v>
      </c>
      <c r="AP26" s="2" t="s">
        <v>49</v>
      </c>
    </row>
    <row r="27">
      <c r="A27" s="1" t="s">
        <v>230</v>
      </c>
      <c r="B27" s="2" t="s">
        <v>231</v>
      </c>
      <c r="F27" s="2" t="s">
        <v>49</v>
      </c>
      <c r="G27" s="1" t="s">
        <v>232</v>
      </c>
      <c r="H27" s="1" t="s">
        <v>233</v>
      </c>
      <c r="I27" s="2" t="s">
        <v>49</v>
      </c>
      <c r="AF27" s="5" t="s">
        <v>234</v>
      </c>
      <c r="AG27" s="5" t="s">
        <v>235</v>
      </c>
      <c r="AH27" s="5" t="s">
        <v>235</v>
      </c>
      <c r="AI27" s="5" t="s">
        <v>192</v>
      </c>
      <c r="AJ27" s="5" t="s">
        <v>166</v>
      </c>
      <c r="AM27" s="2">
        <v>15.0</v>
      </c>
      <c r="AN27" s="2">
        <v>0.0</v>
      </c>
      <c r="AO27" s="2">
        <v>0.0</v>
      </c>
      <c r="AP27" s="2" t="s">
        <v>49</v>
      </c>
    </row>
    <row r="28">
      <c r="A28" s="1" t="s">
        <v>236</v>
      </c>
      <c r="B28" s="2" t="s">
        <v>237</v>
      </c>
      <c r="F28" s="2" t="s">
        <v>49</v>
      </c>
      <c r="G28" s="1" t="s">
        <v>238</v>
      </c>
      <c r="H28" s="1" t="s">
        <v>239</v>
      </c>
      <c r="I28" s="2" t="s">
        <v>49</v>
      </c>
      <c r="AI28" s="5" t="s">
        <v>240</v>
      </c>
      <c r="AJ28" s="5" t="s">
        <v>241</v>
      </c>
      <c r="AM28" s="2">
        <v>16.0</v>
      </c>
      <c r="AN28" s="2">
        <v>0.0</v>
      </c>
      <c r="AO28" s="2">
        <v>1.0</v>
      </c>
      <c r="AP28" s="2" t="s">
        <v>49</v>
      </c>
    </row>
    <row r="29">
      <c r="A29" s="1" t="s">
        <v>242</v>
      </c>
      <c r="B29" s="2" t="s">
        <v>243</v>
      </c>
      <c r="F29" s="2" t="s">
        <v>49</v>
      </c>
      <c r="G29" s="1" t="s">
        <v>244</v>
      </c>
      <c r="H29" s="1" t="s">
        <v>245</v>
      </c>
      <c r="I29" s="2" t="s">
        <v>49</v>
      </c>
      <c r="AI29" s="5" t="s">
        <v>240</v>
      </c>
      <c r="AJ29" s="5" t="s">
        <v>241</v>
      </c>
      <c r="AM29" s="2">
        <v>17.0</v>
      </c>
      <c r="AN29" s="2">
        <v>0.0</v>
      </c>
      <c r="AO29" s="2">
        <v>0.0</v>
      </c>
      <c r="AP29" s="2" t="s">
        <v>49</v>
      </c>
    </row>
    <row r="30">
      <c r="A30" s="1" t="s">
        <v>246</v>
      </c>
      <c r="B30" s="2" t="s">
        <v>247</v>
      </c>
      <c r="F30" s="2" t="s">
        <v>49</v>
      </c>
      <c r="G30" s="1" t="s">
        <v>248</v>
      </c>
      <c r="H30" s="1" t="s">
        <v>249</v>
      </c>
      <c r="I30" s="2" t="s">
        <v>49</v>
      </c>
      <c r="AI30" s="5" t="s">
        <v>240</v>
      </c>
      <c r="AJ30" s="5" t="s">
        <v>241</v>
      </c>
      <c r="AM30" s="2">
        <v>18.0</v>
      </c>
      <c r="AN30" s="2">
        <v>0.0</v>
      </c>
      <c r="AO30" s="2">
        <v>0.0</v>
      </c>
      <c r="AP30" s="2" t="s">
        <v>49</v>
      </c>
    </row>
    <row r="31">
      <c r="A31" s="1" t="s">
        <v>250</v>
      </c>
      <c r="B31" s="2" t="s">
        <v>251</v>
      </c>
      <c r="F31" s="2" t="s">
        <v>49</v>
      </c>
      <c r="G31" s="1" t="s">
        <v>49</v>
      </c>
      <c r="H31" s="1" t="s">
        <v>49</v>
      </c>
      <c r="I31" s="2" t="s">
        <v>49</v>
      </c>
      <c r="AI31" s="5" t="s">
        <v>240</v>
      </c>
      <c r="AJ31" s="5" t="s">
        <v>241</v>
      </c>
      <c r="AM31" s="2">
        <v>18.0</v>
      </c>
      <c r="AN31" s="2">
        <v>1.0</v>
      </c>
      <c r="AO31" s="2">
        <v>0.0</v>
      </c>
      <c r="AP31" s="2" t="s">
        <v>49</v>
      </c>
    </row>
    <row r="32">
      <c r="A32" s="1" t="s">
        <v>252</v>
      </c>
      <c r="B32" s="2" t="s">
        <v>253</v>
      </c>
      <c r="F32" s="2" t="s">
        <v>49</v>
      </c>
      <c r="G32" s="1" t="s">
        <v>254</v>
      </c>
      <c r="H32" s="1" t="s">
        <v>255</v>
      </c>
      <c r="I32" s="2" t="s">
        <v>49</v>
      </c>
      <c r="AI32" s="5" t="s">
        <v>240</v>
      </c>
      <c r="AJ32" s="5" t="s">
        <v>241</v>
      </c>
      <c r="AM32" s="2">
        <v>19.0</v>
      </c>
      <c r="AN32" s="2">
        <v>0.0</v>
      </c>
      <c r="AO32" s="2">
        <v>0.0</v>
      </c>
      <c r="AP32" s="2" t="s">
        <v>49</v>
      </c>
    </row>
    <row r="33">
      <c r="A33" s="1" t="s">
        <v>256</v>
      </c>
      <c r="B33" s="2" t="s">
        <v>257</v>
      </c>
      <c r="F33" s="2" t="s">
        <v>49</v>
      </c>
      <c r="G33" s="1" t="s">
        <v>258</v>
      </c>
      <c r="H33" s="1" t="s">
        <v>259</v>
      </c>
      <c r="I33" s="2" t="s">
        <v>49</v>
      </c>
      <c r="P33" s="2" t="s">
        <v>260</v>
      </c>
      <c r="AI33" s="5" t="s">
        <v>240</v>
      </c>
      <c r="AJ33" s="5" t="s">
        <v>241</v>
      </c>
      <c r="AM33" s="2">
        <v>20.0</v>
      </c>
      <c r="AN33" s="2">
        <v>0.0</v>
      </c>
      <c r="AO33" s="2">
        <v>0.0</v>
      </c>
      <c r="AP33" s="2" t="s">
        <v>49</v>
      </c>
    </row>
    <row r="34">
      <c r="A34" s="1" t="s">
        <v>261</v>
      </c>
      <c r="B34" s="2" t="s">
        <v>262</v>
      </c>
      <c r="F34" s="2" t="s">
        <v>49</v>
      </c>
      <c r="G34" s="1" t="s">
        <v>263</v>
      </c>
      <c r="H34" s="1" t="s">
        <v>264</v>
      </c>
      <c r="I34" s="2" t="s">
        <v>49</v>
      </c>
      <c r="AI34" s="5" t="s">
        <v>240</v>
      </c>
      <c r="AJ34" s="5" t="s">
        <v>241</v>
      </c>
      <c r="AM34" s="2">
        <v>21.0</v>
      </c>
      <c r="AN34" s="2">
        <v>0.0</v>
      </c>
      <c r="AO34" s="2">
        <v>0.0</v>
      </c>
      <c r="AP34" s="2" t="s">
        <v>49</v>
      </c>
    </row>
    <row r="35">
      <c r="A35" s="1" t="s">
        <v>265</v>
      </c>
      <c r="B35" s="2" t="s">
        <v>266</v>
      </c>
      <c r="F35" s="2" t="s">
        <v>49</v>
      </c>
      <c r="G35" s="1" t="s">
        <v>267</v>
      </c>
      <c r="H35" s="1" t="s">
        <v>268</v>
      </c>
      <c r="I35" s="2" t="s">
        <v>49</v>
      </c>
      <c r="AI35" s="5" t="s">
        <v>269</v>
      </c>
      <c r="AJ35" s="5" t="s">
        <v>270</v>
      </c>
      <c r="AM35" s="2">
        <v>21.0</v>
      </c>
      <c r="AN35" s="2">
        <v>1.0</v>
      </c>
      <c r="AO35" s="2">
        <v>0.0</v>
      </c>
      <c r="AP35" s="2" t="s">
        <v>49</v>
      </c>
    </row>
    <row r="36">
      <c r="A36" s="1" t="s">
        <v>271</v>
      </c>
      <c r="B36" s="2" t="s">
        <v>272</v>
      </c>
      <c r="F36" s="2" t="s">
        <v>49</v>
      </c>
      <c r="G36" s="1" t="s">
        <v>273</v>
      </c>
      <c r="H36" s="1" t="s">
        <v>274</v>
      </c>
      <c r="I36" s="2" t="s">
        <v>49</v>
      </c>
      <c r="AI36" s="5" t="s">
        <v>269</v>
      </c>
      <c r="AJ36" s="5" t="s">
        <v>270</v>
      </c>
      <c r="AM36" s="2">
        <v>21.0</v>
      </c>
      <c r="AN36" s="2">
        <v>1.0</v>
      </c>
      <c r="AO36" s="2">
        <v>2.0</v>
      </c>
      <c r="AP36" s="2" t="s">
        <v>49</v>
      </c>
    </row>
    <row r="37">
      <c r="A37" s="1" t="s">
        <v>275</v>
      </c>
      <c r="B37" s="2" t="s">
        <v>276</v>
      </c>
      <c r="F37" s="2" t="s">
        <v>49</v>
      </c>
      <c r="G37" s="1" t="s">
        <v>277</v>
      </c>
      <c r="H37" s="1" t="s">
        <v>278</v>
      </c>
      <c r="I37" s="2" t="s">
        <v>49</v>
      </c>
      <c r="AI37" s="5" t="s">
        <v>269</v>
      </c>
      <c r="AJ37" s="5" t="s">
        <v>270</v>
      </c>
      <c r="AM37" s="2">
        <v>22.0</v>
      </c>
      <c r="AN37" s="2">
        <v>0.0</v>
      </c>
      <c r="AO37" s="2">
        <v>0.0</v>
      </c>
      <c r="AP37" s="2" t="s">
        <v>49</v>
      </c>
      <c r="AQ37" s="2">
        <v>99.0</v>
      </c>
      <c r="AR37" s="2"/>
    </row>
    <row r="38">
      <c r="A38" s="1" t="s">
        <v>279</v>
      </c>
      <c r="B38" s="2" t="s">
        <v>280</v>
      </c>
      <c r="F38" s="2" t="s">
        <v>49</v>
      </c>
      <c r="G38" s="1" t="s">
        <v>281</v>
      </c>
      <c r="H38" s="1" t="s">
        <v>282</v>
      </c>
      <c r="I38" s="2" t="s">
        <v>49</v>
      </c>
      <c r="AI38" s="5" t="s">
        <v>269</v>
      </c>
      <c r="AJ38" s="5" t="s">
        <v>270</v>
      </c>
      <c r="AM38" s="2">
        <v>22.0</v>
      </c>
      <c r="AN38" s="2">
        <v>2.0</v>
      </c>
      <c r="AO38" s="2">
        <v>0.0</v>
      </c>
      <c r="AP38" s="2" t="s">
        <v>49</v>
      </c>
      <c r="AQ38" s="2">
        <v>99.0</v>
      </c>
      <c r="AR38" s="2"/>
    </row>
    <row r="39">
      <c r="A39" s="1" t="s">
        <v>283</v>
      </c>
      <c r="B39" s="2" t="s">
        <v>284</v>
      </c>
      <c r="F39" s="2" t="s">
        <v>49</v>
      </c>
      <c r="G39" s="1" t="s">
        <v>281</v>
      </c>
      <c r="H39" s="1" t="s">
        <v>282</v>
      </c>
      <c r="I39" s="2" t="s">
        <v>49</v>
      </c>
      <c r="AI39" s="5" t="s">
        <v>269</v>
      </c>
      <c r="AJ39" s="5" t="s">
        <v>270</v>
      </c>
      <c r="AM39" s="2">
        <v>23.0</v>
      </c>
      <c r="AN39" s="2">
        <v>0.0</v>
      </c>
      <c r="AO39" s="2">
        <v>0.0</v>
      </c>
      <c r="AP39" s="2" t="s">
        <v>49</v>
      </c>
    </row>
    <row r="40">
      <c r="A40" s="1" t="s">
        <v>285</v>
      </c>
      <c r="B40" s="2" t="s">
        <v>286</v>
      </c>
      <c r="C40" s="2" t="s">
        <v>286</v>
      </c>
      <c r="F40" s="2" t="s">
        <v>49</v>
      </c>
      <c r="G40" s="1" t="s">
        <v>287</v>
      </c>
      <c r="H40" s="1" t="s">
        <v>288</v>
      </c>
      <c r="I40" s="2" t="s">
        <v>49</v>
      </c>
      <c r="AJ40" s="5" t="s">
        <v>241</v>
      </c>
      <c r="AM40" s="2">
        <v>24.0</v>
      </c>
      <c r="AN40" s="2">
        <v>0.0</v>
      </c>
      <c r="AO40" s="2">
        <v>0.0</v>
      </c>
      <c r="AP40" s="2" t="s">
        <v>49</v>
      </c>
    </row>
    <row r="41">
      <c r="A41" s="1" t="s">
        <v>289</v>
      </c>
      <c r="B41" s="2" t="s">
        <v>290</v>
      </c>
      <c r="C41" s="2" t="s">
        <v>290</v>
      </c>
      <c r="F41" s="2" t="s">
        <v>49</v>
      </c>
      <c r="G41" s="1" t="s">
        <v>291</v>
      </c>
      <c r="H41" s="1" t="s">
        <v>292</v>
      </c>
      <c r="I41" s="2" t="s">
        <v>49</v>
      </c>
      <c r="K41" s="5" t="s">
        <v>293</v>
      </c>
      <c r="AJ41" s="5" t="s">
        <v>241</v>
      </c>
      <c r="AM41" s="2">
        <v>24.0</v>
      </c>
      <c r="AN41" s="2">
        <v>1.0</v>
      </c>
      <c r="AO41" s="2">
        <v>0.0</v>
      </c>
      <c r="AP41" s="2" t="s">
        <v>49</v>
      </c>
      <c r="AQ41" s="2">
        <v>90.0</v>
      </c>
      <c r="AR41" s="2"/>
    </row>
    <row r="42">
      <c r="A42" s="1" t="s">
        <v>294</v>
      </c>
      <c r="B42" s="2" t="s">
        <v>295</v>
      </c>
      <c r="F42" s="2" t="s">
        <v>49</v>
      </c>
      <c r="G42" s="1" t="s">
        <v>296</v>
      </c>
      <c r="H42" s="1" t="s">
        <v>297</v>
      </c>
      <c r="I42" s="2" t="s">
        <v>49</v>
      </c>
      <c r="K42" s="5" t="s">
        <v>298</v>
      </c>
      <c r="AJ42" s="5" t="s">
        <v>241</v>
      </c>
      <c r="AM42" s="2">
        <v>24.0</v>
      </c>
      <c r="AN42" s="2">
        <v>2.0</v>
      </c>
      <c r="AO42" s="2">
        <v>0.0</v>
      </c>
      <c r="AP42" s="2" t="s">
        <v>49</v>
      </c>
    </row>
    <row r="43">
      <c r="A43" s="1" t="s">
        <v>299</v>
      </c>
      <c r="B43" s="2" t="s">
        <v>300</v>
      </c>
      <c r="F43" s="2" t="s">
        <v>49</v>
      </c>
      <c r="G43" s="1" t="s">
        <v>301</v>
      </c>
      <c r="H43" s="1" t="s">
        <v>302</v>
      </c>
      <c r="I43" s="2" t="s">
        <v>49</v>
      </c>
      <c r="V43" s="2" t="s">
        <v>303</v>
      </c>
      <c r="AF43" s="5" t="s">
        <v>304</v>
      </c>
      <c r="AJ43" s="5" t="s">
        <v>241</v>
      </c>
      <c r="AM43" s="2">
        <v>24.0</v>
      </c>
      <c r="AN43" s="2">
        <v>4.0</v>
      </c>
      <c r="AO43" s="2">
        <v>1.0</v>
      </c>
      <c r="AP43" s="2" t="s">
        <v>49</v>
      </c>
    </row>
    <row r="44">
      <c r="A44" s="1" t="s">
        <v>305</v>
      </c>
      <c r="B44" s="2" t="s">
        <v>306</v>
      </c>
      <c r="F44" s="2" t="s">
        <v>49</v>
      </c>
      <c r="G44" s="1" t="s">
        <v>307</v>
      </c>
      <c r="H44" s="1" t="s">
        <v>308</v>
      </c>
      <c r="I44" s="2" t="s">
        <v>49</v>
      </c>
      <c r="AI44" s="5" t="s">
        <v>309</v>
      </c>
      <c r="AJ44" s="5" t="s">
        <v>241</v>
      </c>
      <c r="AM44" s="2">
        <v>25.0</v>
      </c>
      <c r="AN44" s="2">
        <v>0.0</v>
      </c>
      <c r="AO44" s="2">
        <v>0.0</v>
      </c>
      <c r="AP44" s="2" t="s">
        <v>49</v>
      </c>
    </row>
    <row r="45">
      <c r="A45" s="1" t="s">
        <v>310</v>
      </c>
      <c r="B45" s="2" t="s">
        <v>311</v>
      </c>
      <c r="F45" s="2" t="s">
        <v>49</v>
      </c>
      <c r="G45" s="1" t="s">
        <v>49</v>
      </c>
      <c r="H45" s="1" t="s">
        <v>49</v>
      </c>
      <c r="I45" s="2" t="s">
        <v>49</v>
      </c>
      <c r="AI45" s="5" t="s">
        <v>309</v>
      </c>
      <c r="AJ45" s="5" t="s">
        <v>241</v>
      </c>
      <c r="AM45" s="2">
        <v>25.0</v>
      </c>
      <c r="AN45" s="2">
        <v>1.0</v>
      </c>
      <c r="AO45" s="2">
        <v>0.0</v>
      </c>
      <c r="AP45" s="2" t="s">
        <v>49</v>
      </c>
    </row>
    <row r="46">
      <c r="A46" s="1" t="s">
        <v>312</v>
      </c>
      <c r="B46" s="2" t="s">
        <v>313</v>
      </c>
      <c r="C46" s="2" t="s">
        <v>313</v>
      </c>
      <c r="F46" s="2" t="s">
        <v>49</v>
      </c>
      <c r="G46" s="1" t="s">
        <v>314</v>
      </c>
      <c r="H46" s="1" t="s">
        <v>315</v>
      </c>
      <c r="I46" s="2" t="s">
        <v>49</v>
      </c>
      <c r="J46" s="2" t="s">
        <v>49</v>
      </c>
      <c r="K46" s="5" t="s">
        <v>316</v>
      </c>
      <c r="L46" s="2" t="s">
        <v>49</v>
      </c>
      <c r="M46" s="2" t="s">
        <v>49</v>
      </c>
      <c r="N46" s="2" t="s">
        <v>49</v>
      </c>
      <c r="O46" s="2" t="s">
        <v>49</v>
      </c>
      <c r="P46" s="2" t="s">
        <v>49</v>
      </c>
      <c r="Q46" s="2" t="s">
        <v>49</v>
      </c>
      <c r="R46" s="2" t="s">
        <v>49</v>
      </c>
      <c r="S46" s="2" t="s">
        <v>49</v>
      </c>
      <c r="T46" s="2" t="s">
        <v>49</v>
      </c>
      <c r="U46" s="2" t="s">
        <v>49</v>
      </c>
      <c r="V46" s="2" t="s">
        <v>49</v>
      </c>
      <c r="W46" s="2" t="s">
        <v>49</v>
      </c>
      <c r="X46" s="2" t="s">
        <v>49</v>
      </c>
      <c r="Y46" s="2" t="s">
        <v>49</v>
      </c>
      <c r="Z46" s="2" t="s">
        <v>49</v>
      </c>
      <c r="AA46" s="2" t="s">
        <v>49</v>
      </c>
      <c r="AB46" s="2" t="s">
        <v>49</v>
      </c>
      <c r="AC46" s="2" t="s">
        <v>49</v>
      </c>
      <c r="AD46" s="2" t="s">
        <v>49</v>
      </c>
      <c r="AE46" s="2" t="s">
        <v>49</v>
      </c>
      <c r="AF46" s="2" t="s">
        <v>317</v>
      </c>
      <c r="AG46" s="5" t="s">
        <v>318</v>
      </c>
      <c r="AH46" s="5" t="s">
        <v>319</v>
      </c>
      <c r="AI46" s="5" t="s">
        <v>240</v>
      </c>
      <c r="AJ46" s="5" t="s">
        <v>241</v>
      </c>
      <c r="AM46" s="2">
        <v>26.0</v>
      </c>
      <c r="AN46" s="2">
        <v>0.0</v>
      </c>
      <c r="AO46" s="2">
        <v>0.0</v>
      </c>
      <c r="AP46" s="2" t="s">
        <v>49</v>
      </c>
      <c r="AQ46" s="2">
        <v>97.0</v>
      </c>
      <c r="AR46" s="2" t="s">
        <v>320</v>
      </c>
    </row>
    <row r="47">
      <c r="A47" s="1" t="s">
        <v>321</v>
      </c>
      <c r="B47" s="2" t="s">
        <v>322</v>
      </c>
      <c r="F47" s="2" t="s">
        <v>49</v>
      </c>
      <c r="G47" s="1" t="s">
        <v>323</v>
      </c>
      <c r="H47" s="1" t="s">
        <v>324</v>
      </c>
      <c r="I47" s="2" t="s">
        <v>49</v>
      </c>
      <c r="AI47" s="5" t="s">
        <v>309</v>
      </c>
      <c r="AJ47" s="5" t="s">
        <v>241</v>
      </c>
      <c r="AM47" s="2">
        <v>27.0</v>
      </c>
      <c r="AN47" s="2">
        <v>0.0</v>
      </c>
      <c r="AO47" s="2">
        <v>0.0</v>
      </c>
      <c r="AP47" s="2" t="s">
        <v>49</v>
      </c>
    </row>
    <row r="48">
      <c r="A48" s="1" t="s">
        <v>325</v>
      </c>
      <c r="B48" s="2" t="s">
        <v>326</v>
      </c>
      <c r="F48" s="2" t="s">
        <v>49</v>
      </c>
      <c r="G48" s="1" t="s">
        <v>49</v>
      </c>
      <c r="H48" s="1" t="s">
        <v>49</v>
      </c>
      <c r="I48" s="2" t="s">
        <v>49</v>
      </c>
      <c r="AI48" s="5" t="s">
        <v>309</v>
      </c>
      <c r="AJ48" s="5" t="s">
        <v>241</v>
      </c>
      <c r="AM48" s="2">
        <v>27.0</v>
      </c>
      <c r="AN48" s="2">
        <v>6.0</v>
      </c>
      <c r="AO48" s="2">
        <v>3.0</v>
      </c>
      <c r="AP48" s="2" t="s">
        <v>49</v>
      </c>
    </row>
    <row r="49">
      <c r="A49" s="1" t="s">
        <v>327</v>
      </c>
      <c r="B49" s="2" t="s">
        <v>328</v>
      </c>
      <c r="F49" s="2" t="s">
        <v>49</v>
      </c>
      <c r="G49" s="1" t="s">
        <v>329</v>
      </c>
      <c r="H49" s="1" t="s">
        <v>330</v>
      </c>
      <c r="I49" s="2" t="s">
        <v>49</v>
      </c>
      <c r="AI49" s="5" t="s">
        <v>309</v>
      </c>
      <c r="AJ49" s="5" t="s">
        <v>241</v>
      </c>
      <c r="AM49" s="2">
        <v>28.0</v>
      </c>
      <c r="AN49" s="2">
        <v>0.0</v>
      </c>
      <c r="AO49" s="2">
        <v>0.0</v>
      </c>
      <c r="AP49" s="2" t="s">
        <v>49</v>
      </c>
    </row>
    <row r="50">
      <c r="A50" s="1" t="s">
        <v>331</v>
      </c>
      <c r="B50" s="2" t="s">
        <v>332</v>
      </c>
      <c r="F50" s="2" t="s">
        <v>49</v>
      </c>
      <c r="G50" s="1" t="s">
        <v>333</v>
      </c>
      <c r="H50" s="1" t="s">
        <v>334</v>
      </c>
      <c r="I50" s="2" t="s">
        <v>49</v>
      </c>
      <c r="AI50" s="5" t="s">
        <v>309</v>
      </c>
      <c r="AJ50" s="5" t="s">
        <v>241</v>
      </c>
      <c r="AM50" s="2">
        <v>28.0</v>
      </c>
      <c r="AN50" s="2">
        <v>1.0</v>
      </c>
      <c r="AO50" s="2">
        <v>0.0</v>
      </c>
      <c r="AP50" s="2" t="s">
        <v>49</v>
      </c>
    </row>
    <row r="51">
      <c r="A51" s="1" t="s">
        <v>335</v>
      </c>
      <c r="B51" s="2" t="s">
        <v>336</v>
      </c>
      <c r="F51" s="2" t="s">
        <v>49</v>
      </c>
      <c r="G51" s="1" t="s">
        <v>337</v>
      </c>
      <c r="H51" s="1" t="s">
        <v>338</v>
      </c>
      <c r="I51" s="2" t="s">
        <v>339</v>
      </c>
      <c r="K51" s="2" t="s">
        <v>340</v>
      </c>
      <c r="AI51" s="5" t="s">
        <v>309</v>
      </c>
      <c r="AJ51" s="5" t="s">
        <v>241</v>
      </c>
      <c r="AM51" s="2">
        <v>28.0</v>
      </c>
      <c r="AN51" s="2">
        <v>2.0</v>
      </c>
      <c r="AO51" s="2">
        <v>0.0</v>
      </c>
      <c r="AP51" s="2" t="s">
        <v>49</v>
      </c>
    </row>
    <row r="52">
      <c r="A52" s="1" t="s">
        <v>341</v>
      </c>
      <c r="B52" s="8" t="s">
        <v>342</v>
      </c>
      <c r="F52" s="2" t="s">
        <v>49</v>
      </c>
      <c r="G52" s="1" t="s">
        <v>343</v>
      </c>
      <c r="H52" s="1" t="s">
        <v>344</v>
      </c>
      <c r="I52" s="2" t="s">
        <v>49</v>
      </c>
      <c r="AI52" s="5" t="s">
        <v>309</v>
      </c>
      <c r="AJ52" s="5" t="s">
        <v>241</v>
      </c>
      <c r="AM52" s="2">
        <v>29.0</v>
      </c>
      <c r="AN52" s="2">
        <v>0.0</v>
      </c>
      <c r="AO52" s="2">
        <v>0.0</v>
      </c>
      <c r="AP52" s="2" t="s">
        <v>49</v>
      </c>
    </row>
    <row r="53">
      <c r="A53" s="1" t="s">
        <v>345</v>
      </c>
      <c r="B53" s="9" t="s">
        <v>346</v>
      </c>
      <c r="C53" s="9" t="s">
        <v>346</v>
      </c>
      <c r="F53" s="2" t="s">
        <v>49</v>
      </c>
      <c r="G53" s="1" t="s">
        <v>347</v>
      </c>
      <c r="H53" s="1" t="s">
        <v>348</v>
      </c>
      <c r="I53" s="2" t="s">
        <v>49</v>
      </c>
      <c r="K53" s="2" t="s">
        <v>349</v>
      </c>
      <c r="AI53" s="5" t="s">
        <v>309</v>
      </c>
      <c r="AJ53" s="5" t="s">
        <v>241</v>
      </c>
      <c r="AM53" s="2">
        <v>29.0</v>
      </c>
      <c r="AN53" s="2">
        <v>0.0</v>
      </c>
      <c r="AO53" s="2">
        <v>1.0</v>
      </c>
      <c r="AP53" s="2" t="s">
        <v>49</v>
      </c>
    </row>
    <row r="54">
      <c r="A54" s="1" t="s">
        <v>350</v>
      </c>
      <c r="B54" s="2" t="s">
        <v>351</v>
      </c>
      <c r="C54" s="2" t="s">
        <v>351</v>
      </c>
      <c r="F54" s="2" t="s">
        <v>49</v>
      </c>
      <c r="G54" s="1" t="s">
        <v>352</v>
      </c>
      <c r="H54" s="1" t="s">
        <v>353</v>
      </c>
      <c r="I54" s="2" t="s">
        <v>49</v>
      </c>
      <c r="K54" s="2" t="s">
        <v>354</v>
      </c>
      <c r="AI54" s="5" t="s">
        <v>309</v>
      </c>
      <c r="AJ54" s="5" t="s">
        <v>241</v>
      </c>
      <c r="AM54" s="2">
        <v>29.0</v>
      </c>
      <c r="AN54" s="2">
        <v>0.0</v>
      </c>
      <c r="AO54" s="2">
        <v>2.0</v>
      </c>
      <c r="AP54" s="2" t="s">
        <v>49</v>
      </c>
    </row>
    <row r="55">
      <c r="A55" s="1" t="s">
        <v>355</v>
      </c>
      <c r="B55" s="9" t="s">
        <v>356</v>
      </c>
      <c r="F55" s="2" t="s">
        <v>49</v>
      </c>
      <c r="G55" s="1" t="s">
        <v>357</v>
      </c>
      <c r="H55" s="1" t="s">
        <v>358</v>
      </c>
      <c r="I55" s="2" t="s">
        <v>49</v>
      </c>
      <c r="AI55" s="5" t="s">
        <v>309</v>
      </c>
      <c r="AJ55" s="5" t="s">
        <v>241</v>
      </c>
      <c r="AM55" s="2">
        <v>29.0</v>
      </c>
      <c r="AN55" s="2">
        <v>1.0</v>
      </c>
      <c r="AO55" s="2">
        <v>2.0</v>
      </c>
      <c r="AP55" s="2" t="s">
        <v>49</v>
      </c>
      <c r="AQ55" s="2">
        <v>90.0</v>
      </c>
      <c r="AR55" s="2" t="s">
        <v>359</v>
      </c>
    </row>
    <row r="56">
      <c r="A56" s="1" t="s">
        <v>360</v>
      </c>
      <c r="B56" s="8" t="s">
        <v>361</v>
      </c>
      <c r="C56" s="2" t="s">
        <v>362</v>
      </c>
      <c r="F56" s="2" t="s">
        <v>49</v>
      </c>
      <c r="G56" s="1" t="s">
        <v>363</v>
      </c>
      <c r="H56" s="1" t="s">
        <v>364</v>
      </c>
      <c r="I56" s="2" t="s">
        <v>49</v>
      </c>
      <c r="K56" s="5" t="s">
        <v>362</v>
      </c>
      <c r="AI56" s="5" t="s">
        <v>309</v>
      </c>
      <c r="AJ56" s="5" t="s">
        <v>241</v>
      </c>
      <c r="AM56" s="2">
        <v>30.0</v>
      </c>
      <c r="AN56" s="2">
        <v>0.0</v>
      </c>
      <c r="AO56" s="2">
        <v>0.0</v>
      </c>
      <c r="AP56" s="2" t="s">
        <v>49</v>
      </c>
    </row>
    <row r="57">
      <c r="A57" s="1" t="s">
        <v>365</v>
      </c>
      <c r="B57" s="9" t="s">
        <v>366</v>
      </c>
      <c r="F57" s="2" t="s">
        <v>49</v>
      </c>
      <c r="G57" s="1" t="s">
        <v>49</v>
      </c>
      <c r="H57" s="1" t="s">
        <v>49</v>
      </c>
      <c r="I57" s="2" t="s">
        <v>49</v>
      </c>
      <c r="AI57" s="5" t="s">
        <v>309</v>
      </c>
      <c r="AJ57" s="5" t="s">
        <v>241</v>
      </c>
      <c r="AM57" s="2">
        <v>30.0</v>
      </c>
      <c r="AN57" s="2">
        <v>1.0</v>
      </c>
      <c r="AO57" s="2">
        <v>0.0</v>
      </c>
      <c r="AP57" s="2" t="s">
        <v>49</v>
      </c>
    </row>
    <row r="58">
      <c r="A58" s="1" t="s">
        <v>367</v>
      </c>
      <c r="B58" s="8" t="s">
        <v>368</v>
      </c>
      <c r="F58" s="2" t="s">
        <v>49</v>
      </c>
      <c r="G58" s="1" t="s">
        <v>369</v>
      </c>
      <c r="H58" s="1" t="s">
        <v>370</v>
      </c>
      <c r="I58" s="2" t="s">
        <v>49</v>
      </c>
      <c r="K58" s="5" t="s">
        <v>371</v>
      </c>
      <c r="AI58" s="5" t="s">
        <v>309</v>
      </c>
      <c r="AJ58" s="5" t="s">
        <v>241</v>
      </c>
      <c r="AM58" s="2">
        <v>30.0</v>
      </c>
      <c r="AN58" s="2">
        <v>2.0</v>
      </c>
      <c r="AO58" s="2">
        <v>0.0</v>
      </c>
      <c r="AP58" s="2" t="s">
        <v>49</v>
      </c>
    </row>
    <row r="59">
      <c r="A59" s="1" t="s">
        <v>372</v>
      </c>
      <c r="B59" s="8" t="s">
        <v>373</v>
      </c>
      <c r="F59" s="2" t="s">
        <v>49</v>
      </c>
      <c r="G59" s="1" t="s">
        <v>374</v>
      </c>
      <c r="H59" s="1" t="s">
        <v>375</v>
      </c>
      <c r="I59" s="2" t="s">
        <v>49</v>
      </c>
      <c r="AI59" s="5" t="s">
        <v>309</v>
      </c>
      <c r="AJ59" s="5" t="s">
        <v>241</v>
      </c>
      <c r="AM59" s="2">
        <v>30.0</v>
      </c>
      <c r="AN59" s="2">
        <v>3.0</v>
      </c>
      <c r="AO59" s="2">
        <v>0.0</v>
      </c>
      <c r="AP59" s="2" t="s">
        <v>49</v>
      </c>
    </row>
    <row r="60" ht="15.75" customHeight="1">
      <c r="A60" s="1" t="s">
        <v>376</v>
      </c>
      <c r="B60" s="9" t="s">
        <v>377</v>
      </c>
      <c r="F60" s="2" t="s">
        <v>49</v>
      </c>
      <c r="G60" s="1" t="s">
        <v>378</v>
      </c>
      <c r="H60" s="1" t="s">
        <v>379</v>
      </c>
      <c r="I60" s="2" t="s">
        <v>49</v>
      </c>
      <c r="AI60" s="5" t="s">
        <v>309</v>
      </c>
      <c r="AJ60" s="5" t="s">
        <v>241</v>
      </c>
      <c r="AM60" s="2">
        <v>30.0</v>
      </c>
      <c r="AN60" s="2">
        <v>4.0</v>
      </c>
      <c r="AO60" s="2">
        <v>1.0</v>
      </c>
      <c r="AP60" s="2" t="s">
        <v>49</v>
      </c>
      <c r="AQ60" s="2">
        <v>60.0</v>
      </c>
      <c r="AR60" s="4" t="s">
        <v>380</v>
      </c>
    </row>
    <row r="61">
      <c r="A61" s="1" t="s">
        <v>381</v>
      </c>
      <c r="B61" s="2" t="s">
        <v>382</v>
      </c>
      <c r="F61" s="2" t="s">
        <v>49</v>
      </c>
      <c r="G61" s="1" t="s">
        <v>383</v>
      </c>
      <c r="H61" s="1" t="s">
        <v>384</v>
      </c>
      <c r="I61" s="2" t="s">
        <v>49</v>
      </c>
      <c r="AI61" s="5" t="s">
        <v>309</v>
      </c>
      <c r="AJ61" s="5" t="s">
        <v>241</v>
      </c>
      <c r="AM61" s="2">
        <v>31.0</v>
      </c>
      <c r="AN61" s="2">
        <v>0.0</v>
      </c>
      <c r="AO61" s="2">
        <v>0.0</v>
      </c>
      <c r="AP61" s="2" t="s">
        <v>49</v>
      </c>
      <c r="AQ61" s="2">
        <v>99.0</v>
      </c>
      <c r="AR61" s="2"/>
    </row>
    <row r="62">
      <c r="A62" s="1" t="s">
        <v>385</v>
      </c>
      <c r="B62" s="2" t="s">
        <v>386</v>
      </c>
      <c r="F62" s="2" t="s">
        <v>49</v>
      </c>
      <c r="G62" s="1" t="s">
        <v>387</v>
      </c>
      <c r="H62" s="1" t="s">
        <v>388</v>
      </c>
      <c r="I62" s="2" t="s">
        <v>49</v>
      </c>
      <c r="AI62" s="5" t="s">
        <v>309</v>
      </c>
      <c r="AJ62" s="5" t="s">
        <v>241</v>
      </c>
      <c r="AM62" s="2">
        <v>31.0</v>
      </c>
      <c r="AN62" s="2">
        <v>0.0</v>
      </c>
      <c r="AO62" s="2">
        <v>1.0</v>
      </c>
      <c r="AP62" s="2" t="s">
        <v>49</v>
      </c>
      <c r="AQ62" s="2">
        <v>99.0</v>
      </c>
      <c r="AR62" s="2"/>
    </row>
    <row r="63">
      <c r="A63" s="1" t="s">
        <v>389</v>
      </c>
      <c r="B63" s="2" t="s">
        <v>390</v>
      </c>
      <c r="F63" s="2" t="s">
        <v>49</v>
      </c>
      <c r="G63" s="1" t="s">
        <v>391</v>
      </c>
      <c r="H63" s="1" t="s">
        <v>392</v>
      </c>
      <c r="I63" s="2" t="s">
        <v>49</v>
      </c>
      <c r="AI63" s="5" t="s">
        <v>309</v>
      </c>
      <c r="AJ63" s="5" t="s">
        <v>241</v>
      </c>
      <c r="AM63" s="2">
        <v>33.0</v>
      </c>
      <c r="AN63" s="2">
        <v>0.0</v>
      </c>
      <c r="AO63" s="2">
        <v>0.0</v>
      </c>
      <c r="AP63" s="2" t="s">
        <v>49</v>
      </c>
    </row>
    <row r="64">
      <c r="A64" s="1" t="s">
        <v>393</v>
      </c>
      <c r="B64" s="2" t="s">
        <v>322</v>
      </c>
      <c r="F64" s="2" t="s">
        <v>49</v>
      </c>
      <c r="G64" s="1" t="s">
        <v>323</v>
      </c>
      <c r="H64" s="1" t="s">
        <v>324</v>
      </c>
      <c r="I64" s="2" t="s">
        <v>49</v>
      </c>
      <c r="AI64" s="5" t="s">
        <v>309</v>
      </c>
      <c r="AJ64" s="5" t="s">
        <v>241</v>
      </c>
      <c r="AM64" s="2">
        <v>34.0</v>
      </c>
      <c r="AN64" s="2">
        <v>0.0</v>
      </c>
      <c r="AO64" s="2">
        <v>0.0</v>
      </c>
      <c r="AP64" s="2" t="s">
        <v>49</v>
      </c>
    </row>
    <row r="65">
      <c r="A65" s="1" t="s">
        <v>394</v>
      </c>
      <c r="B65" s="2" t="s">
        <v>395</v>
      </c>
      <c r="F65" s="2" t="s">
        <v>49</v>
      </c>
      <c r="G65" s="1" t="s">
        <v>49</v>
      </c>
      <c r="H65" s="1" t="s">
        <v>49</v>
      </c>
      <c r="I65" s="2" t="s">
        <v>49</v>
      </c>
      <c r="AJ65" s="5" t="s">
        <v>241</v>
      </c>
      <c r="AM65" s="2">
        <v>34.0</v>
      </c>
      <c r="AN65" s="2">
        <v>0.0</v>
      </c>
      <c r="AO65" s="2">
        <v>1.0</v>
      </c>
      <c r="AP65" s="2" t="s">
        <v>49</v>
      </c>
    </row>
    <row r="66">
      <c r="A66" s="1" t="s">
        <v>396</v>
      </c>
      <c r="B66" s="2" t="s">
        <v>397</v>
      </c>
      <c r="F66" s="2" t="s">
        <v>49</v>
      </c>
      <c r="G66" s="1" t="s">
        <v>398</v>
      </c>
      <c r="H66" s="1" t="s">
        <v>399</v>
      </c>
      <c r="I66" s="2" t="s">
        <v>49</v>
      </c>
      <c r="P66" s="2" t="s">
        <v>400</v>
      </c>
      <c r="AJ66" s="5" t="s">
        <v>241</v>
      </c>
      <c r="AM66" s="2">
        <v>34.0</v>
      </c>
      <c r="AN66" s="2">
        <v>1.0</v>
      </c>
      <c r="AO66" s="2">
        <v>0.0</v>
      </c>
      <c r="AP66" s="2" t="s">
        <v>49</v>
      </c>
    </row>
    <row r="67">
      <c r="A67" s="1" t="s">
        <v>401</v>
      </c>
      <c r="B67" s="2" t="s">
        <v>402</v>
      </c>
      <c r="F67" s="2" t="s">
        <v>49</v>
      </c>
      <c r="G67" s="1" t="s">
        <v>403</v>
      </c>
      <c r="H67" s="1" t="s">
        <v>404</v>
      </c>
      <c r="I67" s="2" t="s">
        <v>49</v>
      </c>
      <c r="AJ67" s="5" t="s">
        <v>241</v>
      </c>
      <c r="AM67" s="2">
        <v>34.0</v>
      </c>
      <c r="AN67" s="2">
        <v>1.0</v>
      </c>
      <c r="AO67" s="2">
        <v>1.0</v>
      </c>
      <c r="AP67" s="2" t="s">
        <v>49</v>
      </c>
    </row>
    <row r="68">
      <c r="A68" s="1" t="s">
        <v>405</v>
      </c>
      <c r="B68" s="2" t="s">
        <v>406</v>
      </c>
      <c r="F68" s="2" t="s">
        <v>49</v>
      </c>
      <c r="G68" s="1" t="s">
        <v>407</v>
      </c>
      <c r="H68" s="1" t="s">
        <v>408</v>
      </c>
      <c r="I68" s="2" t="s">
        <v>49</v>
      </c>
      <c r="P68" s="2" t="s">
        <v>409</v>
      </c>
      <c r="AJ68" s="5" t="s">
        <v>241</v>
      </c>
      <c r="AM68" s="2">
        <v>34.0</v>
      </c>
      <c r="AN68" s="2">
        <v>3.0</v>
      </c>
      <c r="AO68" s="2">
        <v>1.0</v>
      </c>
      <c r="AP68" s="2" t="s">
        <v>49</v>
      </c>
    </row>
    <row r="69">
      <c r="A69" s="1" t="s">
        <v>410</v>
      </c>
      <c r="B69" s="2" t="s">
        <v>411</v>
      </c>
      <c r="C69" s="2" t="s">
        <v>411</v>
      </c>
      <c r="F69" s="2" t="s">
        <v>49</v>
      </c>
      <c r="G69" s="1" t="s">
        <v>49</v>
      </c>
      <c r="H69" s="1" t="s">
        <v>49</v>
      </c>
      <c r="I69" s="2" t="s">
        <v>49</v>
      </c>
      <c r="L69" s="2" t="s">
        <v>49</v>
      </c>
      <c r="Q69" s="2" t="s">
        <v>412</v>
      </c>
      <c r="AJ69" s="5" t="s">
        <v>241</v>
      </c>
      <c r="AM69" s="2">
        <v>34.0</v>
      </c>
      <c r="AN69" s="2">
        <v>4.0</v>
      </c>
      <c r="AO69" s="2">
        <v>0.0</v>
      </c>
      <c r="AP69" s="2" t="s">
        <v>49</v>
      </c>
    </row>
    <row r="70">
      <c r="A70" s="1" t="s">
        <v>413</v>
      </c>
      <c r="B70" s="2" t="s">
        <v>322</v>
      </c>
      <c r="F70" s="2" t="s">
        <v>49</v>
      </c>
      <c r="G70" s="1" t="s">
        <v>414</v>
      </c>
      <c r="H70" s="1" t="s">
        <v>415</v>
      </c>
      <c r="I70" s="2" t="s">
        <v>49</v>
      </c>
      <c r="AF70" s="5" t="s">
        <v>416</v>
      </c>
      <c r="AG70" s="5" t="s">
        <v>416</v>
      </c>
      <c r="AH70" s="5" t="s">
        <v>416</v>
      </c>
      <c r="AI70" s="5" t="s">
        <v>309</v>
      </c>
      <c r="AJ70" s="5" t="s">
        <v>241</v>
      </c>
      <c r="AM70" s="2">
        <v>36.0</v>
      </c>
      <c r="AN70" s="2">
        <v>0.0</v>
      </c>
      <c r="AO70" s="2">
        <v>0.0</v>
      </c>
      <c r="AP70" s="2" t="s">
        <v>49</v>
      </c>
      <c r="AQ70" s="2"/>
      <c r="AR70" s="2"/>
    </row>
    <row r="71">
      <c r="A71" s="1" t="s">
        <v>417</v>
      </c>
      <c r="B71" s="2" t="s">
        <v>418</v>
      </c>
      <c r="F71" s="2" t="s">
        <v>49</v>
      </c>
      <c r="G71" s="1" t="s">
        <v>419</v>
      </c>
      <c r="H71" s="1" t="s">
        <v>420</v>
      </c>
      <c r="I71" s="2" t="s">
        <v>49</v>
      </c>
      <c r="AJ71" s="5" t="s">
        <v>241</v>
      </c>
      <c r="AM71" s="2">
        <v>37.0</v>
      </c>
      <c r="AN71" s="2">
        <v>0.0</v>
      </c>
      <c r="AO71" s="2">
        <v>0.0</v>
      </c>
      <c r="AP71" s="2" t="s">
        <v>49</v>
      </c>
    </row>
    <row r="72">
      <c r="A72" s="1" t="s">
        <v>421</v>
      </c>
      <c r="B72" s="2" t="s">
        <v>422</v>
      </c>
      <c r="C72" s="2" t="s">
        <v>423</v>
      </c>
      <c r="F72" s="2" t="s">
        <v>49</v>
      </c>
      <c r="G72" s="1" t="s">
        <v>424</v>
      </c>
      <c r="H72" s="1" t="s">
        <v>425</v>
      </c>
      <c r="I72" s="2" t="s">
        <v>49</v>
      </c>
      <c r="P72" s="5" t="s">
        <v>422</v>
      </c>
      <c r="U72" s="5" t="s">
        <v>423</v>
      </c>
      <c r="AJ72" s="5" t="s">
        <v>241</v>
      </c>
      <c r="AM72" s="2">
        <v>37.0</v>
      </c>
      <c r="AN72" s="2">
        <v>0.0</v>
      </c>
      <c r="AO72" s="2">
        <v>2.0</v>
      </c>
      <c r="AP72" s="2" t="s">
        <v>49</v>
      </c>
    </row>
    <row r="73">
      <c r="A73" s="1" t="s">
        <v>426</v>
      </c>
      <c r="B73" s="2" t="s">
        <v>427</v>
      </c>
      <c r="C73" s="2" t="s">
        <v>427</v>
      </c>
      <c r="F73" s="2" t="s">
        <v>49</v>
      </c>
      <c r="G73" s="1" t="s">
        <v>428</v>
      </c>
      <c r="H73" s="1" t="s">
        <v>429</v>
      </c>
      <c r="I73" s="2" t="s">
        <v>49</v>
      </c>
      <c r="M73" s="2" t="s">
        <v>430</v>
      </c>
      <c r="AG73" s="5" t="s">
        <v>431</v>
      </c>
      <c r="AH73" s="5" t="s">
        <v>431</v>
      </c>
      <c r="AI73" s="5" t="s">
        <v>432</v>
      </c>
      <c r="AJ73" s="5" t="s">
        <v>433</v>
      </c>
      <c r="AM73" s="2">
        <v>38.0</v>
      </c>
      <c r="AN73" s="2">
        <v>2.0</v>
      </c>
      <c r="AO73" s="2">
        <v>2.0</v>
      </c>
      <c r="AP73" s="2" t="s">
        <v>49</v>
      </c>
    </row>
    <row r="74">
      <c r="A74" s="1" t="s">
        <v>434</v>
      </c>
      <c r="B74" s="2" t="s">
        <v>435</v>
      </c>
      <c r="C74" s="4" t="s">
        <v>436</v>
      </c>
      <c r="F74" s="2" t="s">
        <v>49</v>
      </c>
      <c r="G74" s="1" t="s">
        <v>437</v>
      </c>
      <c r="H74" s="1" t="s">
        <v>438</v>
      </c>
      <c r="I74" s="5" t="s">
        <v>435</v>
      </c>
      <c r="J74" s="5" t="s">
        <v>435</v>
      </c>
      <c r="K74" s="5" t="s">
        <v>439</v>
      </c>
      <c r="AJ74" s="5" t="s">
        <v>433</v>
      </c>
      <c r="AM74" s="2">
        <v>38.0</v>
      </c>
      <c r="AN74" s="2">
        <v>8.0</v>
      </c>
      <c r="AO74" s="2">
        <v>0.0</v>
      </c>
      <c r="AP74" s="2" t="s">
        <v>49</v>
      </c>
    </row>
    <row r="75">
      <c r="A75" s="1" t="s">
        <v>440</v>
      </c>
      <c r="B75" s="2" t="s">
        <v>441</v>
      </c>
      <c r="C75" s="2" t="s">
        <v>442</v>
      </c>
      <c r="F75" s="2" t="s">
        <v>49</v>
      </c>
      <c r="G75" s="1" t="s">
        <v>443</v>
      </c>
      <c r="H75" s="1" t="s">
        <v>444</v>
      </c>
      <c r="I75" s="5" t="s">
        <v>445</v>
      </c>
      <c r="J75" s="5" t="s">
        <v>445</v>
      </c>
      <c r="K75" s="5" t="s">
        <v>445</v>
      </c>
      <c r="AJ75" s="5" t="s">
        <v>433</v>
      </c>
      <c r="AM75" s="2">
        <v>39.0</v>
      </c>
      <c r="AN75" s="2">
        <v>0.0</v>
      </c>
      <c r="AO75" s="2">
        <v>0.0</v>
      </c>
      <c r="AP75" s="2" t="s">
        <v>49</v>
      </c>
      <c r="AQ75" s="2">
        <v>99.0</v>
      </c>
      <c r="AR75" s="2" t="s">
        <v>446</v>
      </c>
    </row>
    <row r="76">
      <c r="A76" s="1" t="s">
        <v>447</v>
      </c>
      <c r="B76" s="2" t="s">
        <v>448</v>
      </c>
      <c r="C76" s="2" t="s">
        <v>448</v>
      </c>
      <c r="F76" s="2" t="s">
        <v>49</v>
      </c>
      <c r="G76" s="1" t="s">
        <v>449</v>
      </c>
      <c r="H76" s="1" t="s">
        <v>450</v>
      </c>
      <c r="I76" s="2" t="s">
        <v>49</v>
      </c>
      <c r="AF76" s="5" t="s">
        <v>451</v>
      </c>
      <c r="AG76" s="5" t="s">
        <v>452</v>
      </c>
      <c r="AH76" s="5" t="s">
        <v>453</v>
      </c>
      <c r="AI76" s="5" t="s">
        <v>454</v>
      </c>
      <c r="AJ76" s="5" t="s">
        <v>241</v>
      </c>
      <c r="AK76" s="2" t="s">
        <v>49</v>
      </c>
      <c r="AL76" s="2" t="s">
        <v>49</v>
      </c>
      <c r="AM76" s="2">
        <v>40.0</v>
      </c>
      <c r="AN76" s="2">
        <v>1.0</v>
      </c>
      <c r="AO76" s="2">
        <v>0.0</v>
      </c>
      <c r="AP76" s="2" t="s">
        <v>49</v>
      </c>
      <c r="AQ76" s="2">
        <v>1.0</v>
      </c>
      <c r="AR76" s="2" t="s">
        <v>455</v>
      </c>
    </row>
    <row r="77">
      <c r="A77" s="1" t="s">
        <v>456</v>
      </c>
      <c r="B77" s="2" t="s">
        <v>457</v>
      </c>
      <c r="C77" s="2" t="s">
        <v>457</v>
      </c>
      <c r="F77" s="2" t="s">
        <v>49</v>
      </c>
      <c r="G77" s="1" t="s">
        <v>458</v>
      </c>
      <c r="H77" s="1" t="s">
        <v>459</v>
      </c>
      <c r="I77" s="2" t="s">
        <v>49</v>
      </c>
      <c r="AF77" s="2" t="s">
        <v>49</v>
      </c>
      <c r="AG77" s="5" t="s">
        <v>460</v>
      </c>
      <c r="AH77" s="5" t="s">
        <v>461</v>
      </c>
      <c r="AI77" s="5" t="s">
        <v>462</v>
      </c>
      <c r="AJ77" s="5" t="s">
        <v>463</v>
      </c>
      <c r="AK77" s="2" t="s">
        <v>49</v>
      </c>
      <c r="AL77" s="2" t="s">
        <v>49</v>
      </c>
      <c r="AM77" s="2">
        <v>40.0</v>
      </c>
      <c r="AN77" s="2">
        <v>2.0</v>
      </c>
      <c r="AO77" s="2">
        <v>0.0</v>
      </c>
      <c r="AP77" s="2" t="s">
        <v>49</v>
      </c>
      <c r="AQ77" s="2">
        <v>35.0</v>
      </c>
      <c r="AR77" s="2" t="s">
        <v>464</v>
      </c>
    </row>
    <row r="78">
      <c r="A78" s="1" t="s">
        <v>465</v>
      </c>
      <c r="B78" s="2" t="s">
        <v>466</v>
      </c>
      <c r="C78" s="2" t="s">
        <v>467</v>
      </c>
      <c r="D78" s="2" t="s">
        <v>468</v>
      </c>
      <c r="E78" s="2" t="s">
        <v>468</v>
      </c>
      <c r="F78" s="2" t="s">
        <v>49</v>
      </c>
      <c r="G78" s="1" t="s">
        <v>469</v>
      </c>
      <c r="H78" s="10" t="s">
        <v>470</v>
      </c>
      <c r="I78" s="5" t="s">
        <v>466</v>
      </c>
      <c r="J78" s="5" t="s">
        <v>467</v>
      </c>
      <c r="K78" s="5" t="s">
        <v>467</v>
      </c>
      <c r="N78" s="2" t="s">
        <v>471</v>
      </c>
      <c r="P78" s="2" t="s">
        <v>472</v>
      </c>
      <c r="Z78" s="5" t="s">
        <v>57</v>
      </c>
      <c r="AE78" s="5" t="s">
        <v>57</v>
      </c>
      <c r="AH78" s="5" t="s">
        <v>473</v>
      </c>
      <c r="AI78" s="5" t="s">
        <v>474</v>
      </c>
      <c r="AJ78" s="5" t="s">
        <v>57</v>
      </c>
      <c r="AM78" s="2">
        <v>40.0</v>
      </c>
      <c r="AN78" s="2">
        <v>4.0</v>
      </c>
      <c r="AO78" s="2">
        <v>3.0</v>
      </c>
      <c r="AP78" s="2" t="s">
        <v>49</v>
      </c>
      <c r="AQ78" s="2">
        <v>99.0</v>
      </c>
    </row>
    <row r="79">
      <c r="A79" s="1" t="s">
        <v>475</v>
      </c>
      <c r="B79" s="2" t="s">
        <v>472</v>
      </c>
      <c r="C79" s="2" t="s">
        <v>476</v>
      </c>
      <c r="D79" s="2" t="s">
        <v>477</v>
      </c>
      <c r="E79" s="2" t="s">
        <v>477</v>
      </c>
      <c r="F79" s="2" t="s">
        <v>49</v>
      </c>
      <c r="G79" s="1" t="s">
        <v>478</v>
      </c>
      <c r="H79" s="1" t="s">
        <v>479</v>
      </c>
      <c r="I79" s="2" t="s">
        <v>49</v>
      </c>
      <c r="M79" s="5" t="s">
        <v>472</v>
      </c>
      <c r="R79" s="5" t="s">
        <v>476</v>
      </c>
      <c r="Z79" s="5" t="s">
        <v>57</v>
      </c>
      <c r="AE79" s="5" t="s">
        <v>57</v>
      </c>
      <c r="AF79" s="2" t="s">
        <v>49</v>
      </c>
      <c r="AG79" s="5" t="s">
        <v>476</v>
      </c>
      <c r="AH79" s="5" t="s">
        <v>480</v>
      </c>
      <c r="AI79" s="5" t="s">
        <v>474</v>
      </c>
      <c r="AJ79" s="5" t="s">
        <v>57</v>
      </c>
      <c r="AM79" s="2">
        <v>40.0</v>
      </c>
      <c r="AN79" s="2">
        <v>6.0</v>
      </c>
      <c r="AO79" s="2">
        <v>2.0</v>
      </c>
      <c r="AP79" s="2" t="s">
        <v>49</v>
      </c>
      <c r="AQ79" s="2">
        <v>99.0</v>
      </c>
      <c r="AR79" s="2" t="s">
        <v>481</v>
      </c>
    </row>
    <row r="80">
      <c r="A80" s="1" t="s">
        <v>482</v>
      </c>
      <c r="B80" s="2" t="s">
        <v>483</v>
      </c>
      <c r="C80" s="2" t="s">
        <v>484</v>
      </c>
      <c r="F80" s="2" t="s">
        <v>49</v>
      </c>
      <c r="G80" s="1" t="s">
        <v>485</v>
      </c>
      <c r="H80" s="1" t="s">
        <v>486</v>
      </c>
      <c r="I80" s="2" t="s">
        <v>49</v>
      </c>
      <c r="Z80" s="5" t="s">
        <v>57</v>
      </c>
      <c r="AE80" s="5" t="s">
        <v>57</v>
      </c>
      <c r="AF80" s="2" t="s">
        <v>49</v>
      </c>
      <c r="AG80" s="2" t="s">
        <v>49</v>
      </c>
      <c r="AH80" s="5" t="s">
        <v>484</v>
      </c>
      <c r="AI80" s="5" t="s">
        <v>487</v>
      </c>
      <c r="AJ80" s="5" t="s">
        <v>57</v>
      </c>
      <c r="AM80" s="2">
        <v>40.0</v>
      </c>
      <c r="AN80" s="2">
        <v>5.0</v>
      </c>
      <c r="AO80" s="2">
        <v>2.0</v>
      </c>
      <c r="AP80" s="2" t="s">
        <v>49</v>
      </c>
      <c r="AQ80" s="2">
        <v>99.0</v>
      </c>
      <c r="AR80" s="2" t="s">
        <v>488</v>
      </c>
    </row>
    <row r="81">
      <c r="A81" s="11"/>
      <c r="G81" s="11"/>
      <c r="H81" s="11"/>
    </row>
    <row r="82">
      <c r="A82" s="11"/>
      <c r="G82" s="11"/>
      <c r="H82" s="11"/>
    </row>
    <row r="83">
      <c r="A83" s="11"/>
      <c r="G83" s="11"/>
      <c r="H83" s="11"/>
    </row>
    <row r="84">
      <c r="A84" s="11"/>
      <c r="G84" s="11"/>
      <c r="H84" s="11"/>
    </row>
    <row r="85">
      <c r="A85" s="11"/>
      <c r="G85" s="11"/>
      <c r="H85" s="11"/>
    </row>
    <row r="86">
      <c r="A86" s="11"/>
      <c r="G86" s="11"/>
      <c r="H86" s="11"/>
    </row>
    <row r="87">
      <c r="A87" s="11"/>
      <c r="G87" s="11"/>
      <c r="H87" s="11"/>
    </row>
    <row r="88">
      <c r="A88" s="11"/>
      <c r="G88" s="11"/>
      <c r="H88" s="11"/>
    </row>
    <row r="89">
      <c r="A89" s="11"/>
      <c r="G89" s="11"/>
      <c r="H89" s="11"/>
    </row>
    <row r="90">
      <c r="A90" s="11"/>
      <c r="G90" s="11"/>
      <c r="H90" s="11"/>
    </row>
    <row r="91">
      <c r="A91" s="11"/>
      <c r="G91" s="11"/>
      <c r="H91" s="11"/>
    </row>
    <row r="92">
      <c r="A92" s="11"/>
      <c r="G92" s="11"/>
      <c r="H92" s="11"/>
    </row>
    <row r="93">
      <c r="A93" s="11"/>
      <c r="G93" s="11"/>
      <c r="H93" s="11"/>
    </row>
    <row r="94">
      <c r="A94" s="11"/>
      <c r="G94" s="11"/>
      <c r="H94" s="11"/>
    </row>
    <row r="95">
      <c r="A95" s="11"/>
      <c r="G95" s="11"/>
      <c r="H95" s="11"/>
    </row>
    <row r="96">
      <c r="A96" s="11"/>
      <c r="G96" s="11"/>
      <c r="H96" s="11"/>
    </row>
    <row r="97">
      <c r="A97" s="11"/>
      <c r="G97" s="11"/>
      <c r="H97" s="11"/>
    </row>
    <row r="98">
      <c r="A98" s="11"/>
      <c r="G98" s="11"/>
      <c r="H98" s="11"/>
    </row>
    <row r="99">
      <c r="A99" s="11"/>
      <c r="G99" s="11"/>
      <c r="H99" s="11"/>
    </row>
    <row r="100">
      <c r="A100" s="11"/>
      <c r="G100" s="11"/>
      <c r="H100" s="11"/>
    </row>
    <row r="101">
      <c r="A101" s="11"/>
      <c r="G101" s="11"/>
      <c r="H101" s="11"/>
    </row>
    <row r="102">
      <c r="A102" s="11"/>
      <c r="G102" s="11"/>
      <c r="H102" s="11"/>
    </row>
    <row r="103">
      <c r="A103" s="11"/>
      <c r="G103" s="11"/>
      <c r="H103" s="11"/>
    </row>
    <row r="104">
      <c r="A104" s="11"/>
      <c r="G104" s="11"/>
      <c r="H104" s="11"/>
    </row>
    <row r="105">
      <c r="A105" s="11"/>
      <c r="G105" s="11"/>
      <c r="H105" s="11"/>
    </row>
    <row r="106">
      <c r="A106" s="11"/>
      <c r="G106" s="11"/>
      <c r="H106" s="11"/>
    </row>
    <row r="107">
      <c r="A107" s="11"/>
      <c r="G107" s="11"/>
      <c r="H107" s="11"/>
    </row>
    <row r="108">
      <c r="A108" s="11"/>
      <c r="G108" s="11"/>
      <c r="H108" s="11"/>
    </row>
    <row r="109">
      <c r="A109" s="11"/>
      <c r="G109" s="11"/>
      <c r="H109" s="11"/>
    </row>
    <row r="110">
      <c r="A110" s="11"/>
      <c r="G110" s="11"/>
      <c r="H110" s="11"/>
    </row>
    <row r="111">
      <c r="A111" s="11"/>
      <c r="G111" s="11"/>
      <c r="H111" s="11"/>
    </row>
    <row r="112">
      <c r="A112" s="11"/>
      <c r="G112" s="11"/>
      <c r="H112" s="11"/>
    </row>
    <row r="113">
      <c r="A113" s="11"/>
      <c r="G113" s="11"/>
      <c r="H113" s="11"/>
    </row>
    <row r="114">
      <c r="A114" s="11"/>
      <c r="G114" s="11"/>
      <c r="H114" s="11"/>
    </row>
    <row r="115">
      <c r="A115" s="11"/>
      <c r="G115" s="11"/>
      <c r="H115" s="11"/>
    </row>
    <row r="116">
      <c r="A116" s="11"/>
      <c r="G116" s="11"/>
      <c r="H116" s="11"/>
    </row>
    <row r="117">
      <c r="A117" s="11"/>
      <c r="G117" s="11"/>
      <c r="H117" s="11"/>
    </row>
    <row r="118">
      <c r="A118" s="11"/>
      <c r="G118" s="11"/>
      <c r="H118" s="11"/>
    </row>
    <row r="119">
      <c r="A119" s="11"/>
      <c r="G119" s="11"/>
      <c r="H119" s="11"/>
    </row>
    <row r="120">
      <c r="A120" s="11"/>
      <c r="G120" s="11"/>
      <c r="H120" s="11"/>
    </row>
    <row r="121">
      <c r="A121" s="11"/>
      <c r="G121" s="11"/>
      <c r="H121" s="11"/>
    </row>
    <row r="122">
      <c r="A122" s="11"/>
      <c r="G122" s="11"/>
      <c r="H122" s="11"/>
    </row>
    <row r="123">
      <c r="A123" s="11"/>
      <c r="G123" s="11"/>
      <c r="H123" s="11"/>
    </row>
    <row r="124">
      <c r="A124" s="11"/>
      <c r="G124" s="11"/>
      <c r="H124" s="11"/>
    </row>
    <row r="125">
      <c r="A125" s="11"/>
      <c r="G125" s="11"/>
      <c r="H125" s="11"/>
    </row>
    <row r="126">
      <c r="A126" s="11"/>
      <c r="G126" s="11"/>
      <c r="H126" s="11"/>
    </row>
    <row r="127">
      <c r="A127" s="11"/>
      <c r="G127" s="11"/>
      <c r="H127" s="11"/>
    </row>
    <row r="128">
      <c r="A128" s="11"/>
      <c r="G128" s="11"/>
      <c r="H128" s="11"/>
    </row>
    <row r="129">
      <c r="A129" s="11"/>
      <c r="G129" s="11"/>
      <c r="H129" s="11"/>
    </row>
    <row r="130">
      <c r="A130" s="11"/>
      <c r="G130" s="11"/>
      <c r="H130" s="11"/>
    </row>
    <row r="131">
      <c r="A131" s="11"/>
      <c r="G131" s="11"/>
      <c r="H131" s="11"/>
    </row>
    <row r="132">
      <c r="A132" s="11"/>
      <c r="G132" s="11"/>
      <c r="H132" s="11"/>
    </row>
    <row r="133">
      <c r="A133" s="11"/>
      <c r="G133" s="11"/>
      <c r="H133" s="11"/>
    </row>
    <row r="134">
      <c r="A134" s="11"/>
      <c r="G134" s="11"/>
      <c r="H134" s="11"/>
    </row>
    <row r="135">
      <c r="A135" s="11"/>
      <c r="G135" s="11"/>
      <c r="H135" s="11"/>
    </row>
    <row r="136">
      <c r="A136" s="11"/>
      <c r="G136" s="11"/>
      <c r="H136" s="11"/>
    </row>
    <row r="137">
      <c r="A137" s="11"/>
      <c r="G137" s="11"/>
      <c r="H137" s="11"/>
    </row>
    <row r="138">
      <c r="A138" s="11"/>
      <c r="G138" s="11"/>
      <c r="H138" s="11"/>
    </row>
    <row r="139">
      <c r="A139" s="11"/>
      <c r="G139" s="11"/>
      <c r="H139" s="11"/>
    </row>
    <row r="140">
      <c r="A140" s="11"/>
      <c r="G140" s="11"/>
      <c r="H140" s="11"/>
    </row>
    <row r="141">
      <c r="A141" s="11"/>
      <c r="G141" s="11"/>
      <c r="H141" s="11"/>
    </row>
    <row r="142">
      <c r="A142" s="11"/>
      <c r="G142" s="11"/>
      <c r="H142" s="11"/>
    </row>
    <row r="143">
      <c r="A143" s="11"/>
      <c r="G143" s="11"/>
      <c r="H143" s="11"/>
    </row>
    <row r="144">
      <c r="A144" s="11"/>
      <c r="G144" s="11"/>
      <c r="H144" s="11"/>
    </row>
    <row r="145">
      <c r="A145" s="11"/>
      <c r="G145" s="11"/>
      <c r="H145" s="11"/>
    </row>
    <row r="146">
      <c r="A146" s="11"/>
      <c r="G146" s="11"/>
      <c r="H146" s="11"/>
    </row>
    <row r="147">
      <c r="A147" s="11"/>
      <c r="G147" s="11"/>
      <c r="H147" s="11"/>
    </row>
    <row r="148">
      <c r="A148" s="11"/>
      <c r="G148" s="11"/>
      <c r="H148" s="11"/>
    </row>
    <row r="149">
      <c r="A149" s="11"/>
      <c r="G149" s="11"/>
      <c r="H149" s="11"/>
    </row>
    <row r="150">
      <c r="A150" s="11"/>
      <c r="G150" s="11"/>
      <c r="H150" s="11"/>
    </row>
    <row r="151">
      <c r="A151" s="11"/>
      <c r="G151" s="11"/>
      <c r="H151" s="11"/>
    </row>
    <row r="152">
      <c r="A152" s="11"/>
      <c r="G152" s="11"/>
      <c r="H152" s="11"/>
    </row>
    <row r="153">
      <c r="A153" s="11"/>
      <c r="G153" s="11"/>
      <c r="H153" s="11"/>
    </row>
    <row r="154">
      <c r="A154" s="11"/>
      <c r="G154" s="11"/>
      <c r="H154" s="11"/>
    </row>
    <row r="155">
      <c r="A155" s="11"/>
      <c r="G155" s="11"/>
      <c r="H155" s="11"/>
    </row>
    <row r="156">
      <c r="A156" s="11"/>
      <c r="G156" s="11"/>
      <c r="H156" s="11"/>
    </row>
    <row r="157">
      <c r="A157" s="11"/>
      <c r="G157" s="11"/>
      <c r="H157" s="11"/>
    </row>
    <row r="158">
      <c r="A158" s="11"/>
      <c r="G158" s="11"/>
      <c r="H158" s="11"/>
    </row>
    <row r="159">
      <c r="A159" s="11"/>
      <c r="G159" s="11"/>
      <c r="H159" s="11"/>
    </row>
    <row r="160">
      <c r="A160" s="11"/>
      <c r="G160" s="11"/>
      <c r="H160" s="11"/>
    </row>
    <row r="161">
      <c r="A161" s="11"/>
      <c r="G161" s="11"/>
      <c r="H161" s="11"/>
    </row>
    <row r="162">
      <c r="A162" s="11"/>
      <c r="G162" s="11"/>
      <c r="H162" s="11"/>
    </row>
    <row r="163">
      <c r="A163" s="11"/>
      <c r="G163" s="11"/>
      <c r="H163" s="11"/>
    </row>
    <row r="164">
      <c r="A164" s="11"/>
      <c r="G164" s="11"/>
      <c r="H164" s="11"/>
    </row>
    <row r="165">
      <c r="A165" s="11"/>
      <c r="G165" s="11"/>
      <c r="H165" s="11"/>
    </row>
    <row r="166">
      <c r="A166" s="11"/>
      <c r="G166" s="11"/>
      <c r="H166" s="11"/>
    </row>
    <row r="167">
      <c r="A167" s="11"/>
      <c r="G167" s="11"/>
      <c r="H167" s="11"/>
    </row>
    <row r="168">
      <c r="A168" s="11"/>
      <c r="G168" s="11"/>
      <c r="H168" s="11"/>
    </row>
    <row r="169">
      <c r="A169" s="11"/>
      <c r="G169" s="11"/>
      <c r="H169" s="11"/>
    </row>
    <row r="170">
      <c r="A170" s="11"/>
      <c r="G170" s="11"/>
      <c r="H170" s="11"/>
    </row>
    <row r="171">
      <c r="A171" s="11"/>
      <c r="G171" s="11"/>
      <c r="H171" s="11"/>
    </row>
    <row r="172">
      <c r="A172" s="11"/>
      <c r="G172" s="11"/>
      <c r="H172" s="11"/>
    </row>
    <row r="173">
      <c r="A173" s="11"/>
      <c r="G173" s="11"/>
      <c r="H173" s="11"/>
    </row>
    <row r="174">
      <c r="A174" s="11"/>
      <c r="G174" s="11"/>
      <c r="H174" s="11"/>
    </row>
    <row r="175">
      <c r="A175" s="11"/>
      <c r="G175" s="11"/>
      <c r="H175" s="11"/>
    </row>
    <row r="176">
      <c r="A176" s="11"/>
      <c r="G176" s="11"/>
      <c r="H176" s="11"/>
    </row>
    <row r="177">
      <c r="A177" s="11"/>
      <c r="G177" s="11"/>
      <c r="H177" s="11"/>
    </row>
    <row r="178">
      <c r="A178" s="11"/>
      <c r="G178" s="11"/>
      <c r="H178" s="11"/>
    </row>
    <row r="179">
      <c r="A179" s="11"/>
      <c r="G179" s="11"/>
      <c r="H179" s="11"/>
    </row>
    <row r="180">
      <c r="A180" s="11"/>
      <c r="G180" s="11"/>
      <c r="H180" s="11"/>
    </row>
    <row r="181">
      <c r="A181" s="11"/>
      <c r="G181" s="11"/>
      <c r="H181" s="11"/>
    </row>
    <row r="182">
      <c r="A182" s="11"/>
      <c r="G182" s="11"/>
      <c r="H182" s="11"/>
    </row>
    <row r="183">
      <c r="A183" s="11"/>
      <c r="G183" s="11"/>
      <c r="H183" s="11"/>
    </row>
    <row r="184">
      <c r="A184" s="11"/>
      <c r="G184" s="11"/>
      <c r="H184" s="11"/>
    </row>
    <row r="185">
      <c r="A185" s="11"/>
      <c r="G185" s="11"/>
      <c r="H185" s="11"/>
    </row>
    <row r="186">
      <c r="A186" s="11"/>
      <c r="G186" s="11"/>
      <c r="H186" s="11"/>
    </row>
    <row r="187">
      <c r="A187" s="11"/>
      <c r="G187" s="11"/>
      <c r="H187" s="11"/>
    </row>
    <row r="188">
      <c r="A188" s="11"/>
      <c r="G188" s="11"/>
      <c r="H188" s="11"/>
    </row>
    <row r="189">
      <c r="A189" s="11"/>
      <c r="G189" s="11"/>
      <c r="H189" s="11"/>
    </row>
    <row r="190">
      <c r="A190" s="11"/>
      <c r="G190" s="11"/>
      <c r="H190" s="11"/>
    </row>
    <row r="191">
      <c r="A191" s="11"/>
      <c r="G191" s="11"/>
      <c r="H191" s="11"/>
    </row>
    <row r="192">
      <c r="A192" s="11"/>
      <c r="G192" s="11"/>
      <c r="H192" s="11"/>
    </row>
    <row r="193">
      <c r="A193" s="11"/>
      <c r="G193" s="11"/>
      <c r="H193" s="11"/>
    </row>
    <row r="194">
      <c r="A194" s="11"/>
      <c r="G194" s="11"/>
      <c r="H194" s="11"/>
    </row>
    <row r="195">
      <c r="A195" s="11"/>
      <c r="G195" s="11"/>
      <c r="H195" s="11"/>
    </row>
    <row r="196">
      <c r="A196" s="11"/>
      <c r="G196" s="11"/>
      <c r="H196" s="11"/>
    </row>
    <row r="197">
      <c r="A197" s="11"/>
      <c r="G197" s="11"/>
      <c r="H197" s="11"/>
    </row>
    <row r="198">
      <c r="A198" s="11"/>
      <c r="G198" s="11"/>
      <c r="H198" s="11"/>
    </row>
    <row r="199">
      <c r="A199" s="11"/>
      <c r="G199" s="11"/>
      <c r="H199" s="11"/>
    </row>
    <row r="200">
      <c r="A200" s="11"/>
      <c r="G200" s="11"/>
      <c r="H200" s="11"/>
    </row>
    <row r="201">
      <c r="A201" s="11"/>
      <c r="G201" s="11"/>
      <c r="H201" s="11"/>
    </row>
    <row r="202">
      <c r="A202" s="11"/>
      <c r="G202" s="11"/>
      <c r="H202" s="11"/>
    </row>
    <row r="203">
      <c r="A203" s="11"/>
      <c r="G203" s="11"/>
      <c r="H203" s="11"/>
    </row>
    <row r="204">
      <c r="A204" s="11"/>
      <c r="G204" s="11"/>
      <c r="H204" s="11"/>
    </row>
    <row r="205">
      <c r="A205" s="11"/>
      <c r="G205" s="11"/>
      <c r="H205" s="11"/>
    </row>
    <row r="206">
      <c r="A206" s="11"/>
      <c r="G206" s="11"/>
      <c r="H206" s="11"/>
    </row>
    <row r="207">
      <c r="A207" s="11"/>
      <c r="G207" s="11"/>
      <c r="H207" s="11"/>
    </row>
    <row r="208">
      <c r="A208" s="11"/>
      <c r="G208" s="11"/>
      <c r="H208" s="11"/>
    </row>
    <row r="209">
      <c r="A209" s="11"/>
      <c r="G209" s="11"/>
      <c r="H209" s="11"/>
    </row>
    <row r="210">
      <c r="A210" s="11"/>
      <c r="G210" s="11"/>
      <c r="H210" s="11"/>
    </row>
    <row r="211">
      <c r="A211" s="11"/>
      <c r="G211" s="11"/>
      <c r="H211" s="11"/>
    </row>
    <row r="212">
      <c r="A212" s="11"/>
      <c r="G212" s="11"/>
      <c r="H212" s="11"/>
    </row>
    <row r="213">
      <c r="A213" s="11"/>
      <c r="G213" s="11"/>
      <c r="H213" s="11"/>
    </row>
    <row r="214">
      <c r="A214" s="11"/>
      <c r="G214" s="11"/>
      <c r="H214" s="11"/>
    </row>
    <row r="215">
      <c r="A215" s="11"/>
      <c r="G215" s="11"/>
      <c r="H215" s="11"/>
    </row>
    <row r="216">
      <c r="A216" s="11"/>
      <c r="G216" s="11"/>
      <c r="H216" s="11"/>
    </row>
    <row r="217">
      <c r="A217" s="11"/>
      <c r="G217" s="11"/>
      <c r="H217" s="11"/>
    </row>
    <row r="218">
      <c r="A218" s="11"/>
      <c r="G218" s="11"/>
      <c r="H218" s="11"/>
    </row>
    <row r="219">
      <c r="A219" s="11"/>
      <c r="G219" s="11"/>
      <c r="H219" s="11"/>
    </row>
    <row r="220">
      <c r="A220" s="11"/>
      <c r="G220" s="11"/>
      <c r="H220" s="11"/>
    </row>
    <row r="221">
      <c r="A221" s="11"/>
      <c r="G221" s="11"/>
      <c r="H221" s="11"/>
    </row>
    <row r="222">
      <c r="A222" s="11"/>
      <c r="G222" s="11"/>
      <c r="H222" s="11"/>
    </row>
    <row r="223">
      <c r="A223" s="11"/>
      <c r="G223" s="11"/>
      <c r="H223" s="11"/>
    </row>
    <row r="224">
      <c r="A224" s="11"/>
      <c r="G224" s="11"/>
      <c r="H224" s="11"/>
    </row>
    <row r="225">
      <c r="A225" s="11"/>
      <c r="G225" s="11"/>
      <c r="H225" s="11"/>
    </row>
    <row r="226">
      <c r="A226" s="11"/>
      <c r="G226" s="11"/>
      <c r="H226" s="11"/>
    </row>
    <row r="227">
      <c r="A227" s="11"/>
      <c r="G227" s="11"/>
      <c r="H227" s="11"/>
    </row>
    <row r="228">
      <c r="A228" s="11"/>
      <c r="G228" s="11"/>
      <c r="H228" s="11"/>
    </row>
    <row r="229">
      <c r="A229" s="11"/>
      <c r="G229" s="11"/>
      <c r="H229" s="11"/>
    </row>
    <row r="230">
      <c r="A230" s="11"/>
      <c r="G230" s="11"/>
      <c r="H230" s="11"/>
    </row>
    <row r="231">
      <c r="A231" s="11"/>
      <c r="G231" s="11"/>
      <c r="H231" s="11"/>
    </row>
    <row r="232">
      <c r="A232" s="11"/>
      <c r="G232" s="11"/>
      <c r="H232" s="11"/>
    </row>
    <row r="233">
      <c r="A233" s="11"/>
      <c r="G233" s="11"/>
      <c r="H233" s="11"/>
    </row>
    <row r="234">
      <c r="A234" s="11"/>
      <c r="G234" s="11"/>
      <c r="H234" s="11"/>
    </row>
    <row r="235">
      <c r="A235" s="11"/>
      <c r="G235" s="11"/>
      <c r="H235" s="11"/>
    </row>
    <row r="236">
      <c r="A236" s="11"/>
      <c r="G236" s="11"/>
      <c r="H236" s="11"/>
    </row>
    <row r="237">
      <c r="A237" s="11"/>
      <c r="G237" s="11"/>
      <c r="H237" s="11"/>
    </row>
    <row r="238">
      <c r="A238" s="11"/>
      <c r="G238" s="11"/>
      <c r="H238" s="11"/>
    </row>
    <row r="239">
      <c r="A239" s="11"/>
      <c r="G239" s="11"/>
      <c r="H239" s="11"/>
    </row>
    <row r="240">
      <c r="A240" s="11"/>
      <c r="G240" s="11"/>
      <c r="H240" s="11"/>
    </row>
    <row r="241">
      <c r="A241" s="11"/>
      <c r="G241" s="11"/>
      <c r="H241" s="11"/>
    </row>
    <row r="242">
      <c r="A242" s="11"/>
      <c r="G242" s="11"/>
      <c r="H242" s="11"/>
    </row>
    <row r="243">
      <c r="A243" s="11"/>
      <c r="G243" s="11"/>
      <c r="H243" s="11"/>
    </row>
    <row r="244">
      <c r="A244" s="11"/>
      <c r="G244" s="11"/>
      <c r="H244" s="11"/>
    </row>
    <row r="245">
      <c r="A245" s="11"/>
      <c r="G245" s="11"/>
      <c r="H245" s="11"/>
    </row>
    <row r="246">
      <c r="A246" s="11"/>
      <c r="G246" s="11"/>
      <c r="H246" s="11"/>
    </row>
    <row r="247">
      <c r="A247" s="11"/>
      <c r="G247" s="11"/>
      <c r="H247" s="11"/>
    </row>
    <row r="248">
      <c r="A248" s="11"/>
      <c r="G248" s="11"/>
      <c r="H248" s="11"/>
    </row>
    <row r="249">
      <c r="A249" s="11"/>
      <c r="G249" s="11"/>
      <c r="H249" s="11"/>
    </row>
    <row r="250">
      <c r="A250" s="11"/>
      <c r="G250" s="11"/>
      <c r="H250" s="11"/>
    </row>
    <row r="251">
      <c r="A251" s="11"/>
      <c r="G251" s="11"/>
      <c r="H251" s="11"/>
    </row>
    <row r="252">
      <c r="A252" s="11"/>
      <c r="G252" s="11"/>
      <c r="H252" s="11"/>
    </row>
    <row r="253">
      <c r="A253" s="11"/>
      <c r="G253" s="11"/>
      <c r="H253" s="11"/>
    </row>
    <row r="254">
      <c r="A254" s="11"/>
      <c r="G254" s="11"/>
      <c r="H254" s="11"/>
    </row>
    <row r="255">
      <c r="A255" s="11"/>
      <c r="G255" s="11"/>
      <c r="H255" s="11"/>
    </row>
    <row r="256">
      <c r="A256" s="11"/>
      <c r="G256" s="11"/>
      <c r="H256" s="11"/>
    </row>
    <row r="257">
      <c r="A257" s="11"/>
      <c r="G257" s="11"/>
      <c r="H257" s="11"/>
    </row>
    <row r="258">
      <c r="A258" s="11"/>
      <c r="G258" s="11"/>
      <c r="H258" s="11"/>
    </row>
    <row r="259">
      <c r="A259" s="11"/>
      <c r="G259" s="11"/>
      <c r="H259" s="11"/>
    </row>
    <row r="260">
      <c r="A260" s="11"/>
      <c r="G260" s="11"/>
      <c r="H260" s="11"/>
    </row>
    <row r="261">
      <c r="A261" s="11"/>
      <c r="G261" s="11"/>
      <c r="H261" s="11"/>
    </row>
    <row r="262">
      <c r="A262" s="11"/>
      <c r="G262" s="11"/>
      <c r="H262" s="11"/>
    </row>
    <row r="263">
      <c r="A263" s="11"/>
      <c r="G263" s="11"/>
      <c r="H263" s="11"/>
    </row>
    <row r="264">
      <c r="A264" s="11"/>
      <c r="G264" s="11"/>
      <c r="H264" s="11"/>
    </row>
    <row r="265">
      <c r="A265" s="11"/>
      <c r="G265" s="11"/>
      <c r="H265" s="11"/>
    </row>
    <row r="266">
      <c r="A266" s="11"/>
      <c r="G266" s="11"/>
      <c r="H266" s="11"/>
    </row>
    <row r="267">
      <c r="A267" s="11"/>
      <c r="G267" s="11"/>
      <c r="H267" s="11"/>
    </row>
    <row r="268">
      <c r="A268" s="11"/>
      <c r="G268" s="11"/>
      <c r="H268" s="11"/>
    </row>
    <row r="269">
      <c r="A269" s="11"/>
      <c r="G269" s="11"/>
      <c r="H269" s="11"/>
    </row>
    <row r="270">
      <c r="A270" s="11"/>
      <c r="G270" s="11"/>
      <c r="H270" s="11"/>
    </row>
    <row r="271">
      <c r="A271" s="11"/>
      <c r="G271" s="11"/>
      <c r="H271" s="11"/>
    </row>
    <row r="272">
      <c r="A272" s="11"/>
      <c r="G272" s="11"/>
      <c r="H272" s="11"/>
    </row>
    <row r="273">
      <c r="A273" s="11"/>
      <c r="G273" s="11"/>
      <c r="H273" s="11"/>
    </row>
    <row r="274">
      <c r="A274" s="11"/>
      <c r="G274" s="11"/>
      <c r="H274" s="11"/>
    </row>
    <row r="275">
      <c r="A275" s="11"/>
      <c r="G275" s="11"/>
      <c r="H275" s="11"/>
    </row>
    <row r="276">
      <c r="A276" s="11"/>
      <c r="G276" s="11"/>
      <c r="H276" s="11"/>
    </row>
    <row r="277">
      <c r="A277" s="11"/>
      <c r="G277" s="11"/>
      <c r="H277" s="11"/>
    </row>
    <row r="278">
      <c r="A278" s="11"/>
      <c r="G278" s="11"/>
      <c r="H278" s="11"/>
    </row>
    <row r="279">
      <c r="A279" s="11"/>
      <c r="G279" s="11"/>
      <c r="H279" s="11"/>
    </row>
    <row r="280">
      <c r="A280" s="11"/>
      <c r="G280" s="11"/>
      <c r="H280" s="11"/>
    </row>
    <row r="281">
      <c r="A281" s="11"/>
      <c r="G281" s="11"/>
      <c r="H281" s="11"/>
    </row>
    <row r="282">
      <c r="A282" s="11"/>
      <c r="G282" s="11"/>
      <c r="H282" s="11"/>
    </row>
    <row r="283">
      <c r="A283" s="11"/>
      <c r="G283" s="11"/>
      <c r="H283" s="11"/>
    </row>
    <row r="284">
      <c r="A284" s="11"/>
      <c r="G284" s="11"/>
      <c r="H284" s="11"/>
    </row>
    <row r="285">
      <c r="A285" s="11"/>
      <c r="G285" s="11"/>
      <c r="H285" s="11"/>
    </row>
    <row r="286">
      <c r="A286" s="11"/>
      <c r="G286" s="11"/>
      <c r="H286" s="11"/>
    </row>
    <row r="287">
      <c r="A287" s="11"/>
      <c r="G287" s="11"/>
      <c r="H287" s="11"/>
    </row>
    <row r="288">
      <c r="A288" s="11"/>
      <c r="G288" s="11"/>
      <c r="H288" s="11"/>
    </row>
    <row r="289">
      <c r="A289" s="11"/>
      <c r="G289" s="11"/>
      <c r="H289" s="11"/>
    </row>
    <row r="290">
      <c r="A290" s="11"/>
      <c r="G290" s="11"/>
      <c r="H290" s="11"/>
    </row>
    <row r="291">
      <c r="A291" s="11"/>
      <c r="G291" s="11"/>
      <c r="H291" s="11"/>
    </row>
    <row r="292">
      <c r="A292" s="11"/>
      <c r="G292" s="11"/>
      <c r="H292" s="11"/>
    </row>
    <row r="293">
      <c r="A293" s="11"/>
      <c r="G293" s="11"/>
      <c r="H293" s="11"/>
    </row>
    <row r="294">
      <c r="A294" s="11"/>
      <c r="G294" s="11"/>
      <c r="H294" s="11"/>
    </row>
    <row r="295">
      <c r="A295" s="11"/>
      <c r="G295" s="11"/>
      <c r="H295" s="11"/>
    </row>
    <row r="296">
      <c r="A296" s="11"/>
      <c r="G296" s="11"/>
      <c r="H296" s="11"/>
    </row>
    <row r="297">
      <c r="A297" s="11"/>
      <c r="G297" s="11"/>
      <c r="H297" s="11"/>
    </row>
    <row r="298">
      <c r="A298" s="11"/>
      <c r="G298" s="11"/>
      <c r="H298" s="11"/>
    </row>
    <row r="299">
      <c r="A299" s="11"/>
      <c r="G299" s="11"/>
      <c r="H299" s="11"/>
    </row>
    <row r="300">
      <c r="A300" s="11"/>
      <c r="G300" s="11"/>
      <c r="H300" s="11"/>
    </row>
    <row r="301">
      <c r="A301" s="11"/>
      <c r="G301" s="11"/>
      <c r="H301" s="11"/>
    </row>
    <row r="302">
      <c r="A302" s="11"/>
      <c r="G302" s="11"/>
      <c r="H302" s="11"/>
    </row>
    <row r="303">
      <c r="A303" s="11"/>
      <c r="G303" s="11"/>
      <c r="H303" s="11"/>
    </row>
    <row r="304">
      <c r="A304" s="11"/>
      <c r="G304" s="11"/>
      <c r="H304" s="11"/>
    </row>
    <row r="305">
      <c r="A305" s="11"/>
      <c r="G305" s="11"/>
      <c r="H305" s="11"/>
    </row>
    <row r="306">
      <c r="A306" s="11"/>
      <c r="G306" s="11"/>
      <c r="H306" s="11"/>
    </row>
    <row r="307">
      <c r="A307" s="11"/>
      <c r="G307" s="11"/>
      <c r="H307" s="11"/>
    </row>
    <row r="308">
      <c r="A308" s="11"/>
      <c r="G308" s="11"/>
      <c r="H308" s="11"/>
    </row>
    <row r="309">
      <c r="A309" s="11"/>
      <c r="G309" s="11"/>
      <c r="H309" s="11"/>
    </row>
    <row r="310">
      <c r="A310" s="11"/>
      <c r="G310" s="11"/>
      <c r="H310" s="11"/>
    </row>
    <row r="311">
      <c r="A311" s="11"/>
      <c r="G311" s="11"/>
      <c r="H311" s="11"/>
    </row>
    <row r="312">
      <c r="A312" s="11"/>
      <c r="G312" s="11"/>
      <c r="H312" s="11"/>
    </row>
    <row r="313">
      <c r="A313" s="11"/>
      <c r="G313" s="11"/>
      <c r="H313" s="11"/>
    </row>
    <row r="314">
      <c r="A314" s="11"/>
      <c r="G314" s="11"/>
      <c r="H314" s="11"/>
    </row>
    <row r="315">
      <c r="A315" s="11"/>
      <c r="G315" s="11"/>
      <c r="H315" s="11"/>
    </row>
    <row r="316">
      <c r="A316" s="11"/>
      <c r="G316" s="11"/>
      <c r="H316" s="11"/>
    </row>
    <row r="317">
      <c r="A317" s="11"/>
      <c r="G317" s="11"/>
      <c r="H317" s="11"/>
    </row>
    <row r="318">
      <c r="A318" s="11"/>
      <c r="G318" s="11"/>
      <c r="H318" s="11"/>
    </row>
    <row r="319">
      <c r="A319" s="11"/>
      <c r="G319" s="11"/>
      <c r="H319" s="11"/>
    </row>
    <row r="320">
      <c r="A320" s="11"/>
      <c r="G320" s="11"/>
      <c r="H320" s="11"/>
    </row>
    <row r="321">
      <c r="A321" s="11"/>
      <c r="G321" s="11"/>
      <c r="H321" s="11"/>
    </row>
    <row r="322">
      <c r="A322" s="11"/>
      <c r="G322" s="11"/>
      <c r="H322" s="11"/>
    </row>
    <row r="323">
      <c r="A323" s="11"/>
      <c r="G323" s="11"/>
      <c r="H323" s="11"/>
    </row>
    <row r="324">
      <c r="A324" s="11"/>
      <c r="G324" s="11"/>
      <c r="H324" s="11"/>
    </row>
    <row r="325">
      <c r="A325" s="11"/>
      <c r="G325" s="11"/>
      <c r="H325" s="11"/>
    </row>
    <row r="326">
      <c r="A326" s="11"/>
      <c r="G326" s="11"/>
      <c r="H326" s="11"/>
    </row>
    <row r="327">
      <c r="A327" s="11"/>
      <c r="G327" s="11"/>
      <c r="H327" s="11"/>
    </row>
    <row r="328">
      <c r="A328" s="11"/>
      <c r="G328" s="11"/>
      <c r="H328" s="11"/>
    </row>
    <row r="329">
      <c r="A329" s="11"/>
      <c r="G329" s="11"/>
      <c r="H329" s="11"/>
    </row>
    <row r="330">
      <c r="A330" s="11"/>
      <c r="G330" s="11"/>
      <c r="H330" s="11"/>
    </row>
    <row r="331">
      <c r="A331" s="11"/>
      <c r="G331" s="11"/>
      <c r="H331" s="11"/>
    </row>
    <row r="332">
      <c r="A332" s="11"/>
      <c r="G332" s="11"/>
      <c r="H332" s="11"/>
    </row>
    <row r="333">
      <c r="A333" s="11"/>
      <c r="G333" s="11"/>
      <c r="H333" s="11"/>
    </row>
    <row r="334">
      <c r="A334" s="11"/>
      <c r="G334" s="11"/>
      <c r="H334" s="11"/>
    </row>
    <row r="335">
      <c r="A335" s="11"/>
      <c r="G335" s="11"/>
      <c r="H335" s="11"/>
    </row>
    <row r="336">
      <c r="A336" s="11"/>
      <c r="G336" s="11"/>
      <c r="H336" s="11"/>
    </row>
    <row r="337">
      <c r="A337" s="11"/>
      <c r="G337" s="11"/>
      <c r="H337" s="11"/>
    </row>
    <row r="338">
      <c r="A338" s="11"/>
      <c r="G338" s="11"/>
      <c r="H338" s="11"/>
    </row>
    <row r="339">
      <c r="A339" s="11"/>
      <c r="G339" s="11"/>
      <c r="H339" s="11"/>
    </row>
    <row r="340">
      <c r="A340" s="11"/>
      <c r="G340" s="11"/>
      <c r="H340" s="11"/>
    </row>
    <row r="341">
      <c r="A341" s="11"/>
      <c r="G341" s="11"/>
      <c r="H341" s="11"/>
    </row>
    <row r="342">
      <c r="A342" s="11"/>
      <c r="G342" s="11"/>
      <c r="H342" s="11"/>
    </row>
    <row r="343">
      <c r="A343" s="11"/>
      <c r="G343" s="11"/>
      <c r="H343" s="11"/>
    </row>
    <row r="344">
      <c r="A344" s="11"/>
      <c r="G344" s="11"/>
      <c r="H344" s="11"/>
    </row>
    <row r="345">
      <c r="A345" s="11"/>
      <c r="G345" s="11"/>
      <c r="H345" s="11"/>
    </row>
    <row r="346">
      <c r="A346" s="11"/>
      <c r="G346" s="11"/>
      <c r="H346" s="11"/>
    </row>
    <row r="347">
      <c r="A347" s="11"/>
      <c r="G347" s="11"/>
      <c r="H347" s="11"/>
    </row>
    <row r="348">
      <c r="A348" s="11"/>
      <c r="G348" s="11"/>
      <c r="H348" s="11"/>
    </row>
    <row r="349">
      <c r="A349" s="11"/>
      <c r="G349" s="11"/>
      <c r="H349" s="11"/>
    </row>
    <row r="350">
      <c r="A350" s="11"/>
      <c r="G350" s="11"/>
      <c r="H350" s="11"/>
    </row>
    <row r="351">
      <c r="A351" s="11"/>
      <c r="G351" s="11"/>
      <c r="H351" s="11"/>
    </row>
    <row r="352">
      <c r="A352" s="11"/>
      <c r="G352" s="11"/>
      <c r="H352" s="11"/>
    </row>
    <row r="353">
      <c r="A353" s="11"/>
      <c r="G353" s="11"/>
      <c r="H353" s="11"/>
    </row>
    <row r="354">
      <c r="A354" s="11"/>
      <c r="G354" s="11"/>
      <c r="H354" s="11"/>
    </row>
    <row r="355">
      <c r="A355" s="11"/>
      <c r="G355" s="11"/>
      <c r="H355" s="11"/>
    </row>
    <row r="356">
      <c r="A356" s="11"/>
      <c r="G356" s="11"/>
      <c r="H356" s="11"/>
    </row>
    <row r="357">
      <c r="A357" s="11"/>
      <c r="G357" s="11"/>
      <c r="H357" s="11"/>
    </row>
    <row r="358">
      <c r="A358" s="11"/>
      <c r="G358" s="11"/>
      <c r="H358" s="11"/>
    </row>
    <row r="359">
      <c r="A359" s="11"/>
      <c r="G359" s="11"/>
      <c r="H359" s="11"/>
    </row>
    <row r="360">
      <c r="A360" s="11"/>
      <c r="G360" s="11"/>
      <c r="H360" s="11"/>
    </row>
    <row r="361">
      <c r="A361" s="11"/>
      <c r="G361" s="11"/>
      <c r="H361" s="11"/>
    </row>
    <row r="362">
      <c r="A362" s="11"/>
      <c r="G362" s="11"/>
      <c r="H362" s="11"/>
    </row>
    <row r="363">
      <c r="A363" s="11"/>
      <c r="G363" s="11"/>
      <c r="H363" s="11"/>
    </row>
    <row r="364">
      <c r="A364" s="11"/>
      <c r="G364" s="11"/>
      <c r="H364" s="11"/>
    </row>
    <row r="365">
      <c r="A365" s="11"/>
      <c r="G365" s="11"/>
      <c r="H365" s="11"/>
    </row>
    <row r="366">
      <c r="A366" s="11"/>
      <c r="G366" s="11"/>
      <c r="H366" s="11"/>
    </row>
    <row r="367">
      <c r="A367" s="11"/>
      <c r="G367" s="11"/>
      <c r="H367" s="11"/>
    </row>
    <row r="368">
      <c r="A368" s="11"/>
      <c r="G368" s="11"/>
      <c r="H368" s="11"/>
    </row>
    <row r="369">
      <c r="A369" s="11"/>
      <c r="G369" s="11"/>
      <c r="H369" s="11"/>
    </row>
    <row r="370">
      <c r="A370" s="11"/>
      <c r="G370" s="11"/>
      <c r="H370" s="11"/>
    </row>
    <row r="371">
      <c r="A371" s="11"/>
      <c r="G371" s="11"/>
      <c r="H371" s="11"/>
    </row>
    <row r="372">
      <c r="A372" s="11"/>
      <c r="G372" s="11"/>
      <c r="H372" s="11"/>
    </row>
    <row r="373">
      <c r="A373" s="11"/>
      <c r="G373" s="11"/>
      <c r="H373" s="11"/>
    </row>
    <row r="374">
      <c r="A374" s="11"/>
      <c r="G374" s="11"/>
      <c r="H374" s="11"/>
    </row>
    <row r="375">
      <c r="A375" s="11"/>
      <c r="G375" s="11"/>
      <c r="H375" s="11"/>
    </row>
    <row r="376">
      <c r="A376" s="11"/>
      <c r="G376" s="11"/>
      <c r="H376" s="11"/>
    </row>
    <row r="377">
      <c r="A377" s="11"/>
      <c r="G377" s="11"/>
      <c r="H377" s="11"/>
    </row>
    <row r="378">
      <c r="A378" s="11"/>
      <c r="G378" s="11"/>
      <c r="H378" s="11"/>
    </row>
    <row r="379">
      <c r="A379" s="11"/>
      <c r="G379" s="11"/>
      <c r="H379" s="11"/>
    </row>
    <row r="380">
      <c r="A380" s="11"/>
      <c r="G380" s="11"/>
      <c r="H380" s="11"/>
    </row>
    <row r="381">
      <c r="A381" s="11"/>
      <c r="G381" s="11"/>
      <c r="H381" s="11"/>
    </row>
    <row r="382">
      <c r="A382" s="11"/>
      <c r="G382" s="11"/>
      <c r="H382" s="11"/>
    </row>
    <row r="383">
      <c r="A383" s="11"/>
      <c r="G383" s="11"/>
      <c r="H383" s="11"/>
    </row>
    <row r="384">
      <c r="A384" s="11"/>
      <c r="G384" s="11"/>
      <c r="H384" s="11"/>
    </row>
    <row r="385">
      <c r="A385" s="11"/>
      <c r="G385" s="11"/>
      <c r="H385" s="11"/>
    </row>
    <row r="386">
      <c r="A386" s="11"/>
      <c r="G386" s="11"/>
      <c r="H386" s="11"/>
    </row>
    <row r="387">
      <c r="A387" s="11"/>
      <c r="G387" s="11"/>
      <c r="H387" s="11"/>
    </row>
    <row r="388">
      <c r="A388" s="11"/>
      <c r="G388" s="11"/>
      <c r="H388" s="11"/>
    </row>
    <row r="389">
      <c r="A389" s="11"/>
      <c r="G389" s="11"/>
      <c r="H389" s="11"/>
    </row>
    <row r="390">
      <c r="A390" s="11"/>
      <c r="G390" s="11"/>
      <c r="H390" s="11"/>
    </row>
    <row r="391">
      <c r="A391" s="11"/>
      <c r="G391" s="11"/>
      <c r="H391" s="11"/>
    </row>
    <row r="392">
      <c r="A392" s="11"/>
      <c r="G392" s="11"/>
      <c r="H392" s="11"/>
    </row>
    <row r="393">
      <c r="A393" s="11"/>
      <c r="G393" s="11"/>
      <c r="H393" s="11"/>
    </row>
    <row r="394">
      <c r="A394" s="11"/>
      <c r="G394" s="11"/>
      <c r="H394" s="11"/>
    </row>
    <row r="395">
      <c r="A395" s="11"/>
      <c r="G395" s="11"/>
      <c r="H395" s="11"/>
    </row>
    <row r="396">
      <c r="A396" s="11"/>
      <c r="G396" s="11"/>
      <c r="H396" s="11"/>
    </row>
    <row r="397">
      <c r="A397" s="11"/>
      <c r="G397" s="11"/>
      <c r="H397" s="11"/>
    </row>
    <row r="398">
      <c r="A398" s="11"/>
      <c r="G398" s="11"/>
      <c r="H398" s="11"/>
    </row>
    <row r="399">
      <c r="A399" s="11"/>
      <c r="G399" s="11"/>
      <c r="H399" s="11"/>
    </row>
    <row r="400">
      <c r="A400" s="11"/>
      <c r="G400" s="11"/>
      <c r="H400" s="11"/>
    </row>
    <row r="401">
      <c r="A401" s="11"/>
      <c r="G401" s="11"/>
      <c r="H401" s="11"/>
    </row>
    <row r="402">
      <c r="A402" s="11"/>
      <c r="G402" s="11"/>
      <c r="H402" s="11"/>
    </row>
    <row r="403">
      <c r="A403" s="11"/>
      <c r="G403" s="11"/>
      <c r="H403" s="11"/>
    </row>
    <row r="404">
      <c r="A404" s="11"/>
      <c r="G404" s="11"/>
      <c r="H404" s="11"/>
    </row>
    <row r="405">
      <c r="A405" s="11"/>
      <c r="G405" s="11"/>
      <c r="H405" s="11"/>
    </row>
    <row r="406">
      <c r="A406" s="11"/>
      <c r="G406" s="11"/>
      <c r="H406" s="11"/>
    </row>
    <row r="407">
      <c r="A407" s="11"/>
      <c r="G407" s="11"/>
      <c r="H407" s="11"/>
    </row>
    <row r="408">
      <c r="A408" s="11"/>
      <c r="G408" s="11"/>
      <c r="H408" s="11"/>
    </row>
    <row r="409">
      <c r="A409" s="11"/>
      <c r="G409" s="11"/>
      <c r="H409" s="11"/>
    </row>
    <row r="410">
      <c r="A410" s="11"/>
      <c r="G410" s="11"/>
      <c r="H410" s="11"/>
    </row>
    <row r="411">
      <c r="A411" s="11"/>
      <c r="G411" s="11"/>
      <c r="H411" s="11"/>
    </row>
    <row r="412">
      <c r="A412" s="11"/>
      <c r="G412" s="11"/>
      <c r="H412" s="11"/>
    </row>
    <row r="413">
      <c r="A413" s="11"/>
      <c r="G413" s="11"/>
      <c r="H413" s="11"/>
    </row>
    <row r="414">
      <c r="A414" s="11"/>
      <c r="G414" s="11"/>
      <c r="H414" s="11"/>
    </row>
    <row r="415">
      <c r="A415" s="11"/>
      <c r="G415" s="11"/>
      <c r="H415" s="11"/>
    </row>
    <row r="416">
      <c r="A416" s="11"/>
      <c r="G416" s="11"/>
      <c r="H416" s="11"/>
    </row>
    <row r="417">
      <c r="A417" s="11"/>
      <c r="G417" s="11"/>
      <c r="H417" s="11"/>
    </row>
    <row r="418">
      <c r="A418" s="11"/>
      <c r="G418" s="11"/>
      <c r="H418" s="11"/>
    </row>
    <row r="419">
      <c r="A419" s="11"/>
      <c r="G419" s="11"/>
      <c r="H419" s="11"/>
    </row>
    <row r="420">
      <c r="A420" s="11"/>
      <c r="G420" s="11"/>
      <c r="H420" s="11"/>
    </row>
    <row r="421">
      <c r="A421" s="11"/>
      <c r="G421" s="11"/>
      <c r="H421" s="11"/>
    </row>
    <row r="422">
      <c r="A422" s="11"/>
      <c r="G422" s="11"/>
      <c r="H422" s="11"/>
    </row>
    <row r="423">
      <c r="A423" s="11"/>
      <c r="G423" s="11"/>
      <c r="H423" s="11"/>
    </row>
    <row r="424">
      <c r="A424" s="11"/>
      <c r="G424" s="11"/>
      <c r="H424" s="11"/>
    </row>
    <row r="425">
      <c r="A425" s="11"/>
      <c r="G425" s="11"/>
      <c r="H425" s="11"/>
    </row>
    <row r="426">
      <c r="A426" s="11"/>
      <c r="G426" s="11"/>
      <c r="H426" s="11"/>
    </row>
    <row r="427">
      <c r="A427" s="11"/>
      <c r="G427" s="11"/>
      <c r="H427" s="11"/>
    </row>
    <row r="428">
      <c r="A428" s="11"/>
      <c r="G428" s="11"/>
      <c r="H428" s="11"/>
    </row>
    <row r="429">
      <c r="A429" s="11"/>
      <c r="G429" s="11"/>
      <c r="H429" s="11"/>
    </row>
    <row r="430">
      <c r="A430" s="11"/>
      <c r="G430" s="11"/>
      <c r="H430" s="11"/>
    </row>
    <row r="431">
      <c r="A431" s="11"/>
      <c r="G431" s="11"/>
      <c r="H431" s="11"/>
    </row>
    <row r="432">
      <c r="A432" s="11"/>
      <c r="G432" s="11"/>
      <c r="H432" s="11"/>
    </row>
    <row r="433">
      <c r="A433" s="11"/>
      <c r="G433" s="11"/>
      <c r="H433" s="11"/>
    </row>
    <row r="434">
      <c r="A434" s="11"/>
      <c r="G434" s="11"/>
      <c r="H434" s="11"/>
    </row>
    <row r="435">
      <c r="A435" s="11"/>
      <c r="G435" s="11"/>
      <c r="H435" s="11"/>
    </row>
    <row r="436">
      <c r="A436" s="11"/>
      <c r="G436" s="11"/>
      <c r="H436" s="11"/>
    </row>
    <row r="437">
      <c r="A437" s="11"/>
      <c r="G437" s="11"/>
      <c r="H437" s="11"/>
    </row>
    <row r="438">
      <c r="A438" s="11"/>
      <c r="G438" s="11"/>
      <c r="H438" s="11"/>
    </row>
    <row r="439">
      <c r="A439" s="11"/>
      <c r="G439" s="11"/>
      <c r="H439" s="11"/>
    </row>
    <row r="440">
      <c r="A440" s="11"/>
      <c r="G440" s="11"/>
      <c r="H440" s="11"/>
    </row>
    <row r="441">
      <c r="A441" s="11"/>
      <c r="G441" s="11"/>
      <c r="H441" s="11"/>
    </row>
    <row r="442">
      <c r="A442" s="11"/>
      <c r="G442" s="11"/>
      <c r="H442" s="11"/>
    </row>
    <row r="443">
      <c r="A443" s="11"/>
      <c r="G443" s="11"/>
      <c r="H443" s="11"/>
    </row>
    <row r="444">
      <c r="A444" s="11"/>
      <c r="G444" s="11"/>
      <c r="H444" s="11"/>
    </row>
    <row r="445">
      <c r="A445" s="11"/>
      <c r="G445" s="11"/>
      <c r="H445" s="11"/>
    </row>
    <row r="446">
      <c r="A446" s="11"/>
      <c r="G446" s="11"/>
      <c r="H446" s="11"/>
    </row>
    <row r="447">
      <c r="A447" s="11"/>
      <c r="G447" s="11"/>
      <c r="H447" s="11"/>
    </row>
    <row r="448">
      <c r="A448" s="11"/>
      <c r="G448" s="11"/>
      <c r="H448" s="11"/>
    </row>
    <row r="449">
      <c r="A449" s="11"/>
      <c r="G449" s="11"/>
      <c r="H449" s="11"/>
    </row>
    <row r="450">
      <c r="A450" s="11"/>
      <c r="G450" s="11"/>
      <c r="H450" s="11"/>
    </row>
    <row r="451">
      <c r="A451" s="11"/>
      <c r="G451" s="11"/>
      <c r="H451" s="11"/>
    </row>
    <row r="452">
      <c r="A452" s="11"/>
      <c r="G452" s="11"/>
      <c r="H452" s="11"/>
    </row>
    <row r="453">
      <c r="A453" s="11"/>
      <c r="G453" s="11"/>
      <c r="H453" s="11"/>
    </row>
    <row r="454">
      <c r="A454" s="11"/>
      <c r="G454" s="11"/>
      <c r="H454" s="11"/>
    </row>
    <row r="455">
      <c r="A455" s="11"/>
      <c r="G455" s="11"/>
      <c r="H455" s="11"/>
    </row>
    <row r="456">
      <c r="A456" s="11"/>
      <c r="G456" s="11"/>
      <c r="H456" s="11"/>
    </row>
    <row r="457">
      <c r="A457" s="11"/>
      <c r="G457" s="11"/>
      <c r="H457" s="11"/>
    </row>
    <row r="458">
      <c r="A458" s="11"/>
      <c r="G458" s="11"/>
      <c r="H458" s="11"/>
    </row>
    <row r="459">
      <c r="A459" s="11"/>
      <c r="G459" s="11"/>
      <c r="H459" s="11"/>
    </row>
    <row r="460">
      <c r="A460" s="11"/>
      <c r="G460" s="11"/>
      <c r="H460" s="11"/>
    </row>
    <row r="461">
      <c r="A461" s="11"/>
      <c r="G461" s="11"/>
      <c r="H461" s="11"/>
    </row>
    <row r="462">
      <c r="A462" s="11"/>
      <c r="G462" s="11"/>
      <c r="H462" s="11"/>
    </row>
    <row r="463">
      <c r="A463" s="11"/>
      <c r="G463" s="11"/>
      <c r="H463" s="11"/>
    </row>
    <row r="464">
      <c r="A464" s="11"/>
      <c r="G464" s="11"/>
      <c r="H464" s="11"/>
    </row>
    <row r="465">
      <c r="A465" s="11"/>
      <c r="G465" s="11"/>
      <c r="H465" s="11"/>
    </row>
    <row r="466">
      <c r="A466" s="11"/>
      <c r="G466" s="11"/>
      <c r="H466" s="11"/>
    </row>
    <row r="467">
      <c r="A467" s="11"/>
      <c r="G467" s="11"/>
      <c r="H467" s="11"/>
    </row>
    <row r="468">
      <c r="A468" s="11"/>
      <c r="G468" s="11"/>
      <c r="H468" s="11"/>
    </row>
    <row r="469">
      <c r="A469" s="11"/>
      <c r="G469" s="11"/>
      <c r="H469" s="11"/>
    </row>
    <row r="470">
      <c r="A470" s="11"/>
      <c r="G470" s="11"/>
      <c r="H470" s="11"/>
    </row>
    <row r="471">
      <c r="A471" s="11"/>
      <c r="G471" s="11"/>
      <c r="H471" s="11"/>
    </row>
    <row r="472">
      <c r="A472" s="11"/>
      <c r="G472" s="11"/>
      <c r="H472" s="11"/>
    </row>
    <row r="473">
      <c r="A473" s="11"/>
      <c r="G473" s="11"/>
      <c r="H473" s="11"/>
    </row>
    <row r="474">
      <c r="A474" s="11"/>
      <c r="G474" s="11"/>
      <c r="H474" s="11"/>
    </row>
    <row r="475">
      <c r="A475" s="11"/>
      <c r="G475" s="11"/>
      <c r="H475" s="11"/>
    </row>
    <row r="476">
      <c r="A476" s="11"/>
      <c r="G476" s="11"/>
      <c r="H476" s="11"/>
    </row>
    <row r="477">
      <c r="A477" s="11"/>
      <c r="G477" s="11"/>
      <c r="H477" s="11"/>
    </row>
    <row r="478">
      <c r="A478" s="11"/>
      <c r="G478" s="11"/>
      <c r="H478" s="11"/>
    </row>
    <row r="479">
      <c r="A479" s="11"/>
      <c r="G479" s="11"/>
      <c r="H479" s="11"/>
    </row>
    <row r="480">
      <c r="A480" s="11"/>
      <c r="G480" s="11"/>
      <c r="H480" s="11"/>
    </row>
    <row r="481">
      <c r="A481" s="11"/>
      <c r="G481" s="11"/>
      <c r="H481" s="11"/>
    </row>
    <row r="482">
      <c r="A482" s="11"/>
      <c r="G482" s="11"/>
      <c r="H482" s="11"/>
    </row>
    <row r="483">
      <c r="A483" s="11"/>
      <c r="G483" s="11"/>
      <c r="H483" s="11"/>
    </row>
    <row r="484">
      <c r="A484" s="11"/>
      <c r="G484" s="11"/>
      <c r="H484" s="11"/>
    </row>
    <row r="485">
      <c r="A485" s="11"/>
      <c r="G485" s="11"/>
      <c r="H485" s="11"/>
    </row>
    <row r="486">
      <c r="A486" s="11"/>
      <c r="G486" s="11"/>
      <c r="H486" s="11"/>
    </row>
    <row r="487">
      <c r="A487" s="11"/>
      <c r="G487" s="11"/>
      <c r="H487" s="11"/>
    </row>
    <row r="488">
      <c r="A488" s="11"/>
      <c r="G488" s="11"/>
      <c r="H488" s="11"/>
    </row>
    <row r="489">
      <c r="A489" s="11"/>
      <c r="G489" s="11"/>
      <c r="H489" s="11"/>
    </row>
    <row r="490">
      <c r="A490" s="11"/>
      <c r="G490" s="11"/>
      <c r="H490" s="11"/>
    </row>
    <row r="491">
      <c r="A491" s="11"/>
      <c r="G491" s="11"/>
      <c r="H491" s="11"/>
    </row>
    <row r="492">
      <c r="A492" s="11"/>
      <c r="G492" s="11"/>
      <c r="H492" s="11"/>
    </row>
    <row r="493">
      <c r="A493" s="11"/>
      <c r="G493" s="11"/>
      <c r="H493" s="11"/>
    </row>
    <row r="494">
      <c r="A494" s="11"/>
      <c r="G494" s="11"/>
      <c r="H494" s="11"/>
    </row>
    <row r="495">
      <c r="A495" s="11"/>
      <c r="G495" s="11"/>
      <c r="H495" s="11"/>
    </row>
    <row r="496">
      <c r="A496" s="11"/>
      <c r="G496" s="11"/>
      <c r="H496" s="11"/>
    </row>
    <row r="497">
      <c r="A497" s="11"/>
      <c r="G497" s="11"/>
      <c r="H497" s="11"/>
    </row>
    <row r="498">
      <c r="A498" s="11"/>
      <c r="G498" s="11"/>
      <c r="H498" s="11"/>
    </row>
    <row r="499">
      <c r="A499" s="11"/>
      <c r="G499" s="11"/>
      <c r="H499" s="11"/>
    </row>
    <row r="500">
      <c r="A500" s="11"/>
      <c r="G500" s="11"/>
      <c r="H500" s="11"/>
    </row>
    <row r="501">
      <c r="A501" s="11"/>
      <c r="G501" s="11"/>
      <c r="H501" s="11"/>
    </row>
    <row r="502">
      <c r="A502" s="11"/>
      <c r="G502" s="11"/>
      <c r="H502" s="11"/>
    </row>
    <row r="503">
      <c r="A503" s="11"/>
      <c r="G503" s="11"/>
      <c r="H503" s="11"/>
    </row>
    <row r="504">
      <c r="A504" s="11"/>
      <c r="G504" s="11"/>
      <c r="H504" s="11"/>
    </row>
    <row r="505">
      <c r="A505" s="11"/>
      <c r="G505" s="11"/>
      <c r="H505" s="11"/>
    </row>
    <row r="506">
      <c r="A506" s="11"/>
      <c r="G506" s="11"/>
      <c r="H506" s="11"/>
    </row>
    <row r="507">
      <c r="A507" s="11"/>
      <c r="G507" s="11"/>
      <c r="H507" s="11"/>
    </row>
    <row r="508">
      <c r="A508" s="11"/>
      <c r="G508" s="11"/>
      <c r="H508" s="11"/>
    </row>
    <row r="509">
      <c r="A509" s="11"/>
      <c r="G509" s="11"/>
      <c r="H509" s="11"/>
    </row>
    <row r="510">
      <c r="A510" s="11"/>
      <c r="G510" s="11"/>
      <c r="H510" s="11"/>
    </row>
    <row r="511">
      <c r="A511" s="11"/>
      <c r="G511" s="11"/>
      <c r="H511" s="11"/>
    </row>
    <row r="512">
      <c r="A512" s="11"/>
      <c r="G512" s="11"/>
      <c r="H512" s="11"/>
    </row>
    <row r="513">
      <c r="A513" s="11"/>
      <c r="G513" s="11"/>
      <c r="H513" s="11"/>
    </row>
    <row r="514">
      <c r="A514" s="11"/>
      <c r="G514" s="11"/>
      <c r="H514" s="11"/>
    </row>
    <row r="515">
      <c r="A515" s="11"/>
      <c r="G515" s="11"/>
      <c r="H515" s="11"/>
    </row>
    <row r="516">
      <c r="A516" s="11"/>
      <c r="G516" s="11"/>
      <c r="H516" s="11"/>
    </row>
    <row r="517">
      <c r="A517" s="11"/>
      <c r="G517" s="11"/>
      <c r="H517" s="11"/>
    </row>
    <row r="518">
      <c r="A518" s="11"/>
      <c r="G518" s="11"/>
      <c r="H518" s="11"/>
    </row>
    <row r="519">
      <c r="A519" s="11"/>
      <c r="G519" s="11"/>
      <c r="H519" s="11"/>
    </row>
    <row r="520">
      <c r="A520" s="11"/>
      <c r="G520" s="11"/>
      <c r="H520" s="11"/>
    </row>
    <row r="521">
      <c r="A521" s="11"/>
      <c r="G521" s="11"/>
      <c r="H521" s="11"/>
    </row>
    <row r="522">
      <c r="A522" s="11"/>
      <c r="G522" s="11"/>
      <c r="H522" s="11"/>
    </row>
    <row r="523">
      <c r="A523" s="11"/>
      <c r="G523" s="11"/>
      <c r="H523" s="11"/>
    </row>
    <row r="524">
      <c r="A524" s="11"/>
      <c r="G524" s="11"/>
      <c r="H524" s="11"/>
    </row>
    <row r="525">
      <c r="A525" s="11"/>
      <c r="G525" s="11"/>
      <c r="H525" s="11"/>
    </row>
    <row r="526">
      <c r="A526" s="11"/>
      <c r="G526" s="11"/>
      <c r="H526" s="11"/>
    </row>
    <row r="527">
      <c r="A527" s="11"/>
      <c r="G527" s="11"/>
      <c r="H527" s="11"/>
    </row>
    <row r="528">
      <c r="A528" s="11"/>
      <c r="G528" s="11"/>
      <c r="H528" s="11"/>
    </row>
    <row r="529">
      <c r="A529" s="11"/>
      <c r="G529" s="11"/>
      <c r="H529" s="11"/>
    </row>
    <row r="530">
      <c r="A530" s="11"/>
      <c r="G530" s="11"/>
      <c r="H530" s="11"/>
    </row>
    <row r="531">
      <c r="A531" s="11"/>
      <c r="G531" s="11"/>
      <c r="H531" s="11"/>
    </row>
    <row r="532">
      <c r="A532" s="11"/>
      <c r="G532" s="11"/>
      <c r="H532" s="11"/>
    </row>
    <row r="533">
      <c r="A533" s="11"/>
      <c r="G533" s="11"/>
      <c r="H533" s="11"/>
    </row>
    <row r="534">
      <c r="A534" s="11"/>
      <c r="G534" s="11"/>
      <c r="H534" s="11"/>
    </row>
    <row r="535">
      <c r="A535" s="11"/>
      <c r="G535" s="11"/>
      <c r="H535" s="11"/>
    </row>
    <row r="536">
      <c r="A536" s="11"/>
      <c r="G536" s="11"/>
      <c r="H536" s="11"/>
    </row>
    <row r="537">
      <c r="A537" s="11"/>
      <c r="G537" s="11"/>
      <c r="H537" s="11"/>
    </row>
    <row r="538">
      <c r="A538" s="11"/>
      <c r="G538" s="11"/>
      <c r="H538" s="11"/>
    </row>
    <row r="539">
      <c r="A539" s="11"/>
      <c r="G539" s="11"/>
      <c r="H539" s="11"/>
    </row>
    <row r="540">
      <c r="A540" s="11"/>
      <c r="G540" s="11"/>
      <c r="H540" s="11"/>
    </row>
    <row r="541">
      <c r="A541" s="11"/>
      <c r="G541" s="11"/>
      <c r="H541" s="11"/>
    </row>
    <row r="542">
      <c r="A542" s="11"/>
      <c r="G542" s="11"/>
      <c r="H542" s="11"/>
    </row>
    <row r="543">
      <c r="A543" s="11"/>
      <c r="G543" s="11"/>
      <c r="H543" s="11"/>
    </row>
    <row r="544">
      <c r="A544" s="11"/>
      <c r="G544" s="11"/>
      <c r="H544" s="11"/>
    </row>
    <row r="545">
      <c r="A545" s="11"/>
      <c r="G545" s="11"/>
      <c r="H545" s="11"/>
    </row>
    <row r="546">
      <c r="A546" s="11"/>
      <c r="G546" s="11"/>
      <c r="H546" s="11"/>
    </row>
    <row r="547">
      <c r="A547" s="11"/>
      <c r="G547" s="11"/>
      <c r="H547" s="11"/>
    </row>
    <row r="548">
      <c r="A548" s="11"/>
      <c r="G548" s="11"/>
      <c r="H548" s="11"/>
    </row>
    <row r="549">
      <c r="A549" s="11"/>
      <c r="G549" s="11"/>
      <c r="H549" s="11"/>
    </row>
    <row r="550">
      <c r="A550" s="11"/>
      <c r="G550" s="11"/>
      <c r="H550" s="11"/>
    </row>
    <row r="551">
      <c r="A551" s="11"/>
      <c r="G551" s="11"/>
      <c r="H551" s="11"/>
    </row>
    <row r="552">
      <c r="A552" s="11"/>
      <c r="G552" s="11"/>
      <c r="H552" s="11"/>
    </row>
    <row r="553">
      <c r="A553" s="11"/>
      <c r="G553" s="11"/>
      <c r="H553" s="11"/>
    </row>
    <row r="554">
      <c r="A554" s="11"/>
      <c r="G554" s="11"/>
      <c r="H554" s="11"/>
    </row>
    <row r="555">
      <c r="A555" s="11"/>
      <c r="G555" s="11"/>
      <c r="H555" s="11"/>
    </row>
    <row r="556">
      <c r="A556" s="11"/>
      <c r="G556" s="11"/>
      <c r="H556" s="11"/>
    </row>
    <row r="557">
      <c r="A557" s="11"/>
      <c r="G557" s="11"/>
      <c r="H557" s="11"/>
    </row>
    <row r="558">
      <c r="A558" s="11"/>
      <c r="G558" s="11"/>
      <c r="H558" s="11"/>
    </row>
    <row r="559">
      <c r="A559" s="11"/>
      <c r="G559" s="11"/>
      <c r="H559" s="11"/>
    </row>
    <row r="560">
      <c r="A560" s="11"/>
      <c r="G560" s="11"/>
      <c r="H560" s="11"/>
    </row>
    <row r="561">
      <c r="A561" s="11"/>
      <c r="G561" s="11"/>
      <c r="H561" s="11"/>
    </row>
    <row r="562">
      <c r="A562" s="11"/>
      <c r="G562" s="11"/>
      <c r="H562" s="11"/>
    </row>
    <row r="563">
      <c r="A563" s="11"/>
      <c r="G563" s="11"/>
      <c r="H563" s="11"/>
    </row>
    <row r="564">
      <c r="A564" s="11"/>
      <c r="G564" s="11"/>
      <c r="H564" s="11"/>
    </row>
    <row r="565">
      <c r="A565" s="11"/>
      <c r="G565" s="11"/>
      <c r="H565" s="11"/>
    </row>
    <row r="566">
      <c r="A566" s="11"/>
      <c r="G566" s="11"/>
      <c r="H566" s="11"/>
    </row>
    <row r="567">
      <c r="A567" s="11"/>
      <c r="G567" s="11"/>
      <c r="H567" s="11"/>
    </row>
    <row r="568">
      <c r="A568" s="11"/>
      <c r="G568" s="11"/>
      <c r="H568" s="11"/>
    </row>
    <row r="569">
      <c r="A569" s="11"/>
      <c r="G569" s="11"/>
      <c r="H569" s="11"/>
    </row>
    <row r="570">
      <c r="A570" s="11"/>
      <c r="G570" s="11"/>
      <c r="H570" s="11"/>
    </row>
    <row r="571">
      <c r="A571" s="11"/>
      <c r="G571" s="11"/>
      <c r="H571" s="11"/>
    </row>
    <row r="572">
      <c r="A572" s="11"/>
      <c r="G572" s="11"/>
      <c r="H572" s="11"/>
    </row>
    <row r="573">
      <c r="A573" s="11"/>
      <c r="G573" s="11"/>
      <c r="H573" s="11"/>
    </row>
    <row r="574">
      <c r="A574" s="11"/>
      <c r="G574" s="11"/>
      <c r="H574" s="11"/>
    </row>
    <row r="575">
      <c r="A575" s="11"/>
      <c r="G575" s="11"/>
      <c r="H575" s="11"/>
    </row>
    <row r="576">
      <c r="A576" s="11"/>
      <c r="G576" s="11"/>
      <c r="H576" s="11"/>
    </row>
    <row r="577">
      <c r="A577" s="11"/>
      <c r="G577" s="11"/>
      <c r="H577" s="11"/>
    </row>
    <row r="578">
      <c r="A578" s="11"/>
      <c r="G578" s="11"/>
      <c r="H578" s="11"/>
    </row>
    <row r="579">
      <c r="A579" s="11"/>
      <c r="G579" s="11"/>
      <c r="H579" s="11"/>
    </row>
    <row r="580">
      <c r="A580" s="11"/>
      <c r="G580" s="11"/>
      <c r="H580" s="11"/>
    </row>
    <row r="581">
      <c r="A581" s="11"/>
      <c r="G581" s="11"/>
      <c r="H581" s="11"/>
    </row>
    <row r="582">
      <c r="A582" s="11"/>
      <c r="G582" s="11"/>
      <c r="H582" s="11"/>
    </row>
    <row r="583">
      <c r="A583" s="11"/>
      <c r="G583" s="11"/>
      <c r="H583" s="11"/>
    </row>
    <row r="584">
      <c r="A584" s="11"/>
      <c r="G584" s="11"/>
      <c r="H584" s="11"/>
    </row>
    <row r="585">
      <c r="A585" s="11"/>
      <c r="G585" s="11"/>
      <c r="H585" s="11"/>
    </row>
    <row r="586">
      <c r="A586" s="11"/>
      <c r="G586" s="11"/>
      <c r="H586" s="11"/>
    </row>
    <row r="587">
      <c r="A587" s="11"/>
      <c r="G587" s="11"/>
      <c r="H587" s="11"/>
    </row>
    <row r="588">
      <c r="A588" s="11"/>
      <c r="G588" s="11"/>
      <c r="H588" s="11"/>
    </row>
    <row r="589">
      <c r="A589" s="11"/>
      <c r="G589" s="11"/>
      <c r="H589" s="11"/>
    </row>
    <row r="590">
      <c r="A590" s="11"/>
      <c r="G590" s="11"/>
      <c r="H590" s="11"/>
    </row>
    <row r="591">
      <c r="A591" s="11"/>
      <c r="G591" s="11"/>
      <c r="H591" s="11"/>
    </row>
    <row r="592">
      <c r="A592" s="11"/>
      <c r="G592" s="11"/>
      <c r="H592" s="11"/>
    </row>
    <row r="593">
      <c r="A593" s="11"/>
      <c r="G593" s="11"/>
      <c r="H593" s="11"/>
    </row>
    <row r="594">
      <c r="A594" s="11"/>
      <c r="G594" s="11"/>
      <c r="H594" s="11"/>
    </row>
    <row r="595">
      <c r="A595" s="11"/>
      <c r="G595" s="11"/>
      <c r="H595" s="11"/>
    </row>
    <row r="596">
      <c r="A596" s="11"/>
      <c r="G596" s="11"/>
      <c r="H596" s="11"/>
    </row>
    <row r="597">
      <c r="A597" s="11"/>
      <c r="G597" s="11"/>
      <c r="H597" s="11"/>
    </row>
    <row r="598">
      <c r="A598" s="11"/>
      <c r="G598" s="11"/>
      <c r="H598" s="11"/>
    </row>
    <row r="599">
      <c r="A599" s="11"/>
      <c r="G599" s="11"/>
      <c r="H599" s="11"/>
    </row>
    <row r="600">
      <c r="A600" s="11"/>
      <c r="G600" s="11"/>
      <c r="H600" s="11"/>
    </row>
    <row r="601">
      <c r="A601" s="11"/>
      <c r="G601" s="11"/>
      <c r="H601" s="11"/>
    </row>
    <row r="602">
      <c r="A602" s="11"/>
      <c r="G602" s="11"/>
      <c r="H602" s="11"/>
    </row>
    <row r="603">
      <c r="A603" s="11"/>
      <c r="G603" s="11"/>
      <c r="H603" s="11"/>
    </row>
    <row r="604">
      <c r="A604" s="11"/>
      <c r="G604" s="11"/>
      <c r="H604" s="11"/>
    </row>
    <row r="605">
      <c r="A605" s="11"/>
      <c r="G605" s="11"/>
      <c r="H605" s="11"/>
    </row>
    <row r="606">
      <c r="A606" s="11"/>
      <c r="G606" s="11"/>
      <c r="H606" s="11"/>
    </row>
    <row r="607">
      <c r="A607" s="11"/>
      <c r="G607" s="11"/>
      <c r="H607" s="11"/>
    </row>
    <row r="608">
      <c r="A608" s="11"/>
      <c r="G608" s="11"/>
      <c r="H608" s="11"/>
    </row>
    <row r="609">
      <c r="A609" s="11"/>
      <c r="G609" s="11"/>
      <c r="H609" s="11"/>
    </row>
    <row r="610">
      <c r="A610" s="11"/>
      <c r="G610" s="11"/>
      <c r="H610" s="11"/>
    </row>
    <row r="611">
      <c r="A611" s="11"/>
      <c r="G611" s="11"/>
      <c r="H611" s="11"/>
    </row>
    <row r="612">
      <c r="A612" s="11"/>
      <c r="G612" s="11"/>
      <c r="H612" s="11"/>
    </row>
    <row r="613">
      <c r="A613" s="11"/>
      <c r="G613" s="11"/>
      <c r="H613" s="11"/>
    </row>
    <row r="614">
      <c r="A614" s="11"/>
      <c r="G614" s="11"/>
      <c r="H614" s="11"/>
    </row>
    <row r="615">
      <c r="A615" s="11"/>
      <c r="G615" s="11"/>
      <c r="H615" s="11"/>
    </row>
    <row r="616">
      <c r="A616" s="11"/>
      <c r="G616" s="11"/>
      <c r="H616" s="11"/>
    </row>
    <row r="617">
      <c r="A617" s="11"/>
      <c r="G617" s="11"/>
      <c r="H617" s="11"/>
    </row>
    <row r="618">
      <c r="A618" s="11"/>
      <c r="G618" s="11"/>
      <c r="H618" s="11"/>
    </row>
    <row r="619">
      <c r="A619" s="11"/>
      <c r="G619" s="11"/>
      <c r="H619" s="11"/>
    </row>
    <row r="620">
      <c r="A620" s="11"/>
      <c r="G620" s="11"/>
      <c r="H620" s="11"/>
    </row>
    <row r="621">
      <c r="A621" s="11"/>
      <c r="G621" s="11"/>
      <c r="H621" s="11"/>
    </row>
    <row r="622">
      <c r="A622" s="11"/>
      <c r="G622" s="11"/>
      <c r="H622" s="11"/>
    </row>
    <row r="623">
      <c r="A623" s="11"/>
      <c r="G623" s="11"/>
      <c r="H623" s="11"/>
    </row>
    <row r="624">
      <c r="A624" s="11"/>
      <c r="G624" s="11"/>
      <c r="H624" s="11"/>
    </row>
    <row r="625">
      <c r="A625" s="11"/>
      <c r="G625" s="11"/>
      <c r="H625" s="11"/>
    </row>
    <row r="626">
      <c r="A626" s="11"/>
      <c r="G626" s="11"/>
      <c r="H626" s="11"/>
    </row>
    <row r="627">
      <c r="A627" s="11"/>
      <c r="G627" s="11"/>
      <c r="H627" s="11"/>
    </row>
    <row r="628">
      <c r="A628" s="11"/>
      <c r="G628" s="11"/>
      <c r="H628" s="11"/>
    </row>
    <row r="629">
      <c r="A629" s="11"/>
      <c r="G629" s="11"/>
      <c r="H629" s="11"/>
    </row>
    <row r="630">
      <c r="A630" s="11"/>
      <c r="G630" s="11"/>
      <c r="H630" s="11"/>
    </row>
    <row r="631">
      <c r="A631" s="11"/>
      <c r="G631" s="11"/>
      <c r="H631" s="11"/>
    </row>
    <row r="632">
      <c r="A632" s="11"/>
      <c r="G632" s="11"/>
      <c r="H632" s="11"/>
    </row>
    <row r="633">
      <c r="A633" s="11"/>
      <c r="G633" s="11"/>
      <c r="H633" s="11"/>
    </row>
    <row r="634">
      <c r="A634" s="11"/>
      <c r="G634" s="11"/>
      <c r="H634" s="11"/>
    </row>
    <row r="635">
      <c r="A635" s="11"/>
      <c r="G635" s="11"/>
      <c r="H635" s="11"/>
    </row>
    <row r="636">
      <c r="A636" s="11"/>
      <c r="G636" s="11"/>
      <c r="H636" s="11"/>
    </row>
    <row r="637">
      <c r="A637" s="11"/>
      <c r="G637" s="11"/>
      <c r="H637" s="11"/>
    </row>
    <row r="638">
      <c r="A638" s="11"/>
      <c r="G638" s="11"/>
      <c r="H638" s="11"/>
    </row>
    <row r="639">
      <c r="A639" s="11"/>
      <c r="G639" s="11"/>
      <c r="H639" s="11"/>
    </row>
    <row r="640">
      <c r="A640" s="11"/>
      <c r="G640" s="11"/>
      <c r="H640" s="11"/>
    </row>
    <row r="641">
      <c r="A641" s="11"/>
      <c r="G641" s="11"/>
      <c r="H641" s="11"/>
    </row>
    <row r="642">
      <c r="A642" s="11"/>
      <c r="G642" s="11"/>
      <c r="H642" s="11"/>
    </row>
    <row r="643">
      <c r="A643" s="11"/>
      <c r="G643" s="11"/>
      <c r="H643" s="11"/>
    </row>
    <row r="644">
      <c r="A644" s="11"/>
      <c r="G644" s="11"/>
      <c r="H644" s="11"/>
    </row>
    <row r="645">
      <c r="A645" s="11"/>
      <c r="G645" s="11"/>
      <c r="H645" s="11"/>
    </row>
    <row r="646">
      <c r="A646" s="11"/>
      <c r="G646" s="11"/>
      <c r="H646" s="11"/>
    </row>
    <row r="647">
      <c r="A647" s="11"/>
      <c r="G647" s="11"/>
      <c r="H647" s="11"/>
    </row>
    <row r="648">
      <c r="A648" s="11"/>
      <c r="G648" s="11"/>
      <c r="H648" s="11"/>
    </row>
    <row r="649">
      <c r="A649" s="11"/>
      <c r="G649" s="11"/>
      <c r="H649" s="11"/>
    </row>
    <row r="650">
      <c r="A650" s="11"/>
      <c r="G650" s="11"/>
      <c r="H650" s="11"/>
    </row>
    <row r="651">
      <c r="A651" s="11"/>
      <c r="G651" s="11"/>
      <c r="H651" s="11"/>
    </row>
    <row r="652">
      <c r="A652" s="11"/>
      <c r="G652" s="11"/>
      <c r="H652" s="11"/>
    </row>
    <row r="653">
      <c r="A653" s="11"/>
      <c r="G653" s="11"/>
      <c r="H653" s="11"/>
    </row>
    <row r="654">
      <c r="A654" s="11"/>
      <c r="G654" s="11"/>
      <c r="H654" s="11"/>
    </row>
    <row r="655">
      <c r="A655" s="11"/>
      <c r="G655" s="11"/>
      <c r="H655" s="11"/>
    </row>
    <row r="656">
      <c r="A656" s="11"/>
      <c r="G656" s="11"/>
      <c r="H656" s="11"/>
    </row>
    <row r="657">
      <c r="A657" s="11"/>
      <c r="G657" s="11"/>
      <c r="H657" s="11"/>
    </row>
    <row r="658">
      <c r="A658" s="11"/>
      <c r="G658" s="11"/>
      <c r="H658" s="11"/>
    </row>
    <row r="659">
      <c r="A659" s="11"/>
      <c r="G659" s="11"/>
      <c r="H659" s="11"/>
    </row>
    <row r="660">
      <c r="A660" s="11"/>
      <c r="G660" s="11"/>
      <c r="H660" s="11"/>
    </row>
    <row r="661">
      <c r="A661" s="11"/>
      <c r="G661" s="11"/>
      <c r="H661" s="11"/>
    </row>
    <row r="662">
      <c r="A662" s="11"/>
      <c r="G662" s="11"/>
      <c r="H662" s="11"/>
    </row>
    <row r="663">
      <c r="A663" s="11"/>
      <c r="G663" s="11"/>
      <c r="H663" s="11"/>
    </row>
    <row r="664">
      <c r="A664" s="11"/>
      <c r="G664" s="11"/>
      <c r="H664" s="11"/>
    </row>
    <row r="665">
      <c r="A665" s="11"/>
      <c r="G665" s="11"/>
      <c r="H665" s="11"/>
    </row>
    <row r="666">
      <c r="A666" s="11"/>
      <c r="G666" s="11"/>
      <c r="H666" s="11"/>
    </row>
    <row r="667">
      <c r="A667" s="11"/>
      <c r="G667" s="11"/>
      <c r="H667" s="11"/>
    </row>
    <row r="668">
      <c r="A668" s="11"/>
      <c r="G668" s="11"/>
      <c r="H668" s="11"/>
    </row>
    <row r="669">
      <c r="A669" s="11"/>
      <c r="G669" s="11"/>
      <c r="H669" s="11"/>
    </row>
    <row r="670">
      <c r="A670" s="11"/>
      <c r="G670" s="11"/>
      <c r="H670" s="11"/>
    </row>
    <row r="671">
      <c r="A671" s="11"/>
      <c r="G671" s="11"/>
      <c r="H671" s="11"/>
    </row>
    <row r="672">
      <c r="A672" s="11"/>
      <c r="G672" s="11"/>
      <c r="H672" s="11"/>
    </row>
    <row r="673">
      <c r="A673" s="11"/>
      <c r="G673" s="11"/>
      <c r="H673" s="11"/>
    </row>
    <row r="674">
      <c r="A674" s="11"/>
      <c r="G674" s="11"/>
      <c r="H674" s="11"/>
    </row>
    <row r="675">
      <c r="A675" s="11"/>
      <c r="G675" s="11"/>
      <c r="H675" s="11"/>
    </row>
    <row r="676">
      <c r="A676" s="11"/>
      <c r="G676" s="11"/>
      <c r="H676" s="11"/>
    </row>
    <row r="677">
      <c r="A677" s="11"/>
      <c r="G677" s="11"/>
      <c r="H677" s="11"/>
    </row>
    <row r="678">
      <c r="A678" s="11"/>
      <c r="G678" s="11"/>
      <c r="H678" s="11"/>
    </row>
    <row r="679">
      <c r="A679" s="11"/>
      <c r="G679" s="11"/>
      <c r="H679" s="11"/>
    </row>
    <row r="680">
      <c r="A680" s="11"/>
      <c r="G680" s="11"/>
      <c r="H680" s="11"/>
    </row>
    <row r="681">
      <c r="A681" s="11"/>
      <c r="G681" s="11"/>
      <c r="H681" s="11"/>
    </row>
    <row r="682">
      <c r="A682" s="11"/>
      <c r="G682" s="11"/>
      <c r="H682" s="11"/>
    </row>
    <row r="683">
      <c r="A683" s="11"/>
      <c r="G683" s="11"/>
      <c r="H683" s="11"/>
    </row>
    <row r="684">
      <c r="A684" s="11"/>
      <c r="G684" s="11"/>
      <c r="H684" s="11"/>
    </row>
    <row r="685">
      <c r="A685" s="11"/>
      <c r="G685" s="11"/>
      <c r="H685" s="11"/>
    </row>
    <row r="686">
      <c r="A686" s="11"/>
      <c r="G686" s="11"/>
      <c r="H686" s="11"/>
    </row>
    <row r="687">
      <c r="A687" s="11"/>
      <c r="G687" s="11"/>
      <c r="H687" s="11"/>
    </row>
    <row r="688">
      <c r="A688" s="11"/>
      <c r="G688" s="11"/>
      <c r="H688" s="11"/>
    </row>
    <row r="689">
      <c r="A689" s="11"/>
      <c r="G689" s="11"/>
      <c r="H689" s="11"/>
    </row>
    <row r="690">
      <c r="A690" s="11"/>
      <c r="G690" s="11"/>
      <c r="H690" s="11"/>
    </row>
    <row r="691">
      <c r="A691" s="11"/>
      <c r="G691" s="11"/>
      <c r="H691" s="11"/>
    </row>
    <row r="692">
      <c r="A692" s="11"/>
      <c r="G692" s="11"/>
      <c r="H692" s="11"/>
    </row>
    <row r="693">
      <c r="A693" s="11"/>
      <c r="G693" s="11"/>
      <c r="H693" s="11"/>
    </row>
    <row r="694">
      <c r="A694" s="11"/>
      <c r="G694" s="11"/>
      <c r="H694" s="11"/>
    </row>
    <row r="695">
      <c r="A695" s="11"/>
      <c r="G695" s="11"/>
      <c r="H695" s="11"/>
    </row>
    <row r="696">
      <c r="A696" s="11"/>
      <c r="G696" s="11"/>
      <c r="H696" s="11"/>
    </row>
    <row r="697">
      <c r="A697" s="11"/>
      <c r="G697" s="11"/>
      <c r="H697" s="11"/>
    </row>
    <row r="698">
      <c r="A698" s="11"/>
      <c r="G698" s="11"/>
      <c r="H698" s="11"/>
    </row>
    <row r="699">
      <c r="A699" s="11"/>
      <c r="G699" s="11"/>
      <c r="H699" s="11"/>
    </row>
    <row r="700">
      <c r="A700" s="11"/>
      <c r="G700" s="11"/>
      <c r="H700" s="11"/>
    </row>
    <row r="701">
      <c r="A701" s="11"/>
      <c r="G701" s="11"/>
      <c r="H701" s="11"/>
    </row>
    <row r="702">
      <c r="A702" s="11"/>
      <c r="G702" s="11"/>
      <c r="H702" s="11"/>
    </row>
    <row r="703">
      <c r="A703" s="11"/>
      <c r="G703" s="11"/>
      <c r="H703" s="11"/>
    </row>
    <row r="704">
      <c r="A704" s="11"/>
      <c r="G704" s="11"/>
      <c r="H704" s="11"/>
    </row>
    <row r="705">
      <c r="A705" s="11"/>
      <c r="G705" s="11"/>
      <c r="H705" s="11"/>
    </row>
    <row r="706">
      <c r="A706" s="11"/>
      <c r="G706" s="11"/>
      <c r="H706" s="11"/>
    </row>
    <row r="707">
      <c r="A707" s="11"/>
      <c r="G707" s="11"/>
      <c r="H707" s="11"/>
    </row>
    <row r="708">
      <c r="A708" s="11"/>
      <c r="G708" s="11"/>
      <c r="H708" s="11"/>
    </row>
    <row r="709">
      <c r="A709" s="11"/>
      <c r="G709" s="11"/>
      <c r="H709" s="11"/>
    </row>
    <row r="710">
      <c r="A710" s="11"/>
      <c r="G710" s="11"/>
      <c r="H710" s="11"/>
    </row>
    <row r="711">
      <c r="A711" s="11"/>
      <c r="G711" s="11"/>
      <c r="H711" s="11"/>
    </row>
    <row r="712">
      <c r="A712" s="11"/>
      <c r="G712" s="11"/>
      <c r="H712" s="11"/>
    </row>
    <row r="713">
      <c r="A713" s="11"/>
      <c r="G713" s="11"/>
      <c r="H713" s="11"/>
    </row>
    <row r="714">
      <c r="A714" s="11"/>
      <c r="G714" s="11"/>
      <c r="H714" s="11"/>
    </row>
    <row r="715">
      <c r="A715" s="11"/>
      <c r="G715" s="11"/>
      <c r="H715" s="11"/>
    </row>
    <row r="716">
      <c r="A716" s="11"/>
      <c r="G716" s="11"/>
      <c r="H716" s="11"/>
    </row>
    <row r="717">
      <c r="A717" s="11"/>
      <c r="G717" s="11"/>
      <c r="H717" s="11"/>
    </row>
    <row r="718">
      <c r="A718" s="11"/>
      <c r="G718" s="11"/>
      <c r="H718" s="11"/>
    </row>
    <row r="719">
      <c r="A719" s="11"/>
      <c r="G719" s="11"/>
      <c r="H719" s="11"/>
    </row>
    <row r="720">
      <c r="A720" s="11"/>
      <c r="G720" s="11"/>
      <c r="H720" s="11"/>
    </row>
    <row r="721">
      <c r="A721" s="11"/>
      <c r="G721" s="11"/>
      <c r="H721" s="11"/>
    </row>
    <row r="722">
      <c r="A722" s="11"/>
      <c r="G722" s="11"/>
      <c r="H722" s="11"/>
    </row>
    <row r="723">
      <c r="A723" s="11"/>
      <c r="G723" s="11"/>
      <c r="H723" s="11"/>
    </row>
    <row r="724">
      <c r="A724" s="11"/>
      <c r="G724" s="11"/>
      <c r="H724" s="11"/>
    </row>
    <row r="725">
      <c r="A725" s="11"/>
      <c r="G725" s="11"/>
      <c r="H725" s="11"/>
    </row>
    <row r="726">
      <c r="A726" s="11"/>
      <c r="G726" s="11"/>
      <c r="H726" s="11"/>
    </row>
    <row r="727">
      <c r="A727" s="11"/>
      <c r="G727" s="11"/>
      <c r="H727" s="11"/>
    </row>
    <row r="728">
      <c r="A728" s="11"/>
      <c r="G728" s="11"/>
      <c r="H728" s="11"/>
    </row>
    <row r="729">
      <c r="A729" s="11"/>
      <c r="G729" s="11"/>
      <c r="H729" s="11"/>
    </row>
    <row r="730">
      <c r="A730" s="11"/>
      <c r="G730" s="11"/>
      <c r="H730" s="11"/>
    </row>
    <row r="731">
      <c r="A731" s="11"/>
      <c r="G731" s="11"/>
      <c r="H731" s="11"/>
    </row>
    <row r="732">
      <c r="A732" s="11"/>
      <c r="G732" s="11"/>
      <c r="H732" s="11"/>
    </row>
    <row r="733">
      <c r="A733" s="11"/>
      <c r="G733" s="11"/>
      <c r="H733" s="11"/>
    </row>
    <row r="734">
      <c r="A734" s="11"/>
      <c r="G734" s="11"/>
      <c r="H734" s="11"/>
    </row>
    <row r="735">
      <c r="A735" s="11"/>
      <c r="G735" s="11"/>
      <c r="H735" s="11"/>
    </row>
    <row r="736">
      <c r="A736" s="11"/>
      <c r="G736" s="11"/>
      <c r="H736" s="11"/>
    </row>
    <row r="737">
      <c r="A737" s="11"/>
      <c r="G737" s="11"/>
      <c r="H737" s="11"/>
    </row>
    <row r="738">
      <c r="A738" s="11"/>
      <c r="G738" s="11"/>
      <c r="H738" s="11"/>
    </row>
    <row r="739">
      <c r="A739" s="11"/>
      <c r="G739" s="11"/>
      <c r="H739" s="11"/>
    </row>
    <row r="740">
      <c r="A740" s="11"/>
      <c r="G740" s="11"/>
      <c r="H740" s="11"/>
    </row>
    <row r="741">
      <c r="A741" s="11"/>
      <c r="G741" s="11"/>
      <c r="H741" s="11"/>
    </row>
    <row r="742">
      <c r="A742" s="11"/>
      <c r="G742" s="11"/>
      <c r="H742" s="11"/>
    </row>
    <row r="743">
      <c r="A743" s="11"/>
      <c r="G743" s="11"/>
      <c r="H743" s="11"/>
    </row>
    <row r="744">
      <c r="A744" s="11"/>
      <c r="G744" s="11"/>
      <c r="H744" s="11"/>
    </row>
    <row r="745">
      <c r="A745" s="11"/>
      <c r="G745" s="11"/>
      <c r="H745" s="11"/>
    </row>
    <row r="746">
      <c r="A746" s="11"/>
      <c r="G746" s="11"/>
      <c r="H746" s="11"/>
    </row>
    <row r="747">
      <c r="A747" s="11"/>
      <c r="G747" s="11"/>
      <c r="H747" s="11"/>
    </row>
    <row r="748">
      <c r="A748" s="11"/>
      <c r="G748" s="11"/>
      <c r="H748" s="11"/>
    </row>
    <row r="749">
      <c r="A749" s="11"/>
      <c r="G749" s="11"/>
      <c r="H749" s="11"/>
    </row>
    <row r="750">
      <c r="A750" s="11"/>
      <c r="G750" s="11"/>
      <c r="H750" s="11"/>
    </row>
    <row r="751">
      <c r="A751" s="11"/>
      <c r="G751" s="11"/>
      <c r="H751" s="11"/>
    </row>
    <row r="752">
      <c r="A752" s="11"/>
      <c r="G752" s="11"/>
      <c r="H752" s="11"/>
    </row>
    <row r="753">
      <c r="A753" s="11"/>
      <c r="G753" s="11"/>
      <c r="H753" s="11"/>
    </row>
    <row r="754">
      <c r="A754" s="11"/>
      <c r="G754" s="11"/>
      <c r="H754" s="11"/>
    </row>
    <row r="755">
      <c r="A755" s="11"/>
      <c r="G755" s="11"/>
      <c r="H755" s="11"/>
    </row>
    <row r="756">
      <c r="A756" s="11"/>
      <c r="G756" s="11"/>
      <c r="H756" s="11"/>
    </row>
    <row r="757">
      <c r="A757" s="11"/>
      <c r="G757" s="11"/>
      <c r="H757" s="11"/>
    </row>
    <row r="758">
      <c r="A758" s="11"/>
      <c r="G758" s="11"/>
      <c r="H758" s="11"/>
    </row>
    <row r="759">
      <c r="A759" s="11"/>
      <c r="G759" s="11"/>
      <c r="H759" s="11"/>
    </row>
    <row r="760">
      <c r="A760" s="11"/>
      <c r="G760" s="11"/>
      <c r="H760" s="11"/>
    </row>
    <row r="761">
      <c r="A761" s="11"/>
      <c r="G761" s="11"/>
      <c r="H761" s="11"/>
    </row>
    <row r="762">
      <c r="A762" s="11"/>
      <c r="G762" s="11"/>
      <c r="H762" s="11"/>
    </row>
    <row r="763">
      <c r="A763" s="11"/>
      <c r="G763" s="11"/>
      <c r="H763" s="11"/>
    </row>
    <row r="764">
      <c r="A764" s="11"/>
      <c r="G764" s="11"/>
      <c r="H764" s="11"/>
    </row>
    <row r="765">
      <c r="A765" s="11"/>
      <c r="G765" s="11"/>
      <c r="H765" s="11"/>
    </row>
    <row r="766">
      <c r="A766" s="11"/>
      <c r="G766" s="11"/>
      <c r="H766" s="11"/>
    </row>
    <row r="767">
      <c r="A767" s="11"/>
      <c r="G767" s="11"/>
      <c r="H767" s="11"/>
    </row>
    <row r="768">
      <c r="A768" s="11"/>
      <c r="G768" s="11"/>
      <c r="H768" s="11"/>
    </row>
    <row r="769">
      <c r="A769" s="11"/>
      <c r="G769" s="11"/>
      <c r="H769" s="11"/>
    </row>
    <row r="770">
      <c r="A770" s="11"/>
      <c r="G770" s="11"/>
      <c r="H770" s="11"/>
    </row>
    <row r="771">
      <c r="A771" s="11"/>
      <c r="G771" s="11"/>
      <c r="H771" s="11"/>
    </row>
    <row r="772">
      <c r="A772" s="11"/>
      <c r="G772" s="11"/>
      <c r="H772" s="11"/>
    </row>
    <row r="773">
      <c r="A773" s="11"/>
      <c r="G773" s="11"/>
      <c r="H773" s="11"/>
    </row>
    <row r="774">
      <c r="A774" s="11"/>
      <c r="G774" s="11"/>
      <c r="H774" s="11"/>
    </row>
    <row r="775">
      <c r="A775" s="11"/>
      <c r="G775" s="11"/>
      <c r="H775" s="11"/>
    </row>
    <row r="776">
      <c r="A776" s="11"/>
      <c r="G776" s="11"/>
      <c r="H776" s="11"/>
    </row>
    <row r="777">
      <c r="A777" s="11"/>
      <c r="G777" s="11"/>
      <c r="H777" s="11"/>
    </row>
    <row r="778">
      <c r="A778" s="11"/>
      <c r="G778" s="11"/>
      <c r="H778" s="11"/>
    </row>
    <row r="779">
      <c r="A779" s="11"/>
      <c r="G779" s="11"/>
      <c r="H779" s="11"/>
    </row>
    <row r="780">
      <c r="A780" s="11"/>
      <c r="G780" s="11"/>
      <c r="H780" s="11"/>
    </row>
    <row r="781">
      <c r="A781" s="11"/>
      <c r="G781" s="11"/>
      <c r="H781" s="11"/>
    </row>
    <row r="782">
      <c r="A782" s="11"/>
      <c r="G782" s="11"/>
      <c r="H782" s="11"/>
    </row>
    <row r="783">
      <c r="A783" s="11"/>
      <c r="G783" s="11"/>
      <c r="H783" s="11"/>
    </row>
    <row r="784">
      <c r="A784" s="11"/>
      <c r="G784" s="11"/>
      <c r="H784" s="11"/>
    </row>
    <row r="785">
      <c r="A785" s="11"/>
      <c r="G785" s="11"/>
      <c r="H785" s="11"/>
    </row>
    <row r="786">
      <c r="A786" s="11"/>
      <c r="G786" s="11"/>
      <c r="H786" s="11"/>
    </row>
    <row r="787">
      <c r="A787" s="11"/>
      <c r="G787" s="11"/>
      <c r="H787" s="11"/>
    </row>
    <row r="788">
      <c r="A788" s="11"/>
      <c r="G788" s="11"/>
      <c r="H788" s="11"/>
    </row>
    <row r="789">
      <c r="A789" s="11"/>
      <c r="G789" s="11"/>
      <c r="H789" s="11"/>
    </row>
    <row r="790">
      <c r="A790" s="11"/>
      <c r="G790" s="11"/>
      <c r="H790" s="11"/>
    </row>
    <row r="791">
      <c r="A791" s="11"/>
      <c r="G791" s="11"/>
      <c r="H791" s="11"/>
    </row>
    <row r="792">
      <c r="A792" s="11"/>
      <c r="G792" s="11"/>
      <c r="H792" s="11"/>
    </row>
    <row r="793">
      <c r="A793" s="11"/>
      <c r="G793" s="11"/>
      <c r="H793" s="11"/>
    </row>
    <row r="794">
      <c r="A794" s="11"/>
      <c r="G794" s="11"/>
      <c r="H794" s="11"/>
    </row>
    <row r="795">
      <c r="A795" s="11"/>
      <c r="G795" s="11"/>
      <c r="H795" s="11"/>
    </row>
    <row r="796">
      <c r="A796" s="11"/>
      <c r="G796" s="11"/>
      <c r="H796" s="11"/>
    </row>
    <row r="797">
      <c r="A797" s="11"/>
      <c r="G797" s="11"/>
      <c r="H797" s="11"/>
    </row>
    <row r="798">
      <c r="A798" s="11"/>
      <c r="G798" s="11"/>
      <c r="H798" s="11"/>
    </row>
    <row r="799">
      <c r="A799" s="11"/>
      <c r="G799" s="11"/>
      <c r="H799" s="11"/>
    </row>
    <row r="800">
      <c r="A800" s="11"/>
      <c r="G800" s="11"/>
      <c r="H800" s="11"/>
    </row>
    <row r="801">
      <c r="A801" s="11"/>
      <c r="G801" s="11"/>
      <c r="H801" s="11"/>
    </row>
    <row r="802">
      <c r="A802" s="11"/>
      <c r="G802" s="11"/>
      <c r="H802" s="11"/>
    </row>
    <row r="803">
      <c r="A803" s="11"/>
      <c r="G803" s="11"/>
      <c r="H803" s="11"/>
    </row>
    <row r="804">
      <c r="A804" s="11"/>
      <c r="G804" s="11"/>
      <c r="H804" s="11"/>
    </row>
    <row r="805">
      <c r="A805" s="11"/>
      <c r="G805" s="11"/>
      <c r="H805" s="11"/>
    </row>
    <row r="806">
      <c r="A806" s="11"/>
      <c r="G806" s="11"/>
      <c r="H806" s="11"/>
    </row>
    <row r="807">
      <c r="A807" s="11"/>
      <c r="G807" s="11"/>
      <c r="H807" s="11"/>
    </row>
    <row r="808">
      <c r="A808" s="11"/>
      <c r="G808" s="11"/>
      <c r="H808" s="11"/>
    </row>
    <row r="809">
      <c r="A809" s="11"/>
      <c r="G809" s="11"/>
      <c r="H809" s="11"/>
    </row>
    <row r="810">
      <c r="A810" s="11"/>
      <c r="G810" s="11"/>
      <c r="H810" s="11"/>
    </row>
    <row r="811">
      <c r="A811" s="11"/>
      <c r="G811" s="11"/>
      <c r="H811" s="11"/>
    </row>
    <row r="812">
      <c r="A812" s="11"/>
      <c r="G812" s="11"/>
      <c r="H812" s="11"/>
    </row>
    <row r="813">
      <c r="A813" s="11"/>
      <c r="G813" s="11"/>
      <c r="H813" s="11"/>
    </row>
    <row r="814">
      <c r="A814" s="11"/>
      <c r="G814" s="11"/>
      <c r="H814" s="11"/>
    </row>
    <row r="815">
      <c r="A815" s="11"/>
      <c r="G815" s="11"/>
      <c r="H815" s="11"/>
    </row>
    <row r="816">
      <c r="A816" s="11"/>
      <c r="G816" s="11"/>
      <c r="H816" s="11"/>
    </row>
    <row r="817">
      <c r="A817" s="11"/>
      <c r="G817" s="11"/>
      <c r="H817" s="11"/>
    </row>
    <row r="818">
      <c r="A818" s="11"/>
      <c r="G818" s="11"/>
      <c r="H818" s="11"/>
    </row>
    <row r="819">
      <c r="A819" s="11"/>
      <c r="G819" s="11"/>
      <c r="H819" s="11"/>
    </row>
    <row r="820">
      <c r="A820" s="11"/>
      <c r="G820" s="11"/>
      <c r="H820" s="11"/>
    </row>
    <row r="821">
      <c r="A821" s="11"/>
      <c r="G821" s="11"/>
      <c r="H821" s="11"/>
    </row>
    <row r="822">
      <c r="A822" s="11"/>
      <c r="G822" s="11"/>
      <c r="H822" s="11"/>
    </row>
    <row r="823">
      <c r="A823" s="11"/>
      <c r="G823" s="11"/>
      <c r="H823" s="11"/>
    </row>
    <row r="824">
      <c r="A824" s="11"/>
      <c r="G824" s="11"/>
      <c r="H824" s="11"/>
    </row>
    <row r="825">
      <c r="A825" s="11"/>
      <c r="G825" s="11"/>
      <c r="H825" s="11"/>
    </row>
    <row r="826">
      <c r="A826" s="11"/>
      <c r="G826" s="11"/>
      <c r="H826" s="11"/>
    </row>
    <row r="827">
      <c r="A827" s="11"/>
      <c r="G827" s="11"/>
      <c r="H827" s="11"/>
    </row>
    <row r="828">
      <c r="A828" s="11"/>
      <c r="G828" s="11"/>
      <c r="H828" s="11"/>
    </row>
    <row r="829">
      <c r="A829" s="11"/>
      <c r="G829" s="11"/>
      <c r="H829" s="11"/>
    </row>
    <row r="830">
      <c r="A830" s="11"/>
      <c r="G830" s="11"/>
      <c r="H830" s="11"/>
    </row>
    <row r="831">
      <c r="A831" s="11"/>
      <c r="G831" s="11"/>
      <c r="H831" s="11"/>
    </row>
    <row r="832">
      <c r="A832" s="11"/>
      <c r="G832" s="11"/>
      <c r="H832" s="11"/>
    </row>
    <row r="833">
      <c r="A833" s="11"/>
      <c r="G833" s="11"/>
      <c r="H833" s="11"/>
    </row>
    <row r="834">
      <c r="A834" s="11"/>
      <c r="G834" s="11"/>
      <c r="H834" s="11"/>
    </row>
    <row r="835">
      <c r="A835" s="11"/>
      <c r="G835" s="11"/>
      <c r="H835" s="11"/>
    </row>
    <row r="836">
      <c r="A836" s="11"/>
      <c r="G836" s="11"/>
      <c r="H836" s="11"/>
    </row>
    <row r="837">
      <c r="A837" s="11"/>
      <c r="G837" s="11"/>
      <c r="H837" s="11"/>
    </row>
    <row r="838">
      <c r="A838" s="11"/>
      <c r="G838" s="11"/>
      <c r="H838" s="11"/>
    </row>
    <row r="839">
      <c r="A839" s="11"/>
      <c r="G839" s="11"/>
      <c r="H839" s="11"/>
    </row>
    <row r="840">
      <c r="A840" s="11"/>
      <c r="G840" s="11"/>
      <c r="H840" s="11"/>
    </row>
    <row r="841">
      <c r="A841" s="11"/>
      <c r="G841" s="11"/>
      <c r="H841" s="11"/>
    </row>
    <row r="842">
      <c r="A842" s="11"/>
      <c r="G842" s="11"/>
      <c r="H842" s="11"/>
    </row>
    <row r="843">
      <c r="A843" s="11"/>
      <c r="G843" s="11"/>
      <c r="H843" s="11"/>
    </row>
    <row r="844">
      <c r="A844" s="11"/>
      <c r="G844" s="11"/>
      <c r="H844" s="11"/>
    </row>
    <row r="845">
      <c r="A845" s="11"/>
      <c r="G845" s="11"/>
      <c r="H845" s="11"/>
    </row>
    <row r="846">
      <c r="A846" s="11"/>
      <c r="G846" s="11"/>
      <c r="H846" s="11"/>
    </row>
    <row r="847">
      <c r="A847" s="11"/>
      <c r="G847" s="11"/>
      <c r="H847" s="11"/>
    </row>
    <row r="848">
      <c r="A848" s="11"/>
      <c r="G848" s="11"/>
      <c r="H848" s="11"/>
    </row>
    <row r="849">
      <c r="A849" s="11"/>
      <c r="G849" s="11"/>
      <c r="H849" s="11"/>
    </row>
    <row r="850">
      <c r="A850" s="11"/>
      <c r="G850" s="11"/>
      <c r="H850" s="11"/>
    </row>
    <row r="851">
      <c r="A851" s="11"/>
      <c r="G851" s="11"/>
      <c r="H851" s="11"/>
    </row>
    <row r="852">
      <c r="A852" s="11"/>
      <c r="G852" s="11"/>
      <c r="H852" s="11"/>
    </row>
    <row r="853">
      <c r="A853" s="11"/>
      <c r="G853" s="11"/>
      <c r="H853" s="11"/>
    </row>
    <row r="854">
      <c r="A854" s="11"/>
      <c r="G854" s="11"/>
      <c r="H854" s="11"/>
    </row>
    <row r="855">
      <c r="A855" s="11"/>
      <c r="G855" s="11"/>
      <c r="H855" s="11"/>
    </row>
    <row r="856">
      <c r="A856" s="11"/>
      <c r="G856" s="11"/>
      <c r="H856" s="11"/>
    </row>
    <row r="857">
      <c r="A857" s="11"/>
      <c r="G857" s="11"/>
      <c r="H857" s="11"/>
    </row>
    <row r="858">
      <c r="A858" s="11"/>
      <c r="G858" s="11"/>
      <c r="H858" s="11"/>
    </row>
    <row r="859">
      <c r="A859" s="11"/>
      <c r="G859" s="11"/>
      <c r="H859" s="11"/>
    </row>
    <row r="860">
      <c r="A860" s="11"/>
      <c r="G860" s="11"/>
      <c r="H860" s="11"/>
    </row>
    <row r="861">
      <c r="A861" s="11"/>
      <c r="G861" s="11"/>
      <c r="H861" s="11"/>
    </row>
    <row r="862">
      <c r="A862" s="11"/>
      <c r="G862" s="11"/>
      <c r="H862" s="11"/>
    </row>
    <row r="863">
      <c r="A863" s="11"/>
      <c r="G863" s="11"/>
      <c r="H863" s="11"/>
    </row>
    <row r="864">
      <c r="A864" s="11"/>
      <c r="G864" s="11"/>
      <c r="H864" s="11"/>
    </row>
    <row r="865">
      <c r="A865" s="11"/>
      <c r="G865" s="11"/>
      <c r="H865" s="11"/>
    </row>
    <row r="866">
      <c r="A866" s="11"/>
      <c r="G866" s="11"/>
      <c r="H866" s="11"/>
    </row>
    <row r="867">
      <c r="A867" s="11"/>
      <c r="G867" s="11"/>
      <c r="H867" s="11"/>
    </row>
    <row r="868">
      <c r="A868" s="11"/>
      <c r="G868" s="11"/>
      <c r="H868" s="11"/>
    </row>
    <row r="869">
      <c r="A869" s="11"/>
      <c r="G869" s="11"/>
      <c r="H869" s="11"/>
    </row>
    <row r="870">
      <c r="A870" s="11"/>
      <c r="G870" s="11"/>
      <c r="H870" s="11"/>
    </row>
    <row r="871">
      <c r="A871" s="11"/>
      <c r="G871" s="11"/>
      <c r="H871" s="11"/>
    </row>
    <row r="872">
      <c r="A872" s="11"/>
      <c r="G872" s="11"/>
      <c r="H872" s="11"/>
    </row>
    <row r="873">
      <c r="A873" s="11"/>
      <c r="G873" s="11"/>
      <c r="H873" s="11"/>
    </row>
    <row r="874">
      <c r="A874" s="11"/>
      <c r="G874" s="11"/>
      <c r="H874" s="11"/>
    </row>
    <row r="875">
      <c r="A875" s="11"/>
      <c r="G875" s="11"/>
      <c r="H875" s="11"/>
    </row>
    <row r="876">
      <c r="A876" s="11"/>
      <c r="G876" s="11"/>
      <c r="H876" s="11"/>
    </row>
    <row r="877">
      <c r="A877" s="11"/>
      <c r="G877" s="11"/>
      <c r="H877" s="11"/>
    </row>
    <row r="878">
      <c r="A878" s="11"/>
      <c r="G878" s="11"/>
      <c r="H878" s="11"/>
    </row>
    <row r="879">
      <c r="A879" s="11"/>
      <c r="G879" s="11"/>
      <c r="H879" s="11"/>
    </row>
    <row r="880">
      <c r="A880" s="11"/>
      <c r="G880" s="11"/>
      <c r="H880" s="11"/>
    </row>
    <row r="881">
      <c r="A881" s="11"/>
      <c r="G881" s="11"/>
      <c r="H881" s="11"/>
    </row>
    <row r="882">
      <c r="A882" s="11"/>
      <c r="G882" s="11"/>
      <c r="H882" s="11"/>
    </row>
    <row r="883">
      <c r="A883" s="11"/>
      <c r="G883" s="11"/>
      <c r="H883" s="11"/>
    </row>
    <row r="884">
      <c r="A884" s="11"/>
      <c r="G884" s="11"/>
      <c r="H884" s="11"/>
    </row>
    <row r="885">
      <c r="A885" s="11"/>
      <c r="G885" s="11"/>
      <c r="H885" s="11"/>
    </row>
    <row r="886">
      <c r="A886" s="11"/>
      <c r="G886" s="11"/>
      <c r="H886" s="11"/>
    </row>
    <row r="887">
      <c r="A887" s="11"/>
      <c r="G887" s="11"/>
      <c r="H887" s="11"/>
    </row>
    <row r="888">
      <c r="A888" s="11"/>
      <c r="G888" s="11"/>
      <c r="H888" s="11"/>
    </row>
    <row r="889">
      <c r="A889" s="11"/>
      <c r="G889" s="11"/>
      <c r="H889" s="11"/>
    </row>
    <row r="890">
      <c r="A890" s="11"/>
      <c r="G890" s="11"/>
      <c r="H890" s="11"/>
    </row>
    <row r="891">
      <c r="A891" s="11"/>
      <c r="G891" s="11"/>
      <c r="H891" s="11"/>
    </row>
    <row r="892">
      <c r="A892" s="11"/>
      <c r="G892" s="11"/>
      <c r="H892" s="11"/>
    </row>
    <row r="893">
      <c r="A893" s="11"/>
      <c r="G893" s="11"/>
      <c r="H893" s="11"/>
    </row>
    <row r="894">
      <c r="A894" s="11"/>
      <c r="G894" s="11"/>
      <c r="H894" s="11"/>
    </row>
    <row r="895">
      <c r="A895" s="11"/>
      <c r="G895" s="11"/>
      <c r="H895" s="11"/>
    </row>
    <row r="896">
      <c r="A896" s="11"/>
      <c r="G896" s="11"/>
      <c r="H896" s="11"/>
    </row>
    <row r="897">
      <c r="A897" s="11"/>
      <c r="G897" s="11"/>
      <c r="H897" s="11"/>
    </row>
    <row r="898">
      <c r="A898" s="11"/>
      <c r="G898" s="11"/>
      <c r="H898" s="11"/>
    </row>
    <row r="899">
      <c r="A899" s="11"/>
      <c r="G899" s="11"/>
      <c r="H899" s="11"/>
    </row>
    <row r="900">
      <c r="A900" s="11"/>
      <c r="G900" s="11"/>
      <c r="H900" s="11"/>
    </row>
    <row r="901">
      <c r="A901" s="11"/>
      <c r="G901" s="11"/>
      <c r="H901" s="11"/>
    </row>
    <row r="902">
      <c r="A902" s="11"/>
      <c r="G902" s="11"/>
      <c r="H902" s="11"/>
    </row>
    <row r="903">
      <c r="A903" s="11"/>
      <c r="G903" s="11"/>
      <c r="H903" s="11"/>
    </row>
    <row r="904">
      <c r="A904" s="11"/>
      <c r="G904" s="11"/>
      <c r="H904" s="11"/>
    </row>
    <row r="905">
      <c r="A905" s="11"/>
      <c r="G905" s="11"/>
      <c r="H905" s="11"/>
    </row>
    <row r="906">
      <c r="A906" s="11"/>
      <c r="G906" s="11"/>
      <c r="H906" s="11"/>
    </row>
    <row r="907">
      <c r="A907" s="11"/>
      <c r="G907" s="11"/>
      <c r="H907" s="11"/>
    </row>
    <row r="908">
      <c r="A908" s="11"/>
      <c r="G908" s="11"/>
      <c r="H908" s="11"/>
    </row>
    <row r="909">
      <c r="A909" s="11"/>
      <c r="G909" s="11"/>
      <c r="H909" s="11"/>
    </row>
    <row r="910">
      <c r="A910" s="11"/>
      <c r="G910" s="11"/>
      <c r="H910" s="11"/>
    </row>
    <row r="911">
      <c r="A911" s="11"/>
      <c r="G911" s="11"/>
      <c r="H911" s="11"/>
    </row>
    <row r="912">
      <c r="A912" s="11"/>
      <c r="G912" s="11"/>
      <c r="H912" s="11"/>
    </row>
    <row r="913">
      <c r="A913" s="11"/>
      <c r="G913" s="11"/>
      <c r="H913" s="11"/>
    </row>
    <row r="914">
      <c r="A914" s="11"/>
      <c r="G914" s="11"/>
      <c r="H914" s="11"/>
    </row>
    <row r="915">
      <c r="A915" s="11"/>
      <c r="G915" s="11"/>
      <c r="H915" s="11"/>
    </row>
    <row r="916">
      <c r="A916" s="11"/>
      <c r="G916" s="11"/>
      <c r="H916" s="11"/>
    </row>
    <row r="917">
      <c r="A917" s="11"/>
      <c r="G917" s="11"/>
      <c r="H917" s="11"/>
    </row>
    <row r="918">
      <c r="A918" s="11"/>
      <c r="G918" s="11"/>
      <c r="H918" s="11"/>
    </row>
    <row r="919">
      <c r="A919" s="11"/>
      <c r="G919" s="11"/>
      <c r="H919" s="11"/>
    </row>
    <row r="920">
      <c r="A920" s="11"/>
      <c r="G920" s="11"/>
      <c r="H920" s="11"/>
    </row>
    <row r="921">
      <c r="A921" s="11"/>
      <c r="G921" s="11"/>
      <c r="H921" s="11"/>
    </row>
    <row r="922">
      <c r="A922" s="11"/>
      <c r="G922" s="11"/>
      <c r="H922" s="11"/>
    </row>
    <row r="923">
      <c r="A923" s="11"/>
      <c r="G923" s="11"/>
      <c r="H923" s="11"/>
    </row>
    <row r="924">
      <c r="A924" s="11"/>
      <c r="G924" s="11"/>
      <c r="H924" s="11"/>
    </row>
    <row r="925">
      <c r="A925" s="11"/>
      <c r="G925" s="11"/>
      <c r="H925" s="11"/>
    </row>
    <row r="926">
      <c r="A926" s="11"/>
      <c r="G926" s="11"/>
      <c r="H926" s="11"/>
    </row>
    <row r="927">
      <c r="A927" s="11"/>
      <c r="G927" s="11"/>
      <c r="H927" s="11"/>
    </row>
    <row r="928">
      <c r="A928" s="11"/>
      <c r="G928" s="11"/>
      <c r="H928" s="11"/>
    </row>
    <row r="929">
      <c r="A929" s="11"/>
      <c r="G929" s="11"/>
      <c r="H929" s="11"/>
    </row>
    <row r="930">
      <c r="A930" s="11"/>
      <c r="G930" s="11"/>
      <c r="H930" s="11"/>
    </row>
    <row r="931">
      <c r="A931" s="11"/>
      <c r="G931" s="11"/>
      <c r="H931" s="11"/>
    </row>
    <row r="932">
      <c r="A932" s="11"/>
      <c r="G932" s="11"/>
      <c r="H932" s="11"/>
    </row>
    <row r="933">
      <c r="A933" s="11"/>
      <c r="G933" s="11"/>
      <c r="H933" s="11"/>
    </row>
    <row r="934">
      <c r="A934" s="11"/>
      <c r="G934" s="11"/>
      <c r="H934" s="11"/>
    </row>
    <row r="935">
      <c r="A935" s="11"/>
      <c r="G935" s="11"/>
      <c r="H935" s="11"/>
    </row>
    <row r="936">
      <c r="A936" s="11"/>
      <c r="G936" s="11"/>
      <c r="H936" s="11"/>
    </row>
    <row r="937">
      <c r="A937" s="11"/>
      <c r="G937" s="11"/>
      <c r="H937" s="11"/>
    </row>
    <row r="938">
      <c r="A938" s="11"/>
      <c r="G938" s="11"/>
      <c r="H938" s="11"/>
    </row>
    <row r="939">
      <c r="A939" s="11"/>
      <c r="G939" s="11"/>
      <c r="H939" s="11"/>
    </row>
    <row r="940">
      <c r="A940" s="11"/>
      <c r="G940" s="11"/>
      <c r="H940" s="11"/>
    </row>
    <row r="941">
      <c r="A941" s="11"/>
      <c r="G941" s="11"/>
      <c r="H941" s="11"/>
    </row>
    <row r="942">
      <c r="A942" s="11"/>
      <c r="G942" s="11"/>
      <c r="H942" s="11"/>
    </row>
    <row r="943">
      <c r="A943" s="11"/>
      <c r="G943" s="11"/>
      <c r="H943" s="11"/>
    </row>
    <row r="944">
      <c r="A944" s="11"/>
      <c r="G944" s="11"/>
      <c r="H944" s="11"/>
    </row>
    <row r="945">
      <c r="A945" s="11"/>
      <c r="G945" s="11"/>
      <c r="H945" s="11"/>
    </row>
    <row r="946">
      <c r="A946" s="11"/>
      <c r="G946" s="11"/>
      <c r="H946" s="11"/>
    </row>
    <row r="947">
      <c r="A947" s="11"/>
      <c r="G947" s="11"/>
      <c r="H947" s="11"/>
    </row>
    <row r="948">
      <c r="A948" s="11"/>
      <c r="G948" s="11"/>
      <c r="H948" s="11"/>
    </row>
    <row r="949">
      <c r="A949" s="11"/>
      <c r="G949" s="11"/>
      <c r="H949" s="11"/>
    </row>
    <row r="950">
      <c r="A950" s="11"/>
      <c r="G950" s="11"/>
      <c r="H950" s="11"/>
    </row>
    <row r="951">
      <c r="A951" s="11"/>
      <c r="G951" s="11"/>
      <c r="H951" s="11"/>
    </row>
    <row r="952">
      <c r="A952" s="11"/>
      <c r="G952" s="11"/>
      <c r="H952" s="11"/>
    </row>
    <row r="953">
      <c r="A953" s="11"/>
      <c r="G953" s="11"/>
      <c r="H953" s="11"/>
    </row>
    <row r="954">
      <c r="A954" s="11"/>
      <c r="G954" s="11"/>
      <c r="H954" s="11"/>
    </row>
    <row r="955">
      <c r="A955" s="11"/>
      <c r="G955" s="11"/>
      <c r="H955" s="11"/>
    </row>
    <row r="956">
      <c r="A956" s="11"/>
      <c r="G956" s="11"/>
      <c r="H956" s="11"/>
    </row>
    <row r="957">
      <c r="A957" s="11"/>
      <c r="G957" s="11"/>
      <c r="H957" s="11"/>
    </row>
    <row r="958">
      <c r="A958" s="11"/>
      <c r="G958" s="11"/>
      <c r="H958" s="11"/>
    </row>
    <row r="959">
      <c r="A959" s="11"/>
      <c r="G959" s="11"/>
      <c r="H959" s="11"/>
    </row>
    <row r="960">
      <c r="A960" s="11"/>
      <c r="G960" s="11"/>
      <c r="H960" s="11"/>
    </row>
    <row r="961">
      <c r="A961" s="11"/>
      <c r="G961" s="11"/>
      <c r="H961" s="11"/>
    </row>
    <row r="962">
      <c r="A962" s="11"/>
      <c r="G962" s="11"/>
      <c r="H962" s="11"/>
    </row>
    <row r="963">
      <c r="A963" s="11"/>
      <c r="G963" s="11"/>
      <c r="H963" s="11"/>
    </row>
    <row r="964">
      <c r="A964" s="11"/>
      <c r="G964" s="11"/>
      <c r="H964" s="11"/>
    </row>
    <row r="965">
      <c r="A965" s="11"/>
      <c r="G965" s="11"/>
      <c r="H965" s="11"/>
    </row>
    <row r="966">
      <c r="A966" s="11"/>
      <c r="G966" s="11"/>
      <c r="H966" s="11"/>
    </row>
    <row r="967">
      <c r="A967" s="11"/>
      <c r="G967" s="11"/>
      <c r="H967" s="11"/>
    </row>
    <row r="968">
      <c r="A968" s="11"/>
      <c r="G968" s="11"/>
      <c r="H968" s="11"/>
    </row>
    <row r="969">
      <c r="A969" s="11"/>
      <c r="G969" s="11"/>
      <c r="H969" s="11"/>
    </row>
    <row r="970">
      <c r="A970" s="11"/>
      <c r="G970" s="11"/>
      <c r="H970" s="11"/>
    </row>
    <row r="971">
      <c r="A971" s="11"/>
      <c r="G971" s="11"/>
      <c r="H971" s="11"/>
    </row>
    <row r="972">
      <c r="A972" s="11"/>
      <c r="G972" s="11"/>
      <c r="H972" s="11"/>
    </row>
    <row r="973">
      <c r="A973" s="11"/>
      <c r="G973" s="11"/>
      <c r="H973" s="11"/>
    </row>
    <row r="974">
      <c r="A974" s="11"/>
      <c r="G974" s="11"/>
      <c r="H974" s="11"/>
    </row>
    <row r="975">
      <c r="A975" s="11"/>
      <c r="G975" s="11"/>
      <c r="H975" s="11"/>
    </row>
    <row r="976">
      <c r="A976" s="11"/>
      <c r="G976" s="11"/>
      <c r="H976" s="11"/>
    </row>
    <row r="977">
      <c r="A977" s="11"/>
      <c r="G977" s="11"/>
      <c r="H977" s="11"/>
    </row>
    <row r="978">
      <c r="A978" s="11"/>
      <c r="G978" s="11"/>
      <c r="H978" s="11"/>
    </row>
    <row r="979">
      <c r="A979" s="11"/>
      <c r="G979" s="11"/>
      <c r="H979" s="11"/>
    </row>
    <row r="980">
      <c r="A980" s="11"/>
      <c r="G980" s="11"/>
      <c r="H980" s="11"/>
    </row>
    <row r="981">
      <c r="A981" s="11"/>
      <c r="G981" s="11"/>
      <c r="H981" s="11"/>
    </row>
    <row r="982">
      <c r="A982" s="11"/>
      <c r="G982" s="11"/>
      <c r="H982" s="11"/>
    </row>
    <row r="983">
      <c r="A983" s="11"/>
      <c r="G983" s="11"/>
      <c r="H983" s="11"/>
    </row>
    <row r="984">
      <c r="A984" s="11"/>
      <c r="G984" s="11"/>
      <c r="H984" s="11"/>
    </row>
    <row r="985">
      <c r="A985" s="11"/>
      <c r="G985" s="11"/>
      <c r="H985" s="11"/>
    </row>
    <row r="986">
      <c r="A986" s="11"/>
      <c r="G986" s="11"/>
      <c r="H986" s="11"/>
    </row>
    <row r="987">
      <c r="A987" s="11"/>
      <c r="G987" s="11"/>
      <c r="H987" s="11"/>
    </row>
    <row r="988">
      <c r="A988" s="11"/>
      <c r="G988" s="11"/>
      <c r="H988" s="11"/>
    </row>
    <row r="989">
      <c r="A989" s="11"/>
      <c r="G989" s="11"/>
      <c r="H989" s="11"/>
    </row>
    <row r="990">
      <c r="A990" s="11"/>
      <c r="G990" s="11"/>
      <c r="H990" s="11"/>
    </row>
    <row r="991">
      <c r="A991" s="11"/>
      <c r="G991" s="11"/>
      <c r="H991" s="11"/>
    </row>
    <row r="992">
      <c r="A992" s="11"/>
      <c r="G992" s="11"/>
      <c r="H992" s="11"/>
    </row>
    <row r="993">
      <c r="A993" s="11"/>
      <c r="G993" s="11"/>
      <c r="H993" s="11"/>
    </row>
    <row r="994">
      <c r="A994" s="11"/>
      <c r="G994" s="11"/>
      <c r="H994" s="11"/>
    </row>
    <row r="995">
      <c r="A995" s="11"/>
      <c r="G995" s="11"/>
      <c r="H995" s="11"/>
    </row>
    <row r="996">
      <c r="A996" s="11"/>
      <c r="G996" s="11"/>
      <c r="H996" s="11"/>
    </row>
    <row r="997">
      <c r="A997" s="11"/>
      <c r="G997" s="11"/>
      <c r="H997" s="11"/>
    </row>
    <row r="998">
      <c r="A998" s="11"/>
      <c r="G998" s="11"/>
      <c r="H998" s="11"/>
    </row>
    <row r="999">
      <c r="A999" s="11"/>
      <c r="G999" s="11"/>
      <c r="H999" s="11"/>
    </row>
    <row r="1000">
      <c r="A1000" s="11"/>
      <c r="G1000" s="11"/>
      <c r="H1000" s="11"/>
    </row>
    <row r="1001">
      <c r="A1001" s="11"/>
      <c r="G1001" s="11"/>
      <c r="H1001" s="11"/>
    </row>
    <row r="1002">
      <c r="A1002" s="11"/>
      <c r="G1002" s="11"/>
      <c r="H1002" s="11"/>
    </row>
    <row r="1003">
      <c r="A1003" s="11"/>
      <c r="G1003" s="11"/>
      <c r="H1003" s="11"/>
    </row>
    <row r="1004">
      <c r="A1004" s="11"/>
      <c r="G1004" s="11"/>
      <c r="H1004" s="11"/>
    </row>
    <row r="1005">
      <c r="A1005" s="11"/>
      <c r="G1005" s="11"/>
      <c r="H1005" s="11"/>
    </row>
  </sheetData>
  <hyperlinks>
    <hyperlink r:id="rId1" ref="A2"/>
    <hyperlink r:id="rId2" ref="M2"/>
    <hyperlink r:id="rId3" ref="P2"/>
    <hyperlink r:id="rId4" ref="R2"/>
    <hyperlink r:id="rId5" ref="U2"/>
    <hyperlink r:id="rId6" ref="W2"/>
    <hyperlink r:id="rId7" ref="X2"/>
    <hyperlink r:id="rId8" ref="Y2"/>
    <hyperlink r:id="rId9" ref="Z2"/>
    <hyperlink r:id="rId10" ref="AB2"/>
    <hyperlink r:id="rId11" ref="AD2"/>
    <hyperlink r:id="rId12" ref="AE2"/>
    <hyperlink r:id="rId13" ref="AG2"/>
    <hyperlink r:id="rId14" ref="AH2"/>
    <hyperlink r:id="rId15" ref="AI2"/>
    <hyperlink r:id="rId16" ref="AJ2"/>
    <hyperlink r:id="rId17" ref="AK2"/>
    <hyperlink r:id="rId18" ref="AL2"/>
    <hyperlink r:id="rId19" ref="A3"/>
    <hyperlink r:id="rId20" ref="P3"/>
    <hyperlink r:id="rId21" ref="U3"/>
    <hyperlink r:id="rId22" ref="W3"/>
    <hyperlink r:id="rId23" ref="Y3"/>
    <hyperlink r:id="rId24" ref="Z3"/>
    <hyperlink r:id="rId25" ref="AD3"/>
    <hyperlink r:id="rId26" ref="AE3"/>
    <hyperlink r:id="rId27" ref="AG3"/>
    <hyperlink r:id="rId28" ref="AH3"/>
    <hyperlink r:id="rId29" ref="AI3"/>
    <hyperlink r:id="rId30" ref="AJ3"/>
    <hyperlink r:id="rId31" ref="AK3"/>
    <hyperlink r:id="rId32" ref="AL3"/>
    <hyperlink r:id="rId33" ref="A4"/>
    <hyperlink r:id="rId34" ref="P4"/>
    <hyperlink r:id="rId35" ref="U4"/>
    <hyperlink r:id="rId36" ref="X4"/>
    <hyperlink r:id="rId37" ref="Y4"/>
    <hyperlink r:id="rId38" ref="Z4"/>
    <hyperlink r:id="rId39" ref="AC4"/>
    <hyperlink r:id="rId40" ref="AD4"/>
    <hyperlink r:id="rId41" ref="AE4"/>
    <hyperlink r:id="rId42" ref="AH4"/>
    <hyperlink r:id="rId43" ref="AI4"/>
    <hyperlink r:id="rId44" ref="AJ4"/>
    <hyperlink r:id="rId45" ref="AK4"/>
    <hyperlink r:id="rId46" ref="AL4"/>
    <hyperlink r:id="rId47" ref="P5"/>
    <hyperlink r:id="rId48" ref="U5"/>
    <hyperlink r:id="rId49" ref="Y5"/>
    <hyperlink r:id="rId50" ref="Z5"/>
    <hyperlink r:id="rId51" ref="AD5"/>
    <hyperlink r:id="rId52" ref="AE5"/>
    <hyperlink r:id="rId53" ref="AG5"/>
    <hyperlink r:id="rId54" ref="AH5"/>
    <hyperlink r:id="rId55" ref="AI5"/>
    <hyperlink r:id="rId56" ref="AJ5"/>
    <hyperlink r:id="rId57" ref="AK5"/>
    <hyperlink r:id="rId58" ref="AL5"/>
    <hyperlink r:id="rId59" ref="K6"/>
    <hyperlink r:id="rId60" ref="P6"/>
    <hyperlink r:id="rId61" ref="U6"/>
    <hyperlink r:id="rId62" ref="Y6"/>
    <hyperlink r:id="rId63" ref="Z6"/>
    <hyperlink r:id="rId64" ref="AE6"/>
    <hyperlink r:id="rId65" ref="AG6"/>
    <hyperlink r:id="rId66" ref="AH6"/>
    <hyperlink r:id="rId67" ref="AI6"/>
    <hyperlink r:id="rId68" ref="AJ6"/>
    <hyperlink r:id="rId69" ref="Y7"/>
    <hyperlink r:id="rId70" ref="Z7"/>
    <hyperlink r:id="rId71" ref="AE7"/>
    <hyperlink r:id="rId72" ref="AG7"/>
    <hyperlink r:id="rId73" ref="AH7"/>
    <hyperlink r:id="rId74" ref="AI7"/>
    <hyperlink r:id="rId75" ref="AJ7"/>
    <hyperlink r:id="rId76" ref="Z8"/>
    <hyperlink r:id="rId77" ref="AE8"/>
    <hyperlink r:id="rId78" ref="AG8"/>
    <hyperlink r:id="rId79" ref="AH8"/>
    <hyperlink r:id="rId80" ref="AI8"/>
    <hyperlink r:id="rId81" ref="AJ8"/>
    <hyperlink r:id="rId82" ref="Z9"/>
    <hyperlink r:id="rId83" ref="AE9"/>
    <hyperlink r:id="rId84" ref="AI9"/>
    <hyperlink r:id="rId85" ref="AJ9"/>
    <hyperlink r:id="rId86" ref="Z10"/>
    <hyperlink r:id="rId87" ref="AE10"/>
    <hyperlink r:id="rId88" ref="AI10"/>
    <hyperlink r:id="rId89" ref="AJ10"/>
    <hyperlink r:id="rId90" ref="Z11"/>
    <hyperlink r:id="rId91" ref="AE11"/>
    <hyperlink r:id="rId92" ref="AI11"/>
    <hyperlink r:id="rId93" ref="AJ11"/>
    <hyperlink r:id="rId94" ref="Z12"/>
    <hyperlink r:id="rId95" ref="AE12"/>
    <hyperlink r:id="rId96" ref="AI12"/>
    <hyperlink r:id="rId97" ref="AJ12"/>
    <hyperlink r:id="rId98" ref="AI13"/>
    <hyperlink r:id="rId99" ref="AJ13"/>
    <hyperlink r:id="rId100" ref="AI14"/>
    <hyperlink r:id="rId101" ref="AJ14"/>
    <hyperlink r:id="rId102" ref="AI15"/>
    <hyperlink r:id="rId103" ref="AJ15"/>
    <hyperlink r:id="rId104" ref="AI16"/>
    <hyperlink r:id="rId105" ref="AJ16"/>
    <hyperlink r:id="rId106" ref="AI17"/>
    <hyperlink r:id="rId107" ref="AJ17"/>
    <hyperlink r:id="rId108" ref="AI18"/>
    <hyperlink r:id="rId109" ref="AJ18"/>
    <hyperlink r:id="rId110" ref="AI19"/>
    <hyperlink r:id="rId111" ref="AJ19"/>
    <hyperlink r:id="rId112" ref="AI20"/>
    <hyperlink r:id="rId113" ref="AJ20"/>
    <hyperlink r:id="rId114" ref="AF21"/>
    <hyperlink r:id="rId115" ref="AI21"/>
    <hyperlink r:id="rId116" ref="AJ21"/>
    <hyperlink r:id="rId117" ref="AF22"/>
    <hyperlink r:id="rId118" ref="AI22"/>
    <hyperlink r:id="rId119" ref="AJ22"/>
    <hyperlink r:id="rId120" ref="AF23"/>
    <hyperlink r:id="rId121" ref="AI23"/>
    <hyperlink r:id="rId122" ref="AJ23"/>
    <hyperlink r:id="rId123" ref="K24"/>
    <hyperlink r:id="rId124" ref="AI24"/>
    <hyperlink r:id="rId125" ref="AJ24"/>
    <hyperlink r:id="rId126" ref="AF25"/>
    <hyperlink r:id="rId127" ref="AG25"/>
    <hyperlink r:id="rId128" ref="AI25"/>
    <hyperlink r:id="rId129" ref="AJ25"/>
    <hyperlink r:id="rId130" ref="AF26"/>
    <hyperlink r:id="rId131" ref="AG26"/>
    <hyperlink r:id="rId132" ref="AH26"/>
    <hyperlink r:id="rId133" ref="AI26"/>
    <hyperlink r:id="rId134" ref="AJ26"/>
    <hyperlink r:id="rId135" ref="AF27"/>
    <hyperlink r:id="rId136" ref="AG27"/>
    <hyperlink r:id="rId137" ref="AH27"/>
    <hyperlink r:id="rId138" ref="AI27"/>
    <hyperlink r:id="rId139" ref="AJ27"/>
    <hyperlink r:id="rId140" ref="AI28"/>
    <hyperlink r:id="rId141" ref="AJ28"/>
    <hyperlink r:id="rId142" ref="AI29"/>
    <hyperlink r:id="rId143" ref="AJ29"/>
    <hyperlink r:id="rId144" ref="AI30"/>
    <hyperlink r:id="rId145" ref="AJ30"/>
    <hyperlink r:id="rId146" ref="AI31"/>
    <hyperlink r:id="rId147" ref="AJ31"/>
    <hyperlink r:id="rId148" ref="AI32"/>
    <hyperlink r:id="rId149" ref="AJ32"/>
    <hyperlink r:id="rId150" ref="AI33"/>
    <hyperlink r:id="rId151" ref="AJ33"/>
    <hyperlink r:id="rId152" ref="AI34"/>
    <hyperlink r:id="rId153" ref="AJ34"/>
    <hyperlink r:id="rId154" ref="AI35"/>
    <hyperlink r:id="rId155" ref="AJ35"/>
    <hyperlink r:id="rId156" ref="AI36"/>
    <hyperlink r:id="rId157" ref="AJ36"/>
    <hyperlink r:id="rId158" ref="AI37"/>
    <hyperlink r:id="rId159" ref="AJ37"/>
    <hyperlink r:id="rId160" ref="AI38"/>
    <hyperlink r:id="rId161" ref="AJ38"/>
    <hyperlink r:id="rId162" ref="AI39"/>
    <hyperlink r:id="rId163" ref="AJ39"/>
    <hyperlink r:id="rId164" ref="AJ40"/>
    <hyperlink r:id="rId165" ref="K41"/>
    <hyperlink r:id="rId166" ref="AJ41"/>
    <hyperlink r:id="rId167" ref="K42"/>
    <hyperlink r:id="rId168" ref="AJ42"/>
    <hyperlink r:id="rId169" ref="AF43"/>
    <hyperlink r:id="rId170" ref="AJ43"/>
    <hyperlink r:id="rId171" ref="AI44"/>
    <hyperlink r:id="rId172" ref="AJ44"/>
    <hyperlink r:id="rId173" ref="AI45"/>
    <hyperlink r:id="rId174" ref="AJ45"/>
    <hyperlink r:id="rId175" ref="K46"/>
    <hyperlink r:id="rId176" ref="AG46"/>
    <hyperlink r:id="rId177" ref="AH46"/>
    <hyperlink r:id="rId178" ref="AI46"/>
    <hyperlink r:id="rId179" ref="AJ46"/>
    <hyperlink r:id="rId180" ref="AI47"/>
    <hyperlink r:id="rId181" ref="AJ47"/>
    <hyperlink r:id="rId182" ref="AI48"/>
    <hyperlink r:id="rId183" ref="AJ48"/>
    <hyperlink r:id="rId184" ref="AI49"/>
    <hyperlink r:id="rId185" ref="AJ49"/>
    <hyperlink r:id="rId186" ref="AI50"/>
    <hyperlink r:id="rId187" ref="AJ50"/>
    <hyperlink r:id="rId188" ref="AI51"/>
    <hyperlink r:id="rId189" ref="AJ51"/>
    <hyperlink r:id="rId190" ref="AI52"/>
    <hyperlink r:id="rId191" ref="AJ52"/>
    <hyperlink r:id="rId192" ref="AI53"/>
    <hyperlink r:id="rId193" ref="AJ53"/>
    <hyperlink r:id="rId194" ref="AI54"/>
    <hyperlink r:id="rId195" ref="AJ54"/>
    <hyperlink r:id="rId196" ref="AI55"/>
    <hyperlink r:id="rId197" ref="AJ55"/>
    <hyperlink r:id="rId198" ref="K56"/>
    <hyperlink r:id="rId199" ref="AI56"/>
    <hyperlink r:id="rId200" ref="AJ56"/>
    <hyperlink r:id="rId201" ref="AI57"/>
    <hyperlink r:id="rId202" ref="AJ57"/>
    <hyperlink r:id="rId203" ref="K58"/>
    <hyperlink r:id="rId204" ref="AI58"/>
    <hyperlink r:id="rId205" ref="AJ58"/>
    <hyperlink r:id="rId206" ref="AI59"/>
    <hyperlink r:id="rId207" ref="AJ59"/>
    <hyperlink r:id="rId208" ref="AI60"/>
    <hyperlink r:id="rId209" ref="AJ60"/>
    <hyperlink r:id="rId210" ref="AI61"/>
    <hyperlink r:id="rId211" ref="AJ61"/>
    <hyperlink r:id="rId212" ref="AI62"/>
    <hyperlink r:id="rId213" ref="AJ62"/>
    <hyperlink r:id="rId214" ref="AI63"/>
    <hyperlink r:id="rId215" ref="AJ63"/>
    <hyperlink r:id="rId216" ref="AI64"/>
    <hyperlink r:id="rId217" ref="AJ64"/>
    <hyperlink r:id="rId218" ref="AJ65"/>
    <hyperlink r:id="rId219" ref="AJ66"/>
    <hyperlink r:id="rId220" ref="AJ67"/>
    <hyperlink r:id="rId221" ref="AJ68"/>
    <hyperlink r:id="rId222" ref="AJ69"/>
    <hyperlink r:id="rId223" ref="AF70"/>
    <hyperlink r:id="rId224" ref="AG70"/>
    <hyperlink r:id="rId225" ref="AH70"/>
    <hyperlink r:id="rId226" ref="AI70"/>
    <hyperlink r:id="rId227" ref="AJ70"/>
    <hyperlink r:id="rId228" ref="AJ71"/>
    <hyperlink r:id="rId229" ref="P72"/>
    <hyperlink r:id="rId230" ref="U72"/>
    <hyperlink r:id="rId231" ref="AJ72"/>
    <hyperlink r:id="rId232" ref="AG73"/>
    <hyperlink r:id="rId233" ref="AH73"/>
    <hyperlink r:id="rId234" ref="AI73"/>
    <hyperlink r:id="rId235" ref="AJ73"/>
    <hyperlink r:id="rId236" ref="I74"/>
    <hyperlink r:id="rId237" ref="J74"/>
    <hyperlink r:id="rId238" ref="K74"/>
    <hyperlink r:id="rId239" ref="AJ74"/>
    <hyperlink r:id="rId240" ref="I75"/>
    <hyperlink r:id="rId241" ref="J75"/>
    <hyperlink r:id="rId242" ref="K75"/>
    <hyperlink r:id="rId243" ref="AJ75"/>
    <hyperlink r:id="rId244" ref="AF76"/>
    <hyperlink r:id="rId245" ref="AG76"/>
    <hyperlink r:id="rId246" ref="AH76"/>
    <hyperlink r:id="rId247" ref="AI76"/>
    <hyperlink r:id="rId248" ref="AJ76"/>
    <hyperlink r:id="rId249" ref="AG77"/>
    <hyperlink r:id="rId250" ref="AH77"/>
    <hyperlink r:id="rId251" ref="AI77"/>
    <hyperlink r:id="rId252" ref="AJ77"/>
    <hyperlink r:id="rId253" ref="I78"/>
    <hyperlink r:id="rId254" ref="J78"/>
    <hyperlink r:id="rId255" ref="K78"/>
    <hyperlink r:id="rId256" ref="Z78"/>
    <hyperlink r:id="rId257" ref="AE78"/>
    <hyperlink r:id="rId258" ref="AH78"/>
    <hyperlink r:id="rId259" ref="AI78"/>
    <hyperlink r:id="rId260" ref="AJ78"/>
    <hyperlink r:id="rId261" ref="M79"/>
    <hyperlink r:id="rId262" ref="R79"/>
    <hyperlink r:id="rId263" ref="Z79"/>
    <hyperlink r:id="rId264" ref="AE79"/>
    <hyperlink r:id="rId265" ref="AG79"/>
    <hyperlink r:id="rId266" ref="AH79"/>
    <hyperlink r:id="rId267" ref="AI79"/>
    <hyperlink r:id="rId268" ref="AJ79"/>
    <hyperlink r:id="rId269" ref="Z80"/>
    <hyperlink r:id="rId270" ref="AE80"/>
    <hyperlink r:id="rId271" ref="AH80"/>
    <hyperlink r:id="rId272" ref="AI80"/>
    <hyperlink r:id="rId273" ref="AJ80"/>
  </hyperlinks>
  <drawing r:id="rId27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88"/>
    <col customWidth="1" min="2" max="2" width="10.88"/>
    <col customWidth="1" min="3" max="3" width="9.88"/>
    <col customWidth="1" min="4" max="4" width="21.25"/>
    <col customWidth="1" min="5" max="5" width="18.13"/>
    <col customWidth="1" min="6" max="6" width="16.5"/>
    <col customWidth="1" min="7" max="7" width="19.13"/>
    <col customWidth="1" min="8" max="8" width="18.38"/>
    <col customWidth="1" min="10" max="10" width="21.0"/>
    <col customWidth="1" min="11" max="11" width="24.0"/>
    <col customWidth="1" min="12" max="12" width="22.38"/>
    <col customWidth="1" min="13" max="13" width="25.13"/>
    <col customWidth="1" min="14" max="14" width="24.25"/>
    <col customWidth="1" min="15" max="15" width="21.75"/>
    <col customWidth="1" min="16" max="16" width="16.75"/>
    <col customWidth="1" min="17" max="17" width="21.0"/>
    <col customWidth="1" min="18" max="18" width="24.0"/>
    <col customWidth="1" min="19" max="19" width="22.38"/>
    <col customWidth="1" min="20" max="20" width="25.25"/>
    <col customWidth="1" min="21" max="21" width="24.25"/>
    <col customWidth="1" min="22" max="23" width="18.63"/>
    <col customWidth="1" min="24" max="24" width="16.75"/>
  </cols>
  <sheetData>
    <row r="1">
      <c r="A1" s="12" t="s">
        <v>489</v>
      </c>
      <c r="B1" s="12" t="s">
        <v>490</v>
      </c>
      <c r="C1" s="13" t="s">
        <v>491</v>
      </c>
      <c r="D1" s="2" t="s">
        <v>10</v>
      </c>
      <c r="E1" s="2" t="s">
        <v>492</v>
      </c>
      <c r="F1" s="2" t="s">
        <v>493</v>
      </c>
      <c r="G1" s="2" t="s">
        <v>494</v>
      </c>
      <c r="H1" s="2" t="s">
        <v>495</v>
      </c>
      <c r="I1" s="2" t="s">
        <v>35</v>
      </c>
      <c r="J1" s="2" t="s">
        <v>8</v>
      </c>
      <c r="K1" s="2" t="s">
        <v>496</v>
      </c>
      <c r="L1" s="2" t="s">
        <v>497</v>
      </c>
      <c r="M1" s="2" t="s">
        <v>498</v>
      </c>
      <c r="N1" s="2" t="s">
        <v>499</v>
      </c>
      <c r="O1" s="2" t="s">
        <v>15</v>
      </c>
      <c r="P1" s="2" t="s">
        <v>36</v>
      </c>
      <c r="Q1" s="2" t="s">
        <v>500</v>
      </c>
      <c r="R1" s="2" t="s">
        <v>501</v>
      </c>
      <c r="S1" s="2" t="s">
        <v>502</v>
      </c>
      <c r="T1" s="2" t="s">
        <v>503</v>
      </c>
      <c r="U1" s="2" t="s">
        <v>504</v>
      </c>
      <c r="V1" s="2" t="s">
        <v>505</v>
      </c>
      <c r="W1" s="2" t="s">
        <v>506</v>
      </c>
      <c r="X1" s="2" t="s">
        <v>507</v>
      </c>
    </row>
    <row r="2">
      <c r="A2" s="14" t="s">
        <v>44</v>
      </c>
      <c r="B2" s="14" t="s">
        <v>142</v>
      </c>
      <c r="C2" s="15" t="str">
        <f>HYPERLINK("https://www.google.com/maps/d/edit?hl=en&amp;mid=1970tbtM-tv6DT2EZxbJqBsaOKTTYQn3E&amp;ll=34.23505025312077%2C108.95135619092434&amp;z=12","1")</f>
        <v>1</v>
      </c>
      <c r="D2" s="16" t="str">
        <f>HYPERLINK("https://en.wikipedia.org/wiki/Daxingshan_Temple","Daxingshan Temple")</f>
        <v>Daxingshan Temple</v>
      </c>
      <c r="E2" s="17" t="s">
        <v>508</v>
      </c>
      <c r="F2" s="16" t="str">
        <f>HYPERLINK("https://en.wikipedia.org/wiki/Yanta_District","Yanta")</f>
        <v>Yanta</v>
      </c>
      <c r="G2" s="16" t="str">
        <f>HYPERLINK("https://en.wikipedia.org/wiki/Xi%27an","Xi'an")</f>
        <v>Xi'an</v>
      </c>
      <c r="H2" s="16" t="str">
        <f>HYPERLINK("https://en.wikipedia.org/wiki/Shaanxi","Shaanxi")</f>
        <v>Shaanxi</v>
      </c>
      <c r="I2" s="18" t="s">
        <v>57</v>
      </c>
      <c r="J2" s="18" t="s">
        <v>509</v>
      </c>
      <c r="K2" s="18" t="s">
        <v>509</v>
      </c>
      <c r="L2" s="16" t="str">
        <f>HYPERLINK("https://en.wikipedia.org/wiki/Chang%27an","Ch'ang-gan")</f>
        <v>Ch'ang-gan</v>
      </c>
      <c r="M2" s="18" t="s">
        <v>509</v>
      </c>
      <c r="N2" s="18" t="s">
        <v>509</v>
      </c>
      <c r="O2" s="18" t="s">
        <v>52</v>
      </c>
      <c r="P2" s="18" t="s">
        <v>510</v>
      </c>
      <c r="Q2" s="18" t="s">
        <v>509</v>
      </c>
      <c r="R2" s="18" t="s">
        <v>509</v>
      </c>
      <c r="S2" s="18" t="s">
        <v>53</v>
      </c>
      <c r="T2" s="18" t="s">
        <v>55</v>
      </c>
      <c r="U2" s="18" t="s">
        <v>56</v>
      </c>
      <c r="V2" s="17" t="s">
        <v>57</v>
      </c>
      <c r="W2" s="16" t="str">
        <f t="shared" ref="W2:W3" si="1">HYPERLINK("https://en.wikipedia.org/wiki/Later_Qin","Later Qin")</f>
        <v>Later Qin</v>
      </c>
      <c r="X2" s="16" t="str">
        <f t="shared" ref="X2:X3" si="2">HYPERLINK("https://en.wikipedia.org/wiki/Yao_Xing","Yao Xing")</f>
        <v>Yao Xing</v>
      </c>
      <c r="Y2" s="19"/>
      <c r="Z2" s="19"/>
      <c r="AA2" s="19"/>
      <c r="AB2" s="19"/>
      <c r="AC2" s="19"/>
      <c r="AD2" s="19"/>
      <c r="AE2" s="19"/>
      <c r="AF2" s="19"/>
    </row>
    <row r="3">
      <c r="A3" s="14" t="s">
        <v>44</v>
      </c>
      <c r="B3" s="14" t="s">
        <v>149</v>
      </c>
      <c r="C3" s="15" t="str">
        <f>HYPERLINK("https://www.google.com/maps/d/edit?hl=en&amp;mid=1970tbtM-tv6DT2EZxbJqBsaOKTTYQn3E&amp;ll=35.00323040621305%2C104.63883381396477&amp;z=12","2")</f>
        <v>2</v>
      </c>
      <c r="D3" s="18" t="s">
        <v>509</v>
      </c>
      <c r="E3" s="18" t="s">
        <v>509</v>
      </c>
      <c r="F3" s="16" t="str">
        <f>HYPERLINK("https://en.wikipedia.org/wiki/Longxi_County","Longxi")</f>
        <v>Longxi</v>
      </c>
      <c r="G3" s="16" t="str">
        <f>HYPERLINK("https://en.wikipedia.org/wiki/Dingxi","Dingxi")</f>
        <v>Dingxi</v>
      </c>
      <c r="H3" s="16" t="str">
        <f t="shared" ref="H3:H4" si="3">HYPERLINK("https://en.wikipedia.org/wiki/Gansu","Gansu")</f>
        <v>Gansu</v>
      </c>
      <c r="I3" s="18" t="s">
        <v>57</v>
      </c>
      <c r="J3" s="18" t="s">
        <v>509</v>
      </c>
      <c r="K3" s="18" t="s">
        <v>509</v>
      </c>
      <c r="L3" s="18" t="s">
        <v>64</v>
      </c>
      <c r="M3" s="18" t="s">
        <v>509</v>
      </c>
      <c r="N3" s="18" t="s">
        <v>509</v>
      </c>
      <c r="O3" s="18" t="s">
        <v>511</v>
      </c>
      <c r="P3" s="18" t="s">
        <v>512</v>
      </c>
      <c r="Q3" s="18" t="s">
        <v>509</v>
      </c>
      <c r="R3" s="18" t="s">
        <v>509</v>
      </c>
      <c r="S3" s="18" t="s">
        <v>72</v>
      </c>
      <c r="T3" s="18" t="s">
        <v>509</v>
      </c>
      <c r="U3" s="18" t="s">
        <v>513</v>
      </c>
      <c r="V3" s="17" t="s">
        <v>57</v>
      </c>
      <c r="W3" s="16" t="str">
        <f t="shared" si="1"/>
        <v>Later Qin</v>
      </c>
      <c r="X3" s="16" t="str">
        <f t="shared" si="2"/>
        <v>Yao Xing</v>
      </c>
      <c r="Y3" s="19"/>
      <c r="Z3" s="19"/>
      <c r="AA3" s="19"/>
      <c r="AB3" s="19"/>
      <c r="AC3" s="19"/>
      <c r="AD3" s="19"/>
      <c r="AE3" s="19"/>
      <c r="AF3" s="19"/>
    </row>
    <row r="4">
      <c r="A4" s="14" t="s">
        <v>44</v>
      </c>
      <c r="B4" s="14" t="s">
        <v>149</v>
      </c>
      <c r="C4" s="15" t="str">
        <f>HYPERLINK("https://www.google.com/maps/d/edit?hl=en&amp;mid=1970tbtM-tv6DT2EZxbJqBsaOKTTYQn3E&amp;ll=36.05820348815692%2C103.82881123994093&amp;z=12","3")</f>
        <v>3</v>
      </c>
      <c r="D4" s="18" t="s">
        <v>509</v>
      </c>
      <c r="E4" s="18" t="s">
        <v>509</v>
      </c>
      <c r="F4" s="18" t="s">
        <v>509</v>
      </c>
      <c r="G4" s="16" t="str">
        <f>HYPERLINK("https://en.wikipedia.org/wiki/Lanzhou","Lanzhou")</f>
        <v>Lanzhou</v>
      </c>
      <c r="H4" s="16" t="str">
        <f t="shared" si="3"/>
        <v>Gansu</v>
      </c>
      <c r="I4" s="18" t="s">
        <v>57</v>
      </c>
      <c r="J4" s="18" t="s">
        <v>509</v>
      </c>
      <c r="K4" s="18" t="s">
        <v>509</v>
      </c>
      <c r="L4" s="18" t="s">
        <v>509</v>
      </c>
      <c r="M4" s="18" t="s">
        <v>509</v>
      </c>
      <c r="N4" s="18" t="s">
        <v>509</v>
      </c>
      <c r="O4" s="18" t="s">
        <v>514</v>
      </c>
      <c r="P4" s="18" t="s">
        <v>515</v>
      </c>
      <c r="Q4" s="18" t="s">
        <v>509</v>
      </c>
      <c r="R4" s="18" t="s">
        <v>509</v>
      </c>
      <c r="S4" s="18" t="s">
        <v>509</v>
      </c>
      <c r="T4" s="18" t="s">
        <v>87</v>
      </c>
      <c r="U4" s="18" t="s">
        <v>516</v>
      </c>
      <c r="V4" s="17" t="s">
        <v>57</v>
      </c>
      <c r="W4" s="16" t="str">
        <f>HYPERLINK("https://en.wikipedia.org/wiki/Western_Qin","Western Qin")</f>
        <v>Western Qin</v>
      </c>
      <c r="X4" s="16" t="str">
        <f>HYPERLINK("https://en.wikipedia.org/wiki/Qifu_Gangui","Qifu Gangui")</f>
        <v>Qifu Gangui</v>
      </c>
      <c r="Y4" s="19"/>
      <c r="Z4" s="19"/>
      <c r="AA4" s="19"/>
      <c r="AB4" s="19"/>
      <c r="AC4" s="19"/>
      <c r="AD4" s="19"/>
      <c r="AE4" s="19"/>
      <c r="AF4" s="19"/>
    </row>
    <row r="5">
      <c r="A5" s="12" t="s">
        <v>44</v>
      </c>
      <c r="B5" s="12" t="s">
        <v>149</v>
      </c>
      <c r="C5" s="20" t="str">
        <f>HYPERLINK("https://www.google.com/maps/d/edit?hl=en&amp;mid=1970tbtM-tv6DT2EZxbJqBsaOKTTYQn3E&amp;ll=36.51037835570662%2C102.10350864038082&amp;z=12","4")</f>
        <v>4</v>
      </c>
      <c r="D5" s="21" t="str">
        <f>HYPERLINK("https://en.wikipedia.org/wiki/White_Horse_Temple","White Horse Temple")</f>
        <v>White Horse Temple</v>
      </c>
      <c r="E5" s="2" t="s">
        <v>509</v>
      </c>
      <c r="F5" s="5" t="str">
        <f>HYPERLINK("https://en.wikipedia.org/wiki/Huzhu_Tu_Autonomous_County","Huzhu")</f>
        <v>Huzhu</v>
      </c>
      <c r="G5" s="5" t="str">
        <f>HYPERLINK("https://en.wikipedia.org/wiki/Haidong","Haidong")</f>
        <v>Haidong</v>
      </c>
      <c r="H5" s="5" t="str">
        <f>HYPERLINK("https://en.wikipedia.org/wiki/Qinghai","Qinghai")</f>
        <v>Qinghai</v>
      </c>
      <c r="I5" s="2" t="s">
        <v>57</v>
      </c>
      <c r="J5" s="2" t="s">
        <v>509</v>
      </c>
      <c r="K5" s="2" t="s">
        <v>509</v>
      </c>
      <c r="L5" s="2" t="s">
        <v>509</v>
      </c>
      <c r="M5" s="2" t="s">
        <v>509</v>
      </c>
      <c r="N5" s="2" t="s">
        <v>509</v>
      </c>
      <c r="O5" s="2" t="s">
        <v>97</v>
      </c>
      <c r="P5" s="2" t="s">
        <v>517</v>
      </c>
      <c r="Q5" s="2" t="s">
        <v>509</v>
      </c>
      <c r="R5" s="2" t="s">
        <v>509</v>
      </c>
      <c r="S5" s="2" t="s">
        <v>509</v>
      </c>
      <c r="T5" s="2" t="s">
        <v>518</v>
      </c>
      <c r="U5" s="2" t="s">
        <v>516</v>
      </c>
      <c r="V5" s="4" t="s">
        <v>57</v>
      </c>
      <c r="W5" s="5" t="str">
        <f>HYPERLINK("https://en.wikipedia.org/wiki/Southern_Liang_(Sixteen_Kingdoms)","Southern Liang")</f>
        <v>Southern Liang</v>
      </c>
      <c r="X5" s="5" t="str">
        <f>HYPERLINK("https://en.wikipedia.org/wiki/Tufa_Rutan","Tufa Rutan")</f>
        <v>Tufa Rutan</v>
      </c>
    </row>
    <row r="6">
      <c r="A6" s="12" t="s">
        <v>44</v>
      </c>
      <c r="B6" s="12" t="s">
        <v>157</v>
      </c>
      <c r="C6" s="20" t="str">
        <f>HYPERLINK("https://www.google.com/maps/d/edit?hl=en&amp;mid=1970tbtM-tv6DT2EZxbJqBsaOKTTYQn3E&amp;ll=38.92895178099787%2C100.44401981420901&amp;z=12","5")</f>
        <v>5</v>
      </c>
      <c r="D6" s="2" t="s">
        <v>509</v>
      </c>
      <c r="E6" s="2" t="s">
        <v>509</v>
      </c>
      <c r="F6" s="2" t="s">
        <v>509</v>
      </c>
      <c r="G6" s="5" t="str">
        <f>HYPERLINK("https://en.wikipedia.org/wiki/Zhangye","Zhangye")</f>
        <v>Zhangye</v>
      </c>
      <c r="H6" s="5" t="str">
        <f t="shared" ref="H6:H7" si="4">HYPERLINK("https://en.wikipedia.org/wiki/Gansu","Gansu")</f>
        <v>Gansu</v>
      </c>
      <c r="I6" s="2" t="s">
        <v>57</v>
      </c>
      <c r="J6" s="2" t="s">
        <v>117</v>
      </c>
      <c r="K6" s="2" t="s">
        <v>509</v>
      </c>
      <c r="L6" s="2" t="s">
        <v>509</v>
      </c>
      <c r="M6" s="2" t="s">
        <v>509</v>
      </c>
      <c r="N6" s="2" t="s">
        <v>509</v>
      </c>
      <c r="O6" s="2" t="s">
        <v>519</v>
      </c>
      <c r="P6" s="2" t="s">
        <v>520</v>
      </c>
      <c r="Q6" s="2" t="s">
        <v>509</v>
      </c>
      <c r="R6" s="2" t="s">
        <v>509</v>
      </c>
      <c r="S6" s="2" t="s">
        <v>123</v>
      </c>
      <c r="T6" s="2" t="s">
        <v>521</v>
      </c>
      <c r="U6" s="2" t="s">
        <v>516</v>
      </c>
      <c r="V6" s="2" t="s">
        <v>57</v>
      </c>
      <c r="W6" s="5" t="str">
        <f>HYPERLINK("https://en.wikipedia.org/wiki/Northern_Liang","Northern Liang")</f>
        <v>Northern Liang</v>
      </c>
      <c r="X6" s="5" t="str">
        <f>HYPERLINK("https://en.wikipedia.org/wiki/Duan_Ye","Duan Ye")</f>
        <v>Duan Ye</v>
      </c>
    </row>
    <row r="7">
      <c r="A7" s="12" t="s">
        <v>44</v>
      </c>
      <c r="B7" s="12" t="s">
        <v>161</v>
      </c>
      <c r="C7" s="20" t="str">
        <f>HYPERLINK("https://www.google.com/maps/d/edit?hl=en&amp;mid=1970tbtM-tv6DT2EZxbJqBsaOKTTYQn3E&amp;ll=40.091425217302415%2C94.68236364183417&amp;z=12","6")</f>
        <v>6</v>
      </c>
      <c r="D7" s="21" t="str">
        <f>HYPERLINK("https://www.tripadvisor.com/Attraction_Review-g303695-d2079852-Reviews-Dunhuang_Leiyin_Temple-Dunhuang_Gansu.html","Leiyin Temple")</f>
        <v>Leiyin Temple</v>
      </c>
      <c r="E7" s="2" t="s">
        <v>509</v>
      </c>
      <c r="F7" s="21" t="str">
        <f>HYPERLINK("https://en.wikipedia.org/wiki/Dunhuang","Dunhuang")</f>
        <v>Dunhuang</v>
      </c>
      <c r="G7" s="5" t="str">
        <f>HYPERLINK("https://en.wikipedia.org/wiki/Jiuquan","Jiquan")</f>
        <v>Jiquan</v>
      </c>
      <c r="H7" s="5" t="str">
        <f t="shared" si="4"/>
        <v>Gansu</v>
      </c>
      <c r="I7" s="2" t="s">
        <v>57</v>
      </c>
      <c r="J7" s="2" t="s">
        <v>509</v>
      </c>
      <c r="K7" s="2" t="s">
        <v>509</v>
      </c>
      <c r="L7" s="2" t="s">
        <v>522</v>
      </c>
      <c r="M7" s="2" t="s">
        <v>509</v>
      </c>
      <c r="N7" s="2" t="s">
        <v>509</v>
      </c>
      <c r="O7" s="2" t="s">
        <v>523</v>
      </c>
      <c r="P7" s="2" t="s">
        <v>524</v>
      </c>
      <c r="Q7" s="2" t="s">
        <v>509</v>
      </c>
      <c r="R7" s="2" t="s">
        <v>509</v>
      </c>
      <c r="S7" s="2" t="s">
        <v>522</v>
      </c>
      <c r="T7" s="2" t="s">
        <v>525</v>
      </c>
      <c r="U7" s="2" t="s">
        <v>516</v>
      </c>
      <c r="V7" s="2" t="s">
        <v>57</v>
      </c>
      <c r="W7" s="21" t="str">
        <f>HYPERLINK("https://en.wikipedia.org/wiki/Western_Liang_(Sixteen_Kingdoms)","Western Liang")</f>
        <v>Western Liang</v>
      </c>
      <c r="X7" s="21" t="str">
        <f>HYPERLINK("https://en.wikipedia.org/wiki/Li_Gao","Li Gao")</f>
        <v>Li Gao</v>
      </c>
    </row>
    <row r="8">
      <c r="A8" s="12" t="s">
        <v>63</v>
      </c>
      <c r="B8" s="12" t="s">
        <v>161</v>
      </c>
      <c r="C8" s="22" t="str">
        <f>HYPERLINK("https://www.google.com/maps/d/edit?hl=en&amp;mid=1970tbtM-tv6DT2EZxbJqBsaOKTTYQn3E&amp;ll=39.01490876089363%2C88.15618887472078&amp;z=12","7")</f>
        <v>7</v>
      </c>
      <c r="D8" s="4" t="s">
        <v>526</v>
      </c>
      <c r="E8" s="21" t="str">
        <f>HYPERLINK("https://en.wikipedia.org/wiki/Ruoqiang_Town","Ruoqiang")</f>
        <v>Ruoqiang</v>
      </c>
      <c r="F8" s="21" t="str">
        <f>HYPERLINK("https://en.wikipedia.org/wiki/Ruoqiang_County","Ruoqiang")</f>
        <v>Ruoqiang</v>
      </c>
      <c r="G8" s="21" t="str">
        <f>HYPERLINK("https://en.wikipedia.org/wiki/Bayingolin_Mongol_Autonomous_Prefecture","Bayingolin")</f>
        <v>Bayingolin</v>
      </c>
      <c r="H8" s="21" t="str">
        <f t="shared" ref="H8:H11" si="5">HYPERLINK("https://en.wikipedia.org/wiki/Xinjiang","Xinjiang")</f>
        <v>Xinjiang</v>
      </c>
      <c r="I8" s="2" t="s">
        <v>57</v>
      </c>
      <c r="J8" s="2" t="s">
        <v>509</v>
      </c>
      <c r="K8" s="2" t="s">
        <v>509</v>
      </c>
      <c r="L8" s="2" t="s">
        <v>509</v>
      </c>
      <c r="M8" s="2" t="s">
        <v>509</v>
      </c>
      <c r="N8" s="2" t="s">
        <v>509</v>
      </c>
      <c r="O8" s="2" t="s">
        <v>136</v>
      </c>
      <c r="P8" s="2" t="s">
        <v>509</v>
      </c>
      <c r="Q8" s="2" t="s">
        <v>527</v>
      </c>
      <c r="R8" s="2" t="s">
        <v>509</v>
      </c>
      <c r="S8" s="2" t="s">
        <v>509</v>
      </c>
      <c r="T8" s="2" t="s">
        <v>509</v>
      </c>
      <c r="U8" s="2" t="s">
        <v>509</v>
      </c>
      <c r="V8" s="2" t="s">
        <v>57</v>
      </c>
      <c r="W8" s="5" t="str">
        <f>HYPERLINK("https://en.wikipedia.org/wiki/Shanshan","Shanshan")</f>
        <v>Shanshan</v>
      </c>
      <c r="X8" s="2" t="s">
        <v>509</v>
      </c>
    </row>
    <row r="9">
      <c r="A9" s="12" t="s">
        <v>63</v>
      </c>
      <c r="B9" s="12" t="s">
        <v>171</v>
      </c>
      <c r="C9" s="22" t="str">
        <f>HYPERLINK("https://www.google.com/maps/d/u/0/edit?hl=en&amp;mid=1970tbtM-tv6DT2EZxbJqBsaOKTTYQn3E&amp;ll=41.85859891896489%2C83.03166539580081&amp;z=12","8")</f>
        <v>8</v>
      </c>
      <c r="D9" s="5" t="str">
        <f>HYPERLINK("https://en.wikipedia.org/wiki/Subashi_Temple","Subashi Temple")</f>
        <v>Subashi Temple</v>
      </c>
      <c r="E9" s="2" t="s">
        <v>509</v>
      </c>
      <c r="F9" s="21" t="str">
        <f>HYPERLINK("https://en.wikipedia.org/wiki/Kuqa_County","Kuqa")</f>
        <v>Kuqa</v>
      </c>
      <c r="G9" s="5" t="str">
        <f>HYPERLINK("https://en.wikipedia.org/wiki/Aksu_Prefecture","Aksu")</f>
        <v>Aksu</v>
      </c>
      <c r="H9" s="21" t="str">
        <f t="shared" si="5"/>
        <v>Xinjiang</v>
      </c>
      <c r="I9" s="2" t="s">
        <v>57</v>
      </c>
      <c r="J9" s="2" t="s">
        <v>509</v>
      </c>
      <c r="K9" s="2" t="s">
        <v>509</v>
      </c>
      <c r="L9" s="2" t="s">
        <v>509</v>
      </c>
      <c r="M9" s="2" t="s">
        <v>509</v>
      </c>
      <c r="N9" s="2" t="s">
        <v>509</v>
      </c>
      <c r="O9" s="2" t="s">
        <v>143</v>
      </c>
      <c r="P9" s="2" t="s">
        <v>528</v>
      </c>
      <c r="Q9" s="2" t="s">
        <v>509</v>
      </c>
      <c r="R9" s="2" t="s">
        <v>509</v>
      </c>
      <c r="S9" s="2" t="s">
        <v>529</v>
      </c>
      <c r="T9" s="2" t="s">
        <v>509</v>
      </c>
      <c r="U9" s="2" t="s">
        <v>509</v>
      </c>
      <c r="V9" s="2" t="s">
        <v>57</v>
      </c>
      <c r="W9" s="21" t="str">
        <f>HYPERLINK("https://en.wikipedia.org/wiki/Kucha","Kucha")</f>
        <v>Kucha</v>
      </c>
      <c r="X9" s="2" t="s">
        <v>530</v>
      </c>
    </row>
    <row r="10">
      <c r="A10" s="12" t="s">
        <v>531</v>
      </c>
      <c r="B10" s="12" t="s">
        <v>180</v>
      </c>
      <c r="C10" s="22" t="str">
        <f>HYPERLINK("https://www.google.com/maps/d/edit?hl=en&amp;mid=1970tbtM-tv6DT2EZxbJqBsaOKTTYQn3E&amp;ll=36.93461166815535%2C79.87565469198228&amp;z=12","9")</f>
        <v>9</v>
      </c>
      <c r="D10" s="5" t="str">
        <f>HYPERLINK("https://en.wikipedia.org/wiki/Melikawat","Melikawat")</f>
        <v>Melikawat</v>
      </c>
      <c r="E10" s="2" t="s">
        <v>509</v>
      </c>
      <c r="F10" s="21" t="str">
        <f>HYPERLINK("https://en.wikipedia.org/wiki/Hotan","Hotan")</f>
        <v>Hotan</v>
      </c>
      <c r="G10" s="21" t="str">
        <f>HYPERLINK("https://en.wikipedia.org/wiki/Hotan_Prefecture","Hotan")</f>
        <v>Hotan</v>
      </c>
      <c r="H10" s="21" t="str">
        <f t="shared" si="5"/>
        <v>Xinjiang</v>
      </c>
      <c r="I10" s="2" t="s">
        <v>57</v>
      </c>
      <c r="J10" s="5" t="str">
        <f>HYPERLINK("https://en.wikipedia.org/wiki/Buddhism_in_Khotan#Monastic_Life","Gomati")</f>
        <v>Gomati</v>
      </c>
      <c r="K10" s="2" t="s">
        <v>509</v>
      </c>
      <c r="L10" s="2" t="s">
        <v>509</v>
      </c>
      <c r="M10" s="2" t="s">
        <v>509</v>
      </c>
      <c r="N10" s="2" t="s">
        <v>509</v>
      </c>
      <c r="O10" s="4" t="s">
        <v>532</v>
      </c>
      <c r="P10" s="2" t="s">
        <v>509</v>
      </c>
      <c r="Q10" s="2" t="s">
        <v>509</v>
      </c>
      <c r="R10" s="2" t="s">
        <v>509</v>
      </c>
      <c r="S10" s="2" t="s">
        <v>533</v>
      </c>
      <c r="T10" s="2" t="s">
        <v>509</v>
      </c>
      <c r="U10" s="2" t="s">
        <v>509</v>
      </c>
      <c r="V10" s="2" t="s">
        <v>57</v>
      </c>
      <c r="W10" s="21" t="str">
        <f>HYPERLINK("https://en.wikipedia.org/wiki/Kingdom_of_Khotan","Khotan")</f>
        <v>Khotan</v>
      </c>
      <c r="X10" s="2" t="s">
        <v>509</v>
      </c>
    </row>
    <row r="11">
      <c r="A11" s="12" t="s">
        <v>90</v>
      </c>
      <c r="B11" s="12" t="s">
        <v>204</v>
      </c>
      <c r="C11" s="22" t="str">
        <f>HYPERLINK("https://www.google.com/maps/d/u/0/edit?hl=en&amp;mid=1970tbtM-tv6DT2EZxbJqBsaOKTTYQn3E&amp;ll=37.766925247131944%2C75.2332648903199&amp;z=12","10")</f>
        <v>10</v>
      </c>
      <c r="D11" s="2" t="s">
        <v>509</v>
      </c>
      <c r="E11" s="21" t="str">
        <f>HYPERLINK("https://en.wikipedia.org/wiki/Tashkurgan_Town","Tashkurgan")</f>
        <v>Tashkurgan</v>
      </c>
      <c r="F11" s="21" t="str">
        <f>HYPERLINK("https://en.wikipedia.org/wiki/Taxkorgan_Tajik_Autonomous_County","Taxkorgan")</f>
        <v>Taxkorgan</v>
      </c>
      <c r="G11" s="21" t="str">
        <f>HYPERLINK("https://en.wikipedia.org/wiki/Kashgar_Prefecture","Kashgar")</f>
        <v>Kashgar</v>
      </c>
      <c r="H11" s="21" t="str">
        <f t="shared" si="5"/>
        <v>Xinjiang</v>
      </c>
      <c r="I11" s="2" t="s">
        <v>57</v>
      </c>
      <c r="J11" s="2" t="s">
        <v>509</v>
      </c>
      <c r="K11" s="2" t="s">
        <v>509</v>
      </c>
      <c r="L11" s="2" t="s">
        <v>509</v>
      </c>
      <c r="M11" s="2" t="s">
        <v>509</v>
      </c>
      <c r="N11" s="2" t="s">
        <v>509</v>
      </c>
      <c r="O11" s="2" t="s">
        <v>158</v>
      </c>
      <c r="P11" s="2" t="s">
        <v>509</v>
      </c>
      <c r="Q11" s="2" t="s">
        <v>509</v>
      </c>
      <c r="R11" s="2" t="s">
        <v>534</v>
      </c>
      <c r="S11" s="2" t="s">
        <v>509</v>
      </c>
      <c r="T11" s="2" t="s">
        <v>509</v>
      </c>
      <c r="U11" s="2" t="s">
        <v>509</v>
      </c>
      <c r="V11" s="2" t="s">
        <v>509</v>
      </c>
      <c r="W11" s="21" t="str">
        <f>HYPERLINK("https://en.wikipedia.org/wiki/Tashkurgan_Town","Sarikol")</f>
        <v>Sarikol</v>
      </c>
      <c r="X11" s="2" t="s">
        <v>509</v>
      </c>
    </row>
    <row r="12">
      <c r="A12" s="12" t="s">
        <v>489</v>
      </c>
      <c r="B12" s="12" t="s">
        <v>490</v>
      </c>
      <c r="C12" s="13" t="s">
        <v>491</v>
      </c>
      <c r="D12" s="2" t="s">
        <v>10</v>
      </c>
      <c r="E12" s="2" t="s">
        <v>535</v>
      </c>
      <c r="F12" s="2" t="s">
        <v>536</v>
      </c>
      <c r="G12" s="2" t="s">
        <v>537</v>
      </c>
      <c r="H12" s="2" t="s">
        <v>495</v>
      </c>
      <c r="I12" s="2" t="s">
        <v>35</v>
      </c>
      <c r="J12" s="2" t="s">
        <v>8</v>
      </c>
      <c r="K12" s="2" t="s">
        <v>538</v>
      </c>
      <c r="L12" s="2" t="s">
        <v>539</v>
      </c>
      <c r="M12" s="2" t="s">
        <v>540</v>
      </c>
      <c r="N12" s="2" t="s">
        <v>499</v>
      </c>
      <c r="O12" s="2" t="s">
        <v>15</v>
      </c>
      <c r="P12" s="2" t="s">
        <v>36</v>
      </c>
      <c r="Q12" s="2" t="s">
        <v>500</v>
      </c>
      <c r="R12" s="2" t="s">
        <v>541</v>
      </c>
      <c r="S12" s="2" t="s">
        <v>542</v>
      </c>
      <c r="T12" s="2" t="s">
        <v>543</v>
      </c>
      <c r="U12" s="2" t="s">
        <v>504</v>
      </c>
      <c r="V12" s="2" t="s">
        <v>505</v>
      </c>
      <c r="W12" s="2" t="s">
        <v>544</v>
      </c>
      <c r="X12" s="2" t="s">
        <v>545</v>
      </c>
    </row>
    <row r="13">
      <c r="A13" s="12" t="s">
        <v>90</v>
      </c>
      <c r="B13" s="12" t="s">
        <v>204</v>
      </c>
      <c r="C13" s="22" t="str">
        <f>HYPERLINK("https://www.google.com/maps/d/u/0/edit?hl=en&amp;mid=1970tbtM-tv6DT2EZxbJqBsaOKTTYQn3E&amp;ll=35.915808729233845%2C74.29197908984372&amp;z=12","11")</f>
        <v>11</v>
      </c>
      <c r="D13" s="2" t="s">
        <v>509</v>
      </c>
      <c r="E13" s="21" t="str">
        <f>HYPERLINK("https://en.wikipedia.org/wiki/Gilgit","Gilgit")</f>
        <v>Gilgit</v>
      </c>
      <c r="F13" s="5" t="str">
        <f>HYPERLINK("https://en.wikipedia.org/wiki/Gilgit_District","Gilgit")</f>
        <v>Gilgit</v>
      </c>
      <c r="G13" s="21" t="str">
        <f>HYPERLINK("https://en.wikipedia.org/wiki/Gilgit_Division","Gilgit")</f>
        <v>Gilgit</v>
      </c>
      <c r="H13" s="21" t="str">
        <f t="shared" ref="H13:H14" si="6">HYPERLINK("https://en.wikipedia.org/wiki/Gilgit-Baltistan","Gilgit-Baltistan")</f>
        <v>Gilgit-Baltistan</v>
      </c>
      <c r="I13" s="2" t="s">
        <v>166</v>
      </c>
      <c r="J13" s="2" t="s">
        <v>509</v>
      </c>
      <c r="K13" s="2" t="s">
        <v>509</v>
      </c>
      <c r="L13" s="2" t="s">
        <v>509</v>
      </c>
      <c r="M13" s="2" t="s">
        <v>509</v>
      </c>
      <c r="N13" s="2" t="s">
        <v>509</v>
      </c>
      <c r="O13" s="2" t="s">
        <v>162</v>
      </c>
      <c r="P13" s="2" t="s">
        <v>509</v>
      </c>
      <c r="Q13" s="2" t="s">
        <v>509</v>
      </c>
      <c r="R13" s="2" t="s">
        <v>509</v>
      </c>
      <c r="S13" s="2" t="s">
        <v>509</v>
      </c>
      <c r="T13" s="2" t="s">
        <v>509</v>
      </c>
      <c r="U13" s="2" t="s">
        <v>509</v>
      </c>
      <c r="V13" s="2" t="s">
        <v>546</v>
      </c>
      <c r="W13" s="21" t="str">
        <f t="shared" ref="W13:W14" si="7">HYPERLINK("https://en.wikipedia.org/wiki/Baloristan","Baloristan")</f>
        <v>Baloristan</v>
      </c>
      <c r="X13" s="2" t="s">
        <v>509</v>
      </c>
    </row>
    <row r="14">
      <c r="A14" s="12" t="s">
        <v>547</v>
      </c>
      <c r="B14" s="12" t="s">
        <v>208</v>
      </c>
      <c r="C14" s="22" t="str">
        <f>HYPERLINK("https://www.google.com/maps/d/u/0/edit?hl=en&amp;mid=1970tbtM-tv6DT2EZxbJqBsaOKTTYQn3E&amp;ll=35.2945088968479%2C75.62750135957026&amp;z=12","12")</f>
        <v>12</v>
      </c>
      <c r="D14" s="2" t="s">
        <v>509</v>
      </c>
      <c r="E14" s="21" t="str">
        <f>HYPERLINK("https://en.wikipedia.org/wiki/Skardu","Skardu")</f>
        <v>Skardu</v>
      </c>
      <c r="F14" s="5" t="str">
        <f>HYPERLINK("https://en.wikipedia.org/wiki/Skardu_District","Skardu")</f>
        <v>Skardu</v>
      </c>
      <c r="G14" s="21" t="str">
        <f>HYPERLINK("https://en.wikipedia.org/wiki/Baltistan","Baltistan")</f>
        <v>Baltistan</v>
      </c>
      <c r="H14" s="21" t="str">
        <f t="shared" si="6"/>
        <v>Gilgit-Baltistan</v>
      </c>
      <c r="I14" s="2" t="s">
        <v>166</v>
      </c>
      <c r="J14" s="2" t="s">
        <v>509</v>
      </c>
      <c r="K14" s="23" t="s">
        <v>509</v>
      </c>
      <c r="L14" s="2" t="s">
        <v>509</v>
      </c>
      <c r="M14" s="2" t="s">
        <v>509</v>
      </c>
      <c r="N14" s="2" t="s">
        <v>509</v>
      </c>
      <c r="O14" s="2" t="s">
        <v>548</v>
      </c>
      <c r="P14" s="2" t="s">
        <v>509</v>
      </c>
      <c r="Q14" s="2" t="s">
        <v>509</v>
      </c>
      <c r="R14" s="23" t="s">
        <v>549</v>
      </c>
      <c r="S14" s="2" t="s">
        <v>509</v>
      </c>
      <c r="T14" s="2" t="s">
        <v>509</v>
      </c>
      <c r="U14" s="2" t="s">
        <v>509</v>
      </c>
      <c r="V14" s="2" t="s">
        <v>509</v>
      </c>
      <c r="W14" s="21" t="str">
        <f t="shared" si="7"/>
        <v>Baloristan</v>
      </c>
      <c r="X14" s="2" t="s">
        <v>509</v>
      </c>
    </row>
    <row r="15">
      <c r="A15" s="12" t="s">
        <v>116</v>
      </c>
      <c r="B15" s="12" t="s">
        <v>219</v>
      </c>
      <c r="C15" s="22" t="str">
        <f>HYPERLINK("https://www.google.com/maps/d/edit?hl=en&amp;mid=1970tbtM-tv6DT2EZxbJqBsaOKTTYQn3E&amp;ll=35.10675968841741%2C72.99755404011535&amp;z=12","13")</f>
        <v>13</v>
      </c>
      <c r="D15" s="2" t="s">
        <v>509</v>
      </c>
      <c r="E15" s="21" t="str">
        <f>HYPERLINK("https://en.wikipedia.org/wiki/Palas,_Khyber_Pakhtunkhwa","Palas?")</f>
        <v>Palas?</v>
      </c>
      <c r="F15" s="21" t="str">
        <f>HYPERLINK("https://en.wikipedia.org/wiki/Kohistan_District,_Pakistan","Kohistan")</f>
        <v>Kohistan</v>
      </c>
      <c r="G15" s="21" t="str">
        <f>HYPERLINK("https://en.wikipedia.org/wiki/Hazara,_Pakistan#Hazara_Division_1970.E2.80.932000","Hazara")</f>
        <v>Hazara</v>
      </c>
      <c r="H15" s="21" t="str">
        <f t="shared" ref="H15:H18" si="8">HYPERLINK("https://en.wikipedia.org/wiki/Khyber_Pakhtunkhwa","Khyber Pakhtunkhwa")</f>
        <v>Khyber Pakhtunkhwa</v>
      </c>
      <c r="I15" s="2" t="s">
        <v>166</v>
      </c>
      <c r="J15" s="2" t="s">
        <v>509</v>
      </c>
      <c r="K15" s="2" t="s">
        <v>509</v>
      </c>
      <c r="L15" s="2" t="s">
        <v>509</v>
      </c>
      <c r="M15" s="2" t="s">
        <v>509</v>
      </c>
      <c r="N15" s="2" t="s">
        <v>509</v>
      </c>
      <c r="O15" s="2" t="s">
        <v>550</v>
      </c>
      <c r="P15" s="2" t="s">
        <v>509</v>
      </c>
      <c r="Q15" s="2" t="s">
        <v>509</v>
      </c>
      <c r="R15" s="2" t="s">
        <v>509</v>
      </c>
      <c r="S15" s="2" t="s">
        <v>509</v>
      </c>
      <c r="T15" s="2" t="s">
        <v>509</v>
      </c>
      <c r="U15" s="2" t="s">
        <v>509</v>
      </c>
      <c r="V15" s="2" t="s">
        <v>551</v>
      </c>
      <c r="W15" s="21" t="str">
        <f>HYPERLINK("https://en.wikipedia.org/wiki/Dardistan","Dardistan")</f>
        <v>Dardistan</v>
      </c>
      <c r="X15" s="2" t="s">
        <v>509</v>
      </c>
    </row>
    <row r="16">
      <c r="A16" s="12" t="s">
        <v>135</v>
      </c>
      <c r="B16" s="12" t="s">
        <v>242</v>
      </c>
      <c r="C16" s="22" t="str">
        <f>HYPERLINK("https://www.google.com/maps/d/edit?hl=en&amp;mid=1970tbtM-tv6DT2EZxbJqBsaOKTTYQn3E&amp;ll=34.77873338961653%2C72.33334015655703&amp;z=12","14")</f>
        <v>14</v>
      </c>
      <c r="D16" s="5" t="str">
        <f>HYPERLINK("https://en.wikipedia.org/wiki/Butkara_Stupa","Butkara Stupa")</f>
        <v>Butkara Stupa</v>
      </c>
      <c r="E16" s="5" t="str">
        <f>HYPERLINK("https://en.wikipedia.org/wiki/Mingora","Mingora")</f>
        <v>Mingora</v>
      </c>
      <c r="F16" s="5" t="str">
        <f t="shared" ref="F16:F17" si="9">HYPERLINK("https://en.wikipedia.org/wiki/Swat_District","Swat")</f>
        <v>Swat</v>
      </c>
      <c r="G16" s="21" t="str">
        <f t="shared" ref="G16:G17" si="10">HYPERLINK("https://en.wikipedia.org/wiki/Malakand_Division","Malakand")</f>
        <v>Malakand</v>
      </c>
      <c r="H16" s="21" t="str">
        <f t="shared" si="8"/>
        <v>Khyber Pakhtunkhwa</v>
      </c>
      <c r="I16" s="2" t="s">
        <v>166</v>
      </c>
      <c r="J16" s="2" t="s">
        <v>509</v>
      </c>
      <c r="K16" s="2" t="s">
        <v>509</v>
      </c>
      <c r="L16" s="2" t="s">
        <v>509</v>
      </c>
      <c r="M16" s="2" t="s">
        <v>509</v>
      </c>
      <c r="N16" s="2" t="s">
        <v>509</v>
      </c>
      <c r="O16" s="2" t="s">
        <v>552</v>
      </c>
      <c r="P16" s="2" t="s">
        <v>509</v>
      </c>
      <c r="Q16" s="2" t="s">
        <v>509</v>
      </c>
      <c r="R16" s="2" t="s">
        <v>509</v>
      </c>
      <c r="S16" s="2" t="s">
        <v>509</v>
      </c>
      <c r="T16" s="2" t="s">
        <v>509</v>
      </c>
      <c r="U16" s="2" t="s">
        <v>509</v>
      </c>
      <c r="V16" s="2" t="s">
        <v>509</v>
      </c>
      <c r="W16" s="21" t="str">
        <f t="shared" ref="W16:W17" si="11">HYPERLINK("https://en.wikipedia.org/wiki/Oddiyana","Oddiyana")</f>
        <v>Oddiyana</v>
      </c>
      <c r="X16" s="2" t="s">
        <v>509</v>
      </c>
    </row>
    <row r="17">
      <c r="A17" s="12" t="s">
        <v>142</v>
      </c>
      <c r="B17" s="12" t="s">
        <v>250</v>
      </c>
      <c r="C17" s="22" t="str">
        <f>HYPERLINK("https://www.google.com/maps/d/edit?hl=en&amp;mid=1970tbtM-tv6DT2EZxbJqBsaOKTTYQn3E&amp;ll=34.65169950508407%2C72.21028088377693&amp;z=12","15")</f>
        <v>15</v>
      </c>
      <c r="D17" s="5" t="str">
        <f>HYPERLINK("https://www.waadiswat.com/2016/06/tokar-dara-najigram-stupa-and-monastery.html","Tokar Dara Stupa")</f>
        <v>Tokar Dara Stupa</v>
      </c>
      <c r="E17" s="21" t="str">
        <f>HYPERLINK("https://en.wikipedia.org/wiki/Barikot","Barikot")</f>
        <v>Barikot</v>
      </c>
      <c r="F17" s="5" t="str">
        <f t="shared" si="9"/>
        <v>Swat</v>
      </c>
      <c r="G17" s="21" t="str">
        <f t="shared" si="10"/>
        <v>Malakand</v>
      </c>
      <c r="H17" s="21" t="str">
        <f t="shared" si="8"/>
        <v>Khyber Pakhtunkhwa</v>
      </c>
      <c r="I17" s="2" t="s">
        <v>166</v>
      </c>
      <c r="J17" s="2" t="s">
        <v>509</v>
      </c>
      <c r="K17" s="2" t="s">
        <v>509</v>
      </c>
      <c r="L17" s="2" t="s">
        <v>509</v>
      </c>
      <c r="M17" s="2" t="s">
        <v>509</v>
      </c>
      <c r="N17" s="2" t="s">
        <v>509</v>
      </c>
      <c r="O17" s="2" t="s">
        <v>553</v>
      </c>
      <c r="P17" s="2" t="s">
        <v>509</v>
      </c>
      <c r="Q17" s="2" t="s">
        <v>509</v>
      </c>
      <c r="R17" s="23" t="s">
        <v>554</v>
      </c>
      <c r="S17" s="2" t="s">
        <v>509</v>
      </c>
      <c r="T17" s="2" t="s">
        <v>509</v>
      </c>
      <c r="U17" s="2" t="s">
        <v>509</v>
      </c>
      <c r="V17" s="2" t="s">
        <v>509</v>
      </c>
      <c r="W17" s="21" t="str">
        <f t="shared" si="11"/>
        <v>Oddiyana</v>
      </c>
      <c r="X17" s="2" t="s">
        <v>509</v>
      </c>
    </row>
    <row r="18">
      <c r="A18" s="12" t="s">
        <v>149</v>
      </c>
      <c r="B18" s="12" t="s">
        <v>252</v>
      </c>
      <c r="C18" s="22" t="str">
        <f>HYPERLINK("https://www.google.com/maps/d/u/0/edit?hl=en&amp;mid=1970tbtM-tv6DT2EZxbJqBsaOKTTYQn3E&amp;ll=34.16702387496293%2C71.7220490760742&amp;z=12","16")</f>
        <v>16</v>
      </c>
      <c r="D18" s="5" t="str">
        <f>HYPERLINK("https://en.wikipedia.org/wiki/Takht-i-Bahi","Takht-i-Bahi")</f>
        <v>Takht-i-Bahi</v>
      </c>
      <c r="E18" s="21" t="str">
        <f>HYPERLINK("https://en.wikipedia.org/wiki/Takht_Bhai_Tehsil","Takht Bhai")</f>
        <v>Takht Bhai</v>
      </c>
      <c r="F18" s="21" t="str">
        <f>HYPERLINK("https://en.wikipedia.org/wiki/Mardan_District", "Mardan")</f>
        <v>Mardan</v>
      </c>
      <c r="G18" s="21" t="str">
        <f>HYPERLINK("https://en.wikipedia.org/wiki/Mardan_Division","Mardan")</f>
        <v>Mardan</v>
      </c>
      <c r="H18" s="21" t="str">
        <f t="shared" si="8"/>
        <v>Khyber Pakhtunkhwa</v>
      </c>
      <c r="I18" s="2" t="s">
        <v>166</v>
      </c>
      <c r="J18" s="2" t="s">
        <v>509</v>
      </c>
      <c r="K18" s="2" t="s">
        <v>509</v>
      </c>
      <c r="L18" s="2" t="s">
        <v>509</v>
      </c>
      <c r="M18" s="2" t="s">
        <v>509</v>
      </c>
      <c r="N18" s="2" t="s">
        <v>509</v>
      </c>
      <c r="O18" s="2" t="s">
        <v>555</v>
      </c>
      <c r="P18" s="2" t="s">
        <v>509</v>
      </c>
      <c r="Q18" s="2" t="s">
        <v>509</v>
      </c>
      <c r="R18" s="2" t="s">
        <v>509</v>
      </c>
      <c r="S18" s="2" t="s">
        <v>509</v>
      </c>
      <c r="T18" s="2" t="s">
        <v>509</v>
      </c>
      <c r="U18" s="2" t="s">
        <v>556</v>
      </c>
      <c r="V18" s="2" t="s">
        <v>509</v>
      </c>
      <c r="W18" s="21" t="str">
        <f t="shared" ref="W18:W20" si="12">HYPERLINK("https://en.wikipedia.org/wiki/Gandhara","Gandhara")</f>
        <v>Gandhara</v>
      </c>
      <c r="X18" s="2" t="s">
        <v>509</v>
      </c>
    </row>
    <row r="19">
      <c r="A19" s="12" t="s">
        <v>157</v>
      </c>
      <c r="B19" s="12" t="s">
        <v>256</v>
      </c>
      <c r="C19" s="22" t="str">
        <f>HYPERLINK("https://www.google.com/maps/d/u/0/edit?hl=en&amp;mid=1970tbtM-tv6DT2EZxbJqBsaOKTTYQn3E&amp;ll=33.73143909021518%2C72.83341236977537&amp;z=12","17")</f>
        <v>17</v>
      </c>
      <c r="D19" s="21" t="str">
        <f>HYPERLINK("https://en.wikipedia.org/wiki/Dharmarajika_Stupa","Dharmarajika Stupa")</f>
        <v>Dharmarajika Stupa</v>
      </c>
      <c r="E19" s="21" t="str">
        <f>HYPERLINK("https://en.wikipedia.org/wiki/Taxila_city","Taxila")</f>
        <v>Taxila</v>
      </c>
      <c r="F19" s="21" t="str">
        <f>HYPERLINK("https://en.wikipedia.org/wiki/Rawalpindi_District","Rawalpindi")</f>
        <v>Rawalpindi</v>
      </c>
      <c r="G19" s="21" t="str">
        <f>HYPERLINK("https://en.wikipedia.org/wiki/Rawalpindi_Division","Rawalpindi")</f>
        <v>Rawalpindi</v>
      </c>
      <c r="H19" s="21" t="str">
        <f>HYPERLINK("https://en.wikipedia.org/wiki/Punjab_(Pakistan)","Punjab")</f>
        <v>Punjab</v>
      </c>
      <c r="I19" s="2" t="s">
        <v>166</v>
      </c>
      <c r="J19" s="2" t="s">
        <v>509</v>
      </c>
      <c r="K19" s="2" t="s">
        <v>509</v>
      </c>
      <c r="L19" s="2" t="s">
        <v>509</v>
      </c>
      <c r="M19" s="2" t="s">
        <v>509</v>
      </c>
      <c r="N19" s="2" t="s">
        <v>509</v>
      </c>
      <c r="O19" s="2" t="s">
        <v>557</v>
      </c>
      <c r="P19" s="2" t="s">
        <v>509</v>
      </c>
      <c r="Q19" s="2" t="s">
        <v>509</v>
      </c>
      <c r="R19" s="21" t="str">
        <f>HYPERLINK("https://en.wikipedia.org/wiki/Taxila","Taxila")</f>
        <v>Taxila</v>
      </c>
      <c r="S19" s="2" t="s">
        <v>509</v>
      </c>
      <c r="T19" s="2" t="s">
        <v>509</v>
      </c>
      <c r="U19" s="2" t="s">
        <v>509</v>
      </c>
      <c r="V19" s="2" t="s">
        <v>509</v>
      </c>
      <c r="W19" s="21" t="str">
        <f t="shared" si="12"/>
        <v>Gandhara</v>
      </c>
      <c r="X19" s="2" t="s">
        <v>509</v>
      </c>
    </row>
    <row r="20">
      <c r="A20" s="12" t="s">
        <v>161</v>
      </c>
      <c r="B20" s="12" t="s">
        <v>261</v>
      </c>
      <c r="C20" s="22" t="str">
        <f>HYPERLINK("https://www.google.com/maps/d/u/0/edit?hl=en&amp;mid=1970tbtM-tv6DT2EZxbJqBsaOKTTYQn3E&amp;ll=34.002496709436734%2C71.57382729450865&amp;z=12","18")</f>
        <v>18</v>
      </c>
      <c r="D20" s="21" t="str">
        <f>HYPERLINK("https://en.wikipedia.org/wiki/Kanishka_stupa","Kanishka Stupa")</f>
        <v>Kanishka Stupa</v>
      </c>
      <c r="E20" s="21" t="str">
        <f>HYPERLINK("https://en.wikipedia.org/wiki/Peshawar","Peshawar")</f>
        <v>Peshawar</v>
      </c>
      <c r="F20" s="21" t="str">
        <f>HYPERLINK("https://en.wikipedia.org/wiki/Peshawar_District","Peshawar")</f>
        <v>Peshawar</v>
      </c>
      <c r="G20" s="21" t="str">
        <f>HYPERLINK("https://en.wikipedia.org/wiki/Peshawar_Division","Peshawar")</f>
        <v>Peshawar</v>
      </c>
      <c r="H20" s="21" t="str">
        <f>HYPERLINK("https://en.wikipedia.org/wiki/Khyber_Pakhtunkhwa","Khyber Pakhtunkhwa")</f>
        <v>Khyber Pakhtunkhwa</v>
      </c>
      <c r="I20" s="2" t="s">
        <v>166</v>
      </c>
      <c r="J20" s="2" t="s">
        <v>509</v>
      </c>
      <c r="K20" s="2" t="s">
        <v>509</v>
      </c>
      <c r="L20" s="2" t="s">
        <v>509</v>
      </c>
      <c r="M20" s="2" t="s">
        <v>509</v>
      </c>
      <c r="N20" s="2" t="s">
        <v>509</v>
      </c>
      <c r="O20" s="2" t="s">
        <v>194</v>
      </c>
      <c r="P20" s="2" t="s">
        <v>509</v>
      </c>
      <c r="Q20" s="2" t="s">
        <v>509</v>
      </c>
      <c r="R20" s="2" t="s">
        <v>558</v>
      </c>
      <c r="S20" s="2" t="s">
        <v>509</v>
      </c>
      <c r="T20" s="2" t="s">
        <v>509</v>
      </c>
      <c r="U20" s="2" t="s">
        <v>509</v>
      </c>
      <c r="V20" s="2" t="s">
        <v>509</v>
      </c>
      <c r="W20" s="21" t="str">
        <f t="shared" si="12"/>
        <v>Gandhara</v>
      </c>
      <c r="X20" s="2" t="s">
        <v>509</v>
      </c>
    </row>
    <row r="21">
      <c r="A21" s="12" t="s">
        <v>489</v>
      </c>
      <c r="B21" s="12" t="s">
        <v>490</v>
      </c>
      <c r="C21" s="13" t="s">
        <v>491</v>
      </c>
      <c r="D21" s="4" t="s">
        <v>10</v>
      </c>
      <c r="E21" s="2" t="s">
        <v>559</v>
      </c>
      <c r="F21" s="2" t="s">
        <v>560</v>
      </c>
      <c r="G21" s="2" t="s">
        <v>560</v>
      </c>
      <c r="H21" s="2" t="s">
        <v>495</v>
      </c>
      <c r="I21" s="2" t="s">
        <v>35</v>
      </c>
      <c r="J21" s="2" t="s">
        <v>8</v>
      </c>
      <c r="K21" s="2" t="s">
        <v>538</v>
      </c>
      <c r="L21" s="2" t="s">
        <v>560</v>
      </c>
      <c r="M21" s="2" t="s">
        <v>560</v>
      </c>
      <c r="N21" s="2" t="s">
        <v>499</v>
      </c>
      <c r="O21" s="2" t="s">
        <v>15</v>
      </c>
      <c r="P21" s="2" t="s">
        <v>36</v>
      </c>
      <c r="Q21" s="2" t="s">
        <v>500</v>
      </c>
      <c r="R21" s="2" t="s">
        <v>561</v>
      </c>
      <c r="S21" s="2" t="s">
        <v>560</v>
      </c>
      <c r="T21" s="2" t="s">
        <v>560</v>
      </c>
      <c r="U21" s="2" t="s">
        <v>504</v>
      </c>
      <c r="V21" s="2" t="s">
        <v>505</v>
      </c>
      <c r="W21" s="2" t="s">
        <v>544</v>
      </c>
      <c r="X21" s="2" t="s">
        <v>545</v>
      </c>
    </row>
    <row r="22">
      <c r="A22" s="12" t="s">
        <v>167</v>
      </c>
      <c r="B22" s="12" t="s">
        <v>275</v>
      </c>
      <c r="C22" s="22" t="str">
        <f>HYPERLINK("https://www.google.com/maps/d/edit?hl=en&amp;mid=1970tbtM-tv6DT2EZxbJqBsaOKTTYQn3E&amp;ll=34.36447187004159%2C70.47714034997773&amp;z=12","19")</f>
        <v>19</v>
      </c>
      <c r="D22" s="21" t="str">
        <f>HYPERLINK("https://en.wikipedia.org/wiki/Hadda,_Afghanistan","Hadda")</f>
        <v>Hadda</v>
      </c>
      <c r="E22" s="5" t="str">
        <f t="shared" ref="E22:E24" si="13">HYPERLINK("https://en.wikipedia.org/wiki/Jalalabad","Jalalabad")</f>
        <v>Jalalabad</v>
      </c>
      <c r="F22" s="2" t="s">
        <v>560</v>
      </c>
      <c r="G22" s="2" t="s">
        <v>560</v>
      </c>
      <c r="H22" s="5" t="str">
        <f t="shared" ref="H22:H24" si="14">HYPERLINK("https://en.wikipedia.org/wiki/Nangarhar_Province","Nangarhar")</f>
        <v>Nangarhar</v>
      </c>
      <c r="I22" s="2" t="s">
        <v>203</v>
      </c>
      <c r="J22" s="2" t="s">
        <v>509</v>
      </c>
      <c r="K22" s="2" t="s">
        <v>198</v>
      </c>
      <c r="L22" s="2" t="s">
        <v>560</v>
      </c>
      <c r="M22" s="2" t="s">
        <v>560</v>
      </c>
      <c r="N22" s="2" t="s">
        <v>509</v>
      </c>
      <c r="O22" s="2" t="s">
        <v>562</v>
      </c>
      <c r="P22" s="2" t="s">
        <v>509</v>
      </c>
      <c r="Q22" s="2" t="s">
        <v>509</v>
      </c>
      <c r="R22" s="2" t="s">
        <v>563</v>
      </c>
      <c r="S22" s="2" t="s">
        <v>560</v>
      </c>
      <c r="T22" s="2" t="s">
        <v>560</v>
      </c>
      <c r="U22" s="2" t="s">
        <v>509</v>
      </c>
      <c r="V22" s="2" t="s">
        <v>241</v>
      </c>
      <c r="W22" s="21" t="str">
        <f t="shared" ref="W22:W24" si="15">HYPERLINK("https://en.wikipedia.org/wiki/Gandhara","Gandhara")</f>
        <v>Gandhara</v>
      </c>
      <c r="X22" s="2" t="s">
        <v>509</v>
      </c>
    </row>
    <row r="23">
      <c r="A23" s="12" t="s">
        <v>167</v>
      </c>
      <c r="B23" s="12" t="s">
        <v>283</v>
      </c>
      <c r="C23" s="22" t="str">
        <f>HYPERLINK("https://www.google.com/maps/d/edit?hl=en&amp;mid=1970tbtM-tv6DT2EZxbJqBsaOKTTYQn3E&amp;ll=34.411786302122465%2C70.4702738948996&amp;z=12","20")</f>
        <v>20</v>
      </c>
      <c r="D23" s="2" t="s">
        <v>509</v>
      </c>
      <c r="E23" s="5" t="str">
        <f t="shared" si="13"/>
        <v>Jalalabad</v>
      </c>
      <c r="F23" s="2" t="s">
        <v>560</v>
      </c>
      <c r="G23" s="2" t="s">
        <v>560</v>
      </c>
      <c r="H23" s="5" t="str">
        <f t="shared" si="14"/>
        <v>Nangarhar</v>
      </c>
      <c r="I23" s="2" t="s">
        <v>203</v>
      </c>
      <c r="J23" s="2" t="s">
        <v>509</v>
      </c>
      <c r="K23" s="2" t="s">
        <v>564</v>
      </c>
      <c r="L23" s="2" t="s">
        <v>560</v>
      </c>
      <c r="M23" s="2" t="s">
        <v>560</v>
      </c>
      <c r="N23" s="2" t="s">
        <v>509</v>
      </c>
      <c r="O23" s="2" t="s">
        <v>562</v>
      </c>
      <c r="P23" s="2" t="s">
        <v>509</v>
      </c>
      <c r="Q23" s="2" t="s">
        <v>509</v>
      </c>
      <c r="R23" s="2" t="s">
        <v>563</v>
      </c>
      <c r="S23" s="2" t="s">
        <v>560</v>
      </c>
      <c r="T23" s="2" t="s">
        <v>560</v>
      </c>
      <c r="U23" s="2" t="s">
        <v>509</v>
      </c>
      <c r="V23" s="2" t="s">
        <v>241</v>
      </c>
      <c r="W23" s="21" t="str">
        <f t="shared" si="15"/>
        <v>Gandhara</v>
      </c>
      <c r="X23" s="2" t="s">
        <v>509</v>
      </c>
    </row>
    <row r="24">
      <c r="A24" s="12" t="s">
        <v>167</v>
      </c>
      <c r="B24" s="12" t="s">
        <v>283</v>
      </c>
      <c r="C24" s="22" t="str">
        <f>HYPERLINK("https://www.google.com/maps/d/edit?hl=en&amp;mid=1970tbtM-tv6DT2EZxbJqBsaOKTTYQn3E&amp;ll=34.46530150459222%2C70.54992477380586&amp;z=12","21")</f>
        <v>21</v>
      </c>
      <c r="D24" s="2" t="s">
        <v>509</v>
      </c>
      <c r="E24" s="5" t="str">
        <f t="shared" si="13"/>
        <v>Jalalabad</v>
      </c>
      <c r="F24" s="2" t="s">
        <v>560</v>
      </c>
      <c r="G24" s="2" t="s">
        <v>560</v>
      </c>
      <c r="H24" s="5" t="str">
        <f t="shared" si="14"/>
        <v>Nangarhar</v>
      </c>
      <c r="I24" s="2" t="s">
        <v>203</v>
      </c>
      <c r="J24" s="2" t="s">
        <v>509</v>
      </c>
      <c r="K24" s="2" t="s">
        <v>565</v>
      </c>
      <c r="L24" s="2" t="s">
        <v>560</v>
      </c>
      <c r="M24" s="2" t="s">
        <v>560</v>
      </c>
      <c r="N24" s="2" t="s">
        <v>509</v>
      </c>
      <c r="O24" s="2" t="s">
        <v>562</v>
      </c>
      <c r="P24" s="2" t="s">
        <v>509</v>
      </c>
      <c r="Q24" s="2" t="s">
        <v>509</v>
      </c>
      <c r="R24" s="2" t="s">
        <v>563</v>
      </c>
      <c r="S24" s="2" t="s">
        <v>560</v>
      </c>
      <c r="T24" s="2" t="s">
        <v>560</v>
      </c>
      <c r="U24" s="2" t="s">
        <v>509</v>
      </c>
      <c r="V24" s="2" t="s">
        <v>241</v>
      </c>
      <c r="W24" s="21" t="str">
        <f t="shared" si="15"/>
        <v>Gandhara</v>
      </c>
      <c r="X24" s="2" t="s">
        <v>509</v>
      </c>
    </row>
    <row r="25">
      <c r="A25" s="12" t="s">
        <v>171</v>
      </c>
      <c r="B25" s="12" t="s">
        <v>294</v>
      </c>
      <c r="C25" s="13">
        <v>22.0</v>
      </c>
      <c r="D25" s="2" t="s">
        <v>509</v>
      </c>
      <c r="E25" s="2" t="s">
        <v>566</v>
      </c>
      <c r="F25" s="2" t="s">
        <v>560</v>
      </c>
      <c r="G25" s="2" t="s">
        <v>560</v>
      </c>
      <c r="H25" s="2" t="s">
        <v>566</v>
      </c>
      <c r="I25" s="2" t="s">
        <v>203</v>
      </c>
      <c r="J25" s="2" t="s">
        <v>509</v>
      </c>
      <c r="K25" s="2" t="s">
        <v>509</v>
      </c>
      <c r="L25" s="2" t="s">
        <v>509</v>
      </c>
      <c r="M25" s="2" t="s">
        <v>509</v>
      </c>
      <c r="N25" s="2" t="s">
        <v>509</v>
      </c>
      <c r="O25" s="2" t="s">
        <v>567</v>
      </c>
      <c r="P25" s="2" t="s">
        <v>509</v>
      </c>
      <c r="Q25" s="2" t="s">
        <v>509</v>
      </c>
      <c r="R25" s="2" t="s">
        <v>509</v>
      </c>
      <c r="S25" s="2" t="s">
        <v>560</v>
      </c>
      <c r="T25" s="2" t="s">
        <v>560</v>
      </c>
      <c r="U25" s="2" t="s">
        <v>509</v>
      </c>
      <c r="V25" s="2" t="s">
        <v>203</v>
      </c>
      <c r="W25" s="2" t="s">
        <v>509</v>
      </c>
      <c r="X25" s="2" t="s">
        <v>509</v>
      </c>
    </row>
    <row r="26">
      <c r="A26" s="12" t="s">
        <v>489</v>
      </c>
      <c r="B26" s="12" t="s">
        <v>490</v>
      </c>
      <c r="C26" s="13" t="s">
        <v>491</v>
      </c>
      <c r="D26" s="2" t="s">
        <v>10</v>
      </c>
      <c r="E26" s="2" t="s">
        <v>535</v>
      </c>
      <c r="F26" s="2" t="s">
        <v>536</v>
      </c>
      <c r="G26" s="2" t="s">
        <v>537</v>
      </c>
      <c r="H26" s="2" t="s">
        <v>495</v>
      </c>
      <c r="I26" s="2" t="s">
        <v>35</v>
      </c>
      <c r="J26" s="2" t="s">
        <v>8</v>
      </c>
      <c r="K26" s="2" t="s">
        <v>538</v>
      </c>
      <c r="L26" s="2" t="s">
        <v>539</v>
      </c>
      <c r="M26" s="2" t="s">
        <v>540</v>
      </c>
      <c r="N26" s="2" t="s">
        <v>499</v>
      </c>
      <c r="O26" s="2" t="s">
        <v>15</v>
      </c>
      <c r="P26" s="2" t="s">
        <v>36</v>
      </c>
      <c r="Q26" s="2" t="s">
        <v>500</v>
      </c>
      <c r="R26" s="2" t="s">
        <v>541</v>
      </c>
      <c r="S26" s="2" t="s">
        <v>542</v>
      </c>
      <c r="T26" s="2" t="s">
        <v>543</v>
      </c>
      <c r="U26" s="2" t="s">
        <v>504</v>
      </c>
      <c r="V26" s="2" t="s">
        <v>505</v>
      </c>
      <c r="W26" s="2" t="s">
        <v>544</v>
      </c>
      <c r="X26" s="2" t="s">
        <v>545</v>
      </c>
    </row>
    <row r="27">
      <c r="A27" s="12" t="s">
        <v>171</v>
      </c>
      <c r="B27" s="12" t="s">
        <v>294</v>
      </c>
      <c r="C27" s="22" t="str">
        <f>HYPERLINK("https://www.google.com/maps/d/edit?hl=en&amp;mid=1970tbtM-tv6DT2EZxbJqBsaOKTTYQn3E&amp;ll=32.988315923725175%2C70.60313980066132&amp;z=12","23")</f>
        <v>23</v>
      </c>
      <c r="D27" s="2" t="s">
        <v>509</v>
      </c>
      <c r="E27" s="5" t="str">
        <f>HYPERLINK("https://en.wikipedia.org/wiki/Bannu","Bannu")</f>
        <v>Bannu</v>
      </c>
      <c r="F27" s="21" t="str">
        <f>HYPERLINK("https://en.wikipedia.org/wiki/Bannu_District","Bannu")</f>
        <v>Bannu</v>
      </c>
      <c r="G27" s="21" t="str">
        <f>HYPERLINK("https://en.wikipedia.org/wiki/Bannu_Division","Bannu")</f>
        <v>Bannu</v>
      </c>
      <c r="H27" s="21" t="str">
        <f>HYPERLINK("https://en.wikipedia.org/wiki/Khyber_Pakhtunkhwa","Khyber Pakhtunkhwa")</f>
        <v>Khyber Pakhtunkhwa</v>
      </c>
      <c r="I27" s="2" t="s">
        <v>166</v>
      </c>
      <c r="J27" s="2" t="s">
        <v>509</v>
      </c>
      <c r="K27" s="2" t="s">
        <v>509</v>
      </c>
      <c r="L27" s="2" t="s">
        <v>509</v>
      </c>
      <c r="M27" s="2" t="s">
        <v>509</v>
      </c>
      <c r="N27" s="2" t="s">
        <v>509</v>
      </c>
      <c r="O27" s="2" t="s">
        <v>568</v>
      </c>
      <c r="P27" s="2" t="s">
        <v>509</v>
      </c>
      <c r="Q27" s="2" t="s">
        <v>509</v>
      </c>
      <c r="R27" s="2" t="s">
        <v>509</v>
      </c>
      <c r="S27" s="2" t="s">
        <v>509</v>
      </c>
      <c r="T27" s="2" t="s">
        <v>509</v>
      </c>
      <c r="U27" s="2" t="s">
        <v>509</v>
      </c>
      <c r="V27" s="2" t="s">
        <v>203</v>
      </c>
      <c r="W27" s="2" t="s">
        <v>509</v>
      </c>
      <c r="X27" s="2" t="s">
        <v>509</v>
      </c>
    </row>
    <row r="28">
      <c r="A28" s="12" t="s">
        <v>176</v>
      </c>
      <c r="B28" s="12" t="s">
        <v>294</v>
      </c>
      <c r="C28" s="22" t="str">
        <f>HYPERLINK("https://www.google.com/maps/d/edit?hl=en&amp;mid=1970tbtM-tv6DT2EZxbJqBsaOKTTYQn3E&amp;ll=32.48134397940673%2C72.8920924529076&amp;z=12","24")</f>
        <v>24</v>
      </c>
      <c r="D28" s="2" t="s">
        <v>509</v>
      </c>
      <c r="E28" s="21" t="str">
        <f>HYPERLINK("https://en.wikipedia.org/wiki/Bhera","Bhera")</f>
        <v>Bhera</v>
      </c>
      <c r="F28" s="21" t="str">
        <f>HYPERLINK("https://en.wikipedia.org/wiki/Sargodha_District","Sargodha")</f>
        <v>Sargodha</v>
      </c>
      <c r="G28" s="21" t="str">
        <f>HYPERLINK("https://en.wikipedia.org/wiki/Sargodha_Division","Sargodha")</f>
        <v>Sargodha</v>
      </c>
      <c r="H28" s="21" t="str">
        <f>HYPERLINK("https://en.wikipedia.org/wiki/Punjab,_Pakistan","Punjab")</f>
        <v>Punjab</v>
      </c>
      <c r="I28" s="2" t="s">
        <v>166</v>
      </c>
      <c r="J28" s="2" t="s">
        <v>509</v>
      </c>
      <c r="K28" s="2" t="s">
        <v>509</v>
      </c>
      <c r="L28" s="2" t="s">
        <v>509</v>
      </c>
      <c r="M28" s="2" t="s">
        <v>509</v>
      </c>
      <c r="N28" s="2" t="s">
        <v>509</v>
      </c>
      <c r="O28" s="2" t="s">
        <v>569</v>
      </c>
      <c r="P28" s="2" t="s">
        <v>509</v>
      </c>
      <c r="Q28" s="2" t="s">
        <v>509</v>
      </c>
      <c r="R28" s="2" t="s">
        <v>570</v>
      </c>
      <c r="S28" s="2" t="s">
        <v>509</v>
      </c>
      <c r="T28" s="2" t="s">
        <v>509</v>
      </c>
      <c r="U28" s="2" t="s">
        <v>192</v>
      </c>
      <c r="V28" s="2" t="s">
        <v>241</v>
      </c>
      <c r="W28" s="2" t="s">
        <v>509</v>
      </c>
      <c r="X28" s="2" t="s">
        <v>509</v>
      </c>
    </row>
    <row r="29">
      <c r="A29" s="12" t="s">
        <v>489</v>
      </c>
      <c r="B29" s="12" t="s">
        <v>490</v>
      </c>
      <c r="C29" s="13" t="s">
        <v>491</v>
      </c>
      <c r="D29" s="2" t="s">
        <v>10</v>
      </c>
      <c r="E29" s="2" t="s">
        <v>535</v>
      </c>
      <c r="F29" s="2" t="s">
        <v>536</v>
      </c>
      <c r="G29" s="2" t="s">
        <v>537</v>
      </c>
      <c r="H29" s="2" t="s">
        <v>571</v>
      </c>
      <c r="I29" s="2" t="s">
        <v>35</v>
      </c>
      <c r="J29" s="2" t="s">
        <v>8</v>
      </c>
      <c r="K29" s="2" t="s">
        <v>538</v>
      </c>
      <c r="L29" s="2" t="s">
        <v>539</v>
      </c>
      <c r="M29" s="2" t="s">
        <v>540</v>
      </c>
      <c r="N29" s="2" t="s">
        <v>499</v>
      </c>
      <c r="O29" s="2" t="s">
        <v>15</v>
      </c>
      <c r="P29" s="2" t="s">
        <v>36</v>
      </c>
      <c r="Q29" s="2" t="s">
        <v>500</v>
      </c>
      <c r="R29" s="2" t="s">
        <v>541</v>
      </c>
      <c r="S29" s="2" t="s">
        <v>542</v>
      </c>
      <c r="T29" s="2" t="s">
        <v>543</v>
      </c>
      <c r="U29" s="2" t="s">
        <v>504</v>
      </c>
      <c r="V29" s="2" t="s">
        <v>505</v>
      </c>
      <c r="W29" s="2" t="s">
        <v>544</v>
      </c>
      <c r="X29" s="2" t="s">
        <v>545</v>
      </c>
    </row>
    <row r="30">
      <c r="A30" s="12" t="s">
        <v>180</v>
      </c>
      <c r="B30" s="12" t="s">
        <v>299</v>
      </c>
      <c r="C30" s="22" t="str">
        <f>HYPERLINK("https://www.google.com/maps/d/edit?hl=en&amp;mid=1970tbtM-tv6DT2EZxbJqBsaOKTTYQn3E&amp;ll=27.494246295517122%2C77.66572232846681&amp;z=12","25")</f>
        <v>25</v>
      </c>
      <c r="D30" s="5" t="str">
        <f>HYPERLINK("https://en.wikipedia.org/wiki/Government_Museum,_Mathura","Mathura Museum")</f>
        <v>Mathura Museum</v>
      </c>
      <c r="E30" s="21" t="str">
        <f>HYPERLINK("https://en.wikipedia.org/wiki/Mathura","Mathura")</f>
        <v>Mathura</v>
      </c>
      <c r="F30" s="21" t="str">
        <f>HYPERLINK("https://en.wikipedia.org/wiki/Mathura_district","Mathura")</f>
        <v>Mathura</v>
      </c>
      <c r="G30" s="21" t="str">
        <f>HYPERLINK("https://en.wikipedia.org/wiki/Agra_division","Agra")</f>
        <v>Agra</v>
      </c>
      <c r="H30" s="21" t="str">
        <f t="shared" ref="H30:H36" si="16">HYPERLINK("https://en.wikipedia.org/wiki/Uttar_Pradesh","Uttar Pradesh")</f>
        <v>Uttar Pradesh</v>
      </c>
      <c r="I30" s="2" t="s">
        <v>241</v>
      </c>
      <c r="J30" s="2" t="s">
        <v>509</v>
      </c>
      <c r="K30" s="2" t="s">
        <v>509</v>
      </c>
      <c r="L30" s="2" t="s">
        <v>509</v>
      </c>
      <c r="M30" s="2" t="s">
        <v>509</v>
      </c>
      <c r="N30" s="2" t="s">
        <v>509</v>
      </c>
      <c r="O30" s="2" t="s">
        <v>572</v>
      </c>
      <c r="P30" s="2" t="s">
        <v>509</v>
      </c>
      <c r="Q30" s="2" t="s">
        <v>509</v>
      </c>
      <c r="R30" s="2" t="s">
        <v>573</v>
      </c>
      <c r="S30" s="2" t="s">
        <v>509</v>
      </c>
      <c r="T30" s="2" t="s">
        <v>509</v>
      </c>
      <c r="U30" s="2" t="s">
        <v>509</v>
      </c>
      <c r="V30" s="2" t="s">
        <v>241</v>
      </c>
      <c r="W30" s="2" t="s">
        <v>509</v>
      </c>
      <c r="X30" s="2" t="s">
        <v>509</v>
      </c>
    </row>
    <row r="31">
      <c r="A31" s="12" t="s">
        <v>184</v>
      </c>
      <c r="B31" s="12" t="s">
        <v>325</v>
      </c>
      <c r="C31" s="22" t="str">
        <f>HYPERLINK("https://www.google.com/maps/d/edit?hl=en&amp;mid=1970tbtM-tv6DT2EZxbJqBsaOKTTYQn3E&amp;ll=27.33006113726599%2C79.25747333120137&amp;z=12","26")</f>
        <v>26</v>
      </c>
      <c r="D31" s="2" t="s">
        <v>574</v>
      </c>
      <c r="E31" s="21" t="str">
        <f>HYPERLINK("https://en.wikipedia.org/wiki/Sankassa","Sankassa")</f>
        <v>Sankassa</v>
      </c>
      <c r="F31" s="21" t="str">
        <f>HYPERLINK("https://en.wikipedia.org/wiki/Farrukhabad_district","Farrukhabad")</f>
        <v>Farrukhabad</v>
      </c>
      <c r="G31" s="21" t="str">
        <f t="shared" ref="G31:G32" si="17">HYPERLINK("https://en.wikipedia.org/wiki/Kanpur_division","Kanpur")</f>
        <v>Kanpur</v>
      </c>
      <c r="H31" s="21" t="str">
        <f t="shared" si="16"/>
        <v>Uttar Pradesh</v>
      </c>
      <c r="I31" s="2" t="s">
        <v>241</v>
      </c>
      <c r="J31" s="2" t="s">
        <v>509</v>
      </c>
      <c r="K31" s="2" t="s">
        <v>509</v>
      </c>
      <c r="L31" s="2" t="s">
        <v>509</v>
      </c>
      <c r="M31" s="2" t="s">
        <v>509</v>
      </c>
      <c r="N31" s="2" t="s">
        <v>509</v>
      </c>
      <c r="O31" s="2" t="s">
        <v>575</v>
      </c>
      <c r="P31" s="2" t="s">
        <v>509</v>
      </c>
      <c r="Q31" s="2" t="s">
        <v>509</v>
      </c>
      <c r="R31" s="2" t="s">
        <v>576</v>
      </c>
      <c r="S31" s="2" t="s">
        <v>509</v>
      </c>
      <c r="T31" s="2" t="s">
        <v>509</v>
      </c>
      <c r="U31" s="2" t="s">
        <v>509</v>
      </c>
      <c r="V31" s="2" t="s">
        <v>241</v>
      </c>
      <c r="W31" s="2" t="s">
        <v>509</v>
      </c>
      <c r="X31" s="2" t="s">
        <v>509</v>
      </c>
    </row>
    <row r="32">
      <c r="A32" s="12" t="s">
        <v>188</v>
      </c>
      <c r="B32" s="12" t="s">
        <v>355</v>
      </c>
      <c r="C32" s="22" t="str">
        <f>HYPERLINK("https://www.google.com/maps/d/edit?hl=en&amp;mid=1970tbtM-tv6DT2EZxbJqBsaOKTTYQn3E&amp;ll=27.04900858535046%2C79.89687617923914&amp;z=12","27")</f>
        <v>27</v>
      </c>
      <c r="D32" s="2" t="s">
        <v>509</v>
      </c>
      <c r="E32" s="21" t="str">
        <f>HYPERLINK("https://en.wikipedia.org/wiki/Kannauj","Kannauj")</f>
        <v>Kannauj</v>
      </c>
      <c r="F32" s="21" t="str">
        <f>HYPERLINK("https://en.wikipedia.org/wiki/Kannauj_district","Kannauj")</f>
        <v>Kannauj</v>
      </c>
      <c r="G32" s="21" t="str">
        <f t="shared" si="17"/>
        <v>Kanpur</v>
      </c>
      <c r="H32" s="21" t="str">
        <f t="shared" si="16"/>
        <v>Uttar Pradesh</v>
      </c>
      <c r="I32" s="2" t="s">
        <v>241</v>
      </c>
      <c r="J32" s="2" t="s">
        <v>509</v>
      </c>
      <c r="K32" s="2" t="s">
        <v>577</v>
      </c>
      <c r="L32" s="2" t="s">
        <v>509</v>
      </c>
      <c r="M32" s="2" t="s">
        <v>509</v>
      </c>
      <c r="N32" s="2" t="s">
        <v>509</v>
      </c>
      <c r="O32" s="2" t="s">
        <v>509</v>
      </c>
      <c r="P32" s="2" t="s">
        <v>509</v>
      </c>
      <c r="Q32" s="2" t="s">
        <v>509</v>
      </c>
      <c r="R32" s="2" t="s">
        <v>509</v>
      </c>
      <c r="S32" s="2" t="s">
        <v>509</v>
      </c>
      <c r="T32" s="2" t="s">
        <v>509</v>
      </c>
      <c r="U32" s="2" t="s">
        <v>509</v>
      </c>
      <c r="V32" s="2" t="s">
        <v>241</v>
      </c>
      <c r="W32" s="5" t="str">
        <f>HYPERLINK("https://en.wikipedia.org/wiki/Kannauj#Early_History","Kanyakubja")</f>
        <v>Kanyakubja</v>
      </c>
      <c r="X32" s="2" t="s">
        <v>509</v>
      </c>
    </row>
    <row r="33">
      <c r="A33" s="12" t="s">
        <v>188</v>
      </c>
      <c r="B33" s="12" t="s">
        <v>355</v>
      </c>
      <c r="C33" s="13">
        <v>28.0</v>
      </c>
      <c r="D33" s="2" t="s">
        <v>509</v>
      </c>
      <c r="E33" s="2" t="s">
        <v>509</v>
      </c>
      <c r="F33" s="2" t="s">
        <v>509</v>
      </c>
      <c r="G33" s="2" t="s">
        <v>509</v>
      </c>
      <c r="H33" s="21" t="str">
        <f t="shared" si="16"/>
        <v>Uttar Pradesh</v>
      </c>
      <c r="I33" s="2" t="s">
        <v>241</v>
      </c>
      <c r="J33" s="2" t="s">
        <v>509</v>
      </c>
      <c r="K33" s="2" t="s">
        <v>578</v>
      </c>
      <c r="L33" s="2" t="s">
        <v>509</v>
      </c>
      <c r="M33" s="2" t="s">
        <v>509</v>
      </c>
      <c r="N33" s="2" t="s">
        <v>509</v>
      </c>
      <c r="O33" s="2" t="s">
        <v>509</v>
      </c>
      <c r="P33" s="2" t="s">
        <v>509</v>
      </c>
      <c r="Q33" s="2" t="s">
        <v>509</v>
      </c>
      <c r="R33" s="2" t="s">
        <v>509</v>
      </c>
      <c r="S33" s="2" t="s">
        <v>509</v>
      </c>
      <c r="T33" s="2" t="s">
        <v>509</v>
      </c>
      <c r="U33" s="2" t="s">
        <v>509</v>
      </c>
      <c r="V33" s="2" t="s">
        <v>241</v>
      </c>
      <c r="W33" s="2" t="s">
        <v>509</v>
      </c>
      <c r="X33" s="2" t="s">
        <v>509</v>
      </c>
    </row>
    <row r="34">
      <c r="A34" s="12" t="s">
        <v>193</v>
      </c>
      <c r="B34" s="12" t="s">
        <v>355</v>
      </c>
      <c r="C34" s="22" t="str">
        <f>HYPERLINK("https://www.google.com/maps/d/edit?hl=en&amp;mid=1970tbtM-tv6DT2EZxbJqBsaOKTTYQn3E&amp;ll=26.783630699664172%2C82.18445324595723&amp;z=12","29")</f>
        <v>29</v>
      </c>
      <c r="D34" s="2" t="s">
        <v>509</v>
      </c>
      <c r="E34" s="21" t="str">
        <f>HYPERLINK("https://en.wikipedia.org/wiki/Ayodhya","Ayodhya")</f>
        <v>Ayodhya</v>
      </c>
      <c r="F34" s="21" t="str">
        <f>HYPERLINK("https://en.wikipedia.org/wiki/Faizabad_division","Faizabad")</f>
        <v>Faizabad</v>
      </c>
      <c r="G34" s="21" t="str">
        <f>HYPERLINK("https://en.wikipedia.org/wiki/Faizabad_district","Faizabad")</f>
        <v>Faizabad</v>
      </c>
      <c r="H34" s="21" t="str">
        <f t="shared" si="16"/>
        <v>Uttar Pradesh</v>
      </c>
      <c r="I34" s="2" t="s">
        <v>241</v>
      </c>
      <c r="J34" s="2" t="s">
        <v>509</v>
      </c>
      <c r="K34" s="2" t="s">
        <v>579</v>
      </c>
      <c r="L34" s="2" t="s">
        <v>509</v>
      </c>
      <c r="M34" s="2" t="s">
        <v>509</v>
      </c>
      <c r="N34" s="2" t="s">
        <v>509</v>
      </c>
      <c r="O34" s="2" t="s">
        <v>579</v>
      </c>
      <c r="P34" s="2" t="s">
        <v>509</v>
      </c>
      <c r="Q34" s="2" t="s">
        <v>509</v>
      </c>
      <c r="R34" s="2" t="s">
        <v>580</v>
      </c>
      <c r="S34" s="2" t="s">
        <v>509</v>
      </c>
      <c r="T34" s="2" t="s">
        <v>509</v>
      </c>
      <c r="U34" s="2" t="s">
        <v>509</v>
      </c>
      <c r="V34" s="2" t="s">
        <v>241</v>
      </c>
      <c r="W34" s="2" t="s">
        <v>509</v>
      </c>
      <c r="X34" s="2" t="s">
        <v>509</v>
      </c>
    </row>
    <row r="35">
      <c r="A35" s="12" t="s">
        <v>197</v>
      </c>
      <c r="B35" s="12" t="s">
        <v>360</v>
      </c>
      <c r="C35" s="22" t="str">
        <f>HYPERLINK("https://www.google.com/maps/d/edit?hl=en&amp;mid=1970tbtM-tv6DT2EZxbJqBsaOKTTYQn3E&amp;ll=27.507304072925685%2C82.01523378327738&amp;z=12","30")</f>
        <v>30</v>
      </c>
      <c r="D35" s="5" t="str">
        <f>HYPERLINK("https://en.wikipedia.org/wiki/Jetavana","Jetavana")</f>
        <v>Jetavana</v>
      </c>
      <c r="E35" s="21" t="str">
        <f>HYPERLINK("https://en.wikipedia.org/wiki/Shravasti","Shravasti")</f>
        <v>Shravasti</v>
      </c>
      <c r="F35" s="21" t="str">
        <f t="shared" ref="F35:F36" si="18">HYPERLINK("https://en.wikipedia.org/wiki/Shravasti_district","Shravasti")</f>
        <v>Shravasti</v>
      </c>
      <c r="G35" s="21" t="str">
        <f t="shared" ref="G35:G36" si="19">HYPERLINK("https://en.wikipedia.org/wiki/Devipatan_division","Devipatan")</f>
        <v>Devipatan</v>
      </c>
      <c r="H35" s="21" t="str">
        <f t="shared" si="16"/>
        <v>Uttar Pradesh</v>
      </c>
      <c r="I35" s="2" t="s">
        <v>241</v>
      </c>
      <c r="J35" s="2" t="s">
        <v>581</v>
      </c>
      <c r="K35" s="2" t="s">
        <v>582</v>
      </c>
      <c r="L35" s="2" t="s">
        <v>509</v>
      </c>
      <c r="M35" s="2" t="s">
        <v>509</v>
      </c>
      <c r="N35" s="2" t="s">
        <v>509</v>
      </c>
      <c r="O35" s="5" t="str">
        <f t="shared" ref="O35:O36" si="20">HYPERLINK("https://en.wikipedia.org/wiki/Kosala","Kosala")</f>
        <v>Kosala</v>
      </c>
      <c r="P35" s="2" t="s">
        <v>509</v>
      </c>
      <c r="Q35" s="2" t="s">
        <v>509</v>
      </c>
      <c r="R35" s="2" t="s">
        <v>583</v>
      </c>
      <c r="S35" s="2" t="s">
        <v>509</v>
      </c>
      <c r="T35" s="2" t="s">
        <v>509</v>
      </c>
      <c r="U35" s="2" t="s">
        <v>509</v>
      </c>
      <c r="V35" s="2" t="s">
        <v>241</v>
      </c>
      <c r="W35" s="2" t="s">
        <v>509</v>
      </c>
      <c r="X35" s="2" t="s">
        <v>509</v>
      </c>
    </row>
    <row r="36">
      <c r="A36" s="12" t="s">
        <v>204</v>
      </c>
      <c r="B36" s="12" t="s">
        <v>393</v>
      </c>
      <c r="C36" s="22" t="str">
        <f>HYPERLINK("https://www.google.com/maps/d/edit?hl=en&amp;mid=1970tbtM-tv6DT2EZxbJqBsaOKTTYQn3E&amp;ll=27.493788556662818%2C81.87964706678713&amp;z=12","31")</f>
        <v>31</v>
      </c>
      <c r="D36" s="2" t="s">
        <v>509</v>
      </c>
      <c r="E36" s="2" t="s">
        <v>584</v>
      </c>
      <c r="F36" s="21" t="str">
        <f t="shared" si="18"/>
        <v>Shravasti</v>
      </c>
      <c r="G36" s="21" t="str">
        <f t="shared" si="19"/>
        <v>Devipatan</v>
      </c>
      <c r="H36" s="21" t="str">
        <f t="shared" si="16"/>
        <v>Uttar Pradesh</v>
      </c>
      <c r="I36" s="2" t="s">
        <v>241</v>
      </c>
      <c r="J36" s="2" t="s">
        <v>509</v>
      </c>
      <c r="K36" s="2" t="s">
        <v>262</v>
      </c>
      <c r="L36" s="2" t="s">
        <v>509</v>
      </c>
      <c r="M36" s="2" t="s">
        <v>509</v>
      </c>
      <c r="N36" s="2" t="s">
        <v>509</v>
      </c>
      <c r="O36" s="5" t="str">
        <f t="shared" si="20"/>
        <v>Kosala</v>
      </c>
      <c r="P36" s="2" t="s">
        <v>509</v>
      </c>
      <c r="Q36" s="2" t="s">
        <v>509</v>
      </c>
      <c r="R36" s="2" t="s">
        <v>509</v>
      </c>
      <c r="S36" s="2" t="s">
        <v>585</v>
      </c>
      <c r="T36" s="2" t="s">
        <v>509</v>
      </c>
      <c r="U36" s="2" t="s">
        <v>509</v>
      </c>
      <c r="V36" s="2" t="s">
        <v>241</v>
      </c>
      <c r="W36" s="2" t="s">
        <v>509</v>
      </c>
      <c r="X36" s="2" t="s">
        <v>509</v>
      </c>
    </row>
    <row r="37">
      <c r="A37" s="12" t="s">
        <v>489</v>
      </c>
      <c r="B37" s="12" t="s">
        <v>490</v>
      </c>
      <c r="C37" s="13" t="s">
        <v>491</v>
      </c>
      <c r="D37" s="2" t="s">
        <v>10</v>
      </c>
      <c r="E37" s="2" t="s">
        <v>559</v>
      </c>
      <c r="F37" s="2" t="s">
        <v>536</v>
      </c>
      <c r="G37" s="2" t="s">
        <v>560</v>
      </c>
      <c r="H37" s="2" t="s">
        <v>495</v>
      </c>
      <c r="I37" s="2" t="s">
        <v>35</v>
      </c>
      <c r="J37" s="2" t="s">
        <v>8</v>
      </c>
      <c r="K37" s="2" t="s">
        <v>586</v>
      </c>
      <c r="L37" s="2" t="s">
        <v>539</v>
      </c>
      <c r="M37" s="2" t="s">
        <v>540</v>
      </c>
      <c r="N37" s="2" t="s">
        <v>499</v>
      </c>
      <c r="O37" s="2" t="s">
        <v>15</v>
      </c>
      <c r="P37" s="2" t="s">
        <v>36</v>
      </c>
      <c r="Q37" s="2" t="s">
        <v>500</v>
      </c>
      <c r="R37" s="2" t="s">
        <v>541</v>
      </c>
      <c r="S37" s="2" t="s">
        <v>542</v>
      </c>
      <c r="T37" s="2" t="s">
        <v>543</v>
      </c>
      <c r="U37" s="2" t="s">
        <v>504</v>
      </c>
      <c r="V37" s="2" t="s">
        <v>505</v>
      </c>
      <c r="W37" s="2" t="s">
        <v>544</v>
      </c>
      <c r="X37" s="2" t="s">
        <v>545</v>
      </c>
    </row>
    <row r="38">
      <c r="A38" s="12" t="s">
        <v>204</v>
      </c>
      <c r="B38" s="12" t="s">
        <v>394</v>
      </c>
      <c r="C38" s="22" t="str">
        <f>HYPERLINK("https://www.google.com/maps/d/edit?hl=en&amp;mid=1970tbtM-tv6DT2EZxbJqBsaOKTTYQn3E&amp;ll=27.50397427851355%2C83.01952451857755&amp;z=12","32")</f>
        <v>32</v>
      </c>
      <c r="D38" s="2" t="s">
        <v>587</v>
      </c>
      <c r="E38" s="5" t="str">
        <f>HYPERLINK("https://en.wikipedia.org/wiki/Gotihawa","Gotihawa")</f>
        <v>Gotihawa</v>
      </c>
      <c r="F38" s="21" t="str">
        <f t="shared" ref="F38:F40" si="21">HYPERLINK("https://en.wikipedia.org/wiki/Kapilvastu_District","Kapilvastu")</f>
        <v>Kapilvastu</v>
      </c>
      <c r="G38" s="2" t="s">
        <v>560</v>
      </c>
      <c r="H38" s="21" t="str">
        <f t="shared" ref="H38:H42" si="22">HYPERLINK("https://en.wikipedia.org/wiki/Province_No._5","Province No. 5")</f>
        <v>Province No. 5</v>
      </c>
      <c r="I38" s="2" t="s">
        <v>270</v>
      </c>
      <c r="J38" s="2" t="s">
        <v>509</v>
      </c>
      <c r="K38" s="2" t="s">
        <v>588</v>
      </c>
      <c r="L38" s="2" t="s">
        <v>509</v>
      </c>
      <c r="M38" s="2" t="s">
        <v>509</v>
      </c>
      <c r="N38" s="2" t="s">
        <v>509</v>
      </c>
      <c r="O38" s="5" t="str">
        <f>HYPERLINK("https://en.wikipedia.org/wiki/Kosala","Kosala")</f>
        <v>Kosala</v>
      </c>
      <c r="P38" s="2" t="s">
        <v>509</v>
      </c>
      <c r="Q38" s="2" t="s">
        <v>509</v>
      </c>
      <c r="R38" s="2" t="s">
        <v>509</v>
      </c>
      <c r="S38" s="2" t="s">
        <v>509</v>
      </c>
      <c r="T38" s="2" t="s">
        <v>509</v>
      </c>
      <c r="U38" s="2" t="s">
        <v>509</v>
      </c>
      <c r="V38" s="2" t="s">
        <v>270</v>
      </c>
      <c r="W38" s="2" t="s">
        <v>509</v>
      </c>
      <c r="X38" s="2" t="s">
        <v>509</v>
      </c>
    </row>
    <row r="39">
      <c r="A39" s="12" t="s">
        <v>204</v>
      </c>
      <c r="B39" s="12" t="s">
        <v>394</v>
      </c>
      <c r="C39" s="22" t="str">
        <f>HYPERLINK("https://www.google.com/maps/d/edit?hl=en&amp;mid=1970tbtM-tv6DT2EZxbJqBsaOKTTYQn3E&amp;ll=27.59332346636215%2C83.07679240669472&amp;z=12","33")</f>
        <v>33</v>
      </c>
      <c r="D39" s="5" t="str">
        <f>HYPERLINK("https://en.wikipedia.org/wiki/Nigali_Sagar","Nigali Sagar")</f>
        <v>Nigali Sagar</v>
      </c>
      <c r="E39" s="21" t="str">
        <f>HYPERLINK("https://en.wikipedia.org/wiki/Nigalihawa","Nigalihawa")</f>
        <v>Nigalihawa</v>
      </c>
      <c r="F39" s="21" t="str">
        <f t="shared" si="21"/>
        <v>Kapilvastu</v>
      </c>
      <c r="G39" s="2" t="s">
        <v>560</v>
      </c>
      <c r="H39" s="21" t="str">
        <f t="shared" si="22"/>
        <v>Province No. 5</v>
      </c>
      <c r="I39" s="2" t="s">
        <v>270</v>
      </c>
      <c r="J39" s="2" t="s">
        <v>509</v>
      </c>
      <c r="K39" s="2" t="s">
        <v>589</v>
      </c>
      <c r="L39" s="2" t="s">
        <v>509</v>
      </c>
      <c r="M39" s="2" t="s">
        <v>509</v>
      </c>
      <c r="N39" s="2" t="s">
        <v>509</v>
      </c>
      <c r="O39" s="2" t="s">
        <v>509</v>
      </c>
      <c r="P39" s="2" t="s">
        <v>509</v>
      </c>
      <c r="Q39" s="2" t="s">
        <v>509</v>
      </c>
      <c r="R39" s="2" t="s">
        <v>509</v>
      </c>
      <c r="S39" s="2" t="s">
        <v>509</v>
      </c>
      <c r="T39" s="2" t="s">
        <v>509</v>
      </c>
      <c r="U39" s="2" t="s">
        <v>509</v>
      </c>
      <c r="V39" s="2" t="s">
        <v>270</v>
      </c>
      <c r="W39" s="2" t="s">
        <v>509</v>
      </c>
      <c r="X39" s="2" t="s">
        <v>509</v>
      </c>
    </row>
    <row r="40">
      <c r="A40" s="12" t="s">
        <v>208</v>
      </c>
      <c r="B40" s="12" t="s">
        <v>394</v>
      </c>
      <c r="C40" s="22" t="str">
        <f>HYPERLINK("https://www.google.com/maps/d/edit?hl=en&amp;mid=1970tbtM-tv6DT2EZxbJqBsaOKTTYQn3E&amp;ll=27.565003085219224%2C83.03497404250334&amp;z=12","34")</f>
        <v>34</v>
      </c>
      <c r="D40" s="5" t="str">
        <f>HYPERLINK("https://en.wikipedia.org/wiki/Tilaurakot","Tilaurakot")</f>
        <v>Tilaurakot</v>
      </c>
      <c r="E40" s="21" t="str">
        <f>HYPERLINK("https://en.wikipedia.org/wiki/Taulihawa,_Nepal","Taulihawa")</f>
        <v>Taulihawa</v>
      </c>
      <c r="F40" s="21" t="str">
        <f t="shared" si="21"/>
        <v>Kapilvastu</v>
      </c>
      <c r="G40" s="2" t="s">
        <v>560</v>
      </c>
      <c r="H40" s="21" t="str">
        <f t="shared" si="22"/>
        <v>Province No. 5</v>
      </c>
      <c r="I40" s="2" t="s">
        <v>270</v>
      </c>
      <c r="J40" s="2" t="s">
        <v>509</v>
      </c>
      <c r="K40" s="5" t="str">
        <f>HYPERLINK("https://en.wikipedia.org/wiki/Kapilavastu_(ancient_city)","Kapilavastu")</f>
        <v>Kapilavastu</v>
      </c>
      <c r="L40" s="2" t="s">
        <v>509</v>
      </c>
      <c r="M40" s="2" t="s">
        <v>509</v>
      </c>
      <c r="N40" s="2" t="s">
        <v>509</v>
      </c>
      <c r="O40" s="2" t="s">
        <v>509</v>
      </c>
      <c r="P40" s="2" t="s">
        <v>509</v>
      </c>
      <c r="Q40" s="2" t="s">
        <v>509</v>
      </c>
      <c r="R40" s="2" t="s">
        <v>509</v>
      </c>
      <c r="S40" s="2" t="s">
        <v>509</v>
      </c>
      <c r="T40" s="2" t="s">
        <v>509</v>
      </c>
      <c r="U40" s="2" t="s">
        <v>509</v>
      </c>
      <c r="V40" s="2" t="s">
        <v>270</v>
      </c>
      <c r="W40" s="2" t="s">
        <v>509</v>
      </c>
      <c r="X40" s="2" t="s">
        <v>509</v>
      </c>
    </row>
    <row r="41">
      <c r="A41" s="12" t="s">
        <v>208</v>
      </c>
      <c r="B41" s="12" t="s">
        <v>405</v>
      </c>
      <c r="C41" s="22" t="str">
        <f>HYPERLINK("https://www.google.com/maps/d/edit?hl=en&amp;mid=1970tbtM-tv6DT2EZxbJqBsaOKTTYQn3E&amp;ll=27.46739298855394%2C83.26571753232031&amp;z=12","35")</f>
        <v>35</v>
      </c>
      <c r="D41" s="21" t="str">
        <f>HYPERLINK("https://en.wikipedia.org/wiki/Maya_Devi_Temple,_Lumbini","Maya Devi Temple")</f>
        <v>Maya Devi Temple</v>
      </c>
      <c r="E41" s="21" t="str">
        <f>HYPERLINK("https://en.wikipedia.org/wiki/Lumbini","Lumbini")</f>
        <v>Lumbini</v>
      </c>
      <c r="F41" s="21" t="str">
        <f>HYPERLINK("https://en.wikipedia.org/wiki/Rupandehi_District","Rupandehi")</f>
        <v>Rupandehi</v>
      </c>
      <c r="G41" s="2" t="s">
        <v>560</v>
      </c>
      <c r="H41" s="21" t="str">
        <f t="shared" si="22"/>
        <v>Province No. 5</v>
      </c>
      <c r="I41" s="2" t="s">
        <v>270</v>
      </c>
      <c r="J41" s="2" t="s">
        <v>509</v>
      </c>
      <c r="K41" s="2" t="s">
        <v>269</v>
      </c>
      <c r="L41" s="2" t="s">
        <v>509</v>
      </c>
      <c r="M41" s="2" t="s">
        <v>509</v>
      </c>
      <c r="N41" s="2" t="s">
        <v>509</v>
      </c>
      <c r="O41" s="2" t="s">
        <v>509</v>
      </c>
      <c r="P41" s="2" t="s">
        <v>509</v>
      </c>
      <c r="Q41" s="2" t="s">
        <v>509</v>
      </c>
      <c r="R41" s="2" t="s">
        <v>509</v>
      </c>
      <c r="S41" s="2" t="s">
        <v>509</v>
      </c>
      <c r="T41" s="2" t="s">
        <v>509</v>
      </c>
      <c r="U41" s="2" t="s">
        <v>509</v>
      </c>
      <c r="V41" s="2" t="s">
        <v>270</v>
      </c>
      <c r="W41" s="2" t="s">
        <v>509</v>
      </c>
      <c r="X41" s="2" t="s">
        <v>509</v>
      </c>
    </row>
    <row r="42">
      <c r="A42" s="12" t="s">
        <v>212</v>
      </c>
      <c r="B42" s="12" t="s">
        <v>410</v>
      </c>
      <c r="C42" s="22" t="str">
        <f>HYPERLINK("https://www.google.com/maps/d/edit?hl=en&amp;mid=1970tbtM-tv6DT2EZxbJqBsaOKTTYQn3E&amp;ll=27.46739298855394%2C83.26571753232031&amp;z=12","36")</f>
        <v>36</v>
      </c>
      <c r="D42" s="21" t="str">
        <f>HYPERLINK("https://en.wikipedia.org/wiki/Ramagrama_stupa","Ramagrama Stupa")</f>
        <v>Ramagrama Stupa</v>
      </c>
      <c r="E42" s="21" t="str">
        <f>HYPERLINK("https://en.wikipedia.org/wiki/Ramgram,_Nepal","Ramgram")</f>
        <v>Ramgram</v>
      </c>
      <c r="F42" s="21" t="str">
        <f>HYPERLINK("https://en.wikipedia.org/wiki/Nawalparasi_District","Nawalparasi")</f>
        <v>Nawalparasi</v>
      </c>
      <c r="G42" s="2" t="s">
        <v>560</v>
      </c>
      <c r="H42" s="21" t="str">
        <f t="shared" si="22"/>
        <v>Province No. 5</v>
      </c>
      <c r="I42" s="2" t="s">
        <v>270</v>
      </c>
      <c r="J42" s="2" t="s">
        <v>590</v>
      </c>
      <c r="K42" s="2" t="s">
        <v>591</v>
      </c>
      <c r="L42" s="2" t="s">
        <v>509</v>
      </c>
      <c r="M42" s="2" t="s">
        <v>509</v>
      </c>
      <c r="N42" s="2" t="s">
        <v>509</v>
      </c>
      <c r="O42" s="2" t="s">
        <v>509</v>
      </c>
      <c r="P42" s="2" t="s">
        <v>509</v>
      </c>
      <c r="Q42" s="2" t="s">
        <v>509</v>
      </c>
      <c r="R42" s="2" t="s">
        <v>509</v>
      </c>
      <c r="S42" s="2" t="s">
        <v>509</v>
      </c>
      <c r="T42" s="2" t="s">
        <v>509</v>
      </c>
      <c r="U42" s="2" t="s">
        <v>509</v>
      </c>
      <c r="V42" s="2" t="s">
        <v>270</v>
      </c>
      <c r="W42" s="2" t="s">
        <v>509</v>
      </c>
      <c r="X42" s="2" t="s">
        <v>509</v>
      </c>
    </row>
    <row r="43">
      <c r="A43" s="12" t="s">
        <v>489</v>
      </c>
      <c r="B43" s="12" t="s">
        <v>490</v>
      </c>
      <c r="C43" s="13" t="s">
        <v>491</v>
      </c>
      <c r="D43" s="2" t="s">
        <v>10</v>
      </c>
      <c r="E43" s="2" t="s">
        <v>559</v>
      </c>
      <c r="F43" s="2" t="s">
        <v>536</v>
      </c>
      <c r="G43" s="2" t="s">
        <v>537</v>
      </c>
      <c r="H43" s="2" t="s">
        <v>495</v>
      </c>
      <c r="I43" s="2" t="s">
        <v>35</v>
      </c>
      <c r="J43" s="2" t="s">
        <v>8</v>
      </c>
      <c r="K43" s="2" t="s">
        <v>586</v>
      </c>
      <c r="L43" s="2" t="s">
        <v>539</v>
      </c>
      <c r="M43" s="2" t="s">
        <v>540</v>
      </c>
      <c r="N43" s="2" t="s">
        <v>499</v>
      </c>
      <c r="O43" s="2" t="s">
        <v>15</v>
      </c>
      <c r="P43" s="2" t="s">
        <v>36</v>
      </c>
      <c r="Q43" s="2" t="s">
        <v>500</v>
      </c>
      <c r="R43" s="2" t="s">
        <v>561</v>
      </c>
      <c r="S43" s="2" t="s">
        <v>542</v>
      </c>
      <c r="T43" s="2" t="s">
        <v>543</v>
      </c>
      <c r="U43" s="2" t="s">
        <v>504</v>
      </c>
      <c r="V43" s="2" t="s">
        <v>505</v>
      </c>
      <c r="W43" s="2" t="s">
        <v>544</v>
      </c>
      <c r="X43" s="2" t="s">
        <v>545</v>
      </c>
    </row>
    <row r="44">
      <c r="A44" s="12" t="s">
        <v>219</v>
      </c>
      <c r="B44" s="12" t="s">
        <v>417</v>
      </c>
      <c r="C44" s="22" t="str">
        <f>HYPERLINK("https://www.google.com/maps/d/edit?hl=en&amp;mid=1970tbtM-tv6DT2EZxbJqBsaOKTTYQn3E&amp;ll=26.7430162374067%2C83.87320193640551&amp;z=12","37")</f>
        <v>37</v>
      </c>
      <c r="D44" s="21" t="str">
        <f>HYPERLINK("https://en.wikipedia.org/wiki/Parinirvana_Stupa","Parinirvana Stupa")</f>
        <v>Parinirvana Stupa</v>
      </c>
      <c r="E44" s="21" t="str">
        <f>HYPERLINK("https://en.wikipedia.org/wiki/Kushinagar","Kushinagar")</f>
        <v>Kushinagar</v>
      </c>
      <c r="F44" s="21" t="str">
        <f>HYPERLINK("https://en.wikipedia.org/wiki/Kushinagar_district","Kushinagar")</f>
        <v>Kushinagar</v>
      </c>
      <c r="G44" s="21" t="str">
        <f>HYPERLINK("https://en.wikipedia.org/wiki/Gorakhpur_division","Gorakhpur")</f>
        <v>Gorakhpur</v>
      </c>
      <c r="H44" s="21" t="str">
        <f>HYPERLINK("https://en.wikipedia.org/wiki/Uttar_Pradesh","Uttar Pradesh")</f>
        <v>Uttar Pradesh</v>
      </c>
      <c r="I44" s="2" t="s">
        <v>241</v>
      </c>
      <c r="J44" s="2" t="s">
        <v>509</v>
      </c>
      <c r="K44" s="2" t="s">
        <v>509</v>
      </c>
      <c r="L44" s="2" t="s">
        <v>509</v>
      </c>
      <c r="M44" s="2" t="s">
        <v>509</v>
      </c>
      <c r="N44" s="2" t="s">
        <v>509</v>
      </c>
      <c r="O44" s="2" t="s">
        <v>509</v>
      </c>
      <c r="P44" s="2" t="s">
        <v>509</v>
      </c>
      <c r="Q44" s="2" t="s">
        <v>509</v>
      </c>
      <c r="R44" s="2" t="s">
        <v>509</v>
      </c>
      <c r="S44" s="2" t="s">
        <v>509</v>
      </c>
      <c r="T44" s="2" t="s">
        <v>509</v>
      </c>
      <c r="U44" s="2" t="s">
        <v>509</v>
      </c>
      <c r="V44" s="2" t="s">
        <v>241</v>
      </c>
      <c r="W44" s="5" t="str">
        <f t="shared" ref="W44:W62" si="23">HYPERLINK("https://en.wikipedia.org/wiki/Gupta_Empire","Gupta Empire")</f>
        <v>Gupta Empire</v>
      </c>
      <c r="X44" s="5" t="str">
        <f t="shared" ref="X44:X62" si="24">HYPERLINK("https://en.wikipedia.org/wiki/Chandragupta_II","Chandragupta II")</f>
        <v>Chandragupta II</v>
      </c>
    </row>
    <row r="45">
      <c r="A45" s="12" t="s">
        <v>225</v>
      </c>
      <c r="B45" s="12" t="s">
        <v>426</v>
      </c>
      <c r="C45" s="20" t="str">
        <f>HYPERLINK("https://www.google.com/maps/d/edit?hl=en&amp;mid=1970tbtM-tv6DT2EZxbJqBsaOKTTYQn3E&amp;ll=26.014780548059537%2C85.09495798243438&amp;z=12","38")</f>
        <v>38</v>
      </c>
      <c r="D45" s="2" t="s">
        <v>592</v>
      </c>
      <c r="E45" s="4" t="s">
        <v>593</v>
      </c>
      <c r="F45" s="21" t="str">
        <f>HYPERLINK("https://en.wikipedia.org/wiki/Vaishali_district","Vaishali")</f>
        <v>Vaishali</v>
      </c>
      <c r="G45" s="21" t="str">
        <f>HYPERLINK("https://en.wikipedia.org/wiki/Tirhut_division","Tirhut")</f>
        <v>Tirhut</v>
      </c>
      <c r="H45" s="21" t="str">
        <f>HYPERLINK("https://en.wikipedia.org/wiki/Bihar","Bihar")</f>
        <v>Bihar</v>
      </c>
      <c r="I45" s="2" t="s">
        <v>241</v>
      </c>
      <c r="J45" s="2" t="s">
        <v>509</v>
      </c>
      <c r="K45" s="21" t="str">
        <f>HYPERLINK("https://en.wikipedia.org/wiki/Vaishali_(ancient_city)","Vaishali")</f>
        <v>Vaishali</v>
      </c>
      <c r="L45" s="2" t="s">
        <v>509</v>
      </c>
      <c r="M45" s="2" t="s">
        <v>509</v>
      </c>
      <c r="N45" s="2" t="s">
        <v>509</v>
      </c>
      <c r="O45" s="2" t="s">
        <v>509</v>
      </c>
      <c r="P45" s="2" t="s">
        <v>509</v>
      </c>
      <c r="Q45" s="2" t="s">
        <v>509</v>
      </c>
      <c r="R45" s="2" t="s">
        <v>509</v>
      </c>
      <c r="S45" s="2" t="s">
        <v>509</v>
      </c>
      <c r="T45" s="2" t="s">
        <v>509</v>
      </c>
      <c r="U45" s="2" t="s">
        <v>509</v>
      </c>
      <c r="V45" s="2" t="s">
        <v>241</v>
      </c>
      <c r="W45" s="5" t="str">
        <f t="shared" si="23"/>
        <v>Gupta Empire</v>
      </c>
      <c r="X45" s="5" t="str">
        <f t="shared" si="24"/>
        <v>Chandragupta II</v>
      </c>
    </row>
    <row r="46">
      <c r="A46" s="12" t="s">
        <v>230</v>
      </c>
      <c r="B46" s="12" t="s">
        <v>447</v>
      </c>
      <c r="C46" s="13">
        <v>39.0</v>
      </c>
      <c r="D46" s="2" t="s">
        <v>509</v>
      </c>
      <c r="E46" s="2" t="s">
        <v>509</v>
      </c>
      <c r="F46" s="2" t="s">
        <v>509</v>
      </c>
      <c r="G46" s="2" t="s">
        <v>509</v>
      </c>
      <c r="H46" s="2" t="s">
        <v>509</v>
      </c>
      <c r="I46" s="2" t="s">
        <v>241</v>
      </c>
      <c r="J46" s="2" t="s">
        <v>594</v>
      </c>
      <c r="K46" s="2" t="s">
        <v>509</v>
      </c>
      <c r="L46" s="2" t="s">
        <v>509</v>
      </c>
      <c r="M46" s="2" t="s">
        <v>509</v>
      </c>
      <c r="N46" s="2" t="s">
        <v>509</v>
      </c>
      <c r="O46" s="2" t="s">
        <v>509</v>
      </c>
      <c r="P46" s="2" t="s">
        <v>509</v>
      </c>
      <c r="Q46" s="2" t="s">
        <v>509</v>
      </c>
      <c r="R46" s="2" t="s">
        <v>509</v>
      </c>
      <c r="S46" s="2" t="s">
        <v>509</v>
      </c>
      <c r="T46" s="2" t="s">
        <v>509</v>
      </c>
      <c r="U46" s="2" t="s">
        <v>509</v>
      </c>
      <c r="V46" s="2" t="s">
        <v>241</v>
      </c>
      <c r="W46" s="5" t="str">
        <f t="shared" si="23"/>
        <v>Gupta Empire</v>
      </c>
      <c r="X46" s="5" t="str">
        <f t="shared" si="24"/>
        <v>Chandragupta II</v>
      </c>
    </row>
    <row r="47">
      <c r="A47" s="12" t="s">
        <v>236</v>
      </c>
      <c r="B47" s="12" t="s">
        <v>465</v>
      </c>
      <c r="C47" s="22" t="str">
        <f>HYPERLINK("https://www.google.com/maps/d/edit?hl=en&amp;mid=1970tbtM-tv6DT2EZxbJqBsaOKTTYQn3E&amp;ll=25.600334733413224%2C85.17480100122827&amp;z=12","40")</f>
        <v>40</v>
      </c>
      <c r="D47" s="21" t="str">
        <f>HYPERLINK("https://en.wikipedia.org/wiki/Kumhrar","Kumhrar")</f>
        <v>Kumhrar</v>
      </c>
      <c r="E47" s="21" t="str">
        <f t="shared" ref="E47:E48" si="25">HYPERLINK("https://en.wikipedia.org/wiki/Patna","Patna")</f>
        <v>Patna</v>
      </c>
      <c r="F47" s="21" t="str">
        <f t="shared" ref="F47:F48" si="26">HYPERLINK("https://en.wikipedia.org/wiki/Patna_district","Patna")</f>
        <v>Patna</v>
      </c>
      <c r="G47" s="21" t="str">
        <f t="shared" ref="G47:G58" si="27">HYPERLINK("https://en.wikipedia.org/wiki/Patna_division","Patna")</f>
        <v>Patna</v>
      </c>
      <c r="H47" s="21" t="str">
        <f t="shared" ref="H47:H62" si="28">HYPERLINK("https://en.wikipedia.org/wiki/Bihar","Bihar")</f>
        <v>Bihar</v>
      </c>
      <c r="I47" s="2" t="s">
        <v>241</v>
      </c>
      <c r="J47" s="2" t="s">
        <v>595</v>
      </c>
      <c r="K47" s="5" t="str">
        <f>HYPERLINK("https://en.wikipedia.org/wiki/Pataliputra","Pataliputtra")</f>
        <v>Pataliputtra</v>
      </c>
      <c r="L47" s="2" t="s">
        <v>509</v>
      </c>
      <c r="M47" s="2" t="s">
        <v>509</v>
      </c>
      <c r="N47" s="2" t="s">
        <v>509</v>
      </c>
      <c r="O47" s="21" t="str">
        <f t="shared" ref="O47:O62" si="29">HYPERLINK("https://en.wikipedia.org/wiki/Magadha","Magadha")</f>
        <v>Magadha</v>
      </c>
      <c r="P47" s="2" t="s">
        <v>509</v>
      </c>
      <c r="Q47" s="2" t="s">
        <v>509</v>
      </c>
      <c r="R47" s="2" t="s">
        <v>416</v>
      </c>
      <c r="S47" s="2" t="s">
        <v>509</v>
      </c>
      <c r="T47" s="2" t="s">
        <v>509</v>
      </c>
      <c r="U47" s="2" t="s">
        <v>509</v>
      </c>
      <c r="V47" s="2" t="s">
        <v>241</v>
      </c>
      <c r="W47" s="5" t="str">
        <f t="shared" si="23"/>
        <v>Gupta Empire</v>
      </c>
      <c r="X47" s="5" t="str">
        <f t="shared" si="24"/>
        <v>Chandragupta II</v>
      </c>
    </row>
    <row r="48">
      <c r="A48" s="12" t="s">
        <v>236</v>
      </c>
      <c r="B48" s="12" t="s">
        <v>596</v>
      </c>
      <c r="C48" s="13">
        <v>41.0</v>
      </c>
      <c r="D48" s="2" t="s">
        <v>509</v>
      </c>
      <c r="E48" s="21" t="str">
        <f t="shared" si="25"/>
        <v>Patna</v>
      </c>
      <c r="F48" s="21" t="str">
        <f t="shared" si="26"/>
        <v>Patna</v>
      </c>
      <c r="G48" s="21" t="str">
        <f t="shared" si="27"/>
        <v>Patna</v>
      </c>
      <c r="H48" s="21" t="str">
        <f t="shared" si="28"/>
        <v>Bihar</v>
      </c>
      <c r="I48" s="2" t="s">
        <v>241</v>
      </c>
      <c r="J48" s="2" t="s">
        <v>509</v>
      </c>
      <c r="K48" s="2" t="s">
        <v>326</v>
      </c>
      <c r="L48" s="2" t="s">
        <v>509</v>
      </c>
      <c r="M48" s="2" t="s">
        <v>509</v>
      </c>
      <c r="N48" s="2" t="s">
        <v>509</v>
      </c>
      <c r="O48" s="21" t="str">
        <f t="shared" si="29"/>
        <v>Magadha</v>
      </c>
      <c r="P48" s="2" t="s">
        <v>509</v>
      </c>
      <c r="Q48" s="2" t="s">
        <v>509</v>
      </c>
      <c r="R48" s="2" t="s">
        <v>509</v>
      </c>
      <c r="S48" s="2" t="s">
        <v>509</v>
      </c>
      <c r="T48" s="2" t="s">
        <v>509</v>
      </c>
      <c r="U48" s="2" t="s">
        <v>509</v>
      </c>
      <c r="V48" s="2" t="s">
        <v>241</v>
      </c>
      <c r="W48" s="5" t="str">
        <f t="shared" si="23"/>
        <v>Gupta Empire</v>
      </c>
      <c r="X48" s="5" t="str">
        <f t="shared" si="24"/>
        <v>Chandragupta II</v>
      </c>
    </row>
    <row r="49">
      <c r="A49" s="12" t="s">
        <v>242</v>
      </c>
      <c r="B49" s="12" t="s">
        <v>596</v>
      </c>
      <c r="C49" s="22" t="str">
        <f>HYPERLINK("https://www.google.com/maps/d/edit?hl=en&amp;mid=1970tbtM-tv6DT2EZxbJqBsaOKTTYQn3E&amp;ll=25.021011866415765%2C85.4992275630334&amp;z=12","42")</f>
        <v>42</v>
      </c>
      <c r="D49" s="2" t="s">
        <v>597</v>
      </c>
      <c r="E49" s="21" t="str">
        <f>HYPERLINK("https://en.wikipedia.org/wiki/Giriyak","Giriyak")</f>
        <v>Giriyak</v>
      </c>
      <c r="F49" s="21" t="str">
        <f t="shared" ref="F49:F58" si="30">HYPERLINK("https://en.wikipedia.org/wiki/Nalanda_district","Nalanda")</f>
        <v>Nalanda</v>
      </c>
      <c r="G49" s="21" t="str">
        <f t="shared" si="27"/>
        <v>Patna</v>
      </c>
      <c r="H49" s="21" t="str">
        <f t="shared" si="28"/>
        <v>Bihar</v>
      </c>
      <c r="I49" s="2" t="s">
        <v>241</v>
      </c>
      <c r="J49" s="2" t="s">
        <v>328</v>
      </c>
      <c r="K49" s="5" t="str">
        <f>HYPERLINK("https://www.jatland.com/home/Giryak","Giryek")</f>
        <v>Giryek</v>
      </c>
      <c r="L49" s="2" t="s">
        <v>509</v>
      </c>
      <c r="M49" s="2" t="s">
        <v>509</v>
      </c>
      <c r="N49" s="2" t="s">
        <v>509</v>
      </c>
      <c r="O49" s="21" t="str">
        <f t="shared" si="29"/>
        <v>Magadha</v>
      </c>
      <c r="P49" s="2" t="s">
        <v>509</v>
      </c>
      <c r="Q49" s="2" t="s">
        <v>509</v>
      </c>
      <c r="R49" s="2" t="s">
        <v>509</v>
      </c>
      <c r="S49" s="2" t="s">
        <v>509</v>
      </c>
      <c r="T49" s="2" t="s">
        <v>509</v>
      </c>
      <c r="U49" s="2" t="s">
        <v>509</v>
      </c>
      <c r="V49" s="2" t="s">
        <v>241</v>
      </c>
      <c r="W49" s="5" t="str">
        <f t="shared" si="23"/>
        <v>Gupta Empire</v>
      </c>
      <c r="X49" s="5" t="str">
        <f t="shared" si="24"/>
        <v>Chandragupta II</v>
      </c>
    </row>
    <row r="50">
      <c r="A50" s="12" t="s">
        <v>242</v>
      </c>
      <c r="B50" s="12" t="s">
        <v>598</v>
      </c>
      <c r="C50" s="22" t="str">
        <f>HYPERLINK("https://www.google.com/maps/d/edit?hl=en&amp;mid=1970tbtM-tv6DT2EZxbJqBsaOKTTYQn3E&amp;ll=25.146201055831895%2C85.42835071494505&amp;z=12","43")</f>
        <v>43</v>
      </c>
      <c r="D50" s="2" t="s">
        <v>599</v>
      </c>
      <c r="E50" s="2" t="s">
        <v>600</v>
      </c>
      <c r="F50" s="21" t="str">
        <f t="shared" si="30"/>
        <v>Nalanda</v>
      </c>
      <c r="G50" s="21" t="str">
        <f t="shared" si="27"/>
        <v>Patna</v>
      </c>
      <c r="H50" s="21" t="str">
        <f t="shared" si="28"/>
        <v>Bihar</v>
      </c>
      <c r="I50" s="2" t="s">
        <v>241</v>
      </c>
      <c r="J50" s="2" t="s">
        <v>599</v>
      </c>
      <c r="K50" s="5" t="str">
        <f>HYPERLINK("https://en.wikipedia.org/wiki/Nalanda","Nala")</f>
        <v>Nala</v>
      </c>
      <c r="L50" s="2" t="s">
        <v>509</v>
      </c>
      <c r="M50" s="2" t="s">
        <v>509</v>
      </c>
      <c r="N50" s="2" t="s">
        <v>509</v>
      </c>
      <c r="O50" s="21" t="str">
        <f t="shared" si="29"/>
        <v>Magadha</v>
      </c>
      <c r="P50" s="2" t="s">
        <v>509</v>
      </c>
      <c r="Q50" s="2" t="s">
        <v>509</v>
      </c>
      <c r="R50" s="2" t="s">
        <v>601</v>
      </c>
      <c r="S50" s="2" t="s">
        <v>509</v>
      </c>
      <c r="T50" s="2" t="s">
        <v>509</v>
      </c>
      <c r="U50" s="2" t="s">
        <v>509</v>
      </c>
      <c r="V50" s="2" t="s">
        <v>241</v>
      </c>
      <c r="W50" s="5" t="str">
        <f t="shared" si="23"/>
        <v>Gupta Empire</v>
      </c>
      <c r="X50" s="5" t="str">
        <f t="shared" si="24"/>
        <v>Chandragupta II</v>
      </c>
    </row>
    <row r="51">
      <c r="A51" s="12" t="s">
        <v>242</v>
      </c>
      <c r="B51" s="12" t="s">
        <v>598</v>
      </c>
      <c r="C51" s="22" t="str">
        <f>HYPERLINK("https://www.google.com/maps/d/edit?hl=en&amp;mid=1970tbtM-tv6DT2EZxbJqBsaOKTTYQn3E&amp;ll=25.018748635180835%2C85.4032881539099&amp;z=12","44")</f>
        <v>44</v>
      </c>
      <c r="D51" s="2" t="s">
        <v>340</v>
      </c>
      <c r="E51" s="21" t="str">
        <f t="shared" ref="E51:E58" si="31">HYPERLINK("https://en.wikipedia.org/wiki/Rajgir","Rajgir")</f>
        <v>Rajgir</v>
      </c>
      <c r="F51" s="21" t="str">
        <f t="shared" si="30"/>
        <v>Nalanda</v>
      </c>
      <c r="G51" s="21" t="str">
        <f t="shared" si="27"/>
        <v>Patna</v>
      </c>
      <c r="H51" s="21" t="str">
        <f t="shared" si="28"/>
        <v>Bihar</v>
      </c>
      <c r="I51" s="2" t="s">
        <v>241</v>
      </c>
      <c r="J51" s="2" t="s">
        <v>509</v>
      </c>
      <c r="K51" s="2" t="s">
        <v>602</v>
      </c>
      <c r="L51" s="2" t="s">
        <v>509</v>
      </c>
      <c r="M51" s="2" t="s">
        <v>509</v>
      </c>
      <c r="N51" s="2" t="s">
        <v>509</v>
      </c>
      <c r="O51" s="21" t="str">
        <f t="shared" si="29"/>
        <v>Magadha</v>
      </c>
      <c r="P51" s="2" t="s">
        <v>509</v>
      </c>
      <c r="Q51" s="2" t="s">
        <v>509</v>
      </c>
      <c r="R51" s="2" t="s">
        <v>509</v>
      </c>
      <c r="S51" s="2" t="s">
        <v>509</v>
      </c>
      <c r="T51" s="2" t="s">
        <v>509</v>
      </c>
      <c r="U51" s="2" t="s">
        <v>509</v>
      </c>
      <c r="V51" s="2" t="s">
        <v>241</v>
      </c>
      <c r="W51" s="5" t="str">
        <f t="shared" si="23"/>
        <v>Gupta Empire</v>
      </c>
      <c r="X51" s="5" t="str">
        <f t="shared" si="24"/>
        <v>Chandragupta II</v>
      </c>
    </row>
    <row r="52">
      <c r="A52" s="12" t="s">
        <v>246</v>
      </c>
      <c r="B52" s="12" t="s">
        <v>603</v>
      </c>
      <c r="C52" s="22" t="str">
        <f>HYPERLINK("https://www.google.com/maps/d/edit?hl=en&amp;mid=1970tbtM-tv6DT2EZxbJqBsaOKTTYQn3E&amp;ll=25.011304665466987%2C85.4332480868809&amp;z=12","45")</f>
        <v>45</v>
      </c>
      <c r="D52" s="2" t="s">
        <v>349</v>
      </c>
      <c r="E52" s="21" t="str">
        <f t="shared" si="31"/>
        <v>Rajgir</v>
      </c>
      <c r="F52" s="21" t="str">
        <f t="shared" si="30"/>
        <v>Nalanda</v>
      </c>
      <c r="G52" s="21" t="str">
        <f t="shared" si="27"/>
        <v>Patna</v>
      </c>
      <c r="H52" s="21" t="str">
        <f t="shared" si="28"/>
        <v>Bihar</v>
      </c>
      <c r="I52" s="2" t="s">
        <v>241</v>
      </c>
      <c r="K52" s="2" t="s">
        <v>602</v>
      </c>
      <c r="L52" s="2" t="s">
        <v>509</v>
      </c>
      <c r="M52" s="2" t="s">
        <v>509</v>
      </c>
      <c r="N52" s="2" t="s">
        <v>509</v>
      </c>
      <c r="O52" s="21" t="str">
        <f t="shared" si="29"/>
        <v>Magadha</v>
      </c>
      <c r="P52" s="2" t="s">
        <v>509</v>
      </c>
      <c r="Q52" s="2" t="s">
        <v>509</v>
      </c>
      <c r="R52" s="2" t="s">
        <v>509</v>
      </c>
      <c r="S52" s="2" t="s">
        <v>509</v>
      </c>
      <c r="T52" s="2" t="s">
        <v>509</v>
      </c>
      <c r="U52" s="2" t="s">
        <v>509</v>
      </c>
      <c r="V52" s="2" t="s">
        <v>241</v>
      </c>
      <c r="W52" s="5" t="str">
        <f t="shared" si="23"/>
        <v>Gupta Empire</v>
      </c>
      <c r="X52" s="5" t="str">
        <f t="shared" si="24"/>
        <v>Chandragupta II</v>
      </c>
    </row>
    <row r="53">
      <c r="A53" s="12" t="s">
        <v>246</v>
      </c>
      <c r="B53" s="12" t="s">
        <v>603</v>
      </c>
      <c r="C53" s="22" t="str">
        <f>HYPERLINK("https://www.google.com/maps/d/edit?hl=en&amp;mid=1970tbtM-tv6DT2EZxbJqBsaOKTTYQn3E&amp;ll=25.005060701273067%2C85.43872566517189&amp;z=12","46")</f>
        <v>46</v>
      </c>
      <c r="D53" s="21" t="str">
        <f>HYPERLINK("https://en.wikipedia.org/wiki/Vulture_Peak","Vulture Peak")</f>
        <v>Vulture Peak</v>
      </c>
      <c r="E53" s="21" t="str">
        <f t="shared" si="31"/>
        <v>Rajgir</v>
      </c>
      <c r="F53" s="21" t="str">
        <f t="shared" si="30"/>
        <v>Nalanda</v>
      </c>
      <c r="G53" s="21" t="str">
        <f t="shared" si="27"/>
        <v>Patna</v>
      </c>
      <c r="H53" s="21" t="str">
        <f t="shared" si="28"/>
        <v>Bihar</v>
      </c>
      <c r="I53" s="2" t="s">
        <v>241</v>
      </c>
      <c r="J53" s="2" t="s">
        <v>342</v>
      </c>
      <c r="K53" s="2" t="s">
        <v>602</v>
      </c>
      <c r="L53" s="2" t="s">
        <v>509</v>
      </c>
      <c r="M53" s="2" t="s">
        <v>509</v>
      </c>
      <c r="N53" s="2" t="s">
        <v>509</v>
      </c>
      <c r="O53" s="21" t="str">
        <f t="shared" si="29"/>
        <v>Magadha</v>
      </c>
      <c r="P53" s="2" t="s">
        <v>509</v>
      </c>
      <c r="Q53" s="2" t="s">
        <v>509</v>
      </c>
      <c r="R53" s="2" t="s">
        <v>509</v>
      </c>
      <c r="S53" s="2" t="s">
        <v>509</v>
      </c>
      <c r="T53" s="2" t="s">
        <v>509</v>
      </c>
      <c r="U53" s="2" t="s">
        <v>509</v>
      </c>
      <c r="V53" s="2" t="s">
        <v>241</v>
      </c>
      <c r="W53" s="5" t="str">
        <f t="shared" si="23"/>
        <v>Gupta Empire</v>
      </c>
      <c r="X53" s="5" t="str">
        <f t="shared" si="24"/>
        <v>Chandragupta II</v>
      </c>
    </row>
    <row r="54">
      <c r="A54" s="12" t="s">
        <v>250</v>
      </c>
      <c r="B54" s="12" t="s">
        <v>604</v>
      </c>
      <c r="C54" s="13">
        <v>47.0</v>
      </c>
      <c r="D54" s="21" t="str">
        <f>HYPERLINK("https://www.indianetzone.com/76/venuvana.htm","Venu Van")</f>
        <v>Venu Van</v>
      </c>
      <c r="E54" s="21" t="str">
        <f t="shared" si="31"/>
        <v>Rajgir</v>
      </c>
      <c r="F54" s="21" t="str">
        <f t="shared" si="30"/>
        <v>Nalanda</v>
      </c>
      <c r="G54" s="21" t="str">
        <f t="shared" si="27"/>
        <v>Patna</v>
      </c>
      <c r="H54" s="21" t="str">
        <f t="shared" si="28"/>
        <v>Bihar</v>
      </c>
      <c r="I54" s="2" t="s">
        <v>241</v>
      </c>
      <c r="J54" s="2" t="s">
        <v>361</v>
      </c>
      <c r="K54" s="2" t="s">
        <v>602</v>
      </c>
      <c r="L54" s="2" t="s">
        <v>509</v>
      </c>
      <c r="M54" s="2" t="s">
        <v>509</v>
      </c>
      <c r="N54" s="2" t="s">
        <v>509</v>
      </c>
      <c r="O54" s="21" t="str">
        <f t="shared" si="29"/>
        <v>Magadha</v>
      </c>
      <c r="P54" s="2" t="s">
        <v>509</v>
      </c>
      <c r="Q54" s="2" t="s">
        <v>509</v>
      </c>
      <c r="R54" s="2" t="s">
        <v>509</v>
      </c>
      <c r="S54" s="2" t="s">
        <v>509</v>
      </c>
      <c r="T54" s="2" t="s">
        <v>509</v>
      </c>
      <c r="U54" s="2" t="s">
        <v>509</v>
      </c>
      <c r="V54" s="2" t="s">
        <v>241</v>
      </c>
      <c r="W54" s="5" t="str">
        <f t="shared" si="23"/>
        <v>Gupta Empire</v>
      </c>
      <c r="X54" s="5" t="str">
        <f t="shared" si="24"/>
        <v>Chandragupta II</v>
      </c>
    </row>
    <row r="55">
      <c r="A55" s="12" t="s">
        <v>250</v>
      </c>
      <c r="B55" s="12" t="s">
        <v>604</v>
      </c>
      <c r="C55" s="13">
        <v>48.0</v>
      </c>
      <c r="D55" s="2" t="s">
        <v>509</v>
      </c>
      <c r="E55" s="21" t="str">
        <f t="shared" si="31"/>
        <v>Rajgir</v>
      </c>
      <c r="F55" s="21" t="str">
        <f t="shared" si="30"/>
        <v>Nalanda</v>
      </c>
      <c r="G55" s="21" t="str">
        <f t="shared" si="27"/>
        <v>Patna</v>
      </c>
      <c r="H55" s="21" t="str">
        <f t="shared" si="28"/>
        <v>Bihar</v>
      </c>
      <c r="I55" s="2" t="s">
        <v>241</v>
      </c>
      <c r="J55" s="2" t="s">
        <v>605</v>
      </c>
      <c r="K55" s="2" t="s">
        <v>602</v>
      </c>
      <c r="L55" s="2" t="s">
        <v>509</v>
      </c>
      <c r="M55" s="2" t="s">
        <v>509</v>
      </c>
      <c r="N55" s="2" t="s">
        <v>509</v>
      </c>
      <c r="O55" s="21" t="str">
        <f t="shared" si="29"/>
        <v>Magadha</v>
      </c>
      <c r="P55" s="2" t="s">
        <v>509</v>
      </c>
      <c r="Q55" s="2" t="s">
        <v>509</v>
      </c>
      <c r="R55" s="2" t="s">
        <v>509</v>
      </c>
      <c r="S55" s="2" t="s">
        <v>509</v>
      </c>
      <c r="T55" s="2" t="s">
        <v>509</v>
      </c>
      <c r="U55" s="2" t="s">
        <v>509</v>
      </c>
      <c r="V55" s="2" t="s">
        <v>241</v>
      </c>
      <c r="W55" s="5" t="str">
        <f t="shared" si="23"/>
        <v>Gupta Empire</v>
      </c>
      <c r="X55" s="5" t="str">
        <f t="shared" si="24"/>
        <v>Chandragupta II</v>
      </c>
    </row>
    <row r="56">
      <c r="A56" s="12" t="s">
        <v>250</v>
      </c>
      <c r="B56" s="12" t="s">
        <v>606</v>
      </c>
      <c r="C56" s="13">
        <v>48.0</v>
      </c>
      <c r="D56" s="2" t="s">
        <v>607</v>
      </c>
      <c r="E56" s="21" t="str">
        <f t="shared" si="31"/>
        <v>Rajgir</v>
      </c>
      <c r="F56" s="21" t="str">
        <f t="shared" si="30"/>
        <v>Nalanda</v>
      </c>
      <c r="G56" s="21" t="str">
        <f t="shared" si="27"/>
        <v>Patna</v>
      </c>
      <c r="H56" s="21" t="str">
        <f t="shared" si="28"/>
        <v>Bihar</v>
      </c>
      <c r="I56" s="2" t="s">
        <v>241</v>
      </c>
      <c r="J56" s="2" t="s">
        <v>368</v>
      </c>
      <c r="K56" s="2" t="s">
        <v>602</v>
      </c>
      <c r="L56" s="2" t="s">
        <v>509</v>
      </c>
      <c r="M56" s="2" t="s">
        <v>509</v>
      </c>
      <c r="N56" s="2" t="s">
        <v>509</v>
      </c>
      <c r="O56" s="21" t="str">
        <f t="shared" si="29"/>
        <v>Magadha</v>
      </c>
      <c r="P56" s="2" t="s">
        <v>509</v>
      </c>
      <c r="Q56" s="2" t="s">
        <v>509</v>
      </c>
      <c r="R56" s="2" t="s">
        <v>509</v>
      </c>
      <c r="S56" s="2" t="s">
        <v>509</v>
      </c>
      <c r="T56" s="2" t="s">
        <v>509</v>
      </c>
      <c r="U56" s="2" t="s">
        <v>509</v>
      </c>
      <c r="V56" s="2" t="s">
        <v>241</v>
      </c>
      <c r="W56" s="5" t="str">
        <f t="shared" si="23"/>
        <v>Gupta Empire</v>
      </c>
      <c r="X56" s="5" t="str">
        <f t="shared" si="24"/>
        <v>Chandragupta II</v>
      </c>
    </row>
    <row r="57">
      <c r="A57" s="12" t="s">
        <v>250</v>
      </c>
      <c r="B57" s="12" t="s">
        <v>606</v>
      </c>
      <c r="C57" s="13">
        <v>49.0</v>
      </c>
      <c r="D57" s="21" t="str">
        <f>HYPERLINK("https://en.wikipedia.org/wiki/Saptaparni_Cave","Saptaparni Cave")</f>
        <v>Saptaparni Cave</v>
      </c>
      <c r="E57" s="21" t="str">
        <f t="shared" si="31"/>
        <v>Rajgir</v>
      </c>
      <c r="F57" s="21" t="str">
        <f t="shared" si="30"/>
        <v>Nalanda</v>
      </c>
      <c r="G57" s="21" t="str">
        <f t="shared" si="27"/>
        <v>Patna</v>
      </c>
      <c r="H57" s="21" t="str">
        <f t="shared" si="28"/>
        <v>Bihar</v>
      </c>
      <c r="I57" s="2" t="s">
        <v>241</v>
      </c>
      <c r="J57" s="2" t="s">
        <v>373</v>
      </c>
      <c r="K57" s="2" t="s">
        <v>602</v>
      </c>
      <c r="L57" s="2" t="s">
        <v>509</v>
      </c>
      <c r="M57" s="2" t="s">
        <v>509</v>
      </c>
      <c r="N57" s="2" t="s">
        <v>509</v>
      </c>
      <c r="O57" s="21" t="str">
        <f t="shared" si="29"/>
        <v>Magadha</v>
      </c>
      <c r="P57" s="2" t="s">
        <v>509</v>
      </c>
      <c r="Q57" s="2" t="s">
        <v>509</v>
      </c>
      <c r="R57" s="2" t="s">
        <v>509</v>
      </c>
      <c r="S57" s="2" t="s">
        <v>509</v>
      </c>
      <c r="T57" s="2" t="s">
        <v>509</v>
      </c>
      <c r="U57" s="2" t="s">
        <v>509</v>
      </c>
      <c r="V57" s="2" t="s">
        <v>241</v>
      </c>
      <c r="W57" s="5" t="str">
        <f t="shared" si="23"/>
        <v>Gupta Empire</v>
      </c>
      <c r="X57" s="5" t="str">
        <f t="shared" si="24"/>
        <v>Chandragupta II</v>
      </c>
    </row>
    <row r="58">
      <c r="A58" s="12" t="s">
        <v>250</v>
      </c>
      <c r="B58" s="12" t="s">
        <v>608</v>
      </c>
      <c r="C58" s="13">
        <v>50.0</v>
      </c>
      <c r="D58" s="2" t="s">
        <v>509</v>
      </c>
      <c r="E58" s="21" t="str">
        <f t="shared" si="31"/>
        <v>Rajgir</v>
      </c>
      <c r="F58" s="21" t="str">
        <f t="shared" si="30"/>
        <v>Nalanda</v>
      </c>
      <c r="G58" s="21" t="str">
        <f t="shared" si="27"/>
        <v>Patna</v>
      </c>
      <c r="H58" s="21" t="str">
        <f t="shared" si="28"/>
        <v>Bihar</v>
      </c>
      <c r="I58" s="2" t="s">
        <v>241</v>
      </c>
      <c r="J58" s="2" t="s">
        <v>609</v>
      </c>
      <c r="K58" s="2" t="s">
        <v>602</v>
      </c>
      <c r="L58" s="2" t="s">
        <v>509</v>
      </c>
      <c r="M58" s="2" t="s">
        <v>509</v>
      </c>
      <c r="N58" s="2" t="s">
        <v>509</v>
      </c>
      <c r="O58" s="21" t="str">
        <f t="shared" si="29"/>
        <v>Magadha</v>
      </c>
      <c r="P58" s="2" t="s">
        <v>509</v>
      </c>
      <c r="Q58" s="2" t="s">
        <v>509</v>
      </c>
      <c r="R58" s="2" t="s">
        <v>509</v>
      </c>
      <c r="S58" s="2" t="s">
        <v>509</v>
      </c>
      <c r="T58" s="2" t="s">
        <v>509</v>
      </c>
      <c r="U58" s="2" t="s">
        <v>509</v>
      </c>
      <c r="V58" s="2" t="s">
        <v>241</v>
      </c>
      <c r="W58" s="5" t="str">
        <f t="shared" si="23"/>
        <v>Gupta Empire</v>
      </c>
      <c r="X58" s="5" t="str">
        <f t="shared" si="24"/>
        <v>Chandragupta II</v>
      </c>
    </row>
    <row r="59">
      <c r="A59" s="12" t="s">
        <v>252</v>
      </c>
      <c r="B59" s="12" t="s">
        <v>610</v>
      </c>
      <c r="C59" s="22" t="str">
        <f>HYPERLINK("https://www.google.com/maps/d/edit?hl=en&amp;mid=1970tbtM-tv6DT2EZxbJqBsaOKTTYQn3E&amp;ll=24.78969479649287%2C84.98467590145651&amp;z=12","51")</f>
        <v>51</v>
      </c>
      <c r="D59" s="2" t="s">
        <v>509</v>
      </c>
      <c r="E59" s="5" t="str">
        <f>HYPERLINK("https://en.wikipedia.org/wiki/Gaya,_India","Gaya")</f>
        <v>Gaya</v>
      </c>
      <c r="F59" s="21" t="str">
        <f t="shared" ref="F59:F61" si="32">HYPERLINK("https://en.wikipedia.org/wiki/Gaya_district","Gaya")</f>
        <v>Gaya</v>
      </c>
      <c r="G59" s="21" t="str">
        <f t="shared" ref="G59:G61" si="33">HYPERLINK("https://en.wikipedia.org/wiki/Magadh_division","Magadh")</f>
        <v>Magadh</v>
      </c>
      <c r="H59" s="21" t="str">
        <f t="shared" si="28"/>
        <v>Bihar</v>
      </c>
      <c r="I59" s="2" t="s">
        <v>241</v>
      </c>
      <c r="J59" s="2" t="s">
        <v>509</v>
      </c>
      <c r="K59" s="2" t="s">
        <v>611</v>
      </c>
      <c r="L59" s="2" t="s">
        <v>509</v>
      </c>
      <c r="M59" s="2" t="s">
        <v>509</v>
      </c>
      <c r="N59" s="2" t="s">
        <v>509</v>
      </c>
      <c r="O59" s="21" t="str">
        <f t="shared" si="29"/>
        <v>Magadha</v>
      </c>
      <c r="P59" s="2" t="s">
        <v>509</v>
      </c>
      <c r="Q59" s="2" t="s">
        <v>509</v>
      </c>
      <c r="R59" s="2" t="s">
        <v>509</v>
      </c>
      <c r="S59" s="2" t="s">
        <v>509</v>
      </c>
      <c r="T59" s="2" t="s">
        <v>509</v>
      </c>
      <c r="U59" s="2" t="s">
        <v>509</v>
      </c>
      <c r="V59" s="2" t="s">
        <v>241</v>
      </c>
      <c r="W59" s="5" t="str">
        <f t="shared" si="23"/>
        <v>Gupta Empire</v>
      </c>
      <c r="X59" s="5" t="str">
        <f t="shared" si="24"/>
        <v>Chandragupta II</v>
      </c>
    </row>
    <row r="60">
      <c r="A60" s="12" t="s">
        <v>252</v>
      </c>
      <c r="B60" s="12" t="s">
        <v>612</v>
      </c>
      <c r="C60" s="22" t="str">
        <f>HYPERLINK("https://www.google.com/maps/d/edit?hl=en&amp;mid=1970tbtM-tv6DT2EZxbJqBsaOKTTYQn3E&amp;ll=24.696962894699446%2C84.9659879247863&amp;z=12","52")</f>
        <v>52</v>
      </c>
      <c r="D60" s="21" t="str">
        <f>HYPERLINK("https://en.wikipedia.org/wiki/Mahabodhi_Temple","Mahabodhi Temple")</f>
        <v>Mahabodhi Temple</v>
      </c>
      <c r="E60" s="21" t="str">
        <f>HYPERLINK("https://en.wikipedia.org/wiki/Bodh_Gaya","Bodh Gaya")</f>
        <v>Bodh Gaya</v>
      </c>
      <c r="F60" s="21" t="str">
        <f t="shared" si="32"/>
        <v>Gaya</v>
      </c>
      <c r="G60" s="21" t="str">
        <f t="shared" si="33"/>
        <v>Magadh</v>
      </c>
      <c r="H60" s="21" t="str">
        <f t="shared" si="28"/>
        <v>Bihar</v>
      </c>
      <c r="I60" s="2" t="s">
        <v>241</v>
      </c>
      <c r="J60" s="2" t="s">
        <v>613</v>
      </c>
      <c r="K60" s="2" t="s">
        <v>509</v>
      </c>
      <c r="L60" s="2" t="s">
        <v>509</v>
      </c>
      <c r="M60" s="2" t="s">
        <v>509</v>
      </c>
      <c r="N60" s="2" t="s">
        <v>509</v>
      </c>
      <c r="O60" s="21" t="str">
        <f t="shared" si="29"/>
        <v>Magadha</v>
      </c>
      <c r="P60" s="2" t="s">
        <v>509</v>
      </c>
      <c r="Q60" s="2" t="s">
        <v>509</v>
      </c>
      <c r="R60" s="2" t="s">
        <v>509</v>
      </c>
      <c r="S60" s="2" t="s">
        <v>509</v>
      </c>
      <c r="T60" s="2" t="s">
        <v>509</v>
      </c>
      <c r="U60" s="2" t="s">
        <v>509</v>
      </c>
      <c r="V60" s="2" t="s">
        <v>241</v>
      </c>
      <c r="W60" s="5" t="str">
        <f t="shared" si="23"/>
        <v>Gupta Empire</v>
      </c>
      <c r="X60" s="5" t="str">
        <f t="shared" si="24"/>
        <v>Chandragupta II</v>
      </c>
    </row>
    <row r="61">
      <c r="A61" s="12" t="s">
        <v>261</v>
      </c>
      <c r="B61" s="12" t="s">
        <v>614</v>
      </c>
      <c r="C61" s="20" t="str">
        <f>HYPERLINK("https://www.google.com/maps/d/edit?hl=en&amp;mid=1970tbtM-tv6DT2EZxbJqBsaOKTTYQn3E&amp;ll=24.548687563998897%2C85.2906752102283&amp;z=12","53")</f>
        <v>53</v>
      </c>
      <c r="D61" s="21" t="str">
        <f>HYPERLINK("http://bhpromo.org.in/index.php?option=com_content&amp;view=article&amp;id=71&amp;Itemid=76","Gurpa Hill")</f>
        <v>Gurpa Hill</v>
      </c>
      <c r="E61" s="2" t="s">
        <v>615</v>
      </c>
      <c r="F61" s="21" t="str">
        <f t="shared" si="32"/>
        <v>Gaya</v>
      </c>
      <c r="G61" s="21" t="str">
        <f t="shared" si="33"/>
        <v>Magadh</v>
      </c>
      <c r="H61" s="21" t="str">
        <f t="shared" si="28"/>
        <v>Bihar</v>
      </c>
      <c r="I61" s="2" t="s">
        <v>241</v>
      </c>
      <c r="J61" s="2" t="s">
        <v>616</v>
      </c>
      <c r="L61" s="2" t="s">
        <v>509</v>
      </c>
      <c r="M61" s="2" t="s">
        <v>509</v>
      </c>
      <c r="N61" s="2" t="s">
        <v>509</v>
      </c>
      <c r="O61" s="21" t="str">
        <f t="shared" si="29"/>
        <v>Magadha</v>
      </c>
      <c r="P61" s="2" t="s">
        <v>509</v>
      </c>
      <c r="Q61" s="2" t="s">
        <v>509</v>
      </c>
      <c r="R61" s="2" t="s">
        <v>509</v>
      </c>
      <c r="S61" s="2" t="s">
        <v>509</v>
      </c>
      <c r="T61" s="2" t="s">
        <v>509</v>
      </c>
      <c r="U61" s="2" t="s">
        <v>509</v>
      </c>
      <c r="V61" s="2" t="s">
        <v>241</v>
      </c>
      <c r="W61" s="5" t="str">
        <f t="shared" si="23"/>
        <v>Gupta Empire</v>
      </c>
      <c r="X61" s="5" t="str">
        <f t="shared" si="24"/>
        <v>Chandragupta II</v>
      </c>
    </row>
    <row r="62">
      <c r="A62" s="12" t="s">
        <v>265</v>
      </c>
      <c r="B62" s="12" t="s">
        <v>617</v>
      </c>
      <c r="C62" s="22" t="str">
        <f>HYPERLINK("https://www.google.com/maps/d/edit?hl=en&amp;mid=1970tbtM-tv6DT2EZxbJqBsaOKTTYQn3E&amp;ll=25.600334733413224%2C85.17480100122827&amp;z=12","54")</f>
        <v>54</v>
      </c>
      <c r="D62" s="4" t="s">
        <v>509</v>
      </c>
      <c r="E62" s="21" t="str">
        <f>HYPERLINK("https://en.wikipedia.org/wiki/Patna","Patna")</f>
        <v>Patna</v>
      </c>
      <c r="F62" s="21" t="str">
        <f>HYPERLINK("https://en.wikipedia.org/wiki/Patna_district","Patna")</f>
        <v>Patna</v>
      </c>
      <c r="G62" s="21" t="str">
        <f>HYPERLINK("https://en.wikipedia.org/wiki/Patna_division","Patna")</f>
        <v>Patna</v>
      </c>
      <c r="H62" s="21" t="str">
        <f t="shared" si="28"/>
        <v>Bihar</v>
      </c>
      <c r="I62" s="2" t="s">
        <v>241</v>
      </c>
      <c r="J62" s="2" t="s">
        <v>509</v>
      </c>
      <c r="K62" s="5" t="str">
        <f>HYPERLINK("https://en.wikipedia.org/wiki/Pataliputra","Pataliputtra")</f>
        <v>Pataliputtra</v>
      </c>
      <c r="L62" s="2" t="s">
        <v>509</v>
      </c>
      <c r="M62" s="2" t="s">
        <v>509</v>
      </c>
      <c r="N62" s="2" t="s">
        <v>509</v>
      </c>
      <c r="O62" s="21" t="str">
        <f t="shared" si="29"/>
        <v>Magadha</v>
      </c>
      <c r="P62" s="2" t="s">
        <v>509</v>
      </c>
      <c r="Q62" s="2" t="s">
        <v>509</v>
      </c>
      <c r="R62" s="2" t="s">
        <v>416</v>
      </c>
      <c r="S62" s="2" t="s">
        <v>509</v>
      </c>
      <c r="T62" s="2" t="s">
        <v>509</v>
      </c>
      <c r="U62" s="2" t="s">
        <v>509</v>
      </c>
      <c r="V62" s="2" t="s">
        <v>241</v>
      </c>
      <c r="W62" s="5" t="str">
        <f t="shared" si="23"/>
        <v>Gupta Empire</v>
      </c>
      <c r="X62" s="5" t="str">
        <f t="shared" si="24"/>
        <v>Chandragupta II</v>
      </c>
    </row>
    <row r="63">
      <c r="A63" s="12" t="s">
        <v>265</v>
      </c>
      <c r="B63" s="12" t="s">
        <v>618</v>
      </c>
      <c r="C63" s="24">
        <v>55.0</v>
      </c>
      <c r="D63" s="2" t="s">
        <v>509</v>
      </c>
      <c r="E63" s="4" t="s">
        <v>509</v>
      </c>
      <c r="F63" s="4" t="s">
        <v>509</v>
      </c>
      <c r="G63" s="4" t="s">
        <v>509</v>
      </c>
      <c r="H63" s="4" t="s">
        <v>509</v>
      </c>
      <c r="I63" s="2" t="s">
        <v>241</v>
      </c>
      <c r="J63" s="2" t="s">
        <v>619</v>
      </c>
    </row>
    <row r="64">
      <c r="A64" s="12" t="s">
        <v>265</v>
      </c>
      <c r="B64" s="12" t="s">
        <v>618</v>
      </c>
      <c r="C64" s="20" t="str">
        <f>HYPERLINK("https://www.google.com/maps/d/edit?hl=en&amp;mid=1970tbtM-tv6DT2EZxbJqBsaOKTTYQn3E&amp;ll=25.311619542229757%2C82.96152352056333&amp;z=12","56")</f>
        <v>56</v>
      </c>
      <c r="D64" s="2" t="s">
        <v>509</v>
      </c>
      <c r="E64" s="21" t="str">
        <f>HYPERLINK("https://en.wikipedia.org/wiki/Varanasi","Varanasi")</f>
        <v>Varanasi</v>
      </c>
      <c r="F64" s="21" t="str">
        <f t="shared" ref="F64:F65" si="34">HYPERLINK("https://en.wikipedia.org/wiki/Varanasi_district","Varanasi")</f>
        <v>Varanasi</v>
      </c>
      <c r="G64" s="21" t="str">
        <f t="shared" ref="G64:G65" si="35">HYPERLINK("https://en.wikipedia.org/wiki/Varanasi_division","Varanasi")</f>
        <v>Varanasi</v>
      </c>
      <c r="H64" s="21" t="str">
        <f t="shared" ref="H64:H66" si="36">HYPERLINK("https://en.wikipedia.org/wiki/Uttar_Pradesh","Uttar Pradesh")</f>
        <v>Uttar Pradesh</v>
      </c>
      <c r="I64" s="2" t="s">
        <v>241</v>
      </c>
      <c r="O64" s="2" t="s">
        <v>620</v>
      </c>
    </row>
    <row r="65">
      <c r="A65" s="12" t="s">
        <v>265</v>
      </c>
      <c r="B65" s="12" t="s">
        <v>618</v>
      </c>
      <c r="C65" s="20" t="str">
        <f>HYPERLINK("https://www.google.com/maps/d/edit?hl=en&amp;mid=1970tbtM-tv6DT2EZxbJqBsaOKTTYQn3E&amp;ll=25.37185416787389%2C83.00546883306333&amp;z=12","57")</f>
        <v>57</v>
      </c>
      <c r="D65" s="5" t="str">
        <f>HYPERLINK("https://en.wikipedia.org/wiki/Dhamek_Stupa","Dhamekh Stupa")</f>
        <v>Dhamekh Stupa</v>
      </c>
      <c r="E65" s="21" t="str">
        <f>HYPERLINK("https://en.wikipedia.org/wiki/Sarnath","Sarnath")</f>
        <v>Sarnath</v>
      </c>
      <c r="F65" s="21" t="str">
        <f t="shared" si="34"/>
        <v>Varanasi</v>
      </c>
      <c r="G65" s="21" t="str">
        <f t="shared" si="35"/>
        <v>Varanasi</v>
      </c>
      <c r="H65" s="21" t="str">
        <f t="shared" si="36"/>
        <v>Uttar Pradesh</v>
      </c>
      <c r="I65" s="2" t="s">
        <v>241</v>
      </c>
      <c r="O65" s="2" t="s">
        <v>620</v>
      </c>
    </row>
    <row r="66">
      <c r="A66" s="12" t="s">
        <v>265</v>
      </c>
      <c r="B66" s="12" t="s">
        <v>621</v>
      </c>
      <c r="C66" s="20" t="str">
        <f>HYPERLINK("https://www.google.com/maps/d/edit?hl=en&amp;mid=1970tbtM-tv6DT2EZxbJqBsaOKTTYQn3E&amp;ll=25.340593900335598%2C81.36565102487407&amp;z=12","58")</f>
        <v>58</v>
      </c>
      <c r="D66" s="2" t="s">
        <v>622</v>
      </c>
      <c r="E66" s="2" t="s">
        <v>623</v>
      </c>
      <c r="F66" s="21" t="str">
        <f>HYPERLINK("https://en.wikipedia.org/wiki/Kaushambi_district","Kaushambi")</f>
        <v>Kaushambi</v>
      </c>
      <c r="G66" s="21" t="str">
        <f>HYPERLINK("https://en.wikipedia.org/wiki/Allahabad_division","Prayagraj")</f>
        <v>Prayagraj</v>
      </c>
      <c r="H66" s="21" t="str">
        <f t="shared" si="36"/>
        <v>Uttar Pradesh</v>
      </c>
      <c r="I66" s="2" t="s">
        <v>241</v>
      </c>
    </row>
    <row r="67">
      <c r="A67" s="12" t="s">
        <v>265</v>
      </c>
      <c r="B67" s="12" t="s">
        <v>621</v>
      </c>
      <c r="C67" s="24">
        <v>59.0</v>
      </c>
      <c r="D67" s="4" t="s">
        <v>509</v>
      </c>
      <c r="E67" s="4" t="s">
        <v>509</v>
      </c>
      <c r="F67" s="4" t="s">
        <v>509</v>
      </c>
      <c r="G67" s="4" t="s">
        <v>509</v>
      </c>
      <c r="H67" s="4" t="s">
        <v>509</v>
      </c>
      <c r="I67" s="2" t="s">
        <v>241</v>
      </c>
      <c r="J67" s="2" t="s">
        <v>624</v>
      </c>
      <c r="K67" s="4" t="s">
        <v>509</v>
      </c>
      <c r="L67" s="2" t="s">
        <v>509</v>
      </c>
      <c r="M67" s="2" t="s">
        <v>509</v>
      </c>
      <c r="N67" s="2"/>
      <c r="O67" s="25"/>
      <c r="P67" s="2"/>
      <c r="Q67" s="2"/>
      <c r="R67" s="2"/>
      <c r="S67" s="2"/>
      <c r="T67" s="2"/>
      <c r="U67" s="2"/>
      <c r="V67" s="2"/>
      <c r="W67" s="4"/>
      <c r="X67" s="4"/>
    </row>
    <row r="68">
      <c r="A68" s="12" t="s">
        <v>275</v>
      </c>
      <c r="B68" s="12" t="s">
        <v>625</v>
      </c>
      <c r="C68" s="22" t="str">
        <f>HYPERLINK("https://www.google.com/maps/d/edit?hl=en&amp;mid=1970tbtM-tv6DT2EZxbJqBsaOKTTYQn3E&amp;ll=25.600334733413224%2C85.17480100122827&amp;z=12","60")</f>
        <v>60</v>
      </c>
      <c r="D68" s="4" t="s">
        <v>509</v>
      </c>
      <c r="E68" s="21" t="str">
        <f>HYPERLINK("https://en.wikipedia.org/wiki/Patna","Patna")</f>
        <v>Patna</v>
      </c>
      <c r="F68" s="21" t="str">
        <f>HYPERLINK("https://en.wikipedia.org/wiki/Patna_district","Patna")</f>
        <v>Patna</v>
      </c>
      <c r="G68" s="21" t="str">
        <f>HYPERLINK("https://en.wikipedia.org/wiki/Patna_division","Patna")</f>
        <v>Patna</v>
      </c>
      <c r="H68" s="21" t="str">
        <f t="shared" ref="H68:H69" si="37">HYPERLINK("https://en.wikipedia.org/wiki/Bihar","Bihar")</f>
        <v>Bihar</v>
      </c>
      <c r="I68" s="2" t="s">
        <v>241</v>
      </c>
      <c r="J68" s="2" t="s">
        <v>509</v>
      </c>
      <c r="K68" s="5" t="str">
        <f>HYPERLINK("https://en.wikipedia.org/wiki/Pataliputra","Pataliputtra")</f>
        <v>Pataliputtra</v>
      </c>
      <c r="L68" s="2" t="s">
        <v>509</v>
      </c>
      <c r="M68" s="2" t="s">
        <v>509</v>
      </c>
      <c r="N68" s="2" t="s">
        <v>509</v>
      </c>
      <c r="O68" s="21" t="str">
        <f>HYPERLINK("https://en.wikipedia.org/wiki/Magadha","Magadha")</f>
        <v>Magadha</v>
      </c>
      <c r="P68" s="2" t="s">
        <v>509</v>
      </c>
      <c r="Q68" s="2" t="s">
        <v>509</v>
      </c>
      <c r="R68" s="2" t="s">
        <v>416</v>
      </c>
      <c r="S68" s="2" t="s">
        <v>509</v>
      </c>
      <c r="T68" s="2" t="s">
        <v>509</v>
      </c>
      <c r="U68" s="2" t="s">
        <v>509</v>
      </c>
      <c r="V68" s="2" t="s">
        <v>241</v>
      </c>
      <c r="W68" s="5" t="str">
        <f>HYPERLINK("https://en.wikipedia.org/wiki/Gupta_Empire","Gupta Empire")</f>
        <v>Gupta Empire</v>
      </c>
      <c r="X68" s="5" t="str">
        <f>HYPERLINK("https://en.wikipedia.org/wiki/Chandragupta_II","Chandragupta II")</f>
        <v>Chandragupta II</v>
      </c>
    </row>
    <row r="69">
      <c r="A69" s="12" t="s">
        <v>279</v>
      </c>
      <c r="B69" s="12" t="s">
        <v>626</v>
      </c>
      <c r="C69" s="20" t="str">
        <f>HYPERLINK("https://www.google.com/maps/d/edit?hl=en&amp;mid=1970tbtM-tv6DT2EZxbJqBsaOKTTYQn3E&amp;ll=25.248716707163823%2C86.918446321582&amp;z=12","61")</f>
        <v>61</v>
      </c>
      <c r="D69" s="2" t="s">
        <v>509</v>
      </c>
      <c r="E69" s="2" t="s">
        <v>627</v>
      </c>
      <c r="F69" s="21" t="str">
        <f>HYPERLINK("https://en.wikipedia.org/wiki/Nathnagar_(Vidhan_Sabha_constituency)","Nathnagar")</f>
        <v>Nathnagar</v>
      </c>
      <c r="G69" s="21" t="str">
        <f>HYPERLINK("https://en.wikipedia.org/wiki/Bhagalpur_district","Bhagalpur")</f>
        <v>Bhagalpur</v>
      </c>
      <c r="H69" s="21" t="str">
        <f t="shared" si="37"/>
        <v>Bihar</v>
      </c>
      <c r="I69" s="2" t="s">
        <v>241</v>
      </c>
      <c r="K69" s="2" t="s">
        <v>418</v>
      </c>
    </row>
    <row r="70">
      <c r="A70" s="12" t="s">
        <v>279</v>
      </c>
      <c r="B70" s="12" t="s">
        <v>626</v>
      </c>
      <c r="C70" s="22" t="str">
        <f>HYPERLINK("https://www.google.com/maps/d/edit?hl=en&amp;mid=1970tbtM-tv6DT2EZxbJqBsaOKTTYQn3E&amp;ll=22.277762973128496%2C87.91568685806817&amp;z=12","62")</f>
        <v>62</v>
      </c>
      <c r="D70" s="2" t="s">
        <v>509</v>
      </c>
      <c r="E70" s="5" t="str">
        <f>HYPERLINK("https://en.wikipedia.org/wiki/Tamluk","Tamluk")</f>
        <v>Tamluk</v>
      </c>
      <c r="F70" s="21" t="str">
        <f>HYPERLINK("https://en.wikipedia.org/wiki/Purba_Medinipur_district","Purba Medinipur")</f>
        <v>Purba Medinipur</v>
      </c>
      <c r="G70" s="21" t="str">
        <f>HYPERLINK("https://en.wikipedia.org/wiki/Medinipur_division","Medinipur")</f>
        <v>Medinipur</v>
      </c>
      <c r="H70" s="21" t="str">
        <f>HYPERLINK("https://en.wikipedia.org/wiki/West_Bengal","Wes Bengal")</f>
        <v>Wes Bengal</v>
      </c>
      <c r="I70" s="2" t="s">
        <v>241</v>
      </c>
      <c r="K70" s="5" t="str">
        <f>HYPERLINK("https://en.wikipedia.org/wiki/Tamralipta","Tâmaliptî")</f>
        <v>Tâmaliptî</v>
      </c>
      <c r="W70" s="21" t="str">
        <f>HYPERLINK("https://en.wikipedia.org/wiki/Tamralipta","Tamralipta")</f>
        <v>Tamralipta</v>
      </c>
    </row>
    <row r="71">
      <c r="A71" s="12" t="s">
        <v>489</v>
      </c>
      <c r="B71" s="12" t="s">
        <v>490</v>
      </c>
      <c r="C71" s="13" t="s">
        <v>491</v>
      </c>
      <c r="D71" s="2" t="s">
        <v>10</v>
      </c>
      <c r="E71" s="2" t="s">
        <v>559</v>
      </c>
      <c r="F71" s="2" t="s">
        <v>536</v>
      </c>
      <c r="G71" s="2" t="s">
        <v>537</v>
      </c>
      <c r="H71" s="2" t="s">
        <v>495</v>
      </c>
      <c r="I71" s="2" t="s">
        <v>35</v>
      </c>
      <c r="J71" s="2" t="s">
        <v>8</v>
      </c>
      <c r="K71" s="2" t="s">
        <v>586</v>
      </c>
      <c r="L71" s="2" t="s">
        <v>539</v>
      </c>
      <c r="M71" s="2" t="s">
        <v>540</v>
      </c>
      <c r="N71" s="2" t="s">
        <v>499</v>
      </c>
      <c r="O71" s="2" t="s">
        <v>15</v>
      </c>
      <c r="P71" s="2" t="s">
        <v>36</v>
      </c>
      <c r="Q71" s="2" t="s">
        <v>500</v>
      </c>
      <c r="R71" s="2" t="s">
        <v>561</v>
      </c>
      <c r="S71" s="2" t="s">
        <v>542</v>
      </c>
      <c r="T71" s="2" t="s">
        <v>543</v>
      </c>
      <c r="U71" s="2" t="s">
        <v>504</v>
      </c>
      <c r="V71" s="2" t="s">
        <v>505</v>
      </c>
      <c r="W71" s="2" t="s">
        <v>544</v>
      </c>
      <c r="X71" s="2" t="s">
        <v>545</v>
      </c>
    </row>
    <row r="72">
      <c r="A72" s="26"/>
      <c r="B72" s="26"/>
      <c r="C72" s="27"/>
      <c r="D72" s="21" t="str">
        <f>HYPERLINK("https://en.wikipedia.org/wiki/Abhayagiri_vih%C4%81ra","Abhayagiri")</f>
        <v>Abhayagiri</v>
      </c>
      <c r="E72" s="21" t="str">
        <f>HYPERLINK("https://en.wikipedia.org/wiki/Anuradhapura","Anuradhapura")</f>
        <v>Anuradhapura</v>
      </c>
      <c r="I72" s="2" t="s">
        <v>433</v>
      </c>
    </row>
    <row r="73">
      <c r="A73" s="26"/>
      <c r="B73" s="26"/>
      <c r="C73" s="27"/>
      <c r="D73" s="21" t="str">
        <f>HYPERLINK("https://en.wikipedia.org/wiki/Mihintale","Mihintale")</f>
        <v>Mihintale</v>
      </c>
    </row>
    <row r="74">
      <c r="A74" s="26"/>
      <c r="B74" s="26"/>
      <c r="C74" s="27"/>
    </row>
    <row r="75">
      <c r="A75" s="26"/>
      <c r="B75" s="26"/>
      <c r="C75" s="27"/>
    </row>
    <row r="76">
      <c r="A76" s="26"/>
      <c r="B76" s="26"/>
      <c r="C76" s="27"/>
    </row>
    <row r="77">
      <c r="A77" s="26"/>
      <c r="B77" s="26"/>
      <c r="C77" s="27"/>
    </row>
    <row r="78">
      <c r="A78" s="26"/>
      <c r="B78" s="26"/>
      <c r="C78" s="27"/>
    </row>
    <row r="79">
      <c r="A79" s="26"/>
      <c r="B79" s="26"/>
      <c r="C79" s="27"/>
    </row>
    <row r="80">
      <c r="A80" s="26"/>
      <c r="B80" s="26"/>
      <c r="C80" s="27"/>
    </row>
    <row r="81">
      <c r="A81" s="26"/>
      <c r="B81" s="26"/>
      <c r="C81" s="27"/>
    </row>
    <row r="82">
      <c r="A82" s="26"/>
      <c r="B82" s="26"/>
      <c r="C82" s="27"/>
    </row>
    <row r="83">
      <c r="A83" s="26"/>
      <c r="B83" s="26"/>
      <c r="C83" s="27"/>
    </row>
    <row r="84">
      <c r="A84" s="26"/>
      <c r="B84" s="26"/>
      <c r="C84" s="27"/>
    </row>
    <row r="85">
      <c r="A85" s="26"/>
      <c r="B85" s="26"/>
      <c r="C85" s="27"/>
    </row>
    <row r="86">
      <c r="A86" s="26"/>
      <c r="B86" s="26"/>
      <c r="C86" s="27"/>
    </row>
    <row r="87">
      <c r="A87" s="26"/>
      <c r="B87" s="26"/>
      <c r="C87" s="27"/>
    </row>
    <row r="88">
      <c r="A88" s="26"/>
      <c r="B88" s="26"/>
      <c r="C88" s="27"/>
    </row>
    <row r="89">
      <c r="A89" s="26"/>
      <c r="B89" s="26"/>
      <c r="C89" s="27"/>
    </row>
    <row r="90">
      <c r="A90" s="26"/>
      <c r="B90" s="26"/>
      <c r="C90" s="27"/>
    </row>
    <row r="91">
      <c r="A91" s="26"/>
      <c r="B91" s="26"/>
      <c r="C91" s="27"/>
    </row>
    <row r="92">
      <c r="A92" s="26"/>
      <c r="B92" s="26"/>
      <c r="C92" s="27"/>
    </row>
    <row r="93">
      <c r="A93" s="26"/>
      <c r="B93" s="26"/>
      <c r="C93" s="27"/>
    </row>
    <row r="94">
      <c r="A94" s="26"/>
      <c r="B94" s="26"/>
      <c r="C94" s="27"/>
    </row>
    <row r="95">
      <c r="A95" s="26"/>
      <c r="B95" s="26"/>
      <c r="C95" s="27"/>
    </row>
    <row r="96">
      <c r="A96" s="26"/>
      <c r="B96" s="26"/>
      <c r="C96" s="27"/>
    </row>
    <row r="97">
      <c r="A97" s="26"/>
      <c r="B97" s="26"/>
      <c r="C97" s="27"/>
    </row>
    <row r="98">
      <c r="A98" s="26"/>
      <c r="B98" s="26"/>
      <c r="C98" s="27"/>
    </row>
    <row r="99">
      <c r="A99" s="26"/>
      <c r="B99" s="26"/>
      <c r="C99" s="27"/>
    </row>
    <row r="100">
      <c r="A100" s="26"/>
      <c r="B100" s="26"/>
      <c r="C100" s="27"/>
    </row>
    <row r="101">
      <c r="A101" s="26"/>
      <c r="B101" s="26"/>
      <c r="C101" s="27"/>
    </row>
    <row r="102">
      <c r="A102" s="26"/>
      <c r="B102" s="26"/>
      <c r="C102" s="27"/>
    </row>
    <row r="103">
      <c r="A103" s="26"/>
      <c r="B103" s="26"/>
      <c r="C103" s="27"/>
    </row>
    <row r="104">
      <c r="A104" s="26"/>
      <c r="B104" s="26"/>
      <c r="C104" s="27"/>
    </row>
    <row r="105">
      <c r="A105" s="26"/>
      <c r="B105" s="26"/>
      <c r="C105" s="27"/>
    </row>
    <row r="106">
      <c r="A106" s="26"/>
      <c r="B106" s="26"/>
      <c r="C106" s="27"/>
    </row>
    <row r="107">
      <c r="A107" s="26"/>
      <c r="B107" s="26"/>
      <c r="C107" s="27"/>
    </row>
    <row r="108">
      <c r="A108" s="26"/>
      <c r="B108" s="26"/>
      <c r="C108" s="27"/>
    </row>
    <row r="109">
      <c r="A109" s="26"/>
      <c r="B109" s="26"/>
      <c r="C109" s="27"/>
    </row>
    <row r="110">
      <c r="A110" s="26"/>
      <c r="B110" s="26"/>
      <c r="C110" s="27"/>
    </row>
    <row r="111">
      <c r="A111" s="26"/>
      <c r="B111" s="26"/>
      <c r="C111" s="27"/>
    </row>
    <row r="112">
      <c r="A112" s="26"/>
      <c r="B112" s="26"/>
      <c r="C112" s="27"/>
    </row>
    <row r="113">
      <c r="A113" s="26"/>
      <c r="B113" s="26"/>
      <c r="C113" s="27"/>
    </row>
    <row r="114">
      <c r="A114" s="26"/>
      <c r="B114" s="26"/>
      <c r="C114" s="27"/>
    </row>
    <row r="115">
      <c r="A115" s="26"/>
      <c r="B115" s="26"/>
      <c r="C115" s="27"/>
    </row>
    <row r="116">
      <c r="A116" s="26"/>
      <c r="B116" s="26"/>
      <c r="C116" s="27"/>
    </row>
    <row r="117">
      <c r="A117" s="26"/>
      <c r="B117" s="26"/>
      <c r="C117" s="27"/>
    </row>
    <row r="118">
      <c r="A118" s="26"/>
      <c r="B118" s="26"/>
      <c r="C118" s="27"/>
    </row>
    <row r="119">
      <c r="A119" s="26"/>
      <c r="B119" s="26"/>
      <c r="C119" s="27"/>
    </row>
    <row r="120">
      <c r="A120" s="26"/>
      <c r="B120" s="26"/>
      <c r="C120" s="27"/>
    </row>
    <row r="121">
      <c r="A121" s="26"/>
      <c r="B121" s="26"/>
      <c r="C121" s="27"/>
    </row>
    <row r="122">
      <c r="A122" s="26"/>
      <c r="B122" s="26"/>
      <c r="C122" s="27"/>
    </row>
    <row r="123">
      <c r="A123" s="26"/>
      <c r="B123" s="26"/>
      <c r="C123" s="27"/>
    </row>
    <row r="124">
      <c r="A124" s="26"/>
      <c r="B124" s="26"/>
      <c r="C124" s="27"/>
    </row>
    <row r="125">
      <c r="A125" s="26"/>
      <c r="B125" s="26"/>
      <c r="C125" s="27"/>
    </row>
    <row r="126">
      <c r="A126" s="26"/>
      <c r="B126" s="26"/>
      <c r="C126" s="27"/>
    </row>
    <row r="127">
      <c r="A127" s="26"/>
      <c r="B127" s="26"/>
      <c r="C127" s="27"/>
    </row>
    <row r="128">
      <c r="A128" s="26"/>
      <c r="B128" s="26"/>
      <c r="C128" s="27"/>
    </row>
    <row r="129">
      <c r="A129" s="26"/>
      <c r="B129" s="26"/>
      <c r="C129" s="27"/>
    </row>
    <row r="130">
      <c r="A130" s="26"/>
      <c r="B130" s="26"/>
      <c r="C130" s="27"/>
    </row>
    <row r="131">
      <c r="A131" s="26"/>
      <c r="B131" s="26"/>
      <c r="C131" s="27"/>
    </row>
    <row r="132">
      <c r="A132" s="26"/>
      <c r="B132" s="26"/>
      <c r="C132" s="27"/>
    </row>
    <row r="133">
      <c r="A133" s="26"/>
      <c r="B133" s="26"/>
      <c r="C133" s="27"/>
    </row>
    <row r="134">
      <c r="A134" s="26"/>
      <c r="B134" s="26"/>
      <c r="C134" s="27"/>
    </row>
    <row r="135">
      <c r="A135" s="26"/>
      <c r="B135" s="26"/>
      <c r="C135" s="27"/>
    </row>
    <row r="136">
      <c r="A136" s="26"/>
      <c r="B136" s="26"/>
      <c r="C136" s="27"/>
    </row>
    <row r="137">
      <c r="A137" s="26"/>
      <c r="B137" s="26"/>
      <c r="C137" s="27"/>
    </row>
    <row r="138">
      <c r="A138" s="26"/>
      <c r="B138" s="26"/>
      <c r="C138" s="27"/>
    </row>
    <row r="139">
      <c r="A139" s="26"/>
      <c r="B139" s="26"/>
      <c r="C139" s="27"/>
    </row>
    <row r="140">
      <c r="A140" s="26"/>
      <c r="B140" s="26"/>
      <c r="C140" s="27"/>
    </row>
    <row r="141">
      <c r="A141" s="26"/>
      <c r="B141" s="26"/>
      <c r="C141" s="27"/>
    </row>
    <row r="142">
      <c r="A142" s="26"/>
      <c r="B142" s="26"/>
      <c r="C142" s="27"/>
    </row>
    <row r="143">
      <c r="A143" s="26"/>
      <c r="B143" s="26"/>
      <c r="C143" s="27"/>
    </row>
    <row r="144">
      <c r="A144" s="26"/>
      <c r="B144" s="26"/>
      <c r="C144" s="27"/>
    </row>
    <row r="145">
      <c r="A145" s="26"/>
      <c r="B145" s="26"/>
      <c r="C145" s="27"/>
    </row>
    <row r="146">
      <c r="A146" s="26"/>
      <c r="B146" s="26"/>
      <c r="C146" s="27"/>
    </row>
    <row r="147">
      <c r="A147" s="26"/>
      <c r="B147" s="26"/>
      <c r="C147" s="27"/>
    </row>
    <row r="148">
      <c r="A148" s="26"/>
      <c r="B148" s="26"/>
      <c r="C148" s="27"/>
    </row>
    <row r="149">
      <c r="A149" s="26"/>
      <c r="B149" s="26"/>
      <c r="C149" s="27"/>
    </row>
    <row r="150">
      <c r="A150" s="26"/>
      <c r="B150" s="26"/>
      <c r="C150" s="27"/>
    </row>
    <row r="151">
      <c r="A151" s="26"/>
      <c r="B151" s="26"/>
      <c r="C151" s="27"/>
    </row>
    <row r="152">
      <c r="A152" s="26"/>
      <c r="B152" s="26"/>
      <c r="C152" s="27"/>
    </row>
    <row r="153">
      <c r="A153" s="26"/>
      <c r="B153" s="26"/>
      <c r="C153" s="27"/>
    </row>
    <row r="154">
      <c r="A154" s="26"/>
      <c r="B154" s="26"/>
      <c r="C154" s="27"/>
    </row>
    <row r="155">
      <c r="A155" s="26"/>
      <c r="B155" s="26"/>
      <c r="C155" s="27"/>
    </row>
    <row r="156">
      <c r="A156" s="26"/>
      <c r="B156" s="26"/>
      <c r="C156" s="27"/>
    </row>
    <row r="157">
      <c r="A157" s="26"/>
      <c r="B157" s="26"/>
      <c r="C157" s="27"/>
    </row>
    <row r="158">
      <c r="A158" s="26"/>
      <c r="B158" s="26"/>
      <c r="C158" s="27"/>
    </row>
    <row r="159">
      <c r="A159" s="26"/>
      <c r="B159" s="26"/>
      <c r="C159" s="27"/>
    </row>
    <row r="160">
      <c r="A160" s="26"/>
      <c r="B160" s="26"/>
      <c r="C160" s="27"/>
    </row>
    <row r="161">
      <c r="A161" s="26"/>
      <c r="B161" s="26"/>
      <c r="C161" s="27"/>
    </row>
    <row r="162">
      <c r="A162" s="26"/>
      <c r="B162" s="26"/>
      <c r="C162" s="27"/>
    </row>
    <row r="163">
      <c r="A163" s="26"/>
      <c r="B163" s="26"/>
      <c r="C163" s="27"/>
    </row>
    <row r="164">
      <c r="A164" s="26"/>
      <c r="B164" s="26"/>
      <c r="C164" s="27"/>
    </row>
    <row r="165">
      <c r="A165" s="26"/>
      <c r="B165" s="26"/>
      <c r="C165" s="27"/>
    </row>
    <row r="166">
      <c r="A166" s="26"/>
      <c r="B166" s="26"/>
      <c r="C166" s="27"/>
    </row>
    <row r="167">
      <c r="A167" s="26"/>
      <c r="B167" s="26"/>
      <c r="C167" s="27"/>
    </row>
    <row r="168">
      <c r="A168" s="26"/>
      <c r="B168" s="26"/>
      <c r="C168" s="27"/>
    </row>
    <row r="169">
      <c r="A169" s="26"/>
      <c r="B169" s="26"/>
      <c r="C169" s="27"/>
    </row>
    <row r="170">
      <c r="A170" s="26"/>
      <c r="B170" s="26"/>
      <c r="C170" s="27"/>
    </row>
    <row r="171">
      <c r="A171" s="26"/>
      <c r="B171" s="26"/>
      <c r="C171" s="27"/>
    </row>
    <row r="172">
      <c r="A172" s="26"/>
      <c r="B172" s="26"/>
      <c r="C172" s="27"/>
    </row>
    <row r="173">
      <c r="A173" s="26"/>
      <c r="B173" s="26"/>
      <c r="C173" s="27"/>
    </row>
    <row r="174">
      <c r="A174" s="26"/>
      <c r="B174" s="26"/>
      <c r="C174" s="27"/>
    </row>
    <row r="175">
      <c r="A175" s="26"/>
      <c r="B175" s="26"/>
      <c r="C175" s="27"/>
    </row>
    <row r="176">
      <c r="A176" s="26"/>
      <c r="B176" s="26"/>
      <c r="C176" s="27"/>
    </row>
    <row r="177">
      <c r="A177" s="26"/>
      <c r="B177" s="26"/>
      <c r="C177" s="27"/>
    </row>
    <row r="178">
      <c r="A178" s="26"/>
      <c r="B178" s="26"/>
      <c r="C178" s="27"/>
    </row>
    <row r="179">
      <c r="A179" s="26"/>
      <c r="B179" s="26"/>
      <c r="C179" s="27"/>
    </row>
    <row r="180">
      <c r="A180" s="26"/>
      <c r="B180" s="26"/>
      <c r="C180" s="27"/>
    </row>
    <row r="181">
      <c r="A181" s="26"/>
      <c r="B181" s="26"/>
      <c r="C181" s="27"/>
    </row>
    <row r="182">
      <c r="A182" s="26"/>
      <c r="B182" s="26"/>
      <c r="C182" s="27"/>
    </row>
    <row r="183">
      <c r="A183" s="26"/>
      <c r="B183" s="26"/>
      <c r="C183" s="27"/>
    </row>
    <row r="184">
      <c r="A184" s="26"/>
      <c r="B184" s="26"/>
      <c r="C184" s="27"/>
    </row>
    <row r="185">
      <c r="A185" s="26"/>
      <c r="B185" s="26"/>
      <c r="C185" s="27"/>
    </row>
    <row r="186">
      <c r="A186" s="26"/>
      <c r="B186" s="26"/>
      <c r="C186" s="27"/>
    </row>
    <row r="187">
      <c r="A187" s="26"/>
      <c r="B187" s="26"/>
      <c r="C187" s="27"/>
    </row>
    <row r="188">
      <c r="A188" s="26"/>
      <c r="B188" s="26"/>
      <c r="C188" s="27"/>
    </row>
    <row r="189">
      <c r="A189" s="26"/>
      <c r="B189" s="26"/>
      <c r="C189" s="27"/>
    </row>
    <row r="190">
      <c r="A190" s="26"/>
      <c r="B190" s="26"/>
      <c r="C190" s="27"/>
    </row>
    <row r="191">
      <c r="A191" s="26"/>
      <c r="B191" s="26"/>
      <c r="C191" s="27"/>
    </row>
    <row r="192">
      <c r="A192" s="26"/>
      <c r="B192" s="26"/>
      <c r="C192" s="27"/>
    </row>
    <row r="193">
      <c r="A193" s="26"/>
      <c r="B193" s="26"/>
      <c r="C193" s="27"/>
    </row>
    <row r="194">
      <c r="A194" s="26"/>
      <c r="B194" s="26"/>
      <c r="C194" s="27"/>
    </row>
    <row r="195">
      <c r="A195" s="26"/>
      <c r="B195" s="26"/>
      <c r="C195" s="27"/>
    </row>
    <row r="196">
      <c r="A196" s="26"/>
      <c r="B196" s="26"/>
      <c r="C196" s="27"/>
    </row>
    <row r="197">
      <c r="A197" s="26"/>
      <c r="B197" s="26"/>
      <c r="C197" s="27"/>
    </row>
    <row r="198">
      <c r="A198" s="26"/>
      <c r="B198" s="26"/>
      <c r="C198" s="27"/>
    </row>
    <row r="199">
      <c r="A199" s="26"/>
      <c r="B199" s="26"/>
      <c r="C199" s="27"/>
    </row>
    <row r="200">
      <c r="A200" s="26"/>
      <c r="B200" s="26"/>
      <c r="C200" s="27"/>
    </row>
    <row r="201">
      <c r="A201" s="26"/>
      <c r="B201" s="26"/>
      <c r="C201" s="27"/>
    </row>
    <row r="202">
      <c r="A202" s="26"/>
      <c r="B202" s="26"/>
      <c r="C202" s="27"/>
    </row>
    <row r="203">
      <c r="A203" s="26"/>
      <c r="B203" s="26"/>
      <c r="C203" s="27"/>
    </row>
    <row r="204">
      <c r="A204" s="26"/>
      <c r="B204" s="26"/>
      <c r="C204" s="27"/>
    </row>
    <row r="205">
      <c r="A205" s="26"/>
      <c r="B205" s="26"/>
      <c r="C205" s="27"/>
    </row>
    <row r="206">
      <c r="A206" s="26"/>
      <c r="B206" s="26"/>
      <c r="C206" s="27"/>
    </row>
    <row r="207">
      <c r="A207" s="26"/>
      <c r="B207" s="26"/>
      <c r="C207" s="27"/>
    </row>
    <row r="208">
      <c r="A208" s="26"/>
      <c r="B208" s="26"/>
      <c r="C208" s="27"/>
    </row>
    <row r="209">
      <c r="A209" s="26"/>
      <c r="B209" s="26"/>
      <c r="C209" s="27"/>
    </row>
    <row r="210">
      <c r="A210" s="26"/>
      <c r="B210" s="26"/>
      <c r="C210" s="27"/>
    </row>
    <row r="211">
      <c r="A211" s="26"/>
      <c r="B211" s="26"/>
      <c r="C211" s="27"/>
    </row>
    <row r="212">
      <c r="A212" s="26"/>
      <c r="B212" s="26"/>
      <c r="C212" s="27"/>
    </row>
    <row r="213">
      <c r="A213" s="26"/>
      <c r="B213" s="26"/>
      <c r="C213" s="27"/>
    </row>
    <row r="214">
      <c r="A214" s="26"/>
      <c r="B214" s="26"/>
      <c r="C214" s="27"/>
    </row>
    <row r="215">
      <c r="A215" s="26"/>
      <c r="B215" s="26"/>
      <c r="C215" s="27"/>
    </row>
    <row r="216">
      <c r="A216" s="26"/>
      <c r="B216" s="26"/>
      <c r="C216" s="27"/>
    </row>
    <row r="217">
      <c r="A217" s="26"/>
      <c r="B217" s="26"/>
      <c r="C217" s="27"/>
    </row>
    <row r="218">
      <c r="A218" s="26"/>
      <c r="B218" s="26"/>
      <c r="C218" s="27"/>
    </row>
    <row r="219">
      <c r="A219" s="26"/>
      <c r="B219" s="26"/>
      <c r="C219" s="27"/>
    </row>
    <row r="220">
      <c r="A220" s="26"/>
      <c r="B220" s="26"/>
      <c r="C220" s="27"/>
    </row>
    <row r="221">
      <c r="A221" s="26"/>
      <c r="B221" s="26"/>
      <c r="C221" s="27"/>
    </row>
    <row r="222">
      <c r="A222" s="26"/>
      <c r="B222" s="26"/>
      <c r="C222" s="27"/>
    </row>
    <row r="223">
      <c r="A223" s="26"/>
      <c r="B223" s="26"/>
      <c r="C223" s="27"/>
    </row>
    <row r="224">
      <c r="A224" s="26"/>
      <c r="B224" s="26"/>
      <c r="C224" s="27"/>
    </row>
    <row r="225">
      <c r="A225" s="26"/>
      <c r="B225" s="26"/>
      <c r="C225" s="27"/>
    </row>
    <row r="226">
      <c r="A226" s="26"/>
      <c r="B226" s="26"/>
      <c r="C226" s="27"/>
    </row>
    <row r="227">
      <c r="A227" s="26"/>
      <c r="B227" s="26"/>
      <c r="C227" s="27"/>
    </row>
    <row r="228">
      <c r="A228" s="26"/>
      <c r="B228" s="26"/>
      <c r="C228" s="27"/>
    </row>
    <row r="229">
      <c r="A229" s="26"/>
      <c r="B229" s="26"/>
      <c r="C229" s="27"/>
    </row>
    <row r="230">
      <c r="A230" s="26"/>
      <c r="B230" s="26"/>
      <c r="C230" s="27"/>
    </row>
    <row r="231">
      <c r="A231" s="26"/>
      <c r="B231" s="26"/>
      <c r="C231" s="27"/>
    </row>
    <row r="232">
      <c r="A232" s="26"/>
      <c r="B232" s="26"/>
      <c r="C232" s="27"/>
    </row>
    <row r="233">
      <c r="A233" s="26"/>
      <c r="B233" s="26"/>
      <c r="C233" s="27"/>
    </row>
    <row r="234">
      <c r="A234" s="26"/>
      <c r="B234" s="26"/>
      <c r="C234" s="27"/>
    </row>
    <row r="235">
      <c r="A235" s="26"/>
      <c r="B235" s="26"/>
      <c r="C235" s="27"/>
    </row>
    <row r="236">
      <c r="A236" s="26"/>
      <c r="B236" s="26"/>
      <c r="C236" s="27"/>
    </row>
    <row r="237">
      <c r="A237" s="26"/>
      <c r="B237" s="26"/>
      <c r="C237" s="27"/>
    </row>
    <row r="238">
      <c r="A238" s="26"/>
      <c r="B238" s="26"/>
      <c r="C238" s="27"/>
    </row>
    <row r="239">
      <c r="A239" s="26"/>
      <c r="B239" s="26"/>
      <c r="C239" s="27"/>
    </row>
    <row r="240">
      <c r="A240" s="26"/>
      <c r="B240" s="26"/>
      <c r="C240" s="27"/>
    </row>
    <row r="241">
      <c r="A241" s="26"/>
      <c r="B241" s="26"/>
      <c r="C241" s="27"/>
    </row>
    <row r="242">
      <c r="A242" s="26"/>
      <c r="B242" s="26"/>
      <c r="C242" s="27"/>
    </row>
    <row r="243">
      <c r="A243" s="26"/>
      <c r="B243" s="26"/>
      <c r="C243" s="27"/>
    </row>
    <row r="244">
      <c r="A244" s="26"/>
      <c r="B244" s="26"/>
      <c r="C244" s="27"/>
    </row>
    <row r="245">
      <c r="A245" s="26"/>
      <c r="B245" s="26"/>
      <c r="C245" s="27"/>
    </row>
    <row r="246">
      <c r="A246" s="26"/>
      <c r="B246" s="26"/>
      <c r="C246" s="27"/>
    </row>
    <row r="247">
      <c r="A247" s="26"/>
      <c r="B247" s="26"/>
      <c r="C247" s="27"/>
    </row>
    <row r="248">
      <c r="A248" s="26"/>
      <c r="B248" s="26"/>
      <c r="C248" s="27"/>
    </row>
    <row r="249">
      <c r="A249" s="26"/>
      <c r="B249" s="26"/>
      <c r="C249" s="27"/>
    </row>
    <row r="250">
      <c r="A250" s="26"/>
      <c r="B250" s="26"/>
      <c r="C250" s="27"/>
    </row>
    <row r="251">
      <c r="A251" s="26"/>
      <c r="B251" s="26"/>
      <c r="C251" s="27"/>
    </row>
    <row r="252">
      <c r="A252" s="26"/>
      <c r="B252" s="26"/>
      <c r="C252" s="27"/>
    </row>
    <row r="253">
      <c r="A253" s="26"/>
      <c r="B253" s="26"/>
      <c r="C253" s="27"/>
    </row>
    <row r="254">
      <c r="A254" s="26"/>
      <c r="B254" s="26"/>
      <c r="C254" s="27"/>
    </row>
    <row r="255">
      <c r="A255" s="26"/>
      <c r="B255" s="26"/>
      <c r="C255" s="27"/>
    </row>
    <row r="256">
      <c r="A256" s="26"/>
      <c r="B256" s="26"/>
      <c r="C256" s="27"/>
    </row>
    <row r="257">
      <c r="A257" s="26"/>
      <c r="B257" s="26"/>
      <c r="C257" s="27"/>
    </row>
    <row r="258">
      <c r="A258" s="26"/>
      <c r="B258" s="26"/>
      <c r="C258" s="27"/>
    </row>
    <row r="259">
      <c r="A259" s="26"/>
      <c r="B259" s="26"/>
      <c r="C259" s="27"/>
    </row>
    <row r="260">
      <c r="A260" s="26"/>
      <c r="B260" s="26"/>
      <c r="C260" s="27"/>
    </row>
    <row r="261">
      <c r="A261" s="26"/>
      <c r="B261" s="26"/>
      <c r="C261" s="27"/>
    </row>
    <row r="262">
      <c r="A262" s="26"/>
      <c r="B262" s="26"/>
      <c r="C262" s="27"/>
    </row>
    <row r="263">
      <c r="A263" s="26"/>
      <c r="B263" s="26"/>
      <c r="C263" s="27"/>
    </row>
    <row r="264">
      <c r="A264" s="26"/>
      <c r="B264" s="26"/>
      <c r="C264" s="27"/>
    </row>
    <row r="265">
      <c r="A265" s="26"/>
      <c r="B265" s="26"/>
      <c r="C265" s="27"/>
    </row>
    <row r="266">
      <c r="A266" s="26"/>
      <c r="B266" s="26"/>
      <c r="C266" s="27"/>
    </row>
    <row r="267">
      <c r="A267" s="26"/>
      <c r="B267" s="26"/>
      <c r="C267" s="27"/>
    </row>
    <row r="268">
      <c r="A268" s="26"/>
      <c r="B268" s="26"/>
      <c r="C268" s="27"/>
    </row>
    <row r="269">
      <c r="A269" s="26"/>
      <c r="B269" s="26"/>
      <c r="C269" s="27"/>
    </row>
    <row r="270">
      <c r="A270" s="26"/>
      <c r="B270" s="26"/>
      <c r="C270" s="27"/>
    </row>
    <row r="271">
      <c r="A271" s="26"/>
      <c r="B271" s="26"/>
      <c r="C271" s="27"/>
    </row>
    <row r="272">
      <c r="A272" s="26"/>
      <c r="B272" s="26"/>
      <c r="C272" s="27"/>
    </row>
    <row r="273">
      <c r="A273" s="26"/>
      <c r="B273" s="26"/>
      <c r="C273" s="27"/>
    </row>
    <row r="274">
      <c r="A274" s="26"/>
      <c r="B274" s="26"/>
      <c r="C274" s="27"/>
    </row>
    <row r="275">
      <c r="A275" s="26"/>
      <c r="B275" s="26"/>
      <c r="C275" s="27"/>
    </row>
    <row r="276">
      <c r="A276" s="26"/>
      <c r="B276" s="26"/>
      <c r="C276" s="27"/>
    </row>
    <row r="277">
      <c r="A277" s="26"/>
      <c r="B277" s="26"/>
      <c r="C277" s="27"/>
    </row>
    <row r="278">
      <c r="A278" s="26"/>
      <c r="B278" s="26"/>
      <c r="C278" s="27"/>
    </row>
    <row r="279">
      <c r="A279" s="26"/>
      <c r="B279" s="26"/>
      <c r="C279" s="27"/>
    </row>
    <row r="280">
      <c r="A280" s="26"/>
      <c r="B280" s="26"/>
      <c r="C280" s="27"/>
    </row>
    <row r="281">
      <c r="A281" s="26"/>
      <c r="B281" s="26"/>
      <c r="C281" s="27"/>
    </row>
    <row r="282">
      <c r="A282" s="26"/>
      <c r="B282" s="26"/>
      <c r="C282" s="27"/>
    </row>
    <row r="283">
      <c r="A283" s="26"/>
      <c r="B283" s="26"/>
      <c r="C283" s="27"/>
    </row>
    <row r="284">
      <c r="A284" s="26"/>
      <c r="B284" s="26"/>
      <c r="C284" s="27"/>
    </row>
    <row r="285">
      <c r="A285" s="26"/>
      <c r="B285" s="26"/>
      <c r="C285" s="27"/>
    </row>
    <row r="286">
      <c r="A286" s="26"/>
      <c r="B286" s="26"/>
      <c r="C286" s="27"/>
    </row>
    <row r="287">
      <c r="A287" s="26"/>
      <c r="B287" s="26"/>
      <c r="C287" s="27"/>
    </row>
    <row r="288">
      <c r="A288" s="26"/>
      <c r="B288" s="26"/>
      <c r="C288" s="27"/>
    </row>
    <row r="289">
      <c r="A289" s="26"/>
      <c r="B289" s="26"/>
      <c r="C289" s="27"/>
    </row>
    <row r="290">
      <c r="A290" s="26"/>
      <c r="B290" s="26"/>
      <c r="C290" s="27"/>
    </row>
    <row r="291">
      <c r="A291" s="26"/>
      <c r="B291" s="26"/>
      <c r="C291" s="27"/>
    </row>
    <row r="292">
      <c r="A292" s="26"/>
      <c r="B292" s="26"/>
      <c r="C292" s="27"/>
    </row>
    <row r="293">
      <c r="A293" s="26"/>
      <c r="B293" s="26"/>
      <c r="C293" s="27"/>
    </row>
    <row r="294">
      <c r="A294" s="26"/>
      <c r="B294" s="26"/>
      <c r="C294" s="27"/>
    </row>
    <row r="295">
      <c r="A295" s="26"/>
      <c r="B295" s="26"/>
      <c r="C295" s="27"/>
    </row>
    <row r="296">
      <c r="A296" s="26"/>
      <c r="B296" s="26"/>
      <c r="C296" s="27"/>
    </row>
    <row r="297">
      <c r="A297" s="26"/>
      <c r="B297" s="26"/>
      <c r="C297" s="27"/>
    </row>
    <row r="298">
      <c r="A298" s="26"/>
      <c r="B298" s="26"/>
      <c r="C298" s="27"/>
    </row>
    <row r="299">
      <c r="A299" s="26"/>
      <c r="B299" s="26"/>
      <c r="C299" s="27"/>
    </row>
    <row r="300">
      <c r="A300" s="26"/>
      <c r="B300" s="26"/>
      <c r="C300" s="27"/>
    </row>
    <row r="301">
      <c r="A301" s="26"/>
      <c r="B301" s="26"/>
      <c r="C301" s="27"/>
    </row>
    <row r="302">
      <c r="A302" s="26"/>
      <c r="B302" s="26"/>
      <c r="C302" s="27"/>
    </row>
    <row r="303">
      <c r="A303" s="26"/>
      <c r="B303" s="26"/>
      <c r="C303" s="27"/>
    </row>
    <row r="304">
      <c r="A304" s="26"/>
      <c r="B304" s="26"/>
      <c r="C304" s="27"/>
    </row>
    <row r="305">
      <c r="A305" s="26"/>
      <c r="B305" s="26"/>
      <c r="C305" s="27"/>
    </row>
    <row r="306">
      <c r="A306" s="26"/>
      <c r="B306" s="26"/>
      <c r="C306" s="27"/>
    </row>
    <row r="307">
      <c r="A307" s="26"/>
      <c r="B307" s="26"/>
      <c r="C307" s="27"/>
    </row>
    <row r="308">
      <c r="A308" s="26"/>
      <c r="B308" s="26"/>
      <c r="C308" s="27"/>
    </row>
    <row r="309">
      <c r="A309" s="26"/>
      <c r="B309" s="26"/>
      <c r="C309" s="27"/>
    </row>
    <row r="310">
      <c r="A310" s="26"/>
      <c r="B310" s="26"/>
      <c r="C310" s="27"/>
    </row>
    <row r="311">
      <c r="A311" s="26"/>
      <c r="B311" s="26"/>
      <c r="C311" s="27"/>
    </row>
    <row r="312">
      <c r="A312" s="26"/>
      <c r="B312" s="26"/>
      <c r="C312" s="27"/>
    </row>
    <row r="313">
      <c r="A313" s="26"/>
      <c r="B313" s="26"/>
      <c r="C313" s="27"/>
    </row>
    <row r="314">
      <c r="A314" s="26"/>
      <c r="B314" s="26"/>
      <c r="C314" s="27"/>
    </row>
    <row r="315">
      <c r="A315" s="26"/>
      <c r="B315" s="26"/>
      <c r="C315" s="27"/>
    </row>
    <row r="316">
      <c r="A316" s="26"/>
      <c r="B316" s="26"/>
      <c r="C316" s="27"/>
    </row>
    <row r="317">
      <c r="A317" s="26"/>
      <c r="B317" s="26"/>
      <c r="C317" s="27"/>
    </row>
    <row r="318">
      <c r="A318" s="26"/>
      <c r="B318" s="26"/>
      <c r="C318" s="27"/>
    </row>
    <row r="319">
      <c r="A319" s="26"/>
      <c r="B319" s="26"/>
      <c r="C319" s="27"/>
    </row>
    <row r="320">
      <c r="A320" s="26"/>
      <c r="B320" s="26"/>
      <c r="C320" s="27"/>
    </row>
    <row r="321">
      <c r="A321" s="26"/>
      <c r="B321" s="26"/>
      <c r="C321" s="27"/>
    </row>
    <row r="322">
      <c r="A322" s="26"/>
      <c r="B322" s="26"/>
      <c r="C322" s="27"/>
    </row>
    <row r="323">
      <c r="A323" s="26"/>
      <c r="B323" s="26"/>
      <c r="C323" s="27"/>
    </row>
    <row r="324">
      <c r="A324" s="26"/>
      <c r="B324" s="26"/>
      <c r="C324" s="27"/>
    </row>
    <row r="325">
      <c r="A325" s="26"/>
      <c r="B325" s="26"/>
      <c r="C325" s="27"/>
    </row>
    <row r="326">
      <c r="A326" s="26"/>
      <c r="B326" s="26"/>
      <c r="C326" s="27"/>
    </row>
    <row r="327">
      <c r="A327" s="26"/>
      <c r="B327" s="26"/>
      <c r="C327" s="27"/>
    </row>
    <row r="328">
      <c r="A328" s="26"/>
      <c r="B328" s="26"/>
      <c r="C328" s="27"/>
    </row>
    <row r="329">
      <c r="A329" s="26"/>
      <c r="B329" s="26"/>
      <c r="C329" s="27"/>
    </row>
    <row r="330">
      <c r="A330" s="26"/>
      <c r="B330" s="26"/>
      <c r="C330" s="27"/>
    </row>
    <row r="331">
      <c r="A331" s="26"/>
      <c r="B331" s="26"/>
      <c r="C331" s="27"/>
    </row>
    <row r="332">
      <c r="A332" s="26"/>
      <c r="B332" s="26"/>
      <c r="C332" s="27"/>
    </row>
    <row r="333">
      <c r="A333" s="26"/>
      <c r="B333" s="26"/>
      <c r="C333" s="27"/>
    </row>
    <row r="334">
      <c r="A334" s="26"/>
      <c r="B334" s="26"/>
      <c r="C334" s="27"/>
    </row>
    <row r="335">
      <c r="A335" s="26"/>
      <c r="B335" s="26"/>
      <c r="C335" s="27"/>
    </row>
    <row r="336">
      <c r="A336" s="26"/>
      <c r="B336" s="26"/>
      <c r="C336" s="27"/>
    </row>
    <row r="337">
      <c r="A337" s="26"/>
      <c r="B337" s="26"/>
      <c r="C337" s="27"/>
    </row>
    <row r="338">
      <c r="A338" s="26"/>
      <c r="B338" s="26"/>
      <c r="C338" s="27"/>
    </row>
    <row r="339">
      <c r="A339" s="26"/>
      <c r="B339" s="26"/>
      <c r="C339" s="27"/>
    </row>
    <row r="340">
      <c r="A340" s="26"/>
      <c r="B340" s="26"/>
      <c r="C340" s="27"/>
    </row>
    <row r="341">
      <c r="A341" s="26"/>
      <c r="B341" s="26"/>
      <c r="C341" s="27"/>
    </row>
    <row r="342">
      <c r="A342" s="26"/>
      <c r="B342" s="26"/>
      <c r="C342" s="27"/>
    </row>
    <row r="343">
      <c r="A343" s="26"/>
      <c r="B343" s="26"/>
      <c r="C343" s="27"/>
    </row>
    <row r="344">
      <c r="A344" s="26"/>
      <c r="B344" s="26"/>
      <c r="C344" s="27"/>
    </row>
    <row r="345">
      <c r="A345" s="26"/>
      <c r="B345" s="26"/>
      <c r="C345" s="27"/>
    </row>
    <row r="346">
      <c r="A346" s="26"/>
      <c r="B346" s="26"/>
      <c r="C346" s="27"/>
    </row>
    <row r="347">
      <c r="A347" s="26"/>
      <c r="B347" s="26"/>
      <c r="C347" s="27"/>
    </row>
    <row r="348">
      <c r="A348" s="26"/>
      <c r="B348" s="26"/>
      <c r="C348" s="27"/>
    </row>
    <row r="349">
      <c r="A349" s="26"/>
      <c r="B349" s="26"/>
      <c r="C349" s="27"/>
    </row>
    <row r="350">
      <c r="A350" s="26"/>
      <c r="B350" s="26"/>
      <c r="C350" s="27"/>
    </row>
    <row r="351">
      <c r="A351" s="26"/>
      <c r="B351" s="26"/>
      <c r="C351" s="27"/>
    </row>
    <row r="352">
      <c r="A352" s="26"/>
      <c r="B352" s="26"/>
      <c r="C352" s="27"/>
    </row>
    <row r="353">
      <c r="A353" s="26"/>
      <c r="B353" s="26"/>
      <c r="C353" s="27"/>
    </row>
    <row r="354">
      <c r="A354" s="26"/>
      <c r="B354" s="26"/>
      <c r="C354" s="27"/>
    </row>
    <row r="355">
      <c r="A355" s="26"/>
      <c r="B355" s="26"/>
      <c r="C355" s="27"/>
    </row>
    <row r="356">
      <c r="A356" s="26"/>
      <c r="B356" s="26"/>
      <c r="C356" s="27"/>
    </row>
    <row r="357">
      <c r="A357" s="26"/>
      <c r="B357" s="26"/>
      <c r="C357" s="27"/>
    </row>
    <row r="358">
      <c r="A358" s="26"/>
      <c r="B358" s="26"/>
      <c r="C358" s="27"/>
    </row>
    <row r="359">
      <c r="A359" s="26"/>
      <c r="B359" s="26"/>
      <c r="C359" s="27"/>
    </row>
    <row r="360">
      <c r="A360" s="26"/>
      <c r="B360" s="26"/>
      <c r="C360" s="27"/>
    </row>
    <row r="361">
      <c r="A361" s="26"/>
      <c r="B361" s="26"/>
      <c r="C361" s="27"/>
    </row>
    <row r="362">
      <c r="A362" s="26"/>
      <c r="B362" s="26"/>
      <c r="C362" s="27"/>
    </row>
    <row r="363">
      <c r="A363" s="26"/>
      <c r="B363" s="26"/>
      <c r="C363" s="27"/>
    </row>
    <row r="364">
      <c r="A364" s="26"/>
      <c r="B364" s="26"/>
      <c r="C364" s="27"/>
    </row>
    <row r="365">
      <c r="A365" s="26"/>
      <c r="B365" s="26"/>
      <c r="C365" s="27"/>
    </row>
    <row r="366">
      <c r="A366" s="26"/>
      <c r="B366" s="26"/>
      <c r="C366" s="27"/>
    </row>
    <row r="367">
      <c r="A367" s="26"/>
      <c r="B367" s="26"/>
      <c r="C367" s="27"/>
    </row>
    <row r="368">
      <c r="A368" s="26"/>
      <c r="B368" s="26"/>
      <c r="C368" s="27"/>
    </row>
    <row r="369">
      <c r="A369" s="26"/>
      <c r="B369" s="26"/>
      <c r="C369" s="27"/>
    </row>
    <row r="370">
      <c r="A370" s="26"/>
      <c r="B370" s="26"/>
      <c r="C370" s="27"/>
    </row>
    <row r="371">
      <c r="A371" s="26"/>
      <c r="B371" s="26"/>
      <c r="C371" s="27"/>
    </row>
    <row r="372">
      <c r="A372" s="26"/>
      <c r="B372" s="26"/>
      <c r="C372" s="27"/>
    </row>
    <row r="373">
      <c r="A373" s="26"/>
      <c r="B373" s="26"/>
      <c r="C373" s="27"/>
    </row>
    <row r="374">
      <c r="A374" s="26"/>
      <c r="B374" s="26"/>
      <c r="C374" s="27"/>
    </row>
    <row r="375">
      <c r="A375" s="26"/>
      <c r="B375" s="26"/>
      <c r="C375" s="27"/>
    </row>
    <row r="376">
      <c r="A376" s="26"/>
      <c r="B376" s="26"/>
      <c r="C376" s="27"/>
    </row>
    <row r="377">
      <c r="A377" s="26"/>
      <c r="B377" s="26"/>
      <c r="C377" s="27"/>
    </row>
    <row r="378">
      <c r="A378" s="26"/>
      <c r="B378" s="26"/>
      <c r="C378" s="27"/>
    </row>
    <row r="379">
      <c r="A379" s="26"/>
      <c r="B379" s="26"/>
      <c r="C379" s="27"/>
    </row>
    <row r="380">
      <c r="A380" s="26"/>
      <c r="B380" s="26"/>
      <c r="C380" s="27"/>
    </row>
    <row r="381">
      <c r="A381" s="26"/>
      <c r="B381" s="26"/>
      <c r="C381" s="27"/>
    </row>
    <row r="382">
      <c r="A382" s="26"/>
      <c r="B382" s="26"/>
      <c r="C382" s="27"/>
    </row>
    <row r="383">
      <c r="A383" s="26"/>
      <c r="B383" s="26"/>
      <c r="C383" s="27"/>
    </row>
    <row r="384">
      <c r="A384" s="26"/>
      <c r="B384" s="26"/>
      <c r="C384" s="27"/>
    </row>
    <row r="385">
      <c r="A385" s="26"/>
      <c r="B385" s="26"/>
      <c r="C385" s="27"/>
    </row>
    <row r="386">
      <c r="A386" s="26"/>
      <c r="B386" s="26"/>
      <c r="C386" s="27"/>
    </row>
    <row r="387">
      <c r="A387" s="26"/>
      <c r="B387" s="26"/>
      <c r="C387" s="27"/>
    </row>
    <row r="388">
      <c r="A388" s="26"/>
      <c r="B388" s="26"/>
      <c r="C388" s="27"/>
    </row>
    <row r="389">
      <c r="A389" s="26"/>
      <c r="B389" s="26"/>
      <c r="C389" s="27"/>
    </row>
    <row r="390">
      <c r="A390" s="26"/>
      <c r="B390" s="26"/>
      <c r="C390" s="27"/>
    </row>
    <row r="391">
      <c r="A391" s="26"/>
      <c r="B391" s="26"/>
      <c r="C391" s="27"/>
    </row>
    <row r="392">
      <c r="A392" s="26"/>
      <c r="B392" s="26"/>
      <c r="C392" s="27"/>
    </row>
    <row r="393">
      <c r="A393" s="26"/>
      <c r="B393" s="26"/>
      <c r="C393" s="27"/>
    </row>
    <row r="394">
      <c r="A394" s="26"/>
      <c r="B394" s="26"/>
      <c r="C394" s="27"/>
    </row>
    <row r="395">
      <c r="A395" s="26"/>
      <c r="B395" s="26"/>
      <c r="C395" s="27"/>
    </row>
    <row r="396">
      <c r="A396" s="26"/>
      <c r="B396" s="26"/>
      <c r="C396" s="27"/>
    </row>
    <row r="397">
      <c r="A397" s="26"/>
      <c r="B397" s="26"/>
      <c r="C397" s="27"/>
    </row>
    <row r="398">
      <c r="A398" s="26"/>
      <c r="B398" s="26"/>
      <c r="C398" s="27"/>
    </row>
    <row r="399">
      <c r="A399" s="26"/>
      <c r="B399" s="26"/>
      <c r="C399" s="27"/>
    </row>
    <row r="400">
      <c r="A400" s="26"/>
      <c r="B400" s="26"/>
      <c r="C400" s="27"/>
    </row>
    <row r="401">
      <c r="A401" s="26"/>
      <c r="B401" s="26"/>
      <c r="C401" s="27"/>
    </row>
    <row r="402">
      <c r="A402" s="26"/>
      <c r="B402" s="26"/>
      <c r="C402" s="27"/>
    </row>
    <row r="403">
      <c r="A403" s="26"/>
      <c r="B403" s="26"/>
      <c r="C403" s="27"/>
    </row>
    <row r="404">
      <c r="A404" s="26"/>
      <c r="B404" s="26"/>
      <c r="C404" s="27"/>
    </row>
    <row r="405">
      <c r="A405" s="26"/>
      <c r="B405" s="26"/>
      <c r="C405" s="27"/>
    </row>
    <row r="406">
      <c r="A406" s="26"/>
      <c r="B406" s="26"/>
      <c r="C406" s="27"/>
    </row>
    <row r="407">
      <c r="A407" s="26"/>
      <c r="B407" s="26"/>
      <c r="C407" s="27"/>
    </row>
    <row r="408">
      <c r="A408" s="26"/>
      <c r="B408" s="26"/>
      <c r="C408" s="27"/>
    </row>
    <row r="409">
      <c r="A409" s="26"/>
      <c r="B409" s="26"/>
      <c r="C409" s="27"/>
    </row>
    <row r="410">
      <c r="A410" s="26"/>
      <c r="B410" s="26"/>
      <c r="C410" s="27"/>
    </row>
    <row r="411">
      <c r="A411" s="26"/>
      <c r="B411" s="26"/>
      <c r="C411" s="27"/>
    </row>
    <row r="412">
      <c r="A412" s="26"/>
      <c r="B412" s="26"/>
      <c r="C412" s="27"/>
    </row>
    <row r="413">
      <c r="A413" s="26"/>
      <c r="B413" s="26"/>
      <c r="C413" s="27"/>
    </row>
    <row r="414">
      <c r="A414" s="26"/>
      <c r="B414" s="26"/>
      <c r="C414" s="27"/>
    </row>
    <row r="415">
      <c r="A415" s="26"/>
      <c r="B415" s="26"/>
      <c r="C415" s="27"/>
    </row>
    <row r="416">
      <c r="A416" s="26"/>
      <c r="B416" s="26"/>
      <c r="C416" s="27"/>
    </row>
    <row r="417">
      <c r="A417" s="26"/>
      <c r="B417" s="26"/>
      <c r="C417" s="27"/>
    </row>
    <row r="418">
      <c r="A418" s="26"/>
      <c r="B418" s="26"/>
      <c r="C418" s="27"/>
    </row>
    <row r="419">
      <c r="A419" s="26"/>
      <c r="B419" s="26"/>
      <c r="C419" s="27"/>
    </row>
    <row r="420">
      <c r="A420" s="26"/>
      <c r="B420" s="26"/>
      <c r="C420" s="27"/>
    </row>
    <row r="421">
      <c r="A421" s="26"/>
      <c r="B421" s="26"/>
      <c r="C421" s="27"/>
    </row>
    <row r="422">
      <c r="A422" s="26"/>
      <c r="B422" s="26"/>
      <c r="C422" s="27"/>
    </row>
    <row r="423">
      <c r="A423" s="26"/>
      <c r="B423" s="26"/>
      <c r="C423" s="27"/>
    </row>
    <row r="424">
      <c r="A424" s="26"/>
      <c r="B424" s="26"/>
      <c r="C424" s="27"/>
    </row>
    <row r="425">
      <c r="A425" s="26"/>
      <c r="B425" s="26"/>
      <c r="C425" s="27"/>
    </row>
    <row r="426">
      <c r="A426" s="26"/>
      <c r="B426" s="26"/>
      <c r="C426" s="27"/>
    </row>
    <row r="427">
      <c r="A427" s="26"/>
      <c r="B427" s="26"/>
      <c r="C427" s="27"/>
    </row>
    <row r="428">
      <c r="A428" s="26"/>
      <c r="B428" s="26"/>
      <c r="C428" s="27"/>
    </row>
    <row r="429">
      <c r="A429" s="26"/>
      <c r="B429" s="26"/>
      <c r="C429" s="27"/>
    </row>
    <row r="430">
      <c r="A430" s="26"/>
      <c r="B430" s="26"/>
      <c r="C430" s="27"/>
    </row>
    <row r="431">
      <c r="A431" s="26"/>
      <c r="B431" s="26"/>
      <c r="C431" s="27"/>
    </row>
    <row r="432">
      <c r="A432" s="26"/>
      <c r="B432" s="26"/>
      <c r="C432" s="27"/>
    </row>
    <row r="433">
      <c r="A433" s="26"/>
      <c r="B433" s="26"/>
      <c r="C433" s="27"/>
    </row>
    <row r="434">
      <c r="A434" s="26"/>
      <c r="B434" s="26"/>
      <c r="C434" s="27"/>
    </row>
    <row r="435">
      <c r="A435" s="26"/>
      <c r="B435" s="26"/>
      <c r="C435" s="27"/>
    </row>
    <row r="436">
      <c r="A436" s="26"/>
      <c r="B436" s="26"/>
      <c r="C436" s="27"/>
    </row>
    <row r="437">
      <c r="A437" s="26"/>
      <c r="B437" s="26"/>
      <c r="C437" s="27"/>
    </row>
    <row r="438">
      <c r="A438" s="26"/>
      <c r="B438" s="26"/>
      <c r="C438" s="27"/>
    </row>
    <row r="439">
      <c r="A439" s="26"/>
      <c r="B439" s="26"/>
      <c r="C439" s="27"/>
    </row>
    <row r="440">
      <c r="A440" s="26"/>
      <c r="B440" s="26"/>
      <c r="C440" s="27"/>
    </row>
    <row r="441">
      <c r="A441" s="26"/>
      <c r="B441" s="26"/>
      <c r="C441" s="27"/>
    </row>
    <row r="442">
      <c r="A442" s="26"/>
      <c r="B442" s="26"/>
      <c r="C442" s="27"/>
    </row>
    <row r="443">
      <c r="A443" s="26"/>
      <c r="B443" s="26"/>
      <c r="C443" s="27"/>
    </row>
    <row r="444">
      <c r="A444" s="26"/>
      <c r="B444" s="26"/>
      <c r="C444" s="27"/>
    </row>
    <row r="445">
      <c r="A445" s="26"/>
      <c r="B445" s="26"/>
      <c r="C445" s="27"/>
    </row>
    <row r="446">
      <c r="A446" s="26"/>
      <c r="B446" s="26"/>
      <c r="C446" s="27"/>
    </row>
    <row r="447">
      <c r="A447" s="26"/>
      <c r="B447" s="26"/>
      <c r="C447" s="27"/>
    </row>
    <row r="448">
      <c r="A448" s="26"/>
      <c r="B448" s="26"/>
      <c r="C448" s="27"/>
    </row>
    <row r="449">
      <c r="A449" s="26"/>
      <c r="B449" s="26"/>
      <c r="C449" s="27"/>
    </row>
    <row r="450">
      <c r="A450" s="26"/>
      <c r="B450" s="26"/>
      <c r="C450" s="27"/>
    </row>
    <row r="451">
      <c r="A451" s="26"/>
      <c r="B451" s="26"/>
      <c r="C451" s="27"/>
    </row>
    <row r="452">
      <c r="A452" s="26"/>
      <c r="B452" s="26"/>
      <c r="C452" s="27"/>
    </row>
    <row r="453">
      <c r="A453" s="26"/>
      <c r="B453" s="26"/>
      <c r="C453" s="27"/>
    </row>
    <row r="454">
      <c r="A454" s="26"/>
      <c r="B454" s="26"/>
      <c r="C454" s="27"/>
    </row>
    <row r="455">
      <c r="A455" s="26"/>
      <c r="B455" s="26"/>
      <c r="C455" s="27"/>
    </row>
    <row r="456">
      <c r="A456" s="26"/>
      <c r="B456" s="26"/>
      <c r="C456" s="27"/>
    </row>
    <row r="457">
      <c r="A457" s="26"/>
      <c r="B457" s="26"/>
      <c r="C457" s="27"/>
    </row>
    <row r="458">
      <c r="A458" s="26"/>
      <c r="B458" s="26"/>
      <c r="C458" s="27"/>
    </row>
    <row r="459">
      <c r="A459" s="26"/>
      <c r="B459" s="26"/>
      <c r="C459" s="27"/>
    </row>
    <row r="460">
      <c r="A460" s="26"/>
      <c r="B460" s="26"/>
      <c r="C460" s="27"/>
    </row>
    <row r="461">
      <c r="A461" s="26"/>
      <c r="B461" s="26"/>
      <c r="C461" s="27"/>
    </row>
    <row r="462">
      <c r="A462" s="26"/>
      <c r="B462" s="26"/>
      <c r="C462" s="27"/>
    </row>
    <row r="463">
      <c r="A463" s="26"/>
      <c r="B463" s="26"/>
      <c r="C463" s="27"/>
    </row>
    <row r="464">
      <c r="A464" s="26"/>
      <c r="B464" s="26"/>
      <c r="C464" s="27"/>
    </row>
    <row r="465">
      <c r="A465" s="26"/>
      <c r="B465" s="26"/>
      <c r="C465" s="27"/>
    </row>
    <row r="466">
      <c r="A466" s="26"/>
      <c r="B466" s="26"/>
      <c r="C466" s="27"/>
    </row>
    <row r="467">
      <c r="A467" s="26"/>
      <c r="B467" s="26"/>
      <c r="C467" s="27"/>
    </row>
    <row r="468">
      <c r="A468" s="26"/>
      <c r="B468" s="26"/>
      <c r="C468" s="27"/>
    </row>
    <row r="469">
      <c r="A469" s="26"/>
      <c r="B469" s="26"/>
      <c r="C469" s="27"/>
    </row>
    <row r="470">
      <c r="A470" s="26"/>
      <c r="B470" s="26"/>
      <c r="C470" s="27"/>
    </row>
    <row r="471">
      <c r="A471" s="26"/>
      <c r="B471" s="26"/>
      <c r="C471" s="27"/>
    </row>
    <row r="472">
      <c r="A472" s="26"/>
      <c r="B472" s="26"/>
      <c r="C472" s="27"/>
    </row>
    <row r="473">
      <c r="A473" s="26"/>
      <c r="B473" s="26"/>
      <c r="C473" s="27"/>
    </row>
    <row r="474">
      <c r="A474" s="26"/>
      <c r="B474" s="26"/>
      <c r="C474" s="27"/>
    </row>
    <row r="475">
      <c r="A475" s="26"/>
      <c r="B475" s="26"/>
      <c r="C475" s="27"/>
    </row>
    <row r="476">
      <c r="A476" s="26"/>
      <c r="B476" s="26"/>
      <c r="C476" s="27"/>
    </row>
    <row r="477">
      <c r="A477" s="26"/>
      <c r="B477" s="26"/>
      <c r="C477" s="27"/>
    </row>
    <row r="478">
      <c r="A478" s="26"/>
      <c r="B478" s="26"/>
      <c r="C478" s="27"/>
    </row>
    <row r="479">
      <c r="A479" s="26"/>
      <c r="B479" s="26"/>
      <c r="C479" s="27"/>
    </row>
    <row r="480">
      <c r="A480" s="26"/>
      <c r="B480" s="26"/>
      <c r="C480" s="27"/>
    </row>
    <row r="481">
      <c r="A481" s="26"/>
      <c r="B481" s="26"/>
      <c r="C481" s="27"/>
    </row>
    <row r="482">
      <c r="A482" s="26"/>
      <c r="B482" s="26"/>
      <c r="C482" s="27"/>
    </row>
    <row r="483">
      <c r="A483" s="26"/>
      <c r="B483" s="26"/>
      <c r="C483" s="27"/>
    </row>
    <row r="484">
      <c r="A484" s="26"/>
      <c r="B484" s="26"/>
      <c r="C484" s="27"/>
    </row>
    <row r="485">
      <c r="A485" s="26"/>
      <c r="B485" s="26"/>
      <c r="C485" s="27"/>
    </row>
    <row r="486">
      <c r="A486" s="26"/>
      <c r="B486" s="26"/>
      <c r="C486" s="27"/>
    </row>
    <row r="487">
      <c r="A487" s="26"/>
      <c r="B487" s="26"/>
      <c r="C487" s="27"/>
    </row>
    <row r="488">
      <c r="A488" s="26"/>
      <c r="B488" s="26"/>
      <c r="C488" s="27"/>
    </row>
    <row r="489">
      <c r="A489" s="26"/>
      <c r="B489" s="26"/>
      <c r="C489" s="27"/>
    </row>
    <row r="490">
      <c r="A490" s="26"/>
      <c r="B490" s="26"/>
      <c r="C490" s="27"/>
    </row>
    <row r="491">
      <c r="A491" s="26"/>
      <c r="B491" s="26"/>
      <c r="C491" s="27"/>
    </row>
    <row r="492">
      <c r="A492" s="26"/>
      <c r="B492" s="26"/>
      <c r="C492" s="27"/>
    </row>
    <row r="493">
      <c r="A493" s="26"/>
      <c r="B493" s="26"/>
      <c r="C493" s="27"/>
    </row>
    <row r="494">
      <c r="A494" s="26"/>
      <c r="B494" s="26"/>
      <c r="C494" s="27"/>
    </row>
    <row r="495">
      <c r="A495" s="26"/>
      <c r="B495" s="26"/>
      <c r="C495" s="27"/>
    </row>
    <row r="496">
      <c r="A496" s="26"/>
      <c r="B496" s="26"/>
      <c r="C496" s="27"/>
    </row>
    <row r="497">
      <c r="A497" s="26"/>
      <c r="B497" s="26"/>
      <c r="C497" s="27"/>
    </row>
    <row r="498">
      <c r="A498" s="26"/>
      <c r="B498" s="26"/>
      <c r="C498" s="27"/>
    </row>
    <row r="499">
      <c r="A499" s="26"/>
      <c r="B499" s="26"/>
      <c r="C499" s="27"/>
    </row>
    <row r="500">
      <c r="A500" s="26"/>
      <c r="B500" s="26"/>
      <c r="C500" s="27"/>
    </row>
    <row r="501">
      <c r="A501" s="26"/>
      <c r="B501" s="26"/>
      <c r="C501" s="27"/>
    </row>
    <row r="502">
      <c r="A502" s="26"/>
      <c r="B502" s="26"/>
      <c r="C502" s="27"/>
    </row>
    <row r="503">
      <c r="A503" s="26"/>
      <c r="B503" s="26"/>
      <c r="C503" s="27"/>
    </row>
    <row r="504">
      <c r="A504" s="26"/>
      <c r="B504" s="26"/>
      <c r="C504" s="27"/>
    </row>
    <row r="505">
      <c r="A505" s="26"/>
      <c r="B505" s="26"/>
      <c r="C505" s="27"/>
    </row>
    <row r="506">
      <c r="A506" s="26"/>
      <c r="B506" s="26"/>
      <c r="C506" s="27"/>
    </row>
    <row r="507">
      <c r="A507" s="26"/>
      <c r="B507" s="26"/>
      <c r="C507" s="27"/>
    </row>
    <row r="508">
      <c r="A508" s="26"/>
      <c r="B508" s="26"/>
      <c r="C508" s="27"/>
    </row>
    <row r="509">
      <c r="A509" s="26"/>
      <c r="B509" s="26"/>
      <c r="C509" s="27"/>
    </row>
    <row r="510">
      <c r="A510" s="26"/>
      <c r="B510" s="26"/>
      <c r="C510" s="27"/>
    </row>
    <row r="511">
      <c r="A511" s="26"/>
      <c r="B511" s="26"/>
      <c r="C511" s="27"/>
    </row>
    <row r="512">
      <c r="A512" s="26"/>
      <c r="B512" s="26"/>
      <c r="C512" s="27"/>
    </row>
    <row r="513">
      <c r="A513" s="26"/>
      <c r="B513" s="26"/>
      <c r="C513" s="27"/>
    </row>
    <row r="514">
      <c r="A514" s="26"/>
      <c r="B514" s="26"/>
      <c r="C514" s="27"/>
    </row>
    <row r="515">
      <c r="A515" s="26"/>
      <c r="B515" s="26"/>
      <c r="C515" s="27"/>
    </row>
    <row r="516">
      <c r="A516" s="26"/>
      <c r="B516" s="26"/>
      <c r="C516" s="27"/>
    </row>
    <row r="517">
      <c r="A517" s="26"/>
      <c r="B517" s="26"/>
      <c r="C517" s="27"/>
    </row>
    <row r="518">
      <c r="A518" s="26"/>
      <c r="B518" s="26"/>
      <c r="C518" s="27"/>
    </row>
    <row r="519">
      <c r="A519" s="26"/>
      <c r="B519" s="26"/>
      <c r="C519" s="27"/>
    </row>
    <row r="520">
      <c r="A520" s="26"/>
      <c r="B520" s="26"/>
      <c r="C520" s="27"/>
    </row>
    <row r="521">
      <c r="A521" s="26"/>
      <c r="B521" s="26"/>
      <c r="C521" s="27"/>
    </row>
    <row r="522">
      <c r="A522" s="26"/>
      <c r="B522" s="26"/>
      <c r="C522" s="27"/>
    </row>
    <row r="523">
      <c r="A523" s="26"/>
      <c r="B523" s="26"/>
      <c r="C523" s="27"/>
    </row>
    <row r="524">
      <c r="A524" s="26"/>
      <c r="B524" s="26"/>
      <c r="C524" s="27"/>
    </row>
    <row r="525">
      <c r="A525" s="26"/>
      <c r="B525" s="26"/>
      <c r="C525" s="27"/>
    </row>
    <row r="526">
      <c r="A526" s="26"/>
      <c r="B526" s="26"/>
      <c r="C526" s="27"/>
    </row>
    <row r="527">
      <c r="A527" s="26"/>
      <c r="B527" s="26"/>
      <c r="C527" s="27"/>
    </row>
    <row r="528">
      <c r="A528" s="26"/>
      <c r="B528" s="26"/>
      <c r="C528" s="27"/>
    </row>
    <row r="529">
      <c r="A529" s="26"/>
      <c r="B529" s="26"/>
      <c r="C529" s="27"/>
    </row>
    <row r="530">
      <c r="A530" s="26"/>
      <c r="B530" s="26"/>
      <c r="C530" s="27"/>
    </row>
    <row r="531">
      <c r="A531" s="26"/>
      <c r="B531" s="26"/>
      <c r="C531" s="27"/>
    </row>
    <row r="532">
      <c r="A532" s="26"/>
      <c r="B532" s="26"/>
      <c r="C532" s="27"/>
    </row>
    <row r="533">
      <c r="A533" s="26"/>
      <c r="B533" s="26"/>
      <c r="C533" s="27"/>
    </row>
    <row r="534">
      <c r="A534" s="26"/>
      <c r="B534" s="26"/>
      <c r="C534" s="27"/>
    </row>
    <row r="535">
      <c r="A535" s="26"/>
      <c r="B535" s="26"/>
      <c r="C535" s="27"/>
    </row>
    <row r="536">
      <c r="A536" s="26"/>
      <c r="B536" s="26"/>
      <c r="C536" s="27"/>
    </row>
    <row r="537">
      <c r="A537" s="26"/>
      <c r="B537" s="26"/>
      <c r="C537" s="27"/>
    </row>
    <row r="538">
      <c r="A538" s="26"/>
      <c r="B538" s="26"/>
      <c r="C538" s="27"/>
    </row>
    <row r="539">
      <c r="A539" s="26"/>
      <c r="B539" s="26"/>
      <c r="C539" s="27"/>
    </row>
    <row r="540">
      <c r="A540" s="26"/>
      <c r="B540" s="26"/>
      <c r="C540" s="27"/>
    </row>
    <row r="541">
      <c r="A541" s="26"/>
      <c r="B541" s="26"/>
      <c r="C541" s="27"/>
    </row>
    <row r="542">
      <c r="A542" s="26"/>
      <c r="B542" s="26"/>
      <c r="C542" s="27"/>
    </row>
    <row r="543">
      <c r="A543" s="26"/>
      <c r="B543" s="26"/>
      <c r="C543" s="27"/>
    </row>
    <row r="544">
      <c r="A544" s="26"/>
      <c r="B544" s="26"/>
      <c r="C544" s="27"/>
    </row>
    <row r="545">
      <c r="A545" s="26"/>
      <c r="B545" s="26"/>
      <c r="C545" s="27"/>
    </row>
    <row r="546">
      <c r="A546" s="26"/>
      <c r="B546" s="26"/>
      <c r="C546" s="27"/>
    </row>
    <row r="547">
      <c r="A547" s="26"/>
      <c r="B547" s="26"/>
      <c r="C547" s="27"/>
    </row>
    <row r="548">
      <c r="A548" s="26"/>
      <c r="B548" s="26"/>
      <c r="C548" s="27"/>
    </row>
    <row r="549">
      <c r="A549" s="26"/>
      <c r="B549" s="26"/>
      <c r="C549" s="27"/>
    </row>
    <row r="550">
      <c r="A550" s="26"/>
      <c r="B550" s="26"/>
      <c r="C550" s="27"/>
    </row>
    <row r="551">
      <c r="A551" s="26"/>
      <c r="B551" s="26"/>
      <c r="C551" s="27"/>
    </row>
    <row r="552">
      <c r="A552" s="26"/>
      <c r="B552" s="26"/>
      <c r="C552" s="27"/>
    </row>
    <row r="553">
      <c r="A553" s="26"/>
      <c r="B553" s="26"/>
      <c r="C553" s="27"/>
    </row>
    <row r="554">
      <c r="A554" s="26"/>
      <c r="B554" s="26"/>
      <c r="C554" s="27"/>
    </row>
    <row r="555">
      <c r="A555" s="26"/>
      <c r="B555" s="26"/>
      <c r="C555" s="27"/>
    </row>
    <row r="556">
      <c r="A556" s="26"/>
      <c r="B556" s="26"/>
      <c r="C556" s="27"/>
    </row>
    <row r="557">
      <c r="A557" s="26"/>
      <c r="B557" s="26"/>
      <c r="C557" s="27"/>
    </row>
    <row r="558">
      <c r="A558" s="26"/>
      <c r="B558" s="26"/>
      <c r="C558" s="27"/>
    </row>
    <row r="559">
      <c r="A559" s="26"/>
      <c r="B559" s="26"/>
      <c r="C559" s="27"/>
    </row>
    <row r="560">
      <c r="A560" s="26"/>
      <c r="B560" s="26"/>
      <c r="C560" s="27"/>
    </row>
    <row r="561">
      <c r="A561" s="26"/>
      <c r="B561" s="26"/>
      <c r="C561" s="27"/>
    </row>
    <row r="562">
      <c r="A562" s="26"/>
      <c r="B562" s="26"/>
      <c r="C562" s="27"/>
    </row>
    <row r="563">
      <c r="A563" s="26"/>
      <c r="B563" s="26"/>
      <c r="C563" s="27"/>
    </row>
    <row r="564">
      <c r="A564" s="26"/>
      <c r="B564" s="26"/>
      <c r="C564" s="27"/>
    </row>
    <row r="565">
      <c r="A565" s="26"/>
      <c r="B565" s="26"/>
      <c r="C565" s="27"/>
    </row>
    <row r="566">
      <c r="A566" s="26"/>
      <c r="B566" s="26"/>
      <c r="C566" s="27"/>
    </row>
    <row r="567">
      <c r="A567" s="26"/>
      <c r="B567" s="26"/>
      <c r="C567" s="27"/>
    </row>
    <row r="568">
      <c r="A568" s="26"/>
      <c r="B568" s="26"/>
      <c r="C568" s="27"/>
    </row>
    <row r="569">
      <c r="A569" s="26"/>
      <c r="B569" s="26"/>
      <c r="C569" s="27"/>
    </row>
    <row r="570">
      <c r="A570" s="26"/>
      <c r="B570" s="26"/>
      <c r="C570" s="27"/>
    </row>
    <row r="571">
      <c r="A571" s="26"/>
      <c r="B571" s="26"/>
      <c r="C571" s="27"/>
    </row>
    <row r="572">
      <c r="A572" s="26"/>
      <c r="B572" s="26"/>
      <c r="C572" s="27"/>
    </row>
    <row r="573">
      <c r="A573" s="26"/>
      <c r="B573" s="26"/>
      <c r="C573" s="27"/>
    </row>
    <row r="574">
      <c r="A574" s="26"/>
      <c r="B574" s="26"/>
      <c r="C574" s="27"/>
    </row>
    <row r="575">
      <c r="A575" s="26"/>
      <c r="B575" s="26"/>
      <c r="C575" s="27"/>
    </row>
    <row r="576">
      <c r="A576" s="26"/>
      <c r="B576" s="26"/>
      <c r="C576" s="27"/>
    </row>
    <row r="577">
      <c r="A577" s="26"/>
      <c r="B577" s="26"/>
      <c r="C577" s="27"/>
    </row>
    <row r="578">
      <c r="A578" s="26"/>
      <c r="B578" s="26"/>
      <c r="C578" s="27"/>
    </row>
    <row r="579">
      <c r="A579" s="26"/>
      <c r="B579" s="26"/>
      <c r="C579" s="27"/>
    </row>
    <row r="580">
      <c r="A580" s="26"/>
      <c r="B580" s="26"/>
      <c r="C580" s="27"/>
    </row>
    <row r="581">
      <c r="A581" s="26"/>
      <c r="B581" s="26"/>
      <c r="C581" s="27"/>
    </row>
    <row r="582">
      <c r="A582" s="26"/>
      <c r="B582" s="26"/>
      <c r="C582" s="27"/>
    </row>
    <row r="583">
      <c r="A583" s="26"/>
      <c r="B583" s="26"/>
      <c r="C583" s="27"/>
    </row>
    <row r="584">
      <c r="A584" s="26"/>
      <c r="B584" s="26"/>
      <c r="C584" s="27"/>
    </row>
    <row r="585">
      <c r="A585" s="26"/>
      <c r="B585" s="26"/>
      <c r="C585" s="27"/>
    </row>
    <row r="586">
      <c r="A586" s="26"/>
      <c r="B586" s="26"/>
      <c r="C586" s="27"/>
    </row>
    <row r="587">
      <c r="A587" s="26"/>
      <c r="B587" s="26"/>
      <c r="C587" s="27"/>
    </row>
    <row r="588">
      <c r="A588" s="26"/>
      <c r="B588" s="26"/>
      <c r="C588" s="27"/>
    </row>
    <row r="589">
      <c r="A589" s="26"/>
      <c r="B589" s="26"/>
      <c r="C589" s="27"/>
    </row>
    <row r="590">
      <c r="A590" s="26"/>
      <c r="B590" s="26"/>
      <c r="C590" s="27"/>
    </row>
    <row r="591">
      <c r="A591" s="26"/>
      <c r="B591" s="26"/>
      <c r="C591" s="27"/>
    </row>
    <row r="592">
      <c r="A592" s="26"/>
      <c r="B592" s="26"/>
      <c r="C592" s="27"/>
    </row>
    <row r="593">
      <c r="A593" s="26"/>
      <c r="B593" s="26"/>
      <c r="C593" s="27"/>
    </row>
    <row r="594">
      <c r="A594" s="26"/>
      <c r="B594" s="26"/>
      <c r="C594" s="27"/>
    </row>
    <row r="595">
      <c r="A595" s="26"/>
      <c r="B595" s="26"/>
      <c r="C595" s="27"/>
    </row>
    <row r="596">
      <c r="A596" s="26"/>
      <c r="B596" s="26"/>
      <c r="C596" s="27"/>
    </row>
    <row r="597">
      <c r="A597" s="26"/>
      <c r="B597" s="26"/>
      <c r="C597" s="27"/>
    </row>
    <row r="598">
      <c r="A598" s="26"/>
      <c r="B598" s="26"/>
      <c r="C598" s="27"/>
    </row>
    <row r="599">
      <c r="A599" s="26"/>
      <c r="B599" s="26"/>
      <c r="C599" s="27"/>
    </row>
    <row r="600">
      <c r="A600" s="26"/>
      <c r="B600" s="26"/>
      <c r="C600" s="27"/>
    </row>
    <row r="601">
      <c r="A601" s="26"/>
      <c r="B601" s="26"/>
      <c r="C601" s="27"/>
    </row>
    <row r="602">
      <c r="A602" s="26"/>
      <c r="B602" s="26"/>
      <c r="C602" s="27"/>
    </row>
    <row r="603">
      <c r="A603" s="26"/>
      <c r="B603" s="26"/>
      <c r="C603" s="27"/>
    </row>
    <row r="604">
      <c r="A604" s="26"/>
      <c r="B604" s="26"/>
      <c r="C604" s="27"/>
    </row>
    <row r="605">
      <c r="A605" s="26"/>
      <c r="B605" s="26"/>
      <c r="C605" s="27"/>
    </row>
    <row r="606">
      <c r="A606" s="26"/>
      <c r="B606" s="26"/>
      <c r="C606" s="27"/>
    </row>
    <row r="607">
      <c r="A607" s="26"/>
      <c r="B607" s="26"/>
      <c r="C607" s="27"/>
    </row>
    <row r="608">
      <c r="A608" s="26"/>
      <c r="B608" s="26"/>
      <c r="C608" s="27"/>
    </row>
    <row r="609">
      <c r="A609" s="26"/>
      <c r="B609" s="26"/>
      <c r="C609" s="27"/>
    </row>
    <row r="610">
      <c r="A610" s="26"/>
      <c r="B610" s="26"/>
      <c r="C610" s="27"/>
    </row>
    <row r="611">
      <c r="A611" s="26"/>
      <c r="B611" s="26"/>
      <c r="C611" s="27"/>
    </row>
    <row r="612">
      <c r="A612" s="26"/>
      <c r="B612" s="26"/>
      <c r="C612" s="27"/>
    </row>
    <row r="613">
      <c r="A613" s="26"/>
      <c r="B613" s="26"/>
      <c r="C613" s="27"/>
    </row>
    <row r="614">
      <c r="A614" s="26"/>
      <c r="B614" s="26"/>
      <c r="C614" s="27"/>
    </row>
    <row r="615">
      <c r="A615" s="26"/>
      <c r="B615" s="26"/>
      <c r="C615" s="27"/>
    </row>
    <row r="616">
      <c r="A616" s="26"/>
      <c r="B616" s="26"/>
      <c r="C616" s="27"/>
    </row>
    <row r="617">
      <c r="A617" s="26"/>
      <c r="B617" s="26"/>
      <c r="C617" s="27"/>
    </row>
    <row r="618">
      <c r="A618" s="26"/>
      <c r="B618" s="26"/>
      <c r="C618" s="27"/>
    </row>
    <row r="619">
      <c r="A619" s="26"/>
      <c r="B619" s="26"/>
      <c r="C619" s="27"/>
    </row>
    <row r="620">
      <c r="A620" s="26"/>
      <c r="B620" s="26"/>
      <c r="C620" s="27"/>
    </row>
    <row r="621">
      <c r="A621" s="26"/>
      <c r="B621" s="26"/>
      <c r="C621" s="27"/>
    </row>
    <row r="622">
      <c r="A622" s="26"/>
      <c r="B622" s="26"/>
      <c r="C622" s="27"/>
    </row>
    <row r="623">
      <c r="A623" s="26"/>
      <c r="B623" s="26"/>
      <c r="C623" s="27"/>
    </row>
    <row r="624">
      <c r="A624" s="26"/>
      <c r="B624" s="26"/>
      <c r="C624" s="27"/>
    </row>
    <row r="625">
      <c r="A625" s="26"/>
      <c r="B625" s="26"/>
      <c r="C625" s="27"/>
    </row>
    <row r="626">
      <c r="A626" s="26"/>
      <c r="B626" s="26"/>
      <c r="C626" s="27"/>
    </row>
    <row r="627">
      <c r="A627" s="26"/>
      <c r="B627" s="26"/>
      <c r="C627" s="27"/>
    </row>
    <row r="628">
      <c r="A628" s="26"/>
      <c r="B628" s="26"/>
      <c r="C628" s="27"/>
    </row>
    <row r="629">
      <c r="A629" s="26"/>
      <c r="B629" s="26"/>
      <c r="C629" s="27"/>
    </row>
    <row r="630">
      <c r="A630" s="26"/>
      <c r="B630" s="26"/>
      <c r="C630" s="27"/>
    </row>
    <row r="631">
      <c r="A631" s="26"/>
      <c r="B631" s="26"/>
      <c r="C631" s="27"/>
    </row>
    <row r="632">
      <c r="A632" s="26"/>
      <c r="B632" s="26"/>
      <c r="C632" s="27"/>
    </row>
    <row r="633">
      <c r="A633" s="26"/>
      <c r="B633" s="26"/>
      <c r="C633" s="27"/>
    </row>
    <row r="634">
      <c r="A634" s="26"/>
      <c r="B634" s="26"/>
      <c r="C634" s="27"/>
    </row>
    <row r="635">
      <c r="A635" s="26"/>
      <c r="B635" s="26"/>
      <c r="C635" s="27"/>
    </row>
    <row r="636">
      <c r="A636" s="26"/>
      <c r="B636" s="26"/>
      <c r="C636" s="27"/>
    </row>
    <row r="637">
      <c r="A637" s="26"/>
      <c r="B637" s="26"/>
      <c r="C637" s="27"/>
    </row>
    <row r="638">
      <c r="A638" s="26"/>
      <c r="B638" s="26"/>
      <c r="C638" s="27"/>
    </row>
    <row r="639">
      <c r="A639" s="26"/>
      <c r="B639" s="26"/>
      <c r="C639" s="27"/>
    </row>
    <row r="640">
      <c r="A640" s="26"/>
      <c r="B640" s="26"/>
      <c r="C640" s="27"/>
    </row>
    <row r="641">
      <c r="A641" s="26"/>
      <c r="B641" s="26"/>
      <c r="C641" s="27"/>
    </row>
    <row r="642">
      <c r="A642" s="26"/>
      <c r="B642" s="26"/>
      <c r="C642" s="27"/>
    </row>
    <row r="643">
      <c r="A643" s="26"/>
      <c r="B643" s="26"/>
      <c r="C643" s="27"/>
    </row>
    <row r="644">
      <c r="A644" s="26"/>
      <c r="B644" s="26"/>
      <c r="C644" s="27"/>
    </row>
    <row r="645">
      <c r="A645" s="26"/>
      <c r="B645" s="26"/>
      <c r="C645" s="27"/>
    </row>
    <row r="646">
      <c r="A646" s="26"/>
      <c r="B646" s="26"/>
      <c r="C646" s="27"/>
    </row>
    <row r="647">
      <c r="A647" s="26"/>
      <c r="B647" s="26"/>
      <c r="C647" s="27"/>
    </row>
    <row r="648">
      <c r="A648" s="26"/>
      <c r="B648" s="26"/>
      <c r="C648" s="27"/>
    </row>
    <row r="649">
      <c r="A649" s="26"/>
      <c r="B649" s="26"/>
      <c r="C649" s="27"/>
    </row>
    <row r="650">
      <c r="A650" s="26"/>
      <c r="B650" s="26"/>
      <c r="C650" s="27"/>
    </row>
    <row r="651">
      <c r="A651" s="26"/>
      <c r="B651" s="26"/>
      <c r="C651" s="27"/>
    </row>
    <row r="652">
      <c r="A652" s="26"/>
      <c r="B652" s="26"/>
      <c r="C652" s="27"/>
    </row>
    <row r="653">
      <c r="A653" s="26"/>
      <c r="B653" s="26"/>
      <c r="C653" s="27"/>
    </row>
    <row r="654">
      <c r="A654" s="26"/>
      <c r="B654" s="26"/>
      <c r="C654" s="27"/>
    </row>
    <row r="655">
      <c r="A655" s="26"/>
      <c r="B655" s="26"/>
      <c r="C655" s="27"/>
    </row>
    <row r="656">
      <c r="A656" s="26"/>
      <c r="B656" s="26"/>
      <c r="C656" s="27"/>
    </row>
    <row r="657">
      <c r="A657" s="26"/>
      <c r="B657" s="26"/>
      <c r="C657" s="27"/>
    </row>
    <row r="658">
      <c r="A658" s="26"/>
      <c r="B658" s="26"/>
      <c r="C658" s="27"/>
    </row>
    <row r="659">
      <c r="A659" s="26"/>
      <c r="B659" s="26"/>
      <c r="C659" s="27"/>
    </row>
    <row r="660">
      <c r="A660" s="26"/>
      <c r="B660" s="26"/>
      <c r="C660" s="27"/>
    </row>
    <row r="661">
      <c r="A661" s="26"/>
      <c r="B661" s="26"/>
      <c r="C661" s="27"/>
    </row>
    <row r="662">
      <c r="A662" s="26"/>
      <c r="B662" s="26"/>
      <c r="C662" s="27"/>
    </row>
    <row r="663">
      <c r="A663" s="26"/>
      <c r="B663" s="26"/>
      <c r="C663" s="27"/>
    </row>
    <row r="664">
      <c r="A664" s="26"/>
      <c r="B664" s="26"/>
      <c r="C664" s="27"/>
    </row>
    <row r="665">
      <c r="A665" s="26"/>
      <c r="B665" s="26"/>
      <c r="C665" s="27"/>
    </row>
    <row r="666">
      <c r="A666" s="26"/>
      <c r="B666" s="26"/>
      <c r="C666" s="27"/>
    </row>
    <row r="667">
      <c r="A667" s="26"/>
      <c r="B667" s="26"/>
      <c r="C667" s="27"/>
    </row>
    <row r="668">
      <c r="A668" s="26"/>
      <c r="B668" s="26"/>
      <c r="C668" s="27"/>
    </row>
    <row r="669">
      <c r="A669" s="26"/>
      <c r="B669" s="26"/>
      <c r="C669" s="27"/>
    </row>
    <row r="670">
      <c r="A670" s="26"/>
      <c r="B670" s="26"/>
      <c r="C670" s="27"/>
    </row>
    <row r="671">
      <c r="A671" s="26"/>
      <c r="B671" s="26"/>
      <c r="C671" s="27"/>
    </row>
    <row r="672">
      <c r="A672" s="26"/>
      <c r="B672" s="26"/>
      <c r="C672" s="27"/>
    </row>
    <row r="673">
      <c r="A673" s="26"/>
      <c r="B673" s="26"/>
      <c r="C673" s="27"/>
    </row>
    <row r="674">
      <c r="A674" s="26"/>
      <c r="B674" s="26"/>
      <c r="C674" s="27"/>
    </row>
    <row r="675">
      <c r="A675" s="26"/>
      <c r="B675" s="26"/>
      <c r="C675" s="27"/>
    </row>
    <row r="676">
      <c r="A676" s="26"/>
      <c r="B676" s="26"/>
      <c r="C676" s="27"/>
    </row>
    <row r="677">
      <c r="A677" s="26"/>
      <c r="B677" s="26"/>
      <c r="C677" s="27"/>
    </row>
    <row r="678">
      <c r="A678" s="26"/>
      <c r="B678" s="26"/>
      <c r="C678" s="27"/>
    </row>
    <row r="679">
      <c r="A679" s="26"/>
      <c r="B679" s="26"/>
      <c r="C679" s="27"/>
    </row>
    <row r="680">
      <c r="A680" s="26"/>
      <c r="B680" s="26"/>
      <c r="C680" s="27"/>
    </row>
    <row r="681">
      <c r="A681" s="26"/>
      <c r="B681" s="26"/>
      <c r="C681" s="27"/>
    </row>
    <row r="682">
      <c r="A682" s="26"/>
      <c r="B682" s="26"/>
      <c r="C682" s="27"/>
    </row>
    <row r="683">
      <c r="A683" s="26"/>
      <c r="B683" s="26"/>
      <c r="C683" s="27"/>
    </row>
    <row r="684">
      <c r="A684" s="26"/>
      <c r="B684" s="26"/>
      <c r="C684" s="27"/>
    </row>
    <row r="685">
      <c r="A685" s="26"/>
      <c r="B685" s="26"/>
      <c r="C685" s="27"/>
    </row>
    <row r="686">
      <c r="A686" s="26"/>
      <c r="B686" s="26"/>
      <c r="C686" s="27"/>
    </row>
    <row r="687">
      <c r="A687" s="26"/>
      <c r="B687" s="26"/>
      <c r="C687" s="27"/>
    </row>
    <row r="688">
      <c r="A688" s="26"/>
      <c r="B688" s="26"/>
      <c r="C688" s="27"/>
    </row>
    <row r="689">
      <c r="A689" s="26"/>
      <c r="B689" s="26"/>
      <c r="C689" s="27"/>
    </row>
    <row r="690">
      <c r="A690" s="26"/>
      <c r="B690" s="26"/>
      <c r="C690" s="27"/>
    </row>
    <row r="691">
      <c r="A691" s="26"/>
      <c r="B691" s="26"/>
      <c r="C691" s="27"/>
    </row>
    <row r="692">
      <c r="A692" s="26"/>
      <c r="B692" s="26"/>
      <c r="C692" s="27"/>
    </row>
    <row r="693">
      <c r="A693" s="26"/>
      <c r="B693" s="26"/>
      <c r="C693" s="27"/>
    </row>
    <row r="694">
      <c r="A694" s="26"/>
      <c r="B694" s="26"/>
      <c r="C694" s="27"/>
    </row>
    <row r="695">
      <c r="A695" s="26"/>
      <c r="B695" s="26"/>
      <c r="C695" s="27"/>
    </row>
    <row r="696">
      <c r="A696" s="26"/>
      <c r="B696" s="26"/>
      <c r="C696" s="27"/>
    </row>
    <row r="697">
      <c r="A697" s="26"/>
      <c r="B697" s="26"/>
      <c r="C697" s="27"/>
    </row>
    <row r="698">
      <c r="A698" s="26"/>
      <c r="B698" s="26"/>
      <c r="C698" s="27"/>
    </row>
    <row r="699">
      <c r="A699" s="26"/>
      <c r="B699" s="26"/>
      <c r="C699" s="27"/>
    </row>
    <row r="700">
      <c r="A700" s="26"/>
      <c r="B700" s="26"/>
      <c r="C700" s="27"/>
    </row>
    <row r="701">
      <c r="A701" s="26"/>
      <c r="B701" s="26"/>
      <c r="C701" s="27"/>
    </row>
    <row r="702">
      <c r="A702" s="26"/>
      <c r="B702" s="26"/>
      <c r="C702" s="27"/>
    </row>
    <row r="703">
      <c r="A703" s="26"/>
      <c r="B703" s="26"/>
      <c r="C703" s="27"/>
    </row>
    <row r="704">
      <c r="A704" s="26"/>
      <c r="B704" s="26"/>
      <c r="C704" s="27"/>
    </row>
    <row r="705">
      <c r="A705" s="26"/>
      <c r="B705" s="26"/>
      <c r="C705" s="27"/>
    </row>
    <row r="706">
      <c r="A706" s="26"/>
      <c r="B706" s="26"/>
      <c r="C706" s="27"/>
    </row>
    <row r="707">
      <c r="A707" s="26"/>
      <c r="B707" s="26"/>
      <c r="C707" s="27"/>
    </row>
    <row r="708">
      <c r="A708" s="26"/>
      <c r="B708" s="26"/>
      <c r="C708" s="27"/>
    </row>
    <row r="709">
      <c r="A709" s="26"/>
      <c r="B709" s="26"/>
      <c r="C709" s="27"/>
    </row>
    <row r="710">
      <c r="A710" s="26"/>
      <c r="B710" s="26"/>
      <c r="C710" s="27"/>
    </row>
    <row r="711">
      <c r="A711" s="26"/>
      <c r="B711" s="26"/>
      <c r="C711" s="27"/>
    </row>
    <row r="712">
      <c r="A712" s="26"/>
      <c r="B712" s="26"/>
      <c r="C712" s="27"/>
    </row>
    <row r="713">
      <c r="A713" s="26"/>
      <c r="B713" s="26"/>
      <c r="C713" s="27"/>
    </row>
    <row r="714">
      <c r="A714" s="26"/>
      <c r="B714" s="26"/>
      <c r="C714" s="27"/>
    </row>
    <row r="715">
      <c r="A715" s="26"/>
      <c r="B715" s="26"/>
      <c r="C715" s="27"/>
    </row>
    <row r="716">
      <c r="A716" s="26"/>
      <c r="B716" s="26"/>
      <c r="C716" s="27"/>
    </row>
    <row r="717">
      <c r="A717" s="26"/>
      <c r="B717" s="26"/>
      <c r="C717" s="27"/>
    </row>
    <row r="718">
      <c r="A718" s="26"/>
      <c r="B718" s="26"/>
      <c r="C718" s="27"/>
    </row>
    <row r="719">
      <c r="A719" s="26"/>
      <c r="B719" s="26"/>
      <c r="C719" s="27"/>
    </row>
    <row r="720">
      <c r="A720" s="26"/>
      <c r="B720" s="26"/>
      <c r="C720" s="27"/>
    </row>
    <row r="721">
      <c r="A721" s="26"/>
      <c r="B721" s="26"/>
      <c r="C721" s="27"/>
    </row>
    <row r="722">
      <c r="A722" s="26"/>
      <c r="B722" s="26"/>
      <c r="C722" s="27"/>
    </row>
    <row r="723">
      <c r="A723" s="26"/>
      <c r="B723" s="26"/>
      <c r="C723" s="27"/>
    </row>
    <row r="724">
      <c r="A724" s="26"/>
      <c r="B724" s="26"/>
      <c r="C724" s="27"/>
    </row>
    <row r="725">
      <c r="A725" s="26"/>
      <c r="B725" s="26"/>
      <c r="C725" s="27"/>
    </row>
    <row r="726">
      <c r="A726" s="26"/>
      <c r="B726" s="26"/>
      <c r="C726" s="27"/>
    </row>
    <row r="727">
      <c r="A727" s="26"/>
      <c r="B727" s="26"/>
      <c r="C727" s="27"/>
    </row>
    <row r="728">
      <c r="A728" s="26"/>
      <c r="B728" s="26"/>
      <c r="C728" s="27"/>
    </row>
    <row r="729">
      <c r="A729" s="26"/>
      <c r="B729" s="26"/>
      <c r="C729" s="27"/>
    </row>
    <row r="730">
      <c r="A730" s="26"/>
      <c r="B730" s="26"/>
      <c r="C730" s="27"/>
    </row>
    <row r="731">
      <c r="A731" s="26"/>
      <c r="B731" s="26"/>
      <c r="C731" s="27"/>
    </row>
    <row r="732">
      <c r="A732" s="26"/>
      <c r="B732" s="26"/>
      <c r="C732" s="27"/>
    </row>
    <row r="733">
      <c r="A733" s="26"/>
      <c r="B733" s="26"/>
      <c r="C733" s="27"/>
    </row>
    <row r="734">
      <c r="A734" s="26"/>
      <c r="B734" s="26"/>
      <c r="C734" s="27"/>
    </row>
    <row r="735">
      <c r="A735" s="26"/>
      <c r="B735" s="26"/>
      <c r="C735" s="27"/>
    </row>
    <row r="736">
      <c r="A736" s="26"/>
      <c r="B736" s="26"/>
      <c r="C736" s="27"/>
    </row>
    <row r="737">
      <c r="A737" s="26"/>
      <c r="B737" s="26"/>
      <c r="C737" s="27"/>
    </row>
    <row r="738">
      <c r="A738" s="26"/>
      <c r="B738" s="26"/>
      <c r="C738" s="27"/>
    </row>
    <row r="739">
      <c r="A739" s="26"/>
      <c r="B739" s="26"/>
      <c r="C739" s="27"/>
    </row>
    <row r="740">
      <c r="A740" s="26"/>
      <c r="B740" s="26"/>
      <c r="C740" s="27"/>
    </row>
    <row r="741">
      <c r="A741" s="26"/>
      <c r="B741" s="26"/>
      <c r="C741" s="27"/>
    </row>
    <row r="742">
      <c r="A742" s="26"/>
      <c r="B742" s="26"/>
      <c r="C742" s="27"/>
    </row>
    <row r="743">
      <c r="A743" s="26"/>
      <c r="B743" s="26"/>
      <c r="C743" s="27"/>
    </row>
    <row r="744">
      <c r="A744" s="26"/>
      <c r="B744" s="26"/>
      <c r="C744" s="27"/>
    </row>
    <row r="745">
      <c r="A745" s="26"/>
      <c r="B745" s="26"/>
      <c r="C745" s="27"/>
    </row>
    <row r="746">
      <c r="A746" s="26"/>
      <c r="B746" s="26"/>
      <c r="C746" s="27"/>
    </row>
    <row r="747">
      <c r="A747" s="26"/>
      <c r="B747" s="26"/>
      <c r="C747" s="27"/>
    </row>
    <row r="748">
      <c r="A748" s="26"/>
      <c r="B748" s="26"/>
      <c r="C748" s="27"/>
    </row>
    <row r="749">
      <c r="A749" s="26"/>
      <c r="B749" s="26"/>
      <c r="C749" s="27"/>
    </row>
    <row r="750">
      <c r="A750" s="26"/>
      <c r="B750" s="26"/>
      <c r="C750" s="27"/>
    </row>
    <row r="751">
      <c r="A751" s="26"/>
      <c r="B751" s="26"/>
      <c r="C751" s="27"/>
    </row>
    <row r="752">
      <c r="A752" s="26"/>
      <c r="B752" s="26"/>
      <c r="C752" s="27"/>
    </row>
    <row r="753">
      <c r="A753" s="26"/>
      <c r="B753" s="26"/>
      <c r="C753" s="27"/>
    </row>
    <row r="754">
      <c r="A754" s="26"/>
      <c r="B754" s="26"/>
      <c r="C754" s="27"/>
    </row>
    <row r="755">
      <c r="A755" s="26"/>
      <c r="B755" s="26"/>
      <c r="C755" s="27"/>
    </row>
    <row r="756">
      <c r="A756" s="26"/>
      <c r="B756" s="26"/>
      <c r="C756" s="27"/>
    </row>
    <row r="757">
      <c r="A757" s="26"/>
      <c r="B757" s="26"/>
      <c r="C757" s="27"/>
    </row>
    <row r="758">
      <c r="A758" s="26"/>
      <c r="B758" s="26"/>
      <c r="C758" s="27"/>
    </row>
    <row r="759">
      <c r="A759" s="26"/>
      <c r="B759" s="26"/>
      <c r="C759" s="27"/>
    </row>
    <row r="760">
      <c r="A760" s="26"/>
      <c r="B760" s="26"/>
      <c r="C760" s="27"/>
    </row>
    <row r="761">
      <c r="A761" s="26"/>
      <c r="B761" s="26"/>
      <c r="C761" s="27"/>
    </row>
    <row r="762">
      <c r="A762" s="26"/>
      <c r="B762" s="26"/>
      <c r="C762" s="27"/>
    </row>
    <row r="763">
      <c r="A763" s="26"/>
      <c r="B763" s="26"/>
      <c r="C763" s="27"/>
    </row>
    <row r="764">
      <c r="A764" s="26"/>
      <c r="B764" s="26"/>
      <c r="C764" s="27"/>
    </row>
    <row r="765">
      <c r="A765" s="26"/>
      <c r="B765" s="26"/>
      <c r="C765" s="27"/>
    </row>
    <row r="766">
      <c r="A766" s="26"/>
      <c r="B766" s="26"/>
      <c r="C766" s="27"/>
    </row>
    <row r="767">
      <c r="A767" s="26"/>
      <c r="B767" s="26"/>
      <c r="C767" s="27"/>
    </row>
    <row r="768">
      <c r="A768" s="26"/>
      <c r="B768" s="26"/>
      <c r="C768" s="27"/>
    </row>
    <row r="769">
      <c r="A769" s="26"/>
      <c r="B769" s="26"/>
      <c r="C769" s="27"/>
    </row>
    <row r="770">
      <c r="A770" s="26"/>
      <c r="B770" s="26"/>
      <c r="C770" s="27"/>
    </row>
    <row r="771">
      <c r="A771" s="26"/>
      <c r="B771" s="26"/>
      <c r="C771" s="27"/>
    </row>
    <row r="772">
      <c r="A772" s="26"/>
      <c r="B772" s="26"/>
      <c r="C772" s="27"/>
    </row>
    <row r="773">
      <c r="A773" s="26"/>
      <c r="B773" s="26"/>
      <c r="C773" s="27"/>
    </row>
    <row r="774">
      <c r="A774" s="26"/>
      <c r="B774" s="26"/>
      <c r="C774" s="27"/>
    </row>
    <row r="775">
      <c r="A775" s="26"/>
      <c r="B775" s="26"/>
      <c r="C775" s="27"/>
    </row>
    <row r="776">
      <c r="A776" s="26"/>
      <c r="B776" s="26"/>
      <c r="C776" s="27"/>
    </row>
    <row r="777">
      <c r="A777" s="26"/>
      <c r="B777" s="26"/>
      <c r="C777" s="27"/>
    </row>
    <row r="778">
      <c r="A778" s="26"/>
      <c r="B778" s="26"/>
      <c r="C778" s="27"/>
    </row>
    <row r="779">
      <c r="A779" s="26"/>
      <c r="B779" s="26"/>
      <c r="C779" s="27"/>
    </row>
    <row r="780">
      <c r="A780" s="26"/>
      <c r="B780" s="26"/>
      <c r="C780" s="27"/>
    </row>
    <row r="781">
      <c r="A781" s="26"/>
      <c r="B781" s="26"/>
      <c r="C781" s="27"/>
    </row>
    <row r="782">
      <c r="A782" s="26"/>
      <c r="B782" s="26"/>
      <c r="C782" s="27"/>
    </row>
    <row r="783">
      <c r="A783" s="26"/>
      <c r="B783" s="26"/>
      <c r="C783" s="27"/>
    </row>
    <row r="784">
      <c r="A784" s="26"/>
      <c r="B784" s="26"/>
      <c r="C784" s="27"/>
    </row>
    <row r="785">
      <c r="A785" s="26"/>
      <c r="B785" s="26"/>
      <c r="C785" s="27"/>
    </row>
    <row r="786">
      <c r="A786" s="26"/>
      <c r="B786" s="26"/>
      <c r="C786" s="27"/>
    </row>
    <row r="787">
      <c r="A787" s="26"/>
      <c r="B787" s="26"/>
      <c r="C787" s="27"/>
    </row>
    <row r="788">
      <c r="A788" s="26"/>
      <c r="B788" s="26"/>
      <c r="C788" s="27"/>
    </row>
    <row r="789">
      <c r="A789" s="26"/>
      <c r="B789" s="26"/>
      <c r="C789" s="27"/>
    </row>
    <row r="790">
      <c r="A790" s="26"/>
      <c r="B790" s="26"/>
      <c r="C790" s="27"/>
    </row>
    <row r="791">
      <c r="A791" s="26"/>
      <c r="B791" s="26"/>
      <c r="C791" s="27"/>
    </row>
    <row r="792">
      <c r="A792" s="26"/>
      <c r="B792" s="26"/>
      <c r="C792" s="27"/>
    </row>
    <row r="793">
      <c r="A793" s="26"/>
      <c r="B793" s="26"/>
      <c r="C793" s="27"/>
    </row>
    <row r="794">
      <c r="A794" s="26"/>
      <c r="B794" s="26"/>
      <c r="C794" s="27"/>
    </row>
    <row r="795">
      <c r="A795" s="26"/>
      <c r="B795" s="26"/>
      <c r="C795" s="27"/>
    </row>
    <row r="796">
      <c r="A796" s="26"/>
      <c r="B796" s="26"/>
      <c r="C796" s="27"/>
    </row>
    <row r="797">
      <c r="A797" s="26"/>
      <c r="B797" s="26"/>
      <c r="C797" s="27"/>
    </row>
    <row r="798">
      <c r="A798" s="26"/>
      <c r="B798" s="26"/>
      <c r="C798" s="27"/>
    </row>
    <row r="799">
      <c r="A799" s="26"/>
      <c r="B799" s="26"/>
      <c r="C799" s="27"/>
    </row>
    <row r="800">
      <c r="A800" s="26"/>
      <c r="B800" s="26"/>
      <c r="C800" s="27"/>
    </row>
    <row r="801">
      <c r="A801" s="26"/>
      <c r="B801" s="26"/>
      <c r="C801" s="27"/>
    </row>
    <row r="802">
      <c r="A802" s="26"/>
      <c r="B802" s="26"/>
      <c r="C802" s="27"/>
    </row>
    <row r="803">
      <c r="A803" s="26"/>
      <c r="B803" s="26"/>
      <c r="C803" s="27"/>
    </row>
    <row r="804">
      <c r="A804" s="26"/>
      <c r="B804" s="26"/>
      <c r="C804" s="27"/>
    </row>
    <row r="805">
      <c r="A805" s="26"/>
      <c r="B805" s="26"/>
      <c r="C805" s="27"/>
    </row>
    <row r="806">
      <c r="A806" s="26"/>
      <c r="B806" s="26"/>
      <c r="C806" s="27"/>
    </row>
    <row r="807">
      <c r="A807" s="26"/>
      <c r="B807" s="26"/>
      <c r="C807" s="27"/>
    </row>
    <row r="808">
      <c r="A808" s="26"/>
      <c r="B808" s="26"/>
      <c r="C808" s="27"/>
    </row>
    <row r="809">
      <c r="A809" s="26"/>
      <c r="B809" s="26"/>
      <c r="C809" s="27"/>
    </row>
    <row r="810">
      <c r="A810" s="26"/>
      <c r="B810" s="26"/>
      <c r="C810" s="27"/>
    </row>
    <row r="811">
      <c r="A811" s="26"/>
      <c r="B811" s="26"/>
      <c r="C811" s="27"/>
    </row>
    <row r="812">
      <c r="A812" s="26"/>
      <c r="B812" s="26"/>
      <c r="C812" s="27"/>
    </row>
    <row r="813">
      <c r="A813" s="26"/>
      <c r="B813" s="26"/>
      <c r="C813" s="27"/>
    </row>
    <row r="814">
      <c r="A814" s="26"/>
      <c r="B814" s="26"/>
      <c r="C814" s="27"/>
    </row>
    <row r="815">
      <c r="A815" s="26"/>
      <c r="B815" s="26"/>
      <c r="C815" s="27"/>
    </row>
    <row r="816">
      <c r="A816" s="26"/>
      <c r="B816" s="26"/>
      <c r="C816" s="27"/>
    </row>
    <row r="817">
      <c r="A817" s="26"/>
      <c r="B817" s="26"/>
      <c r="C817" s="27"/>
    </row>
    <row r="818">
      <c r="A818" s="26"/>
      <c r="B818" s="26"/>
      <c r="C818" s="27"/>
    </row>
    <row r="819">
      <c r="A819" s="26"/>
      <c r="B819" s="26"/>
      <c r="C819" s="27"/>
    </row>
    <row r="820">
      <c r="A820" s="26"/>
      <c r="B820" s="26"/>
      <c r="C820" s="27"/>
    </row>
    <row r="821">
      <c r="A821" s="26"/>
      <c r="B821" s="26"/>
      <c r="C821" s="27"/>
    </row>
    <row r="822">
      <c r="A822" s="26"/>
      <c r="B822" s="26"/>
      <c r="C822" s="27"/>
    </row>
    <row r="823">
      <c r="A823" s="26"/>
      <c r="B823" s="26"/>
      <c r="C823" s="27"/>
    </row>
    <row r="824">
      <c r="A824" s="26"/>
      <c r="B824" s="26"/>
      <c r="C824" s="27"/>
    </row>
    <row r="825">
      <c r="A825" s="26"/>
      <c r="B825" s="26"/>
      <c r="C825" s="27"/>
    </row>
    <row r="826">
      <c r="A826" s="26"/>
      <c r="B826" s="26"/>
      <c r="C826" s="27"/>
    </row>
    <row r="827">
      <c r="A827" s="26"/>
      <c r="B827" s="26"/>
      <c r="C827" s="27"/>
    </row>
    <row r="828">
      <c r="A828" s="26"/>
      <c r="B828" s="26"/>
      <c r="C828" s="27"/>
    </row>
    <row r="829">
      <c r="A829" s="26"/>
      <c r="B829" s="26"/>
      <c r="C829" s="27"/>
    </row>
    <row r="830">
      <c r="A830" s="26"/>
      <c r="B830" s="26"/>
      <c r="C830" s="27"/>
    </row>
    <row r="831">
      <c r="A831" s="26"/>
      <c r="B831" s="26"/>
      <c r="C831" s="27"/>
    </row>
    <row r="832">
      <c r="A832" s="26"/>
      <c r="B832" s="26"/>
      <c r="C832" s="27"/>
    </row>
    <row r="833">
      <c r="A833" s="26"/>
      <c r="B833" s="26"/>
      <c r="C833" s="27"/>
    </row>
    <row r="834">
      <c r="A834" s="26"/>
      <c r="B834" s="26"/>
      <c r="C834" s="27"/>
    </row>
    <row r="835">
      <c r="A835" s="26"/>
      <c r="B835" s="26"/>
      <c r="C835" s="27"/>
    </row>
    <row r="836">
      <c r="A836" s="26"/>
      <c r="B836" s="26"/>
      <c r="C836" s="27"/>
    </row>
    <row r="837">
      <c r="A837" s="26"/>
      <c r="B837" s="26"/>
      <c r="C837" s="27"/>
    </row>
    <row r="838">
      <c r="A838" s="26"/>
      <c r="B838" s="26"/>
      <c r="C838" s="27"/>
    </row>
    <row r="839">
      <c r="A839" s="26"/>
      <c r="B839" s="26"/>
      <c r="C839" s="27"/>
    </row>
    <row r="840">
      <c r="A840" s="26"/>
      <c r="B840" s="26"/>
      <c r="C840" s="27"/>
    </row>
    <row r="841">
      <c r="A841" s="26"/>
      <c r="B841" s="26"/>
      <c r="C841" s="27"/>
    </row>
    <row r="842">
      <c r="A842" s="26"/>
      <c r="B842" s="26"/>
      <c r="C842" s="27"/>
    </row>
    <row r="843">
      <c r="A843" s="26"/>
      <c r="B843" s="26"/>
      <c r="C843" s="27"/>
    </row>
    <row r="844">
      <c r="A844" s="26"/>
      <c r="B844" s="26"/>
      <c r="C844" s="27"/>
    </row>
    <row r="845">
      <c r="A845" s="26"/>
      <c r="B845" s="26"/>
      <c r="C845" s="27"/>
    </row>
    <row r="846">
      <c r="A846" s="26"/>
      <c r="B846" s="26"/>
      <c r="C846" s="27"/>
    </row>
    <row r="847">
      <c r="A847" s="26"/>
      <c r="B847" s="26"/>
      <c r="C847" s="27"/>
    </row>
    <row r="848">
      <c r="A848" s="26"/>
      <c r="B848" s="26"/>
      <c r="C848" s="27"/>
    </row>
    <row r="849">
      <c r="A849" s="26"/>
      <c r="B849" s="26"/>
      <c r="C849" s="27"/>
    </row>
    <row r="850">
      <c r="A850" s="26"/>
      <c r="B850" s="26"/>
      <c r="C850" s="27"/>
    </row>
    <row r="851">
      <c r="A851" s="26"/>
      <c r="B851" s="26"/>
      <c r="C851" s="27"/>
    </row>
    <row r="852">
      <c r="A852" s="26"/>
      <c r="B852" s="26"/>
      <c r="C852" s="27"/>
    </row>
    <row r="853">
      <c r="A853" s="26"/>
      <c r="B853" s="26"/>
      <c r="C853" s="27"/>
    </row>
    <row r="854">
      <c r="A854" s="26"/>
      <c r="B854" s="26"/>
      <c r="C854" s="27"/>
    </row>
    <row r="855">
      <c r="A855" s="26"/>
      <c r="B855" s="26"/>
      <c r="C855" s="27"/>
    </row>
    <row r="856">
      <c r="A856" s="26"/>
      <c r="B856" s="26"/>
      <c r="C856" s="27"/>
    </row>
    <row r="857">
      <c r="A857" s="26"/>
      <c r="B857" s="26"/>
      <c r="C857" s="27"/>
    </row>
    <row r="858">
      <c r="A858" s="26"/>
      <c r="B858" s="26"/>
      <c r="C858" s="27"/>
    </row>
    <row r="859">
      <c r="A859" s="26"/>
      <c r="B859" s="26"/>
      <c r="C859" s="27"/>
    </row>
    <row r="860">
      <c r="A860" s="26"/>
      <c r="B860" s="26"/>
      <c r="C860" s="27"/>
    </row>
    <row r="861">
      <c r="A861" s="26"/>
      <c r="B861" s="26"/>
      <c r="C861" s="27"/>
    </row>
    <row r="862">
      <c r="A862" s="26"/>
      <c r="B862" s="26"/>
      <c r="C862" s="27"/>
    </row>
    <row r="863">
      <c r="A863" s="26"/>
      <c r="B863" s="26"/>
      <c r="C863" s="27"/>
    </row>
    <row r="864">
      <c r="A864" s="26"/>
      <c r="B864" s="26"/>
      <c r="C864" s="27"/>
    </row>
    <row r="865">
      <c r="A865" s="26"/>
      <c r="B865" s="26"/>
      <c r="C865" s="27"/>
    </row>
    <row r="866">
      <c r="A866" s="26"/>
      <c r="B866" s="26"/>
      <c r="C866" s="27"/>
    </row>
    <row r="867">
      <c r="A867" s="26"/>
      <c r="B867" s="26"/>
      <c r="C867" s="27"/>
    </row>
    <row r="868">
      <c r="A868" s="26"/>
      <c r="B868" s="26"/>
      <c r="C868" s="27"/>
    </row>
    <row r="869">
      <c r="A869" s="26"/>
      <c r="B869" s="26"/>
      <c r="C869" s="27"/>
    </row>
    <row r="870">
      <c r="A870" s="26"/>
      <c r="B870" s="26"/>
      <c r="C870" s="27"/>
    </row>
    <row r="871">
      <c r="A871" s="26"/>
      <c r="B871" s="26"/>
      <c r="C871" s="27"/>
    </row>
    <row r="872">
      <c r="A872" s="26"/>
      <c r="B872" s="26"/>
      <c r="C872" s="27"/>
    </row>
    <row r="873">
      <c r="A873" s="26"/>
      <c r="B873" s="26"/>
      <c r="C873" s="27"/>
    </row>
    <row r="874">
      <c r="A874" s="26"/>
      <c r="B874" s="26"/>
      <c r="C874" s="27"/>
    </row>
    <row r="875">
      <c r="A875" s="26"/>
      <c r="B875" s="26"/>
      <c r="C875" s="27"/>
    </row>
    <row r="876">
      <c r="A876" s="26"/>
      <c r="B876" s="26"/>
      <c r="C876" s="27"/>
    </row>
    <row r="877">
      <c r="A877" s="26"/>
      <c r="B877" s="26"/>
      <c r="C877" s="27"/>
    </row>
    <row r="878">
      <c r="A878" s="26"/>
      <c r="B878" s="26"/>
      <c r="C878" s="27"/>
    </row>
    <row r="879">
      <c r="A879" s="26"/>
      <c r="B879" s="26"/>
      <c r="C879" s="27"/>
    </row>
    <row r="880">
      <c r="A880" s="26"/>
      <c r="B880" s="26"/>
      <c r="C880" s="27"/>
    </row>
    <row r="881">
      <c r="A881" s="26"/>
      <c r="B881" s="26"/>
      <c r="C881" s="27"/>
    </row>
    <row r="882">
      <c r="A882" s="26"/>
      <c r="B882" s="26"/>
      <c r="C882" s="27"/>
    </row>
    <row r="883">
      <c r="A883" s="26"/>
      <c r="B883" s="26"/>
      <c r="C883" s="27"/>
    </row>
    <row r="884">
      <c r="A884" s="26"/>
      <c r="B884" s="26"/>
      <c r="C884" s="27"/>
    </row>
    <row r="885">
      <c r="A885" s="26"/>
      <c r="B885" s="26"/>
      <c r="C885" s="27"/>
    </row>
    <row r="886">
      <c r="A886" s="26"/>
      <c r="B886" s="26"/>
      <c r="C886" s="27"/>
    </row>
    <row r="887">
      <c r="A887" s="26"/>
      <c r="B887" s="26"/>
      <c r="C887" s="27"/>
    </row>
    <row r="888">
      <c r="A888" s="26"/>
      <c r="B888" s="26"/>
      <c r="C888" s="27"/>
    </row>
    <row r="889">
      <c r="A889" s="26"/>
      <c r="B889" s="26"/>
      <c r="C889" s="27"/>
    </row>
    <row r="890">
      <c r="A890" s="26"/>
      <c r="B890" s="26"/>
      <c r="C890" s="27"/>
    </row>
    <row r="891">
      <c r="A891" s="26"/>
      <c r="B891" s="26"/>
      <c r="C891" s="27"/>
    </row>
    <row r="892">
      <c r="A892" s="26"/>
      <c r="B892" s="26"/>
      <c r="C892" s="27"/>
    </row>
    <row r="893">
      <c r="A893" s="26"/>
      <c r="B893" s="26"/>
      <c r="C893" s="27"/>
    </row>
    <row r="894">
      <c r="A894" s="26"/>
      <c r="B894" s="26"/>
      <c r="C894" s="27"/>
    </row>
    <row r="895">
      <c r="A895" s="26"/>
      <c r="B895" s="26"/>
      <c r="C895" s="27"/>
    </row>
    <row r="896">
      <c r="A896" s="26"/>
      <c r="B896" s="26"/>
      <c r="C896" s="27"/>
    </row>
    <row r="897">
      <c r="A897" s="26"/>
      <c r="B897" s="26"/>
      <c r="C897" s="27"/>
    </row>
    <row r="898">
      <c r="A898" s="26"/>
      <c r="B898" s="26"/>
      <c r="C898" s="27"/>
    </row>
    <row r="899">
      <c r="A899" s="26"/>
      <c r="B899" s="26"/>
      <c r="C899" s="27"/>
    </row>
    <row r="900">
      <c r="A900" s="26"/>
      <c r="B900" s="26"/>
      <c r="C900" s="27"/>
    </row>
    <row r="901">
      <c r="A901" s="26"/>
      <c r="B901" s="26"/>
      <c r="C901" s="27"/>
    </row>
    <row r="902">
      <c r="A902" s="26"/>
      <c r="B902" s="26"/>
      <c r="C902" s="27"/>
    </row>
    <row r="903">
      <c r="A903" s="26"/>
      <c r="B903" s="26"/>
      <c r="C903" s="27"/>
    </row>
    <row r="904">
      <c r="A904" s="26"/>
      <c r="B904" s="26"/>
      <c r="C904" s="27"/>
    </row>
    <row r="905">
      <c r="A905" s="26"/>
      <c r="B905" s="26"/>
      <c r="C905" s="27"/>
    </row>
    <row r="906">
      <c r="A906" s="26"/>
      <c r="B906" s="26"/>
      <c r="C906" s="27"/>
    </row>
    <row r="907">
      <c r="A907" s="26"/>
      <c r="B907" s="26"/>
      <c r="C907" s="27"/>
    </row>
    <row r="908">
      <c r="A908" s="26"/>
      <c r="B908" s="26"/>
      <c r="C908" s="27"/>
    </row>
    <row r="909">
      <c r="A909" s="26"/>
      <c r="B909" s="26"/>
      <c r="C909" s="27"/>
    </row>
    <row r="910">
      <c r="A910" s="26"/>
      <c r="B910" s="26"/>
      <c r="C910" s="27"/>
    </row>
    <row r="911">
      <c r="A911" s="26"/>
      <c r="B911" s="26"/>
      <c r="C911" s="27"/>
    </row>
    <row r="912">
      <c r="A912" s="26"/>
      <c r="B912" s="26"/>
      <c r="C912" s="27"/>
    </row>
    <row r="913">
      <c r="A913" s="26"/>
      <c r="B913" s="26"/>
      <c r="C913" s="27"/>
    </row>
    <row r="914">
      <c r="A914" s="26"/>
      <c r="B914" s="26"/>
      <c r="C914" s="27"/>
    </row>
    <row r="915">
      <c r="A915" s="26"/>
      <c r="B915" s="26"/>
      <c r="C915" s="27"/>
    </row>
    <row r="916">
      <c r="A916" s="26"/>
      <c r="B916" s="26"/>
      <c r="C916" s="27"/>
    </row>
    <row r="917">
      <c r="A917" s="26"/>
      <c r="B917" s="26"/>
      <c r="C917" s="27"/>
    </row>
    <row r="918">
      <c r="A918" s="26"/>
      <c r="B918" s="26"/>
      <c r="C918" s="27"/>
    </row>
    <row r="919">
      <c r="A919" s="26"/>
      <c r="B919" s="26"/>
      <c r="C919" s="27"/>
    </row>
    <row r="920">
      <c r="A920" s="26"/>
      <c r="B920" s="26"/>
      <c r="C920" s="27"/>
    </row>
    <row r="921">
      <c r="A921" s="26"/>
      <c r="B921" s="26"/>
      <c r="C921" s="27"/>
    </row>
    <row r="922">
      <c r="A922" s="26"/>
      <c r="B922" s="26"/>
      <c r="C922" s="27"/>
    </row>
    <row r="923">
      <c r="A923" s="26"/>
      <c r="B923" s="26"/>
      <c r="C923" s="27"/>
    </row>
    <row r="924">
      <c r="A924" s="26"/>
      <c r="B924" s="26"/>
      <c r="C924" s="27"/>
    </row>
    <row r="925">
      <c r="A925" s="26"/>
      <c r="B925" s="26"/>
      <c r="C925" s="27"/>
    </row>
    <row r="926">
      <c r="A926" s="26"/>
      <c r="B926" s="26"/>
      <c r="C926" s="27"/>
    </row>
    <row r="927">
      <c r="A927" s="26"/>
      <c r="B927" s="26"/>
      <c r="C927" s="27"/>
    </row>
    <row r="928">
      <c r="A928" s="26"/>
      <c r="B928" s="26"/>
      <c r="C928" s="27"/>
    </row>
    <row r="929">
      <c r="A929" s="26"/>
      <c r="B929" s="26"/>
      <c r="C929" s="27"/>
    </row>
    <row r="930">
      <c r="A930" s="26"/>
      <c r="B930" s="26"/>
      <c r="C930" s="27"/>
    </row>
    <row r="931">
      <c r="A931" s="26"/>
      <c r="B931" s="26"/>
      <c r="C931" s="27"/>
    </row>
    <row r="932">
      <c r="A932" s="26"/>
      <c r="B932" s="26"/>
      <c r="C932" s="27"/>
    </row>
    <row r="933">
      <c r="A933" s="26"/>
      <c r="B933" s="26"/>
      <c r="C933" s="27"/>
    </row>
    <row r="934">
      <c r="A934" s="26"/>
      <c r="B934" s="26"/>
      <c r="C934" s="27"/>
    </row>
    <row r="935">
      <c r="A935" s="26"/>
      <c r="B935" s="26"/>
      <c r="C935" s="27"/>
    </row>
    <row r="936">
      <c r="A936" s="26"/>
      <c r="B936" s="26"/>
      <c r="C936" s="27"/>
    </row>
    <row r="937">
      <c r="A937" s="26"/>
      <c r="B937" s="26"/>
      <c r="C937" s="27"/>
    </row>
    <row r="938">
      <c r="A938" s="26"/>
      <c r="B938" s="26"/>
      <c r="C938" s="27"/>
    </row>
    <row r="939">
      <c r="A939" s="26"/>
      <c r="B939" s="26"/>
      <c r="C939" s="27"/>
    </row>
    <row r="940">
      <c r="A940" s="26"/>
      <c r="B940" s="26"/>
      <c r="C940" s="27"/>
    </row>
    <row r="941">
      <c r="A941" s="26"/>
      <c r="B941" s="26"/>
      <c r="C941" s="27"/>
    </row>
    <row r="942">
      <c r="A942" s="26"/>
      <c r="B942" s="26"/>
      <c r="C942" s="27"/>
    </row>
    <row r="943">
      <c r="A943" s="26"/>
      <c r="B943" s="26"/>
      <c r="C943" s="27"/>
    </row>
    <row r="944">
      <c r="A944" s="26"/>
      <c r="B944" s="26"/>
      <c r="C944" s="27"/>
    </row>
    <row r="945">
      <c r="A945" s="26"/>
      <c r="B945" s="26"/>
      <c r="C945" s="27"/>
    </row>
    <row r="946">
      <c r="A946" s="26"/>
      <c r="B946" s="26"/>
      <c r="C946" s="27"/>
    </row>
    <row r="947">
      <c r="A947" s="26"/>
      <c r="B947" s="26"/>
      <c r="C947" s="27"/>
    </row>
    <row r="948">
      <c r="A948" s="26"/>
      <c r="B948" s="26"/>
      <c r="C948" s="27"/>
    </row>
    <row r="949">
      <c r="A949" s="26"/>
      <c r="B949" s="26"/>
      <c r="C949" s="27"/>
    </row>
    <row r="950">
      <c r="A950" s="26"/>
      <c r="B950" s="26"/>
      <c r="C950" s="27"/>
    </row>
    <row r="951">
      <c r="A951" s="26"/>
      <c r="B951" s="26"/>
      <c r="C951" s="27"/>
    </row>
    <row r="952">
      <c r="A952" s="26"/>
      <c r="B952" s="26"/>
      <c r="C952" s="27"/>
    </row>
    <row r="953">
      <c r="A953" s="26"/>
      <c r="B953" s="26"/>
      <c r="C953" s="27"/>
    </row>
    <row r="954">
      <c r="A954" s="26"/>
      <c r="B954" s="26"/>
      <c r="C954" s="27"/>
    </row>
    <row r="955">
      <c r="A955" s="26"/>
      <c r="B955" s="26"/>
      <c r="C955" s="27"/>
    </row>
    <row r="956">
      <c r="A956" s="26"/>
      <c r="B956" s="26"/>
      <c r="C956" s="27"/>
    </row>
    <row r="957">
      <c r="A957" s="26"/>
      <c r="B957" s="26"/>
      <c r="C957" s="27"/>
    </row>
    <row r="958">
      <c r="A958" s="26"/>
      <c r="B958" s="26"/>
      <c r="C958" s="27"/>
    </row>
    <row r="959">
      <c r="A959" s="26"/>
      <c r="B959" s="26"/>
      <c r="C959" s="27"/>
    </row>
    <row r="960">
      <c r="A960" s="26"/>
      <c r="B960" s="26"/>
      <c r="C960" s="27"/>
    </row>
    <row r="961">
      <c r="A961" s="26"/>
      <c r="B961" s="26"/>
      <c r="C961" s="27"/>
    </row>
    <row r="962">
      <c r="A962" s="26"/>
      <c r="B962" s="26"/>
      <c r="C962" s="27"/>
    </row>
    <row r="963">
      <c r="A963" s="26"/>
      <c r="B963" s="26"/>
      <c r="C963" s="27"/>
    </row>
    <row r="964">
      <c r="A964" s="26"/>
      <c r="B964" s="26"/>
      <c r="C964" s="27"/>
    </row>
    <row r="965">
      <c r="A965" s="26"/>
      <c r="B965" s="26"/>
      <c r="C965" s="27"/>
    </row>
    <row r="966">
      <c r="A966" s="26"/>
      <c r="B966" s="26"/>
      <c r="C966" s="27"/>
    </row>
    <row r="967">
      <c r="A967" s="26"/>
      <c r="B967" s="26"/>
      <c r="C967" s="27"/>
    </row>
    <row r="968">
      <c r="A968" s="26"/>
      <c r="B968" s="26"/>
      <c r="C968" s="27"/>
    </row>
    <row r="969">
      <c r="A969" s="26"/>
      <c r="B969" s="26"/>
      <c r="C969" s="27"/>
    </row>
    <row r="970">
      <c r="A970" s="26"/>
      <c r="B970" s="26"/>
      <c r="C970" s="27"/>
    </row>
    <row r="971">
      <c r="A971" s="26"/>
      <c r="B971" s="26"/>
      <c r="C971" s="27"/>
    </row>
    <row r="972">
      <c r="A972" s="26"/>
      <c r="B972" s="26"/>
      <c r="C972" s="27"/>
    </row>
    <row r="973">
      <c r="A973" s="26"/>
      <c r="B973" s="26"/>
      <c r="C973" s="27"/>
    </row>
    <row r="974">
      <c r="A974" s="26"/>
      <c r="B974" s="26"/>
      <c r="C974" s="27"/>
    </row>
    <row r="975">
      <c r="A975" s="26"/>
      <c r="B975" s="26"/>
      <c r="C975" s="27"/>
    </row>
    <row r="976">
      <c r="A976" s="26"/>
      <c r="B976" s="26"/>
      <c r="C976" s="27"/>
    </row>
    <row r="977">
      <c r="A977" s="26"/>
      <c r="B977" s="26"/>
      <c r="C977" s="27"/>
    </row>
    <row r="978">
      <c r="A978" s="26"/>
      <c r="B978" s="26"/>
      <c r="C978" s="27"/>
    </row>
    <row r="979">
      <c r="A979" s="26"/>
      <c r="B979" s="26"/>
      <c r="C979" s="27"/>
    </row>
    <row r="980">
      <c r="A980" s="26"/>
      <c r="B980" s="26"/>
      <c r="C980" s="27"/>
    </row>
    <row r="981">
      <c r="A981" s="26"/>
      <c r="B981" s="26"/>
      <c r="C981" s="27"/>
    </row>
    <row r="982">
      <c r="A982" s="26"/>
      <c r="B982" s="26"/>
      <c r="C982" s="27"/>
    </row>
    <row r="983">
      <c r="A983" s="26"/>
      <c r="B983" s="26"/>
      <c r="C983" s="27"/>
    </row>
    <row r="984">
      <c r="A984" s="26"/>
      <c r="B984" s="26"/>
      <c r="C984" s="27"/>
    </row>
    <row r="985">
      <c r="A985" s="26"/>
      <c r="B985" s="26"/>
      <c r="C985" s="27"/>
    </row>
    <row r="986">
      <c r="A986" s="26"/>
      <c r="B986" s="26"/>
      <c r="C986" s="27"/>
    </row>
    <row r="987">
      <c r="A987" s="26"/>
      <c r="B987" s="26"/>
      <c r="C987" s="27"/>
    </row>
    <row r="988">
      <c r="A988" s="26"/>
      <c r="B988" s="26"/>
      <c r="C988" s="27"/>
    </row>
    <row r="989">
      <c r="A989" s="26"/>
      <c r="B989" s="26"/>
      <c r="C989" s="27"/>
    </row>
    <row r="990">
      <c r="A990" s="26"/>
      <c r="B990" s="26"/>
      <c r="C990" s="27"/>
    </row>
    <row r="991">
      <c r="A991" s="26"/>
      <c r="B991" s="26"/>
      <c r="C991" s="27"/>
    </row>
    <row r="992">
      <c r="A992" s="26"/>
      <c r="B992" s="26"/>
      <c r="C992" s="27"/>
    </row>
    <row r="993">
      <c r="A993" s="26"/>
      <c r="B993" s="26"/>
      <c r="C993" s="27"/>
    </row>
    <row r="994">
      <c r="A994" s="26"/>
      <c r="B994" s="26"/>
      <c r="C994" s="27"/>
    </row>
    <row r="995">
      <c r="A995" s="26"/>
      <c r="B995" s="26"/>
      <c r="C995" s="27"/>
    </row>
    <row r="996">
      <c r="A996" s="26"/>
      <c r="B996" s="26"/>
      <c r="C996" s="27"/>
    </row>
    <row r="997">
      <c r="A997" s="26"/>
      <c r="B997" s="26"/>
      <c r="C997" s="27"/>
    </row>
    <row r="998">
      <c r="A998" s="26"/>
      <c r="B998" s="26"/>
      <c r="C998" s="27"/>
    </row>
    <row r="999">
      <c r="A999" s="26"/>
      <c r="B999" s="26"/>
      <c r="C999" s="27"/>
    </row>
    <row r="1000">
      <c r="A1000" s="26"/>
      <c r="B1000" s="26"/>
      <c r="C1000" s="27"/>
    </row>
    <row r="1001">
      <c r="A1001" s="26"/>
      <c r="B1001" s="26"/>
      <c r="C1001" s="27"/>
    </row>
    <row r="1002">
      <c r="A1002" s="26"/>
      <c r="B1002" s="26"/>
      <c r="C1002" s="27"/>
    </row>
    <row r="1003">
      <c r="A1003" s="26"/>
      <c r="B1003" s="26"/>
      <c r="C1003" s="27"/>
    </row>
    <row r="1004">
      <c r="A1004" s="26"/>
      <c r="B1004" s="26"/>
      <c r="C1004" s="27"/>
    </row>
    <row r="1005">
      <c r="A1005" s="26"/>
      <c r="B1005" s="26"/>
      <c r="C1005" s="27"/>
    </row>
    <row r="1006">
      <c r="A1006" s="26"/>
      <c r="B1006" s="26"/>
      <c r="C1006" s="27"/>
    </row>
    <row r="1007">
      <c r="A1007" s="26"/>
      <c r="B1007" s="26"/>
      <c r="C1007" s="27"/>
    </row>
    <row r="1008">
      <c r="A1008" s="26"/>
      <c r="B1008" s="26"/>
      <c r="C1008" s="27"/>
    </row>
    <row r="1009">
      <c r="A1009" s="26"/>
      <c r="B1009" s="26"/>
      <c r="C1009" s="27"/>
    </row>
  </sheetData>
  <drawing r:id="rId1"/>
</worksheet>
</file>