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lter\Desktop\"/>
    </mc:Choice>
  </mc:AlternateContent>
  <bookViews>
    <workbookView xWindow="0" yWindow="0" windowWidth="20310" windowHeight="6960" tabRatio="774" activeTab="1"/>
  </bookViews>
  <sheets>
    <sheet name="Wildlife Log" sheetId="10" r:id="rId1"/>
    <sheet name="Farm Ledger" sheetId="2" r:id="rId2"/>
    <sheet name=" Egg Graph 1" sheetId="20" r:id="rId3"/>
    <sheet name="Egg Graph 2" sheetId="2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V82" i="2" l="1"/>
  <c r="WV83" i="2"/>
  <c r="WT52" i="2"/>
  <c r="WU54" i="2"/>
  <c r="WU52" i="2"/>
  <c r="WU82" i="2" l="1"/>
  <c r="WU83" i="2"/>
  <c r="Q35" i="25"/>
  <c r="WT82" i="2" l="1"/>
  <c r="WT83" i="2"/>
  <c r="WS82" i="2" l="1"/>
  <c r="WS83" i="2"/>
  <c r="WR82" i="2" l="1"/>
  <c r="WR83" i="2"/>
  <c r="WQ56" i="2" l="1"/>
  <c r="WQ82" i="2"/>
  <c r="WQ83" i="2"/>
  <c r="WP82" i="2" l="1"/>
  <c r="WP83" i="2"/>
  <c r="WO82" i="2" l="1"/>
  <c r="WO83" i="2"/>
  <c r="WN82" i="2" l="1"/>
  <c r="WN83" i="2"/>
  <c r="WM62" i="2"/>
  <c r="WM60" i="2"/>
  <c r="WM56" i="2"/>
  <c r="WM58" i="2"/>
  <c r="WM54" i="2"/>
  <c r="WM82" i="2"/>
  <c r="WM83" i="2"/>
  <c r="WL82" i="2" l="1"/>
  <c r="WL83" i="2"/>
  <c r="WK62" i="2" l="1"/>
  <c r="WK60" i="2"/>
  <c r="WK58" i="2"/>
  <c r="WK56" i="2"/>
  <c r="WK54" i="2"/>
  <c r="WK82" i="2"/>
  <c r="WK83" i="2"/>
  <c r="WJ82" i="2" l="1"/>
  <c r="WJ83" i="2"/>
  <c r="WI82" i="2" l="1"/>
  <c r="WI83" i="2"/>
  <c r="WH82" i="2" l="1"/>
  <c r="WH83" i="2"/>
  <c r="WG82" i="2" l="1"/>
  <c r="WG83" i="2"/>
  <c r="WF60" i="2" l="1"/>
  <c r="WF58" i="2"/>
  <c r="WF54" i="2"/>
  <c r="WF82" i="2"/>
  <c r="WF83" i="2"/>
  <c r="WE82" i="2" l="1"/>
  <c r="WE83" i="2"/>
  <c r="WD82" i="2" l="1"/>
  <c r="WD83" i="2"/>
  <c r="WC82" i="2" l="1"/>
  <c r="WC83" i="2"/>
  <c r="WB82" i="2" l="1"/>
  <c r="WB83" i="2"/>
  <c r="WA58" i="2" l="1"/>
  <c r="WA54" i="2"/>
  <c r="WA52" i="2"/>
  <c r="WA82" i="2"/>
  <c r="WA83" i="2"/>
  <c r="VZ82" i="2" l="1"/>
  <c r="VZ83" i="2"/>
  <c r="VY64" i="2" l="1"/>
  <c r="VY62" i="2"/>
  <c r="VY58" i="2"/>
  <c r="VY82" i="2"/>
  <c r="VY83" i="2"/>
  <c r="VX82" i="2" l="1"/>
  <c r="VX83" i="2"/>
  <c r="VW82" i="2" l="1"/>
  <c r="VW83" i="2"/>
  <c r="VV82" i="2" l="1"/>
  <c r="VV83" i="2"/>
  <c r="VU82" i="2" l="1"/>
  <c r="VU83" i="2"/>
  <c r="VT82" i="2" l="1"/>
  <c r="VT83" i="2"/>
  <c r="VS82" i="2" l="1"/>
  <c r="VS83" i="2"/>
  <c r="VR82" i="2" l="1"/>
  <c r="VR83" i="2"/>
  <c r="VQ82" i="2" l="1"/>
  <c r="VQ83" i="2"/>
  <c r="VP82" i="2" l="1"/>
  <c r="VP83" i="2"/>
  <c r="VO82" i="2" l="1"/>
  <c r="VO83" i="2"/>
  <c r="VN82" i="2" l="1"/>
  <c r="VN83" i="2"/>
  <c r="DC3" i="25" l="1"/>
  <c r="DD3" i="25"/>
  <c r="DE3" i="25"/>
  <c r="DF3" i="25"/>
  <c r="DG3" i="25"/>
  <c r="DH3" i="25"/>
  <c r="DI3" i="25"/>
  <c r="DJ3" i="25"/>
  <c r="DK3" i="25"/>
  <c r="DL3" i="25"/>
  <c r="DM3" i="25"/>
  <c r="DN3" i="25"/>
  <c r="DO3" i="25"/>
  <c r="DP3" i="25"/>
  <c r="DQ3" i="25"/>
  <c r="DR3" i="25"/>
  <c r="DS3" i="25"/>
  <c r="DT3" i="25"/>
  <c r="DU3" i="25"/>
  <c r="DV3" i="25"/>
  <c r="DW3" i="25"/>
  <c r="DX3" i="25"/>
  <c r="DY3" i="25"/>
  <c r="DZ3" i="25"/>
  <c r="EA3" i="25"/>
  <c r="EB3" i="25"/>
  <c r="EC3" i="25"/>
  <c r="ED3" i="25"/>
  <c r="EE3" i="25"/>
  <c r="EF3" i="25"/>
  <c r="EG3" i="25"/>
  <c r="EH3" i="25"/>
  <c r="EI3" i="25"/>
  <c r="EJ3" i="25"/>
  <c r="EK3" i="25"/>
  <c r="EL3" i="25"/>
  <c r="EM3" i="25"/>
  <c r="EN3" i="25"/>
  <c r="EO3" i="25"/>
  <c r="EP3" i="25"/>
  <c r="EQ3" i="25"/>
  <c r="ER3" i="25"/>
  <c r="ES3" i="25"/>
  <c r="ET3" i="25"/>
  <c r="EU3" i="25"/>
  <c r="EV3" i="25"/>
  <c r="EW3" i="25"/>
  <c r="EX3" i="25"/>
  <c r="EY3" i="25"/>
  <c r="EZ3" i="25"/>
  <c r="FA3" i="25"/>
  <c r="FB3" i="25"/>
  <c r="FC3" i="25"/>
  <c r="FD3" i="25"/>
  <c r="DC4" i="25"/>
  <c r="DD4" i="25"/>
  <c r="DE4" i="25"/>
  <c r="DF4" i="25"/>
  <c r="DG4" i="25"/>
  <c r="DH4" i="25"/>
  <c r="DI4" i="25"/>
  <c r="DJ4" i="25"/>
  <c r="DK4" i="25"/>
  <c r="DL4" i="25"/>
  <c r="DM4" i="25"/>
  <c r="DN4" i="25"/>
  <c r="DO4" i="25"/>
  <c r="DP4" i="25"/>
  <c r="DQ4" i="25"/>
  <c r="DR4" i="25"/>
  <c r="DS4" i="25"/>
  <c r="DT4" i="25"/>
  <c r="DU4" i="25"/>
  <c r="DV4" i="25"/>
  <c r="DW4" i="25"/>
  <c r="DX4" i="25"/>
  <c r="DY4" i="25"/>
  <c r="DZ4" i="25"/>
  <c r="EA4" i="25"/>
  <c r="EB4" i="25"/>
  <c r="EC4" i="25"/>
  <c r="ED4" i="25"/>
  <c r="EE4" i="25"/>
  <c r="EF4" i="25"/>
  <c r="EG4" i="25"/>
  <c r="EH4" i="25"/>
  <c r="EI4" i="25"/>
  <c r="EJ4" i="25"/>
  <c r="EK4" i="25"/>
  <c r="EL4" i="25"/>
  <c r="EM4" i="25"/>
  <c r="EN4" i="25"/>
  <c r="EO4" i="25"/>
  <c r="EP4" i="25"/>
  <c r="EQ4" i="25"/>
  <c r="ER4" i="25"/>
  <c r="ES4" i="25"/>
  <c r="ET4" i="25"/>
  <c r="EU4" i="25"/>
  <c r="EV4" i="25"/>
  <c r="EW4" i="25"/>
  <c r="EX4" i="25"/>
  <c r="EY4" i="25"/>
  <c r="EZ4" i="25"/>
  <c r="FA4" i="25"/>
  <c r="FB4" i="25"/>
  <c r="FC4" i="25"/>
  <c r="FD4" i="25"/>
  <c r="DC5" i="25"/>
  <c r="DD5" i="25"/>
  <c r="DE5" i="25"/>
  <c r="DF5" i="25"/>
  <c r="DG5" i="25"/>
  <c r="DH5" i="25"/>
  <c r="DI5" i="25"/>
  <c r="DJ5" i="25"/>
  <c r="DK5" i="25"/>
  <c r="DL5" i="25"/>
  <c r="DM5" i="25"/>
  <c r="DN5" i="25"/>
  <c r="DO5" i="25"/>
  <c r="DP5" i="25"/>
  <c r="DQ5" i="25"/>
  <c r="DR5" i="25"/>
  <c r="DS5" i="25"/>
  <c r="DT5" i="25"/>
  <c r="DU5" i="25"/>
  <c r="DV5" i="25"/>
  <c r="DW5" i="25"/>
  <c r="DX5" i="25"/>
  <c r="DY5" i="25"/>
  <c r="DZ5" i="25"/>
  <c r="EA5" i="25"/>
  <c r="EB5" i="25"/>
  <c r="EC5" i="25"/>
  <c r="ED5" i="25"/>
  <c r="EE5" i="25"/>
  <c r="EF5" i="25"/>
  <c r="EF7" i="25" s="1"/>
  <c r="EG5" i="25"/>
  <c r="EH5" i="25"/>
  <c r="EI5" i="25"/>
  <c r="EJ5" i="25"/>
  <c r="EJ7" i="25" s="1"/>
  <c r="EK5" i="25"/>
  <c r="EL5" i="25"/>
  <c r="EM5" i="25"/>
  <c r="EM7" i="25" s="1"/>
  <c r="EN5" i="25"/>
  <c r="EN7" i="25" s="1"/>
  <c r="EO5" i="25"/>
  <c r="EP5" i="25"/>
  <c r="EQ5" i="25"/>
  <c r="ER5" i="25"/>
  <c r="ER7" i="25" s="1"/>
  <c r="ES5" i="25"/>
  <c r="ET5" i="25"/>
  <c r="EU5" i="25"/>
  <c r="EU7" i="25" s="1"/>
  <c r="EV5" i="25"/>
  <c r="EV7" i="25" s="1"/>
  <c r="EW5" i="25"/>
  <c r="EX5" i="25"/>
  <c r="EY5" i="25"/>
  <c r="EZ5" i="25"/>
  <c r="EZ7" i="25" s="1"/>
  <c r="FA5" i="25"/>
  <c r="FB5" i="25"/>
  <c r="FC5" i="25"/>
  <c r="FC7" i="25" s="1"/>
  <c r="FD5" i="25"/>
  <c r="FD7" i="25" s="1"/>
  <c r="DC6" i="25"/>
  <c r="DD6" i="25"/>
  <c r="DE6" i="25"/>
  <c r="DF6" i="25"/>
  <c r="DG6" i="25"/>
  <c r="DH6" i="25"/>
  <c r="DI6" i="25"/>
  <c r="DJ6" i="25"/>
  <c r="DK6" i="25"/>
  <c r="DL6" i="25"/>
  <c r="DM6" i="25"/>
  <c r="DN6" i="25"/>
  <c r="DO6" i="25"/>
  <c r="DP6" i="25"/>
  <c r="DQ6" i="25"/>
  <c r="DR6" i="25"/>
  <c r="DS6" i="25"/>
  <c r="DT6" i="25"/>
  <c r="DU6" i="25"/>
  <c r="DV6" i="25"/>
  <c r="DW6" i="25"/>
  <c r="DX6" i="25"/>
  <c r="DY6" i="25"/>
  <c r="DZ6" i="25"/>
  <c r="EA6" i="25"/>
  <c r="EB6" i="25"/>
  <c r="EC6" i="25"/>
  <c r="ED6" i="25"/>
  <c r="EE6" i="25"/>
  <c r="EF6" i="25"/>
  <c r="EG6" i="25"/>
  <c r="EH6" i="25"/>
  <c r="EH7" i="25" s="1"/>
  <c r="EI6" i="25"/>
  <c r="EJ6" i="25"/>
  <c r="EK6" i="25"/>
  <c r="EL6" i="25"/>
  <c r="EL7" i="25" s="1"/>
  <c r="EM6" i="25"/>
  <c r="EN6" i="25"/>
  <c r="EO6" i="25"/>
  <c r="EP6" i="25"/>
  <c r="EP7" i="25" s="1"/>
  <c r="EQ6" i="25"/>
  <c r="ER6" i="25"/>
  <c r="ES6" i="25"/>
  <c r="ET6" i="25"/>
  <c r="ET7" i="25" s="1"/>
  <c r="EU6" i="25"/>
  <c r="EV6" i="25"/>
  <c r="EW6" i="25"/>
  <c r="EX6" i="25"/>
  <c r="EX7" i="25" s="1"/>
  <c r="EY6" i="25"/>
  <c r="EZ6" i="25"/>
  <c r="FA6" i="25"/>
  <c r="FB6" i="25"/>
  <c r="FB7" i="25" s="1"/>
  <c r="FC6" i="25"/>
  <c r="FD6" i="25"/>
  <c r="EI7" i="25"/>
  <c r="EQ7" i="25"/>
  <c r="EY7" i="25"/>
  <c r="VM82" i="2"/>
  <c r="VM83" i="2"/>
  <c r="EE7" i="25" l="1"/>
  <c r="ED7" i="25"/>
  <c r="EB7" i="25"/>
  <c r="EA7" i="25"/>
  <c r="DZ7" i="25"/>
  <c r="DX7" i="25"/>
  <c r="DW7" i="25"/>
  <c r="DV7" i="25"/>
  <c r="EB8" i="25" s="1"/>
  <c r="DT7" i="25"/>
  <c r="DS7" i="25"/>
  <c r="DR7" i="25"/>
  <c r="DP7" i="25"/>
  <c r="FA7" i="25"/>
  <c r="ES7" i="25"/>
  <c r="EO7" i="25"/>
  <c r="EK7" i="25"/>
  <c r="EG7" i="25"/>
  <c r="EC7" i="25"/>
  <c r="EI8" i="25" s="1"/>
  <c r="DY7" i="25"/>
  <c r="DU7" i="25"/>
  <c r="EA8" i="25" s="1"/>
  <c r="DQ7" i="25"/>
  <c r="EW7" i="25"/>
  <c r="DO7" i="25"/>
  <c r="DN7" i="25"/>
  <c r="DM7" i="25"/>
  <c r="DL7" i="25"/>
  <c r="DK7" i="25"/>
  <c r="DJ7" i="25"/>
  <c r="DI7" i="25"/>
  <c r="DH7" i="25"/>
  <c r="DG7" i="25"/>
  <c r="DF7" i="25"/>
  <c r="DE7" i="25"/>
  <c r="DD7" i="25"/>
  <c r="DC7" i="25"/>
  <c r="FC8" i="25"/>
  <c r="FB8" i="25"/>
  <c r="EQ8" i="25"/>
  <c r="EP8" i="25"/>
  <c r="FA8" i="25"/>
  <c r="ES8" i="25"/>
  <c r="EK8" i="25"/>
  <c r="EY8" i="25"/>
  <c r="EX8" i="25"/>
  <c r="EU8" i="25"/>
  <c r="ET8" i="25"/>
  <c r="EM8" i="25"/>
  <c r="EL8" i="25"/>
  <c r="EW8" i="25"/>
  <c r="EO8" i="25"/>
  <c r="DQ8" i="25"/>
  <c r="FD8" i="25"/>
  <c r="EZ8" i="25"/>
  <c r="EV8" i="25"/>
  <c r="ER8" i="25"/>
  <c r="EN8" i="25"/>
  <c r="EJ8" i="25"/>
  <c r="VL82" i="2"/>
  <c r="VL83" i="2"/>
  <c r="EH8" i="25" l="1"/>
  <c r="EE8" i="25"/>
  <c r="ED8" i="25"/>
  <c r="EC8" i="25"/>
  <c r="EF8" i="25"/>
  <c r="EG8" i="25"/>
  <c r="DW8" i="25"/>
  <c r="DY8" i="25"/>
  <c r="DZ8" i="25"/>
  <c r="DX8" i="25"/>
  <c r="DR8" i="25"/>
  <c r="DS8" i="25"/>
  <c r="DT8" i="25"/>
  <c r="DV8" i="25"/>
  <c r="DU8" i="25"/>
  <c r="DO8" i="25"/>
  <c r="DP8" i="25"/>
  <c r="DM8" i="25"/>
  <c r="DK8" i="25"/>
  <c r="DN8" i="25"/>
  <c r="DI8" i="25"/>
  <c r="DJ8" i="25"/>
  <c r="DL8" i="25"/>
  <c r="VK82" i="2"/>
  <c r="VK83" i="2"/>
  <c r="VJ82" i="2" l="1"/>
  <c r="VJ83" i="2"/>
  <c r="VI82" i="2" l="1"/>
  <c r="VI83" i="2"/>
  <c r="VH82" i="2" l="1"/>
  <c r="VH83" i="2"/>
  <c r="VG82" i="2" l="1"/>
  <c r="VG83" i="2"/>
  <c r="VF82" i="2" l="1"/>
  <c r="VF83" i="2"/>
  <c r="VE82" i="2" l="1"/>
  <c r="VE83" i="2"/>
  <c r="VD82" i="2" l="1"/>
  <c r="VD83" i="2"/>
  <c r="VC82" i="2" l="1"/>
  <c r="VC83" i="2"/>
  <c r="VB82" i="2" l="1"/>
  <c r="VB83" i="2"/>
  <c r="VA82" i="2" l="1"/>
  <c r="VA83" i="2"/>
  <c r="UZ82" i="2" l="1"/>
  <c r="UZ83" i="2"/>
  <c r="UY82" i="2" l="1"/>
  <c r="UY83" i="2"/>
  <c r="UX82" i="2" l="1"/>
  <c r="UX83" i="2"/>
  <c r="UW82" i="2" l="1"/>
  <c r="UW83" i="2"/>
  <c r="UV82" i="2" l="1"/>
  <c r="UV83" i="2"/>
  <c r="UU82" i="2" l="1"/>
  <c r="UU83" i="2"/>
  <c r="UT82" i="2" l="1"/>
  <c r="UT83" i="2"/>
  <c r="US82" i="2" l="1"/>
  <c r="US83" i="2"/>
  <c r="UR82" i="2" l="1"/>
  <c r="UR83" i="2"/>
  <c r="UQ82" i="2" l="1"/>
  <c r="UQ83" i="2"/>
  <c r="UP82" i="2" l="1"/>
  <c r="UP83" i="2"/>
  <c r="UP56" i="2"/>
  <c r="UO82" i="2" l="1"/>
  <c r="UO83" i="2"/>
  <c r="UN82" i="2" l="1"/>
  <c r="UN83" i="2"/>
  <c r="UM82" i="2" l="1"/>
  <c r="UM83" i="2"/>
  <c r="UL82" i="2" l="1"/>
  <c r="UL83" i="2"/>
  <c r="UK82" i="2" l="1"/>
  <c r="UK83" i="2"/>
  <c r="UJ82" i="2" l="1"/>
  <c r="UJ83" i="2"/>
  <c r="UI82" i="2" l="1"/>
  <c r="UI83" i="2"/>
  <c r="D4" i="25" l="1"/>
  <c r="E4" i="25"/>
  <c r="F4" i="25"/>
  <c r="F7" i="25" s="1"/>
  <c r="G4" i="25"/>
  <c r="G7" i="25" s="1"/>
  <c r="H4" i="25"/>
  <c r="I4" i="25"/>
  <c r="J4" i="25"/>
  <c r="J7" i="25" s="1"/>
  <c r="K4" i="25"/>
  <c r="K7" i="25" s="1"/>
  <c r="L4" i="25"/>
  <c r="M4" i="25"/>
  <c r="N4" i="25"/>
  <c r="N7" i="25" s="1"/>
  <c r="O4" i="25"/>
  <c r="O7" i="25" s="1"/>
  <c r="P4" i="25"/>
  <c r="Q4" i="25"/>
  <c r="R4" i="25"/>
  <c r="R7" i="25" s="1"/>
  <c r="S4" i="25"/>
  <c r="S7" i="25" s="1"/>
  <c r="T4" i="25"/>
  <c r="U4" i="25"/>
  <c r="V4" i="25"/>
  <c r="V7" i="25" s="1"/>
  <c r="W4" i="25"/>
  <c r="W7" i="25" s="1"/>
  <c r="X4" i="25"/>
  <c r="Y4" i="25"/>
  <c r="Z4" i="25"/>
  <c r="Z7" i="25" s="1"/>
  <c r="AA4" i="25"/>
  <c r="AA7" i="25" s="1"/>
  <c r="AB4" i="25"/>
  <c r="AC4" i="25"/>
  <c r="AD4" i="25"/>
  <c r="AD7" i="25" s="1"/>
  <c r="AE4" i="25"/>
  <c r="AE7" i="25" s="1"/>
  <c r="AF4" i="25"/>
  <c r="AG4" i="25"/>
  <c r="AH4" i="25"/>
  <c r="AH7" i="25" s="1"/>
  <c r="AI4" i="25"/>
  <c r="AI7" i="25" s="1"/>
  <c r="AJ4" i="25"/>
  <c r="AK4" i="25"/>
  <c r="AL4" i="25"/>
  <c r="AL7" i="25" s="1"/>
  <c r="AM4" i="25"/>
  <c r="AM7" i="25" s="1"/>
  <c r="AN4" i="25"/>
  <c r="AO4" i="25"/>
  <c r="AP4" i="25"/>
  <c r="AP7" i="25" s="1"/>
  <c r="AQ4" i="25"/>
  <c r="AQ7" i="25" s="1"/>
  <c r="AR4" i="25"/>
  <c r="AS4" i="25"/>
  <c r="AT4" i="25"/>
  <c r="AT7" i="25" s="1"/>
  <c r="AU4" i="25"/>
  <c r="AU7" i="25" s="1"/>
  <c r="AV4" i="25"/>
  <c r="AW4" i="25"/>
  <c r="AX4" i="25"/>
  <c r="AX7" i="25" s="1"/>
  <c r="AY4" i="25"/>
  <c r="AY7" i="25" s="1"/>
  <c r="AZ4" i="25"/>
  <c r="BA4" i="25"/>
  <c r="BB4" i="25"/>
  <c r="BB7" i="25" s="1"/>
  <c r="BC4" i="25"/>
  <c r="BC7" i="25" s="1"/>
  <c r="BD4" i="25"/>
  <c r="BE4" i="25"/>
  <c r="BF4" i="25"/>
  <c r="BF7" i="25" s="1"/>
  <c r="BG4" i="25"/>
  <c r="BG7" i="25" s="1"/>
  <c r="BH4" i="25"/>
  <c r="BI4" i="25"/>
  <c r="BJ4" i="25"/>
  <c r="BJ7" i="25" s="1"/>
  <c r="BK4" i="25"/>
  <c r="BK7" i="25" s="1"/>
  <c r="BL4" i="25"/>
  <c r="BM4" i="25"/>
  <c r="BN4" i="25"/>
  <c r="BN7" i="25" s="1"/>
  <c r="BO4" i="25"/>
  <c r="BO7" i="25" s="1"/>
  <c r="BP4" i="25"/>
  <c r="BQ4" i="25"/>
  <c r="BR4" i="25"/>
  <c r="BR7" i="25" s="1"/>
  <c r="BS4" i="25"/>
  <c r="BS7" i="25" s="1"/>
  <c r="BT4" i="25"/>
  <c r="BU4" i="25"/>
  <c r="BV4" i="25"/>
  <c r="BV7" i="25" s="1"/>
  <c r="BW4" i="25"/>
  <c r="BW7" i="25" s="1"/>
  <c r="BX4" i="25"/>
  <c r="BY4" i="25"/>
  <c r="BZ4" i="25"/>
  <c r="BZ7" i="25" s="1"/>
  <c r="CA4" i="25"/>
  <c r="CA7" i="25" s="1"/>
  <c r="CB4" i="25"/>
  <c r="CC4" i="25"/>
  <c r="CD4" i="25"/>
  <c r="CD7" i="25" s="1"/>
  <c r="CE4" i="25"/>
  <c r="CE7" i="25" s="1"/>
  <c r="CF4" i="25"/>
  <c r="CG4" i="25"/>
  <c r="CH4" i="25"/>
  <c r="CH7" i="25" s="1"/>
  <c r="CI4" i="25"/>
  <c r="CI7" i="25" s="1"/>
  <c r="CJ4" i="25"/>
  <c r="CK4" i="25"/>
  <c r="CL4" i="25"/>
  <c r="CL7" i="25" s="1"/>
  <c r="CM4" i="25"/>
  <c r="CM7" i="25" s="1"/>
  <c r="CN4" i="25"/>
  <c r="CO4" i="25"/>
  <c r="CP4" i="25"/>
  <c r="CQ4" i="25"/>
  <c r="CQ7" i="25" s="1"/>
  <c r="CR4" i="25"/>
  <c r="CS4" i="25"/>
  <c r="CT4" i="25"/>
  <c r="CT7" i="25" s="1"/>
  <c r="CU4" i="25"/>
  <c r="CU7" i="25" s="1"/>
  <c r="CV4" i="25"/>
  <c r="CW4" i="25"/>
  <c r="CX4" i="25"/>
  <c r="CY4" i="25"/>
  <c r="CZ4" i="25"/>
  <c r="DA4" i="25"/>
  <c r="DB4" i="25"/>
  <c r="DB7" i="25" s="1"/>
  <c r="DH8" i="25" s="1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AM5" i="25"/>
  <c r="AN5" i="25"/>
  <c r="AO5" i="25"/>
  <c r="AP5" i="25"/>
  <c r="AQ5" i="25"/>
  <c r="AR5" i="25"/>
  <c r="AS5" i="25"/>
  <c r="AT5" i="25"/>
  <c r="AU5" i="25"/>
  <c r="AV5" i="25"/>
  <c r="AW5" i="25"/>
  <c r="AX5" i="25"/>
  <c r="AY5" i="25"/>
  <c r="AZ5" i="25"/>
  <c r="BA5" i="25"/>
  <c r="BB5" i="25"/>
  <c r="BC5" i="25"/>
  <c r="BD5" i="25"/>
  <c r="BE5" i="25"/>
  <c r="BF5" i="25"/>
  <c r="BG5" i="25"/>
  <c r="BH5" i="25"/>
  <c r="BI5" i="25"/>
  <c r="BJ5" i="25"/>
  <c r="BK5" i="25"/>
  <c r="BL5" i="25"/>
  <c r="BM5" i="25"/>
  <c r="BN5" i="25"/>
  <c r="BO5" i="25"/>
  <c r="BP5" i="25"/>
  <c r="BQ5" i="25"/>
  <c r="BR5" i="25"/>
  <c r="BS5" i="25"/>
  <c r="BT5" i="25"/>
  <c r="BU5" i="25"/>
  <c r="BV5" i="25"/>
  <c r="BW5" i="25"/>
  <c r="BX5" i="25"/>
  <c r="BY5" i="25"/>
  <c r="BZ5" i="25"/>
  <c r="CA5" i="25"/>
  <c r="CB5" i="25"/>
  <c r="CC5" i="25"/>
  <c r="CD5" i="25"/>
  <c r="CE5" i="25"/>
  <c r="CF5" i="25"/>
  <c r="CG5" i="25"/>
  <c r="CH5" i="25"/>
  <c r="CI5" i="25"/>
  <c r="CJ5" i="25"/>
  <c r="CK5" i="25"/>
  <c r="CL5" i="25"/>
  <c r="CM5" i="25"/>
  <c r="CN5" i="25"/>
  <c r="CO5" i="25"/>
  <c r="CP5" i="25"/>
  <c r="CQ5" i="25"/>
  <c r="CR5" i="25"/>
  <c r="CS5" i="25"/>
  <c r="CT5" i="25"/>
  <c r="CU5" i="25"/>
  <c r="CV5" i="25"/>
  <c r="CW5" i="25"/>
  <c r="CX5" i="25"/>
  <c r="CY5" i="25"/>
  <c r="CZ5" i="25"/>
  <c r="DA5" i="25"/>
  <c r="DB5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AM6" i="25"/>
  <c r="AN6" i="25"/>
  <c r="AO6" i="25"/>
  <c r="AP6" i="25"/>
  <c r="AQ6" i="25"/>
  <c r="AR6" i="25"/>
  <c r="AS6" i="25"/>
  <c r="AT6" i="25"/>
  <c r="AU6" i="25"/>
  <c r="AV6" i="25"/>
  <c r="AW6" i="25"/>
  <c r="AX6" i="25"/>
  <c r="AY6" i="25"/>
  <c r="AZ6" i="25"/>
  <c r="BA6" i="25"/>
  <c r="BB6" i="25"/>
  <c r="BC6" i="25"/>
  <c r="BD6" i="25"/>
  <c r="BE6" i="25"/>
  <c r="BF6" i="25"/>
  <c r="BG6" i="25"/>
  <c r="BH6" i="25"/>
  <c r="BI6" i="25"/>
  <c r="BJ6" i="25"/>
  <c r="BK6" i="25"/>
  <c r="BL6" i="25"/>
  <c r="BM6" i="25"/>
  <c r="BN6" i="25"/>
  <c r="BO6" i="25"/>
  <c r="BP6" i="25"/>
  <c r="BQ6" i="25"/>
  <c r="BR6" i="25"/>
  <c r="BS6" i="25"/>
  <c r="BT6" i="25"/>
  <c r="BU6" i="25"/>
  <c r="BV6" i="25"/>
  <c r="BW6" i="25"/>
  <c r="BX6" i="25"/>
  <c r="BY6" i="25"/>
  <c r="BZ6" i="25"/>
  <c r="CA6" i="25"/>
  <c r="CB6" i="25"/>
  <c r="CC6" i="25"/>
  <c r="CD6" i="25"/>
  <c r="CE6" i="25"/>
  <c r="CF6" i="25"/>
  <c r="CG6" i="25"/>
  <c r="CH6" i="25"/>
  <c r="CI6" i="25"/>
  <c r="CJ6" i="25"/>
  <c r="CK6" i="25"/>
  <c r="CL6" i="25"/>
  <c r="CM6" i="25"/>
  <c r="CN6" i="25"/>
  <c r="CO6" i="25"/>
  <c r="CP6" i="25"/>
  <c r="CQ6" i="25"/>
  <c r="CR6" i="25"/>
  <c r="CS6" i="25"/>
  <c r="CT6" i="25"/>
  <c r="CU6" i="25"/>
  <c r="CV6" i="25"/>
  <c r="CW6" i="25"/>
  <c r="CX6" i="25"/>
  <c r="CY6" i="25"/>
  <c r="CZ6" i="25"/>
  <c r="DA6" i="25"/>
  <c r="DB6" i="25"/>
  <c r="C5" i="25"/>
  <c r="C6" i="25"/>
  <c r="C4" i="25"/>
  <c r="C7" i="25" s="1"/>
  <c r="DA3" i="25"/>
  <c r="DB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AH3" i="25"/>
  <c r="AI3" i="25"/>
  <c r="AJ3" i="25"/>
  <c r="AK3" i="25"/>
  <c r="AL3" i="25"/>
  <c r="AM3" i="25"/>
  <c r="AN3" i="25"/>
  <c r="AO3" i="25"/>
  <c r="AP3" i="25"/>
  <c r="AQ3" i="25"/>
  <c r="AR3" i="25"/>
  <c r="AS3" i="25"/>
  <c r="AT3" i="25"/>
  <c r="AU3" i="25"/>
  <c r="AV3" i="25"/>
  <c r="AW3" i="25"/>
  <c r="AX3" i="25"/>
  <c r="AY3" i="25"/>
  <c r="AZ3" i="25"/>
  <c r="BA3" i="25"/>
  <c r="BB3" i="25"/>
  <c r="BC3" i="25"/>
  <c r="BD3" i="25"/>
  <c r="BE3" i="25"/>
  <c r="BF3" i="25"/>
  <c r="BG3" i="25"/>
  <c r="BH3" i="25"/>
  <c r="BI3" i="25"/>
  <c r="BJ3" i="25"/>
  <c r="BK3" i="25"/>
  <c r="BL3" i="25"/>
  <c r="BM3" i="25"/>
  <c r="BN3" i="25"/>
  <c r="BO3" i="25"/>
  <c r="BP3" i="25"/>
  <c r="BQ3" i="25"/>
  <c r="BR3" i="25"/>
  <c r="BS3" i="25"/>
  <c r="BT3" i="25"/>
  <c r="BU3" i="25"/>
  <c r="BV3" i="25"/>
  <c r="BW3" i="25"/>
  <c r="BX3" i="25"/>
  <c r="BY3" i="25"/>
  <c r="BZ3" i="25"/>
  <c r="CA3" i="25"/>
  <c r="CB3" i="25"/>
  <c r="CC3" i="25"/>
  <c r="CD3" i="25"/>
  <c r="CE3" i="25"/>
  <c r="CF3" i="25"/>
  <c r="CG3" i="25"/>
  <c r="CH3" i="25"/>
  <c r="CI3" i="25"/>
  <c r="CJ3" i="25"/>
  <c r="CK3" i="25"/>
  <c r="CL3" i="25"/>
  <c r="CM3" i="25"/>
  <c r="CN3" i="25"/>
  <c r="CO3" i="25"/>
  <c r="CP3" i="25"/>
  <c r="CQ3" i="25"/>
  <c r="CR3" i="25"/>
  <c r="CS3" i="25"/>
  <c r="CT3" i="25"/>
  <c r="CU3" i="25"/>
  <c r="CV3" i="25"/>
  <c r="CW3" i="25"/>
  <c r="CX3" i="25"/>
  <c r="CY3" i="25"/>
  <c r="CZ3" i="25"/>
  <c r="C3" i="25"/>
  <c r="UH82" i="2"/>
  <c r="UH83" i="2"/>
  <c r="CG7" i="25" l="1"/>
  <c r="CL8" i="25" s="1"/>
  <c r="CC7" i="25"/>
  <c r="BY7" i="25"/>
  <c r="BU7" i="25"/>
  <c r="BQ7" i="25"/>
  <c r="BM7" i="25"/>
  <c r="BI7" i="25"/>
  <c r="BE7" i="25"/>
  <c r="BA7" i="25"/>
  <c r="AW7" i="25"/>
  <c r="AS7" i="25"/>
  <c r="AO7" i="25"/>
  <c r="AK7" i="25"/>
  <c r="AG7" i="25"/>
  <c r="AC7" i="25"/>
  <c r="Y7" i="25"/>
  <c r="U7" i="25"/>
  <c r="Q7" i="25"/>
  <c r="M7" i="25"/>
  <c r="I7" i="25"/>
  <c r="E7" i="25"/>
  <c r="CF7" i="25"/>
  <c r="CB7" i="25"/>
  <c r="CF8" i="25" s="1"/>
  <c r="BX7" i="25"/>
  <c r="CD8" i="25" s="1"/>
  <c r="BT7" i="25"/>
  <c r="BZ8" i="25" s="1"/>
  <c r="BP7" i="25"/>
  <c r="BL7" i="25"/>
  <c r="BH7" i="25"/>
  <c r="BN8" i="25" s="1"/>
  <c r="BD7" i="25"/>
  <c r="BJ8" i="25" s="1"/>
  <c r="AZ7" i="25"/>
  <c r="AV7" i="25"/>
  <c r="AR7" i="25"/>
  <c r="AX8" i="25" s="1"/>
  <c r="AN7" i="25"/>
  <c r="AT8" i="25" s="1"/>
  <c r="AJ7" i="25"/>
  <c r="AF7" i="25"/>
  <c r="AB7" i="25"/>
  <c r="AH8" i="25" s="1"/>
  <c r="X7" i="25"/>
  <c r="AD8" i="25" s="1"/>
  <c r="T7" i="25"/>
  <c r="P7" i="25"/>
  <c r="L7" i="25"/>
  <c r="R8" i="25" s="1"/>
  <c r="H7" i="25"/>
  <c r="N8" i="25" s="1"/>
  <c r="D7" i="25"/>
  <c r="DA7" i="25"/>
  <c r="DG8" i="25" s="1"/>
  <c r="CZ7" i="25"/>
  <c r="DF8" i="25" s="1"/>
  <c r="CY7" i="25"/>
  <c r="DE8" i="25" s="1"/>
  <c r="CX7" i="25"/>
  <c r="CW7" i="25"/>
  <c r="CV7" i="25"/>
  <c r="CS7" i="25"/>
  <c r="CY8" i="25" s="1"/>
  <c r="CR7" i="25"/>
  <c r="CP7" i="25"/>
  <c r="CO7" i="25"/>
  <c r="CN7" i="25"/>
  <c r="CO8" i="25" s="1"/>
  <c r="CK7" i="25"/>
  <c r="CJ7" i="25"/>
  <c r="CH8" i="25"/>
  <c r="CJ8" i="25"/>
  <c r="UG82" i="2"/>
  <c r="UG83" i="2"/>
  <c r="K8" i="25" l="1"/>
  <c r="AA8" i="25"/>
  <c r="AQ8" i="25"/>
  <c r="BG8" i="25"/>
  <c r="BW8" i="25"/>
  <c r="X8" i="25"/>
  <c r="AN8" i="25"/>
  <c r="BD8" i="25"/>
  <c r="BT8" i="25"/>
  <c r="M8" i="25"/>
  <c r="AC8" i="25"/>
  <c r="AS8" i="25"/>
  <c r="BI8" i="25"/>
  <c r="BY8" i="25"/>
  <c r="CM8" i="25"/>
  <c r="O8" i="25"/>
  <c r="AE8" i="25"/>
  <c r="AU8" i="25"/>
  <c r="BK8" i="25"/>
  <c r="CA8" i="25"/>
  <c r="L8" i="25"/>
  <c r="AB8" i="25"/>
  <c r="AR8" i="25"/>
  <c r="BH8" i="25"/>
  <c r="BX8" i="25"/>
  <c r="Q8" i="25"/>
  <c r="AG8" i="25"/>
  <c r="AW8" i="25"/>
  <c r="BM8" i="25"/>
  <c r="CC8" i="25"/>
  <c r="CI8" i="25"/>
  <c r="CV8" i="25"/>
  <c r="V8" i="25"/>
  <c r="AL8" i="25"/>
  <c r="BB8" i="25"/>
  <c r="BR8" i="25"/>
  <c r="S8" i="25"/>
  <c r="AI8" i="25"/>
  <c r="AY8" i="25"/>
  <c r="BO8" i="25"/>
  <c r="CE8" i="25"/>
  <c r="P8" i="25"/>
  <c r="AF8" i="25"/>
  <c r="AV8" i="25"/>
  <c r="BL8" i="25"/>
  <c r="CB8" i="25"/>
  <c r="U8" i="25"/>
  <c r="AK8" i="25"/>
  <c r="BA8" i="25"/>
  <c r="BQ8" i="25"/>
  <c r="CG8" i="25"/>
  <c r="CK8" i="25"/>
  <c r="DD8" i="25"/>
  <c r="J8" i="25"/>
  <c r="Z8" i="25"/>
  <c r="AP8" i="25"/>
  <c r="BF8" i="25"/>
  <c r="BV8" i="25"/>
  <c r="W8" i="25"/>
  <c r="AM8" i="25"/>
  <c r="BC8" i="25"/>
  <c r="BS8" i="25"/>
  <c r="T8" i="25"/>
  <c r="AJ8" i="25"/>
  <c r="AZ8" i="25"/>
  <c r="BP8" i="25"/>
  <c r="Y8" i="25"/>
  <c r="AO8" i="25"/>
  <c r="BE8" i="25"/>
  <c r="BU8" i="25"/>
  <c r="I8" i="25"/>
  <c r="CZ8" i="25"/>
  <c r="DB8" i="25"/>
  <c r="DC8" i="25"/>
  <c r="CX8" i="25"/>
  <c r="DA8" i="25"/>
  <c r="CW8" i="25"/>
  <c r="CS8" i="25"/>
  <c r="CT8" i="25"/>
  <c r="CP8" i="25"/>
  <c r="CU8" i="25"/>
  <c r="CN8" i="25"/>
  <c r="CQ8" i="25"/>
  <c r="CR8" i="25"/>
  <c r="UF82" i="2"/>
  <c r="UF83" i="2"/>
  <c r="UE82" i="2"/>
  <c r="UE83" i="2"/>
  <c r="UD82" i="2" l="1"/>
  <c r="UD83" i="2"/>
  <c r="UC58" i="2" l="1"/>
  <c r="UC62" i="2"/>
  <c r="UC60" i="2"/>
  <c r="UC56" i="2"/>
  <c r="UC54" i="2"/>
  <c r="UC52" i="2"/>
  <c r="UC82" i="2" l="1"/>
  <c r="UC83" i="2"/>
  <c r="UB82" i="2" l="1"/>
  <c r="UB83" i="2"/>
  <c r="UA82" i="2" l="1"/>
  <c r="UA83" i="2"/>
  <c r="TZ82" i="2" l="1"/>
  <c r="TZ83" i="2"/>
  <c r="TY82" i="2" l="1"/>
  <c r="TY83" i="2"/>
  <c r="TX82" i="2" l="1"/>
  <c r="TX83" i="2"/>
  <c r="TW82" i="2" l="1"/>
  <c r="TW83" i="2"/>
  <c r="TV82" i="2" l="1"/>
  <c r="TV83" i="2"/>
  <c r="TU82" i="2" l="1"/>
  <c r="TU83" i="2"/>
  <c r="TZ65" i="2" l="1"/>
  <c r="UA65" i="2"/>
  <c r="UB65" i="2"/>
  <c r="UC65" i="2"/>
  <c r="UD65" i="2"/>
  <c r="UE65" i="2"/>
  <c r="UF65" i="2"/>
  <c r="UG65" i="2"/>
  <c r="UH65" i="2"/>
  <c r="UI65" i="2"/>
  <c r="UJ65" i="2"/>
  <c r="UK65" i="2"/>
  <c r="UL65" i="2"/>
  <c r="UM65" i="2"/>
  <c r="UN65" i="2"/>
  <c r="UO65" i="2"/>
  <c r="UP65" i="2"/>
  <c r="UQ65" i="2"/>
  <c r="UR65" i="2"/>
  <c r="US65" i="2"/>
  <c r="UT65" i="2"/>
  <c r="UU65" i="2"/>
  <c r="UV65" i="2"/>
  <c r="UW65" i="2"/>
  <c r="UX65" i="2"/>
  <c r="UY65" i="2"/>
  <c r="UZ65" i="2"/>
  <c r="VA65" i="2"/>
  <c r="VB65" i="2"/>
  <c r="VC65" i="2"/>
  <c r="VD65" i="2"/>
  <c r="VE65" i="2"/>
  <c r="VF65" i="2"/>
  <c r="VG65" i="2"/>
  <c r="VH65" i="2"/>
  <c r="VI65" i="2"/>
  <c r="VJ65" i="2"/>
  <c r="VK65" i="2"/>
  <c r="VL65" i="2"/>
  <c r="VM65" i="2"/>
  <c r="VN65" i="2"/>
  <c r="VO65" i="2"/>
  <c r="VP65" i="2"/>
  <c r="VQ65" i="2"/>
  <c r="VR65" i="2"/>
  <c r="VS65" i="2"/>
  <c r="VT65" i="2"/>
  <c r="VU65" i="2"/>
  <c r="VV65" i="2"/>
  <c r="VW65" i="2"/>
  <c r="VX65" i="2"/>
  <c r="VY65" i="2"/>
  <c r="VZ65" i="2"/>
  <c r="WA65" i="2"/>
  <c r="WB65" i="2"/>
  <c r="WC65" i="2"/>
  <c r="WD65" i="2"/>
  <c r="WE65" i="2"/>
  <c r="WF65" i="2"/>
  <c r="WG65" i="2"/>
  <c r="WH65" i="2"/>
  <c r="WI65" i="2"/>
  <c r="WJ65" i="2"/>
  <c r="WK65" i="2"/>
  <c r="WL65" i="2"/>
  <c r="WM65" i="2"/>
  <c r="WN65" i="2"/>
  <c r="WO65" i="2"/>
  <c r="WP65" i="2"/>
  <c r="WQ65" i="2"/>
  <c r="WR65" i="2"/>
  <c r="WS65" i="2"/>
  <c r="WT65" i="2"/>
  <c r="WU65" i="2"/>
  <c r="WV65" i="2"/>
  <c r="WW65" i="2"/>
  <c r="WX65" i="2"/>
  <c r="WY65" i="2"/>
  <c r="WZ65" i="2"/>
  <c r="XA65" i="2"/>
  <c r="XB65" i="2"/>
  <c r="XC65" i="2"/>
  <c r="XD65" i="2"/>
  <c r="XE65" i="2"/>
  <c r="XF65" i="2"/>
  <c r="XG65" i="2"/>
  <c r="XH65" i="2"/>
  <c r="XI65" i="2"/>
  <c r="XJ65" i="2"/>
  <c r="XK65" i="2"/>
  <c r="XL65" i="2"/>
  <c r="XM65" i="2"/>
  <c r="XN65" i="2"/>
  <c r="XO65" i="2"/>
  <c r="XP65" i="2"/>
  <c r="XQ65" i="2"/>
  <c r="XR65" i="2"/>
  <c r="XS65" i="2"/>
  <c r="XT65" i="2"/>
  <c r="XU65" i="2"/>
  <c r="XV65" i="2"/>
  <c r="XW65" i="2"/>
  <c r="XX65" i="2"/>
  <c r="XY65" i="2"/>
  <c r="XZ65" i="2"/>
  <c r="TT82" i="2"/>
  <c r="TT83" i="2"/>
  <c r="TS82" i="2" l="1"/>
  <c r="TS83" i="2"/>
  <c r="TR82" i="2" l="1"/>
  <c r="TR83" i="2"/>
  <c r="TQ82" i="2" l="1"/>
  <c r="TQ83" i="2"/>
  <c r="TP82" i="2" l="1"/>
  <c r="TP83" i="2"/>
  <c r="SE52" i="2"/>
  <c r="TO82" i="2" l="1"/>
  <c r="TO83" i="2"/>
  <c r="TN82" i="2" l="1"/>
  <c r="TN83" i="2"/>
  <c r="TM82" i="2" l="1"/>
  <c r="TM83" i="2"/>
  <c r="TL82" i="2" l="1"/>
  <c r="TL83" i="2"/>
  <c r="TK82" i="2" l="1"/>
  <c r="TK83" i="2"/>
  <c r="TJ82" i="2" l="1"/>
  <c r="TJ83" i="2"/>
  <c r="TI82" i="2" l="1"/>
  <c r="TI83" i="2"/>
  <c r="TG82" i="2" l="1"/>
  <c r="TH82" i="2"/>
  <c r="TG83" i="2"/>
  <c r="TH83" i="2"/>
  <c r="TF82" i="2" l="1"/>
  <c r="TF83" i="2"/>
  <c r="TE82" i="2" l="1"/>
  <c r="TE83" i="2"/>
  <c r="TD82" i="2" l="1"/>
  <c r="TD83" i="2"/>
  <c r="TC82" i="2" l="1"/>
  <c r="TC83" i="2"/>
  <c r="TB82" i="2" l="1"/>
  <c r="TB83" i="2"/>
  <c r="TA82" i="2" l="1"/>
  <c r="TA83" i="2"/>
  <c r="SZ82" i="2" l="1"/>
  <c r="SZ83" i="2"/>
  <c r="SY82" i="2" l="1"/>
  <c r="SY83" i="2"/>
  <c r="SX82" i="2"/>
  <c r="SX83" i="2"/>
  <c r="SW82" i="2" l="1"/>
  <c r="SW83" i="2"/>
  <c r="SV82" i="2" l="1"/>
  <c r="SV83" i="2"/>
  <c r="SU82" i="2" l="1"/>
  <c r="SU83" i="2"/>
  <c r="ST82" i="2" l="1"/>
  <c r="ST83" i="2"/>
  <c r="SS82" i="2" l="1"/>
  <c r="SS83" i="2"/>
  <c r="SR82" i="2" l="1"/>
  <c r="SR83" i="2"/>
  <c r="SQ82" i="2" l="1"/>
  <c r="SQ83" i="2"/>
  <c r="SP82" i="2" l="1"/>
  <c r="SP83" i="2"/>
  <c r="SO82" i="2" l="1"/>
  <c r="SO83" i="2"/>
  <c r="SN82" i="2" l="1"/>
  <c r="SN83" i="2"/>
  <c r="SM82" i="2" l="1"/>
  <c r="SM83" i="2"/>
  <c r="SL82" i="2" l="1"/>
  <c r="SL83" i="2"/>
  <c r="SK82" i="2" l="1"/>
  <c r="SK83" i="2"/>
  <c r="SJ82" i="2" l="1"/>
  <c r="SJ83" i="2"/>
  <c r="SI82" i="2" l="1"/>
  <c r="SI83" i="2"/>
  <c r="SH82" i="2" l="1"/>
  <c r="SH83" i="2"/>
  <c r="SG82" i="2" l="1"/>
  <c r="SG83" i="2"/>
  <c r="SG58" i="2"/>
  <c r="SG56" i="2"/>
  <c r="SG54" i="2"/>
  <c r="SG52" i="2"/>
  <c r="SF82" i="2" l="1"/>
  <c r="SF83" i="2"/>
  <c r="SE82" i="2" l="1"/>
  <c r="SE83" i="2"/>
  <c r="SD82" i="2" l="1"/>
  <c r="SD83" i="2"/>
  <c r="SC82" i="2" l="1"/>
  <c r="SC83" i="2"/>
  <c r="SB82" i="2"/>
  <c r="SB83" i="2"/>
  <c r="SA82" i="2" l="1"/>
  <c r="SA83" i="2"/>
  <c r="RZ82" i="2" l="1"/>
  <c r="RZ83" i="2"/>
  <c r="RY82" i="2" l="1"/>
  <c r="RY83" i="2"/>
  <c r="RX82" i="2" l="1"/>
  <c r="RX83" i="2"/>
  <c r="RW82" i="2" l="1"/>
  <c r="RW83" i="2"/>
  <c r="RV82" i="2" l="1"/>
  <c r="RV83" i="2"/>
  <c r="RU82" i="2" l="1"/>
  <c r="RU83" i="2"/>
  <c r="RT82" i="2" l="1"/>
  <c r="RT83" i="2"/>
  <c r="RS52" i="2" l="1"/>
  <c r="RS82" i="2"/>
  <c r="RS83" i="2"/>
  <c r="RR54" i="2" l="1"/>
  <c r="RR52" i="2"/>
  <c r="RR82" i="2"/>
  <c r="RR83" i="2"/>
  <c r="RQ82" i="2" l="1"/>
  <c r="RQ83" i="2"/>
  <c r="RP82" i="2" l="1"/>
  <c r="RP83" i="2"/>
  <c r="RO82" i="2" l="1"/>
  <c r="RO83" i="2"/>
  <c r="RN82" i="2" l="1"/>
  <c r="RN83" i="2"/>
  <c r="RM82" i="2" l="1"/>
  <c r="RM83" i="2"/>
  <c r="RL82" i="2" l="1"/>
  <c r="RL83" i="2"/>
  <c r="RK58" i="2" l="1"/>
  <c r="RK82" i="2"/>
  <c r="RK83" i="2"/>
  <c r="RJ82" i="2" l="1"/>
  <c r="RJ83" i="2"/>
  <c r="RI54" i="2" l="1"/>
  <c r="RI52" i="2"/>
  <c r="RI82" i="2"/>
  <c r="RI83" i="2"/>
  <c r="RH82" i="2" l="1"/>
  <c r="RH83" i="2"/>
  <c r="RG82" i="2" l="1"/>
  <c r="RG83" i="2"/>
  <c r="RF82" i="2" l="1"/>
  <c r="RF83" i="2"/>
  <c r="RE82" i="2" l="1"/>
  <c r="RE83" i="2"/>
  <c r="RD82" i="2" l="1"/>
  <c r="RD83" i="2"/>
  <c r="RC52" i="2"/>
  <c r="RC82" i="2"/>
  <c r="RC83" i="2"/>
  <c r="RB82" i="2" l="1"/>
  <c r="RB83" i="2"/>
  <c r="RA82" i="2" l="1"/>
  <c r="RA83" i="2"/>
  <c r="QZ82" i="2" l="1"/>
  <c r="QZ83" i="2"/>
  <c r="QY82" i="2" l="1"/>
  <c r="QY83" i="2"/>
  <c r="QX82" i="2" l="1"/>
  <c r="QX83" i="2"/>
  <c r="QW82" i="2" l="1"/>
  <c r="QW83" i="2"/>
  <c r="QV82" i="2" l="1"/>
  <c r="QV83" i="2"/>
  <c r="QV56" i="2"/>
  <c r="QV54" i="2"/>
  <c r="QV52" i="2"/>
  <c r="QU82" i="2" l="1"/>
  <c r="QU83" i="2"/>
  <c r="QT82" i="2" l="1"/>
  <c r="QT83" i="2"/>
  <c r="QS82" i="2" l="1"/>
  <c r="QS83" i="2"/>
  <c r="QR82" i="2" l="1"/>
  <c r="QR83" i="2"/>
  <c r="QQ82" i="2" l="1"/>
  <c r="QQ83" i="2"/>
  <c r="QP82" i="2" l="1"/>
  <c r="QP83" i="2"/>
  <c r="QO54" i="2" l="1"/>
  <c r="QO52" i="2"/>
  <c r="QO82" i="2"/>
  <c r="QO83" i="2"/>
  <c r="QN82" i="2" l="1"/>
  <c r="QN83" i="2"/>
  <c r="QN56" i="2"/>
  <c r="QN54" i="2"/>
  <c r="QN52" i="2"/>
  <c r="QM82" i="2" l="1"/>
  <c r="QM83" i="2"/>
  <c r="QL82" i="2" l="1"/>
  <c r="QL83" i="2"/>
  <c r="QK82" i="2" l="1"/>
  <c r="QK83" i="2"/>
  <c r="QJ82" i="2" l="1"/>
  <c r="QJ83" i="2"/>
  <c r="QI82" i="2" l="1"/>
  <c r="QI83" i="2"/>
  <c r="QH82" i="2"/>
  <c r="QH83" i="2"/>
  <c r="QG82" i="2" l="1"/>
  <c r="QG83" i="2"/>
  <c r="QF82" i="2" l="1"/>
  <c r="QF83" i="2"/>
  <c r="QE82" i="2" l="1"/>
  <c r="QE83" i="2"/>
  <c r="QD82" i="2" l="1"/>
  <c r="QD83" i="2"/>
  <c r="QC82" i="2" l="1"/>
  <c r="QC83" i="2"/>
  <c r="QB82" i="2" l="1"/>
  <c r="QB83" i="2"/>
  <c r="QA82" i="2" l="1"/>
  <c r="QA83" i="2"/>
  <c r="PZ82" i="2" l="1"/>
  <c r="PZ83" i="2"/>
  <c r="PY82" i="2" l="1"/>
  <c r="PY83" i="2"/>
  <c r="PX82" i="2" l="1"/>
  <c r="PX83" i="2"/>
  <c r="PW82" i="2" l="1"/>
  <c r="PW83" i="2"/>
  <c r="PV82" i="2" l="1"/>
  <c r="PV83" i="2"/>
  <c r="PU82" i="2"/>
  <c r="PU83" i="2"/>
  <c r="PT82" i="2" l="1"/>
  <c r="PT83" i="2"/>
  <c r="PS82" i="2" l="1"/>
  <c r="PS83" i="2"/>
  <c r="PR82" i="2" l="1"/>
  <c r="PR83" i="2"/>
  <c r="PQ82" i="2"/>
  <c r="PQ83" i="2"/>
  <c r="PP82" i="2" l="1"/>
  <c r="PP83" i="2"/>
  <c r="PO82" i="2" l="1"/>
  <c r="PO83" i="2"/>
  <c r="PO52" i="2"/>
  <c r="PO54" i="2"/>
  <c r="PN82" i="2" l="1"/>
  <c r="PN83" i="2"/>
  <c r="PN56" i="2"/>
  <c r="PM80" i="2" l="1"/>
  <c r="PM82" i="2"/>
  <c r="PM83" i="2"/>
  <c r="PL80" i="2" l="1"/>
  <c r="PL83" i="2" s="1"/>
  <c r="PL82" i="2"/>
  <c r="PK80" i="2" l="1"/>
  <c r="PK82" i="2"/>
  <c r="PK83" i="2"/>
  <c r="PJ80" i="2" l="1"/>
  <c r="PJ82" i="2"/>
  <c r="PJ83" i="2"/>
  <c r="PI80" i="2" l="1"/>
  <c r="PI82" i="2"/>
  <c r="PI83" i="2"/>
  <c r="PH80" i="2" l="1"/>
  <c r="PH83" i="2" s="1"/>
  <c r="PH82" i="2"/>
  <c r="RO65" i="2" l="1"/>
  <c r="RP65" i="2"/>
  <c r="RQ65" i="2"/>
  <c r="RR65" i="2"/>
  <c r="RS65" i="2"/>
  <c r="RT65" i="2"/>
  <c r="RU65" i="2"/>
  <c r="RV65" i="2"/>
  <c r="RW65" i="2"/>
  <c r="RX65" i="2"/>
  <c r="RY65" i="2"/>
  <c r="RZ65" i="2"/>
  <c r="SA65" i="2"/>
  <c r="SB65" i="2"/>
  <c r="SC65" i="2"/>
  <c r="SD65" i="2"/>
  <c r="SE65" i="2"/>
  <c r="SF65" i="2"/>
  <c r="SG65" i="2"/>
  <c r="SH65" i="2"/>
  <c r="SI65" i="2"/>
  <c r="SJ65" i="2"/>
  <c r="SK65" i="2"/>
  <c r="SL65" i="2"/>
  <c r="SM65" i="2"/>
  <c r="SN65" i="2"/>
  <c r="SO65" i="2"/>
  <c r="SP65" i="2"/>
  <c r="SQ65" i="2"/>
  <c r="SR65" i="2"/>
  <c r="SS65" i="2"/>
  <c r="ST65" i="2"/>
  <c r="SU65" i="2"/>
  <c r="SV65" i="2"/>
  <c r="SW65" i="2"/>
  <c r="SX65" i="2"/>
  <c r="SY65" i="2"/>
  <c r="SZ65" i="2"/>
  <c r="TA65" i="2"/>
  <c r="TB65" i="2"/>
  <c r="TC65" i="2"/>
  <c r="TD65" i="2"/>
  <c r="TE65" i="2"/>
  <c r="TF65" i="2"/>
  <c r="TG65" i="2"/>
  <c r="TH65" i="2"/>
  <c r="TI65" i="2"/>
  <c r="TJ65" i="2"/>
  <c r="TK65" i="2"/>
  <c r="TL65" i="2"/>
  <c r="TM65" i="2"/>
  <c r="TN65" i="2"/>
  <c r="TO65" i="2"/>
  <c r="TP65" i="2"/>
  <c r="TQ65" i="2"/>
  <c r="TR65" i="2"/>
  <c r="TS65" i="2"/>
  <c r="TT65" i="2"/>
  <c r="TU65" i="2"/>
  <c r="TV65" i="2"/>
  <c r="TW65" i="2"/>
  <c r="TX65" i="2"/>
  <c r="TY65" i="2"/>
  <c r="PG80" i="2"/>
  <c r="PG83" i="2" s="1"/>
  <c r="PG82" i="2"/>
  <c r="PF80" i="2" l="1"/>
  <c r="PF83" i="2" s="1"/>
  <c r="PF82" i="2"/>
  <c r="PE80" i="2" l="1"/>
  <c r="PE83" i="2" s="1"/>
  <c r="PE82" i="2"/>
  <c r="PD80" i="2" l="1"/>
  <c r="PD83" i="2" s="1"/>
  <c r="PD82" i="2"/>
  <c r="PC80" i="2" l="1"/>
  <c r="PC83" i="2" s="1"/>
  <c r="PC82" i="2"/>
  <c r="PB80" i="2" l="1"/>
  <c r="PB82" i="2"/>
  <c r="PB83" i="2"/>
  <c r="PA80" i="2" l="1"/>
  <c r="PA83" i="2" s="1"/>
  <c r="PA82" i="2"/>
  <c r="OZ80" i="2" l="1"/>
  <c r="OZ82" i="2"/>
  <c r="OZ83" i="2"/>
  <c r="OZ52" i="2"/>
  <c r="OY80" i="2" l="1"/>
  <c r="OY83" i="2" s="1"/>
  <c r="OY82" i="2"/>
  <c r="OY52" i="2"/>
  <c r="OX80" i="2" l="1"/>
  <c r="OX83" i="2" s="1"/>
  <c r="OX82" i="2"/>
  <c r="OW80" i="2" l="1"/>
  <c r="OW83" i="2" s="1"/>
  <c r="OW82" i="2"/>
  <c r="OV80" i="2" l="1"/>
  <c r="OV82" i="2"/>
  <c r="OV83" i="2"/>
  <c r="OU80" i="2" l="1"/>
  <c r="OU82" i="2"/>
  <c r="OU83" i="2"/>
  <c r="OT80" i="2" l="1"/>
  <c r="OT82" i="2"/>
  <c r="OT83" i="2"/>
  <c r="OS80" i="2" l="1"/>
  <c r="OS82" i="2"/>
  <c r="OS83" i="2"/>
  <c r="OS65" i="2" l="1"/>
  <c r="OR80" i="2"/>
  <c r="OR82" i="2"/>
  <c r="OR83" i="2"/>
  <c r="OQ48" i="2"/>
  <c r="OQ80" i="2" l="1"/>
  <c r="OQ83" i="2" s="1"/>
  <c r="OQ82" i="2"/>
  <c r="OP80" i="2" l="1"/>
  <c r="OP83" i="2" s="1"/>
  <c r="OP82" i="2"/>
  <c r="OO80" i="2" l="1"/>
  <c r="OO83" i="2" s="1"/>
  <c r="OO82" i="2"/>
  <c r="ON80" i="2" l="1"/>
  <c r="ON82" i="2"/>
  <c r="ON83" i="2"/>
  <c r="OM80" i="2" l="1"/>
  <c r="OM82" i="2"/>
  <c r="OM83" i="2"/>
  <c r="OL80" i="2" l="1"/>
  <c r="OL83" i="2" s="1"/>
  <c r="OL82" i="2"/>
  <c r="OK80" i="2"/>
  <c r="OK82" i="2"/>
  <c r="OK83" i="2"/>
  <c r="OJ80" i="2" l="1"/>
  <c r="OJ83" i="2" s="1"/>
  <c r="OJ82" i="2"/>
  <c r="OI80" i="2" l="1"/>
  <c r="OI82" i="2"/>
  <c r="OI83" i="2"/>
  <c r="OH80" i="2" l="1"/>
  <c r="OH82" i="2"/>
  <c r="OH83" i="2"/>
  <c r="OG80" i="2" l="1"/>
  <c r="OG82" i="2"/>
  <c r="OG83" i="2"/>
  <c r="OF80" i="2" l="1"/>
  <c r="OF82" i="2"/>
  <c r="OF83" i="2"/>
  <c r="OE80" i="2" l="1"/>
  <c r="OE82" i="2"/>
  <c r="OE83" i="2"/>
  <c r="OD80" i="2" l="1"/>
  <c r="OD82" i="2"/>
  <c r="OD83" i="2"/>
  <c r="OC80" i="2" l="1"/>
  <c r="OC82" i="2"/>
  <c r="OC83" i="2"/>
  <c r="OB80" i="2" l="1"/>
  <c r="OB83" i="2" s="1"/>
  <c r="OB82" i="2"/>
  <c r="OA80" i="2" l="1"/>
  <c r="OA83" i="2" s="1"/>
  <c r="OA82" i="2"/>
  <c r="NZ80" i="2" l="1"/>
  <c r="NZ83" i="2" s="1"/>
  <c r="NZ82" i="2"/>
  <c r="NY80" i="2" l="1"/>
  <c r="NY83" i="2" s="1"/>
  <c r="NY82" i="2"/>
  <c r="NX80" i="2" l="1"/>
  <c r="NX82" i="2"/>
  <c r="NX83" i="2"/>
  <c r="OA65" i="2" l="1"/>
  <c r="OB65" i="2"/>
  <c r="OC65" i="2"/>
  <c r="OD65" i="2"/>
  <c r="OE65" i="2"/>
  <c r="OF65" i="2"/>
  <c r="OG65" i="2"/>
  <c r="OH65" i="2"/>
  <c r="OI65" i="2"/>
  <c r="OJ65" i="2"/>
  <c r="OK65" i="2"/>
  <c r="OL65" i="2"/>
  <c r="OM65" i="2"/>
  <c r="ON65" i="2"/>
  <c r="OO65" i="2"/>
  <c r="OP65" i="2"/>
  <c r="OQ65" i="2"/>
  <c r="OR65" i="2"/>
  <c r="OT65" i="2"/>
  <c r="OU65" i="2"/>
  <c r="OV65" i="2"/>
  <c r="OW65" i="2"/>
  <c r="OX65" i="2"/>
  <c r="OY65" i="2"/>
  <c r="OZ65" i="2"/>
  <c r="PA65" i="2"/>
  <c r="PB65" i="2"/>
  <c r="PC65" i="2"/>
  <c r="PD65" i="2"/>
  <c r="PE65" i="2"/>
  <c r="PF65" i="2"/>
  <c r="PG65" i="2"/>
  <c r="PH65" i="2"/>
  <c r="PI65" i="2"/>
  <c r="PJ65" i="2"/>
  <c r="PK65" i="2"/>
  <c r="PL65" i="2"/>
  <c r="PM65" i="2"/>
  <c r="PN65" i="2"/>
  <c r="PO65" i="2"/>
  <c r="PP65" i="2"/>
  <c r="PQ65" i="2"/>
  <c r="PR65" i="2"/>
  <c r="PS65" i="2"/>
  <c r="PT65" i="2"/>
  <c r="PU65" i="2"/>
  <c r="PV65" i="2"/>
  <c r="PW65" i="2"/>
  <c r="PX65" i="2"/>
  <c r="PY65" i="2"/>
  <c r="PZ65" i="2"/>
  <c r="QA65" i="2"/>
  <c r="QB65" i="2"/>
  <c r="QC65" i="2"/>
  <c r="QD65" i="2"/>
  <c r="QE65" i="2"/>
  <c r="QF65" i="2"/>
  <c r="QG65" i="2"/>
  <c r="QH65" i="2"/>
  <c r="QI65" i="2"/>
  <c r="QJ65" i="2"/>
  <c r="QK65" i="2"/>
  <c r="QL65" i="2"/>
  <c r="QM65" i="2"/>
  <c r="QN65" i="2"/>
  <c r="QO65" i="2"/>
  <c r="QP65" i="2"/>
  <c r="QQ65" i="2"/>
  <c r="QR65" i="2"/>
  <c r="QS65" i="2"/>
  <c r="QT65" i="2"/>
  <c r="QU65" i="2"/>
  <c r="QV65" i="2"/>
  <c r="QW65" i="2"/>
  <c r="QX65" i="2"/>
  <c r="QY65" i="2"/>
  <c r="QZ65" i="2"/>
  <c r="RA65" i="2"/>
  <c r="RB65" i="2"/>
  <c r="RC65" i="2"/>
  <c r="RD65" i="2"/>
  <c r="RE65" i="2"/>
  <c r="RF65" i="2"/>
  <c r="RG65" i="2"/>
  <c r="RH65" i="2"/>
  <c r="RI65" i="2"/>
  <c r="RJ65" i="2"/>
  <c r="RK65" i="2"/>
  <c r="RL65" i="2"/>
  <c r="RM65" i="2"/>
  <c r="RN65" i="2"/>
  <c r="NW80" i="2"/>
  <c r="NW83" i="2" s="1"/>
  <c r="NW82" i="2"/>
  <c r="NV54" i="2" l="1"/>
  <c r="NV52" i="2"/>
  <c r="NV80" i="2" l="1"/>
  <c r="NV83" i="2" s="1"/>
  <c r="NV82" i="2"/>
  <c r="NU80" i="2" l="1"/>
  <c r="NU83" i="2" s="1"/>
  <c r="NU82" i="2"/>
  <c r="NT80" i="2" l="1"/>
  <c r="NT82" i="2"/>
  <c r="NT83" i="2"/>
  <c r="NS80" i="2" l="1"/>
  <c r="NS83" i="2" s="1"/>
  <c r="NS82" i="2"/>
  <c r="NR80" i="2" l="1"/>
  <c r="NR83" i="2" s="1"/>
  <c r="NR82" i="2"/>
  <c r="NQ80" i="2" l="1"/>
  <c r="NQ82" i="2"/>
  <c r="NQ83" i="2"/>
  <c r="NQ56" i="2"/>
  <c r="NQ54" i="2"/>
  <c r="NQ52" i="2"/>
  <c r="NP58" i="2" l="1"/>
  <c r="NP56" i="2"/>
  <c r="NP54" i="2"/>
  <c r="NP52" i="2"/>
  <c r="NP80" i="2"/>
  <c r="NP83" i="2" s="1"/>
  <c r="NP82" i="2"/>
  <c r="NO80" i="2" l="1"/>
  <c r="NO83" i="2" s="1"/>
  <c r="NO82" i="2"/>
  <c r="NN80" i="2" l="1"/>
  <c r="NN82" i="2"/>
  <c r="NN83" i="2"/>
  <c r="NM80" i="2" l="1"/>
  <c r="NM83" i="2" s="1"/>
  <c r="NM82" i="2"/>
  <c r="NL80" i="2" l="1"/>
  <c r="NL82" i="2"/>
  <c r="NL83" i="2"/>
  <c r="NK80" i="2" l="1"/>
  <c r="NK82" i="2"/>
  <c r="NK83" i="2"/>
  <c r="NJ80" i="2" l="1"/>
  <c r="NJ82" i="2"/>
  <c r="NJ83" i="2"/>
  <c r="NJ52" i="2"/>
  <c r="NI80" i="2" l="1"/>
  <c r="NI82" i="2"/>
  <c r="NI83" i="2"/>
  <c r="NH80" i="2" l="1"/>
  <c r="NH83" i="2" s="1"/>
  <c r="NH82" i="2"/>
  <c r="NG80" i="2" l="1"/>
  <c r="NG82" i="2"/>
  <c r="NG83" i="2"/>
  <c r="NF79" i="2" l="1"/>
  <c r="NF82" i="2" s="1"/>
  <c r="NF80" i="2"/>
  <c r="NF83" i="2" s="1"/>
  <c r="NE79" i="2" l="1"/>
  <c r="NE82" i="2" s="1"/>
  <c r="NE80" i="2"/>
  <c r="NE83" i="2" s="1"/>
  <c r="ND79" i="2" l="1"/>
  <c r="ND82" i="2" s="1"/>
  <c r="ND80" i="2"/>
  <c r="ND83" i="2" s="1"/>
  <c r="NC79" i="2" l="1"/>
  <c r="NC82" i="2" s="1"/>
  <c r="NC80" i="2"/>
  <c r="NC83" i="2" s="1"/>
  <c r="NB79" i="2" l="1"/>
  <c r="NB80" i="2"/>
  <c r="NB83" i="2" s="1"/>
  <c r="NB82" i="2"/>
  <c r="NA79" i="2" l="1"/>
  <c r="NA82" i="2" s="1"/>
  <c r="NA80" i="2"/>
  <c r="NA83" i="2"/>
  <c r="MZ79" i="2" l="1"/>
  <c r="MZ82" i="2" s="1"/>
  <c r="MZ80" i="2"/>
  <c r="MZ83" i="2" s="1"/>
  <c r="MX79" i="2" l="1"/>
  <c r="MY79" i="2"/>
  <c r="MX80" i="2"/>
  <c r="MX83" i="2" s="1"/>
  <c r="MX82" i="2"/>
  <c r="MY82" i="2"/>
  <c r="MY80" i="2" l="1"/>
  <c r="MY83" i="2" s="1"/>
  <c r="MW79" i="2"/>
  <c r="MW80" i="2"/>
  <c r="MW82" i="2"/>
  <c r="MW83" i="2"/>
  <c r="MV54" i="2" l="1"/>
  <c r="MV52" i="2"/>
  <c r="MV79" i="2"/>
  <c r="MV80" i="2"/>
  <c r="MV82" i="2"/>
  <c r="MV83" i="2"/>
  <c r="MU79" i="2" l="1"/>
  <c r="MU82" i="2" s="1"/>
  <c r="MU80" i="2"/>
  <c r="MU83" i="2" s="1"/>
  <c r="MT79" i="2" l="1"/>
  <c r="MT82" i="2" s="1"/>
  <c r="MT80" i="2"/>
  <c r="MT83" i="2" s="1"/>
  <c r="MS79" i="2" l="1"/>
  <c r="MS80" i="2"/>
  <c r="MS82" i="2"/>
  <c r="MS83" i="2"/>
  <c r="MR79" i="2" l="1"/>
  <c r="MR80" i="2"/>
  <c r="MR82" i="2"/>
  <c r="MR83" i="2"/>
  <c r="MQ79" i="2" l="1"/>
  <c r="MQ82" i="2" s="1"/>
  <c r="MQ80" i="2"/>
  <c r="MQ83" i="2"/>
  <c r="MP79" i="2" l="1"/>
  <c r="MP80" i="2"/>
  <c r="MP83" i="2" s="1"/>
  <c r="MP82" i="2"/>
  <c r="MO79" i="2" l="1"/>
  <c r="MO82" i="2" s="1"/>
  <c r="MO80" i="2"/>
  <c r="MO83" i="2" s="1"/>
  <c r="MN79" i="2" l="1"/>
  <c r="MN80" i="2"/>
  <c r="MN83" i="2" s="1"/>
  <c r="MN82" i="2"/>
  <c r="MM79" i="2" l="1"/>
  <c r="MM80" i="2"/>
  <c r="MM83" i="2" s="1"/>
  <c r="MM82" i="2"/>
  <c r="ML79" i="2" l="1"/>
  <c r="ML80" i="2"/>
  <c r="ML83" i="2" s="1"/>
  <c r="ML82" i="2"/>
  <c r="MK79" i="2" l="1"/>
  <c r="MK82" i="2" s="1"/>
  <c r="MK80" i="2"/>
  <c r="MK83" i="2" s="1"/>
  <c r="MJ79" i="2" l="1"/>
  <c r="MJ82" i="2" s="1"/>
  <c r="MJ80" i="2"/>
  <c r="MJ83" i="2" s="1"/>
  <c r="MI79" i="2" l="1"/>
  <c r="MI82" i="2" s="1"/>
  <c r="MI80" i="2"/>
  <c r="MI83" i="2" s="1"/>
  <c r="MH79" i="2" l="1"/>
  <c r="MH82" i="2" s="1"/>
  <c r="MH80" i="2"/>
  <c r="MH83" i="2" s="1"/>
  <c r="MG79" i="2" l="1"/>
  <c r="MG82" i="2" s="1"/>
  <c r="MG80" i="2"/>
  <c r="MG83" i="2" s="1"/>
  <c r="MF79" i="2" l="1"/>
  <c r="MF82" i="2" s="1"/>
  <c r="MF80" i="2"/>
  <c r="MF83" i="2" s="1"/>
  <c r="ME79" i="2" l="1"/>
  <c r="ME82" i="2" s="1"/>
  <c r="ME80" i="2"/>
  <c r="ME83" i="2" s="1"/>
  <c r="MD79" i="2" l="1"/>
  <c r="MD82" i="2" s="1"/>
  <c r="MD80" i="2"/>
  <c r="MD83" i="2" s="1"/>
  <c r="MC79" i="2" l="1"/>
  <c r="MC80" i="2"/>
  <c r="MC82" i="2"/>
  <c r="MC83" i="2"/>
  <c r="MB79" i="2" l="1"/>
  <c r="MB82" i="2" s="1"/>
  <c r="MB80" i="2"/>
  <c r="MB83" i="2" s="1"/>
  <c r="LZ79" i="2" l="1"/>
  <c r="MA79" i="2" s="1"/>
  <c r="MA82" i="2" s="1"/>
  <c r="LZ80" i="2"/>
  <c r="MA80" i="2"/>
  <c r="LZ82" i="2"/>
  <c r="LZ83" i="2"/>
  <c r="MA83" i="2"/>
  <c r="LY79" i="2" l="1"/>
  <c r="LY82" i="2" s="1"/>
  <c r="LY80" i="2"/>
  <c r="LY83" i="2" s="1"/>
  <c r="LX79" i="2" l="1"/>
  <c r="LX82" i="2" s="1"/>
  <c r="LX80" i="2"/>
  <c r="LX83" i="2"/>
  <c r="LW79" i="2" l="1"/>
  <c r="LW82" i="2" s="1"/>
  <c r="LW80" i="2"/>
  <c r="LW83" i="2" s="1"/>
  <c r="LV79" i="2" l="1"/>
  <c r="LV80" i="2"/>
  <c r="LV82" i="2"/>
  <c r="LV83" i="2"/>
  <c r="LU79" i="2" l="1"/>
  <c r="LU82" i="2" s="1"/>
  <c r="LU80" i="2"/>
  <c r="LU83" i="2" s="1"/>
  <c r="LT54" i="2"/>
  <c r="LT52" i="2"/>
  <c r="LT79" i="2"/>
  <c r="LT80" i="2"/>
  <c r="LT82" i="2"/>
  <c r="LT83" i="2"/>
  <c r="LS79" i="2" l="1"/>
  <c r="LS80" i="2"/>
  <c r="LS82" i="2"/>
  <c r="LS83" i="2"/>
  <c r="LS60" i="2"/>
  <c r="LS64" i="2"/>
  <c r="LS62" i="2"/>
  <c r="LS58" i="2"/>
  <c r="LS56" i="2"/>
  <c r="LS54" i="2"/>
  <c r="LR79" i="2" l="1"/>
  <c r="LR80" i="2"/>
  <c r="LR83" i="2" s="1"/>
  <c r="LR82" i="2"/>
  <c r="LQ79" i="2" l="1"/>
  <c r="LQ80" i="2"/>
  <c r="LQ83" i="2" s="1"/>
  <c r="LQ82" i="2"/>
  <c r="LP79" i="2" l="1"/>
  <c r="LP82" i="2" s="1"/>
  <c r="LP80" i="2"/>
  <c r="LP83" i="2"/>
  <c r="LO79" i="2" l="1"/>
  <c r="LO82" i="2" s="1"/>
  <c r="LO80" i="2"/>
  <c r="LO83" i="2" s="1"/>
  <c r="LN79" i="2" l="1"/>
  <c r="LN80" i="2"/>
  <c r="LN82" i="2"/>
  <c r="LN83" i="2"/>
  <c r="LN58" i="2"/>
  <c r="LN56" i="2"/>
  <c r="LN52" i="2"/>
  <c r="LM79" i="2" l="1"/>
  <c r="LM82" i="2" s="1"/>
  <c r="LM80" i="2"/>
  <c r="LM83" i="2" s="1"/>
  <c r="LL79" i="2" l="1"/>
  <c r="LL82" i="2" s="1"/>
  <c r="LL80" i="2"/>
  <c r="LL83" i="2" s="1"/>
  <c r="LK79" i="2" l="1"/>
  <c r="LK80" i="2"/>
  <c r="LK83" i="2" s="1"/>
  <c r="LK82" i="2"/>
  <c r="LJ79" i="2" l="1"/>
  <c r="LJ80" i="2"/>
  <c r="LJ82" i="2"/>
  <c r="LJ83" i="2"/>
  <c r="LJ56" i="2"/>
  <c r="LJ54" i="2"/>
  <c r="LJ52" i="2"/>
  <c r="LI79" i="2" l="1"/>
  <c r="LI82" i="2" s="1"/>
  <c r="LI80" i="2"/>
  <c r="LI83" i="2"/>
  <c r="LH58" i="2" l="1"/>
  <c r="LH79" i="2"/>
  <c r="LH82" i="2" s="1"/>
  <c r="LH80" i="2"/>
  <c r="LH83" i="2" s="1"/>
  <c r="LG79" i="2" l="1"/>
  <c r="LG82" i="2" s="1"/>
  <c r="LG80" i="2"/>
  <c r="LG83" i="2"/>
  <c r="LF79" i="2" l="1"/>
  <c r="LF82" i="2" s="1"/>
  <c r="LF80" i="2"/>
  <c r="LF83" i="2"/>
  <c r="LE79" i="2" l="1"/>
  <c r="LE82" i="2" s="1"/>
  <c r="LE80" i="2"/>
  <c r="LE83" i="2"/>
  <c r="LD79" i="2" l="1"/>
  <c r="LD80" i="2"/>
  <c r="LD82" i="2"/>
  <c r="LD83" i="2"/>
  <c r="LG65" i="2"/>
  <c r="LH65" i="2"/>
  <c r="LI65" i="2"/>
  <c r="LJ65" i="2"/>
  <c r="LK65" i="2"/>
  <c r="LL65" i="2"/>
  <c r="LM65" i="2"/>
  <c r="LN65" i="2"/>
  <c r="LO65" i="2"/>
  <c r="LP65" i="2"/>
  <c r="LQ65" i="2"/>
  <c r="LR65" i="2"/>
  <c r="LS65" i="2"/>
  <c r="LT65" i="2"/>
  <c r="LU65" i="2"/>
  <c r="LV65" i="2"/>
  <c r="LW65" i="2"/>
  <c r="LX65" i="2"/>
  <c r="LY65" i="2"/>
  <c r="LZ65" i="2"/>
  <c r="MA65" i="2"/>
  <c r="MB65" i="2"/>
  <c r="MC65" i="2"/>
  <c r="MD65" i="2"/>
  <c r="ME65" i="2"/>
  <c r="MF65" i="2"/>
  <c r="MG65" i="2"/>
  <c r="MH65" i="2"/>
  <c r="MI65" i="2"/>
  <c r="MJ65" i="2"/>
  <c r="MK65" i="2"/>
  <c r="ML65" i="2"/>
  <c r="MM65" i="2"/>
  <c r="MN65" i="2"/>
  <c r="MO65" i="2"/>
  <c r="MP65" i="2"/>
  <c r="MQ65" i="2"/>
  <c r="MR65" i="2"/>
  <c r="MS65" i="2"/>
  <c r="MT65" i="2"/>
  <c r="MU65" i="2"/>
  <c r="MV65" i="2"/>
  <c r="MW65" i="2"/>
  <c r="MX65" i="2"/>
  <c r="MY65" i="2"/>
  <c r="MZ65" i="2"/>
  <c r="NA65" i="2"/>
  <c r="NB65" i="2"/>
  <c r="NC65" i="2"/>
  <c r="ND65" i="2"/>
  <c r="NE65" i="2"/>
  <c r="NF65" i="2"/>
  <c r="NG65" i="2"/>
  <c r="NH65" i="2"/>
  <c r="NI65" i="2"/>
  <c r="NJ65" i="2"/>
  <c r="NK65" i="2"/>
  <c r="NL65" i="2"/>
  <c r="NM65" i="2"/>
  <c r="NN65" i="2"/>
  <c r="NO65" i="2"/>
  <c r="NP65" i="2"/>
  <c r="NQ65" i="2"/>
  <c r="NR65" i="2"/>
  <c r="NS65" i="2"/>
  <c r="NT65" i="2"/>
  <c r="NU65" i="2"/>
  <c r="NV65" i="2"/>
  <c r="NW65" i="2"/>
  <c r="NX65" i="2"/>
  <c r="NY65" i="2"/>
  <c r="NZ65" i="2"/>
  <c r="LC79" i="2"/>
  <c r="LC82" i="2" s="1"/>
  <c r="LC80" i="2"/>
  <c r="LC83" i="2"/>
  <c r="LB79" i="2" l="1"/>
  <c r="LB80" i="2"/>
  <c r="LB83" i="2" s="1"/>
  <c r="LB82" i="2"/>
  <c r="LA79" i="2" l="1"/>
  <c r="LA80" i="2"/>
  <c r="LA83" i="2" s="1"/>
  <c r="LA82" i="2"/>
  <c r="KZ79" i="2" l="1"/>
  <c r="KZ82" i="2" s="1"/>
  <c r="KZ80" i="2"/>
  <c r="KZ83" i="2"/>
  <c r="KY79" i="2" l="1"/>
  <c r="KY82" i="2" s="1"/>
  <c r="KY80" i="2"/>
  <c r="KY83" i="2"/>
  <c r="KX79" i="2" l="1"/>
  <c r="KX82" i="2" s="1"/>
  <c r="KX80" i="2"/>
  <c r="KX83" i="2" s="1"/>
  <c r="KW79" i="2"/>
  <c r="KW80" i="2"/>
  <c r="KW82" i="2"/>
  <c r="KW83" i="2"/>
  <c r="KV79" i="2" l="1"/>
  <c r="KV80" i="2"/>
  <c r="KV82" i="2"/>
  <c r="KV83" i="2"/>
  <c r="KU79" i="2" l="1"/>
  <c r="KU82" i="2" s="1"/>
  <c r="KU80" i="2"/>
  <c r="KU83" i="2" s="1"/>
  <c r="KT79" i="2" l="1"/>
  <c r="KT80" i="2"/>
  <c r="KT82" i="2"/>
  <c r="KT83" i="2"/>
  <c r="KS79" i="2" l="1"/>
  <c r="KS80" i="2"/>
  <c r="KS82" i="2"/>
  <c r="KS83" i="2"/>
  <c r="KR79" i="2" l="1"/>
  <c r="KR82" i="2" s="1"/>
  <c r="KR80" i="2"/>
  <c r="KR83" i="2"/>
  <c r="KQ79" i="2" l="1"/>
  <c r="KQ80" i="2"/>
  <c r="KQ83" i="2" s="1"/>
  <c r="KQ82" i="2"/>
  <c r="KP79" i="2" l="1"/>
  <c r="KP82" i="2" s="1"/>
  <c r="KP80" i="2"/>
  <c r="KP83" i="2" s="1"/>
  <c r="KO79" i="2" l="1"/>
  <c r="KO82" i="2" s="1"/>
  <c r="KO80" i="2"/>
  <c r="KO83" i="2" s="1"/>
  <c r="KN79" i="2" l="1"/>
  <c r="KN80" i="2"/>
  <c r="KN82" i="2"/>
  <c r="KN83" i="2"/>
  <c r="KM79" i="2" l="1"/>
  <c r="KM82" i="2" s="1"/>
  <c r="KM80" i="2"/>
  <c r="KM83" i="2" s="1"/>
  <c r="KL79" i="2" l="1"/>
  <c r="KL80" i="2"/>
  <c r="KL82" i="2"/>
  <c r="KL83" i="2"/>
  <c r="KK79" i="2" l="1"/>
  <c r="KK82" i="2" s="1"/>
  <c r="KK80" i="2"/>
  <c r="KK83" i="2" s="1"/>
  <c r="KJ79" i="2" l="1"/>
  <c r="KJ82" i="2" s="1"/>
  <c r="KJ80" i="2"/>
  <c r="KJ83" i="2" s="1"/>
  <c r="KI79" i="2" l="1"/>
  <c r="KI80" i="2"/>
  <c r="KI82" i="2"/>
  <c r="KI83" i="2"/>
  <c r="KH79" i="2" l="1"/>
  <c r="KH82" i="2" s="1"/>
  <c r="KH80" i="2"/>
  <c r="KH83" i="2"/>
  <c r="KF79" i="2" l="1"/>
  <c r="KG79" i="2" s="1"/>
  <c r="KG82" i="2" s="1"/>
  <c r="KF80" i="2"/>
  <c r="KG80" i="2"/>
  <c r="KF82" i="2"/>
  <c r="KF83" i="2"/>
  <c r="KG83" i="2"/>
  <c r="KE52" i="2" l="1"/>
  <c r="KE54" i="2"/>
  <c r="KE79" i="2"/>
  <c r="KE82" i="2" s="1"/>
  <c r="KE80" i="2"/>
  <c r="KE83" i="2" s="1"/>
  <c r="KD79" i="2" l="1"/>
  <c r="KD82" i="2" s="1"/>
  <c r="KD80" i="2"/>
  <c r="KD83" i="2" s="1"/>
  <c r="KC58" i="2" l="1"/>
  <c r="KC56" i="2"/>
  <c r="KC54" i="2"/>
  <c r="KC52" i="2"/>
  <c r="KC79" i="2"/>
  <c r="KC82" i="2" s="1"/>
  <c r="KC80" i="2"/>
  <c r="KC83" i="2" s="1"/>
  <c r="KB79" i="2" l="1"/>
  <c r="KB80" i="2"/>
  <c r="KB82" i="2"/>
  <c r="KB83" i="2"/>
  <c r="KA79" i="2" l="1"/>
  <c r="KA82" i="2" s="1"/>
  <c r="KA80" i="2"/>
  <c r="KA83" i="2" s="1"/>
  <c r="JZ79" i="2" l="1"/>
  <c r="JZ82" i="2" s="1"/>
  <c r="JZ80" i="2"/>
  <c r="JZ83" i="2" s="1"/>
  <c r="JY79" i="2" l="1"/>
  <c r="JY82" i="2" s="1"/>
  <c r="JY80" i="2"/>
  <c r="JY83" i="2"/>
  <c r="JX79" i="2" l="1"/>
  <c r="JX82" i="2" s="1"/>
  <c r="JX80" i="2"/>
  <c r="JX83" i="2" s="1"/>
  <c r="JW58" i="2" l="1"/>
  <c r="JW56" i="2"/>
  <c r="JW54" i="2"/>
  <c r="JW52" i="2"/>
  <c r="JW79" i="2"/>
  <c r="JW82" i="2" s="1"/>
  <c r="JW80" i="2"/>
  <c r="JW83" i="2"/>
  <c r="JV79" i="2" l="1"/>
  <c r="JV80" i="2"/>
  <c r="JV83" i="2" s="1"/>
  <c r="JV82" i="2"/>
  <c r="JU79" i="2" l="1"/>
  <c r="JU82" i="2" s="1"/>
  <c r="JU80" i="2"/>
  <c r="JU83" i="2"/>
  <c r="JT79" i="2" l="1"/>
  <c r="JT80" i="2"/>
  <c r="JT83" i="2" s="1"/>
  <c r="JT82" i="2"/>
  <c r="JS79" i="2" l="1"/>
  <c r="JS82" i="2" s="1"/>
  <c r="JS80" i="2"/>
  <c r="JS83" i="2" s="1"/>
  <c r="JR79" i="2" l="1"/>
  <c r="JR80" i="2"/>
  <c r="JR82" i="2"/>
  <c r="JR83" i="2"/>
  <c r="JR54" i="2"/>
  <c r="JR52" i="2"/>
  <c r="JQ79" i="2" l="1"/>
  <c r="JQ82" i="2" s="1"/>
  <c r="JQ80" i="2"/>
  <c r="JQ83" i="2" s="1"/>
  <c r="JP56" i="2" l="1"/>
  <c r="JP54" i="2"/>
  <c r="JP52" i="2"/>
  <c r="JP79" i="2"/>
  <c r="JP80" i="2"/>
  <c r="JP83" i="2" s="1"/>
  <c r="JP82" i="2"/>
  <c r="JO79" i="2" l="1"/>
  <c r="JO80" i="2"/>
  <c r="JO82" i="2"/>
  <c r="JO83" i="2"/>
  <c r="JO58" i="2"/>
  <c r="JO52" i="2"/>
  <c r="JN79" i="2" l="1"/>
  <c r="JN82" i="2" s="1"/>
  <c r="JN80" i="2"/>
  <c r="JN83" i="2" s="1"/>
  <c r="JM79" i="2" l="1"/>
  <c r="JM80" i="2"/>
  <c r="JM83" i="2" s="1"/>
  <c r="JM82" i="2"/>
  <c r="JL79" i="2" l="1"/>
  <c r="JL80" i="2"/>
  <c r="JL82" i="2"/>
  <c r="JL83" i="2"/>
  <c r="JK79" i="2" l="1"/>
  <c r="JK82" i="2" s="1"/>
  <c r="JK80" i="2"/>
  <c r="JK83" i="2" s="1"/>
  <c r="JJ79" i="2" l="1"/>
  <c r="JJ80" i="2"/>
  <c r="JJ83" i="2" s="1"/>
  <c r="JJ82" i="2"/>
  <c r="JI79" i="2" l="1"/>
  <c r="JI82" i="2" s="1"/>
  <c r="JI80" i="2"/>
  <c r="JI83" i="2" s="1"/>
  <c r="JH79" i="2" l="1"/>
  <c r="JH80" i="2"/>
  <c r="JH83" i="2" s="1"/>
  <c r="JH82" i="2"/>
  <c r="JG79" i="2" l="1"/>
  <c r="JG82" i="2" s="1"/>
  <c r="JG80" i="2"/>
  <c r="JG83" i="2"/>
  <c r="BD82" i="2" l="1"/>
  <c r="BD83" i="2"/>
  <c r="JF79" i="2"/>
  <c r="JF80" i="2"/>
  <c r="JF82" i="2"/>
  <c r="JF83" i="2"/>
  <c r="JE79" i="2" l="1"/>
  <c r="JE82" i="2" s="1"/>
  <c r="JE80" i="2"/>
  <c r="JE83" i="2"/>
  <c r="DX79" i="2" l="1"/>
  <c r="DY79" i="2"/>
  <c r="DZ79" i="2"/>
  <c r="EA79" i="2"/>
  <c r="DX80" i="2"/>
  <c r="DY80" i="2"/>
  <c r="DZ80" i="2"/>
  <c r="EA80" i="2" s="1"/>
  <c r="EB80" i="2" s="1"/>
  <c r="EC80" i="2" s="1"/>
  <c r="ED80" i="2" s="1"/>
  <c r="DX82" i="2"/>
  <c r="DY82" i="2"/>
  <c r="DZ82" i="2"/>
  <c r="DX83" i="2"/>
  <c r="DY83" i="2"/>
  <c r="EA83" i="2"/>
  <c r="DH79" i="2"/>
  <c r="DI79" i="2"/>
  <c r="DJ79" i="2"/>
  <c r="DK79" i="2"/>
  <c r="DL79" i="2" s="1"/>
  <c r="DH80" i="2"/>
  <c r="DI80" i="2"/>
  <c r="DJ80" i="2"/>
  <c r="DK80" i="2"/>
  <c r="DL80" i="2" s="1"/>
  <c r="DH82" i="2"/>
  <c r="DI82" i="2"/>
  <c r="DJ82" i="2"/>
  <c r="DK82" i="2"/>
  <c r="DH83" i="2"/>
  <c r="DI83" i="2"/>
  <c r="DJ83" i="2"/>
  <c r="DK83" i="2"/>
  <c r="DG83" i="2"/>
  <c r="DG82" i="2"/>
  <c r="DG80" i="2"/>
  <c r="DG79" i="2"/>
  <c r="DE79" i="2"/>
  <c r="DE80" i="2"/>
  <c r="DE83" i="2" s="1"/>
  <c r="DE82" i="2"/>
  <c r="DF82" i="2"/>
  <c r="DF83" i="2"/>
  <c r="BF79" i="2"/>
  <c r="BG79" i="2"/>
  <c r="BH79" i="2"/>
  <c r="BH82" i="2" s="1"/>
  <c r="BI79" i="2"/>
  <c r="BF80" i="2"/>
  <c r="BF82" i="2"/>
  <c r="BG82" i="2"/>
  <c r="BE83" i="2"/>
  <c r="BE82" i="2"/>
  <c r="BE80" i="2"/>
  <c r="BE79" i="2"/>
  <c r="EE80" i="2" l="1"/>
  <c r="ED83" i="2"/>
  <c r="DZ83" i="2"/>
  <c r="EC83" i="2"/>
  <c r="EB79" i="2"/>
  <c r="EA82" i="2"/>
  <c r="EB83" i="2"/>
  <c r="DL83" i="2"/>
  <c r="DM80" i="2"/>
  <c r="DL82" i="2"/>
  <c r="DM79" i="2"/>
  <c r="BJ79" i="2"/>
  <c r="BI82" i="2"/>
  <c r="BG80" i="2"/>
  <c r="BF83" i="2"/>
  <c r="IZ60" i="2"/>
  <c r="IZ52" i="2"/>
  <c r="EC79" i="2" l="1"/>
  <c r="EB82" i="2"/>
  <c r="EF80" i="2"/>
  <c r="EE83" i="2"/>
  <c r="DM82" i="2"/>
  <c r="DN79" i="2"/>
  <c r="DM83" i="2"/>
  <c r="DN80" i="2"/>
  <c r="BG83" i="2"/>
  <c r="BH80" i="2"/>
  <c r="BK79" i="2"/>
  <c r="BJ82" i="2"/>
  <c r="IS52" i="2"/>
  <c r="EG80" i="2" l="1"/>
  <c r="EF83" i="2"/>
  <c r="ED79" i="2"/>
  <c r="EC82" i="2"/>
  <c r="DO80" i="2"/>
  <c r="DN83" i="2"/>
  <c r="DO79" i="2"/>
  <c r="DN82" i="2"/>
  <c r="BL79" i="2"/>
  <c r="BK82" i="2"/>
  <c r="BI80" i="2"/>
  <c r="BH83" i="2"/>
  <c r="IX65" i="2"/>
  <c r="IY65" i="2"/>
  <c r="IZ65" i="2"/>
  <c r="JA65" i="2"/>
  <c r="JB65" i="2"/>
  <c r="JC65" i="2"/>
  <c r="JD65" i="2"/>
  <c r="JE65" i="2"/>
  <c r="JF65" i="2"/>
  <c r="JG65" i="2"/>
  <c r="JH65" i="2"/>
  <c r="JI65" i="2"/>
  <c r="JJ65" i="2"/>
  <c r="JK65" i="2"/>
  <c r="JL65" i="2"/>
  <c r="JM65" i="2"/>
  <c r="JN65" i="2"/>
  <c r="JO65" i="2"/>
  <c r="JP65" i="2"/>
  <c r="JQ65" i="2"/>
  <c r="JR65" i="2"/>
  <c r="JS65" i="2"/>
  <c r="JT65" i="2"/>
  <c r="JU65" i="2"/>
  <c r="JV65" i="2"/>
  <c r="JW65" i="2"/>
  <c r="JX65" i="2"/>
  <c r="JY65" i="2"/>
  <c r="JZ65" i="2"/>
  <c r="KA65" i="2"/>
  <c r="KB65" i="2"/>
  <c r="KC65" i="2"/>
  <c r="KD65" i="2"/>
  <c r="KE65" i="2"/>
  <c r="KF65" i="2"/>
  <c r="KG65" i="2"/>
  <c r="KH65" i="2"/>
  <c r="KI65" i="2"/>
  <c r="KJ65" i="2"/>
  <c r="KK65" i="2"/>
  <c r="KL65" i="2"/>
  <c r="KM65" i="2"/>
  <c r="KN65" i="2"/>
  <c r="KO65" i="2"/>
  <c r="KP65" i="2"/>
  <c r="KQ65" i="2"/>
  <c r="KR65" i="2"/>
  <c r="KS65" i="2"/>
  <c r="KT65" i="2"/>
  <c r="KU65" i="2"/>
  <c r="KV65" i="2"/>
  <c r="KW65" i="2"/>
  <c r="KX65" i="2"/>
  <c r="KY65" i="2"/>
  <c r="KZ65" i="2"/>
  <c r="LA65" i="2"/>
  <c r="LB65" i="2"/>
  <c r="LC65" i="2"/>
  <c r="LD65" i="2"/>
  <c r="LE65" i="2"/>
  <c r="LF65" i="2"/>
  <c r="IR60" i="2"/>
  <c r="IR58" i="2"/>
  <c r="ED82" i="2" l="1"/>
  <c r="EE79" i="2"/>
  <c r="EH80" i="2"/>
  <c r="EG83" i="2"/>
  <c r="DP79" i="2"/>
  <c r="DO82" i="2"/>
  <c r="DP80" i="2"/>
  <c r="DO83" i="2"/>
  <c r="BI83" i="2"/>
  <c r="BJ80" i="2"/>
  <c r="BL82" i="2"/>
  <c r="BM79" i="2"/>
  <c r="HY62" i="2"/>
  <c r="HY58" i="2"/>
  <c r="HY60" i="2"/>
  <c r="HY56" i="2"/>
  <c r="HY52" i="2"/>
  <c r="EI80" i="2" l="1"/>
  <c r="EH83" i="2"/>
  <c r="EF79" i="2"/>
  <c r="EE82" i="2"/>
  <c r="DP83" i="2"/>
  <c r="DQ80" i="2"/>
  <c r="DP82" i="2"/>
  <c r="DQ79" i="2"/>
  <c r="BN79" i="2"/>
  <c r="BM82" i="2"/>
  <c r="BK80" i="2"/>
  <c r="BJ83" i="2"/>
  <c r="GW62" i="2"/>
  <c r="EG79" i="2" l="1"/>
  <c r="EF82" i="2"/>
  <c r="EJ80" i="2"/>
  <c r="EI83" i="2"/>
  <c r="DQ82" i="2"/>
  <c r="DR79" i="2"/>
  <c r="DQ83" i="2"/>
  <c r="DR80" i="2"/>
  <c r="BL80" i="2"/>
  <c r="BK83" i="2"/>
  <c r="BO79" i="2"/>
  <c r="BN82" i="2"/>
  <c r="GJ54" i="2"/>
  <c r="EK80" i="2" l="1"/>
  <c r="EJ83" i="2"/>
  <c r="EH79" i="2"/>
  <c r="EG82" i="2"/>
  <c r="DS80" i="2"/>
  <c r="DR83" i="2"/>
  <c r="DR82" i="2"/>
  <c r="DS79" i="2"/>
  <c r="BP79" i="2"/>
  <c r="BO82" i="2"/>
  <c r="BM80" i="2"/>
  <c r="BL83" i="2"/>
  <c r="GE65" i="2"/>
  <c r="GF65" i="2"/>
  <c r="GG65" i="2"/>
  <c r="GH65" i="2"/>
  <c r="GI65" i="2"/>
  <c r="GJ65" i="2"/>
  <c r="GK65" i="2"/>
  <c r="GL65" i="2"/>
  <c r="GM65" i="2"/>
  <c r="GN65" i="2"/>
  <c r="GO65" i="2"/>
  <c r="GP65" i="2"/>
  <c r="GQ65" i="2"/>
  <c r="GR65" i="2"/>
  <c r="GS65" i="2"/>
  <c r="GT65" i="2"/>
  <c r="GU65" i="2"/>
  <c r="GV65" i="2"/>
  <c r="GW65" i="2"/>
  <c r="GX65" i="2"/>
  <c r="GY65" i="2"/>
  <c r="GZ65" i="2"/>
  <c r="HA65" i="2"/>
  <c r="HB65" i="2"/>
  <c r="HC65" i="2"/>
  <c r="HD65" i="2"/>
  <c r="HE65" i="2"/>
  <c r="HF65" i="2"/>
  <c r="HG65" i="2"/>
  <c r="HH65" i="2"/>
  <c r="HI65" i="2"/>
  <c r="HJ65" i="2"/>
  <c r="HK65" i="2"/>
  <c r="HL65" i="2"/>
  <c r="HM65" i="2"/>
  <c r="HN65" i="2"/>
  <c r="HO65" i="2"/>
  <c r="HP65" i="2"/>
  <c r="HQ65" i="2"/>
  <c r="HR65" i="2"/>
  <c r="HS65" i="2"/>
  <c r="HT65" i="2"/>
  <c r="HU65" i="2"/>
  <c r="HV65" i="2"/>
  <c r="HW65" i="2"/>
  <c r="HX65" i="2"/>
  <c r="HY65" i="2"/>
  <c r="HZ65" i="2"/>
  <c r="IA65" i="2"/>
  <c r="IB65" i="2"/>
  <c r="IC65" i="2"/>
  <c r="ID65" i="2"/>
  <c r="IE65" i="2"/>
  <c r="IF65" i="2"/>
  <c r="IG65" i="2"/>
  <c r="IH65" i="2"/>
  <c r="II65" i="2"/>
  <c r="IJ65" i="2"/>
  <c r="IK65" i="2"/>
  <c r="IL65" i="2"/>
  <c r="IM65" i="2"/>
  <c r="IN65" i="2"/>
  <c r="IO65" i="2"/>
  <c r="IP65" i="2"/>
  <c r="IQ65" i="2"/>
  <c r="IR65" i="2"/>
  <c r="IS65" i="2"/>
  <c r="IT65" i="2"/>
  <c r="IU65" i="2"/>
  <c r="IV65" i="2"/>
  <c r="IW65" i="2"/>
  <c r="FZ54" i="2"/>
  <c r="FZ52" i="2"/>
  <c r="EH82" i="2" l="1"/>
  <c r="EI79" i="2"/>
  <c r="EK83" i="2"/>
  <c r="EL80" i="2"/>
  <c r="DT79" i="2"/>
  <c r="DS82" i="2"/>
  <c r="DT80" i="2"/>
  <c r="DS83" i="2"/>
  <c r="BM83" i="2"/>
  <c r="BN80" i="2"/>
  <c r="BP82" i="2"/>
  <c r="BQ79" i="2"/>
  <c r="FU52" i="2"/>
  <c r="FU54" i="2"/>
  <c r="EM80" i="2" l="1"/>
  <c r="EL83" i="2"/>
  <c r="EJ79" i="2"/>
  <c r="EI82" i="2"/>
  <c r="DT83" i="2"/>
  <c r="DU80" i="2"/>
  <c r="DT82" i="2"/>
  <c r="DU79" i="2"/>
  <c r="BR79" i="2"/>
  <c r="BQ82" i="2"/>
  <c r="BO80" i="2"/>
  <c r="BN83" i="2"/>
  <c r="EK79" i="2" l="1"/>
  <c r="EJ82" i="2"/>
  <c r="EN80" i="2"/>
  <c r="EM83" i="2"/>
  <c r="DU82" i="2"/>
  <c r="DV79" i="2"/>
  <c r="DU83" i="2"/>
  <c r="DV80" i="2"/>
  <c r="BO83" i="2"/>
  <c r="BP80" i="2"/>
  <c r="BS79" i="2"/>
  <c r="BR82" i="2"/>
  <c r="FK52" i="2"/>
  <c r="EO80" i="2" l="1"/>
  <c r="EN83" i="2"/>
  <c r="EL79" i="2"/>
  <c r="EK82" i="2"/>
  <c r="DV83" i="2"/>
  <c r="DW80" i="2"/>
  <c r="DW83" i="2" s="1"/>
  <c r="DW79" i="2"/>
  <c r="DW82" i="2" s="1"/>
  <c r="DV82" i="2"/>
  <c r="BT79" i="2"/>
  <c r="BS82" i="2"/>
  <c r="BQ80" i="2"/>
  <c r="BP83" i="2"/>
  <c r="FG52" i="2"/>
  <c r="FG54" i="2"/>
  <c r="FG58" i="2"/>
  <c r="FG56" i="2"/>
  <c r="FF58" i="2"/>
  <c r="FF52" i="2"/>
  <c r="EL82" i="2" l="1"/>
  <c r="EM79" i="2"/>
  <c r="EO83" i="2"/>
  <c r="EP80" i="2"/>
  <c r="BQ83" i="2"/>
  <c r="BR80" i="2"/>
  <c r="BT82" i="2"/>
  <c r="BU79" i="2"/>
  <c r="FB54" i="2"/>
  <c r="EZ58" i="2"/>
  <c r="EN79" i="2" l="1"/>
  <c r="EM82" i="2"/>
  <c r="EQ80" i="2"/>
  <c r="EP83" i="2"/>
  <c r="BV79" i="2"/>
  <c r="BU82" i="2"/>
  <c r="BS80" i="2"/>
  <c r="BR83" i="2"/>
  <c r="EE58" i="2"/>
  <c r="EE56" i="2"/>
  <c r="EE54" i="2"/>
  <c r="EE52" i="2"/>
  <c r="CT54" i="2"/>
  <c r="CT52" i="2"/>
  <c r="ER80" i="2" l="1"/>
  <c r="EQ83" i="2"/>
  <c r="EO79" i="2"/>
  <c r="EN82" i="2"/>
  <c r="BT80" i="2"/>
  <c r="BS83" i="2"/>
  <c r="BW79" i="2"/>
  <c r="BV82" i="2"/>
  <c r="DS52" i="2"/>
  <c r="EP79" i="2" l="1"/>
  <c r="EO82" i="2"/>
  <c r="ES80" i="2"/>
  <c r="ER83" i="2"/>
  <c r="BX79" i="2"/>
  <c r="BW82" i="2"/>
  <c r="BU80" i="2"/>
  <c r="BT83" i="2"/>
  <c r="DJ56" i="2"/>
  <c r="DJ54" i="2"/>
  <c r="DJ52" i="2"/>
  <c r="DI56" i="2"/>
  <c r="DI54" i="2"/>
  <c r="DI52" i="2"/>
  <c r="ET80" i="2" l="1"/>
  <c r="ES83" i="2"/>
  <c r="EP82" i="2"/>
  <c r="EQ79" i="2"/>
  <c r="BU83" i="2"/>
  <c r="BV80" i="2"/>
  <c r="BX82" i="2"/>
  <c r="BY79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GD65" i="2"/>
  <c r="DB65" i="2"/>
  <c r="DA65" i="2"/>
  <c r="ER79" i="2" l="1"/>
  <c r="EQ82" i="2"/>
  <c r="EU80" i="2"/>
  <c r="ET83" i="2"/>
  <c r="BZ79" i="2"/>
  <c r="BY82" i="2"/>
  <c r="BW80" i="2"/>
  <c r="BV83" i="2"/>
  <c r="CX52" i="2"/>
  <c r="EV80" i="2" l="1"/>
  <c r="EU83" i="2"/>
  <c r="ES79" i="2"/>
  <c r="ER82" i="2"/>
  <c r="BX80" i="2"/>
  <c r="BW83" i="2"/>
  <c r="CA79" i="2"/>
  <c r="BZ82" i="2"/>
  <c r="CE65" i="2"/>
  <c r="CN54" i="2"/>
  <c r="CM54" i="2"/>
  <c r="CK52" i="2"/>
  <c r="CG54" i="2"/>
  <c r="ET79" i="2" l="1"/>
  <c r="ES82" i="2"/>
  <c r="EW80" i="2"/>
  <c r="EV83" i="2"/>
  <c r="CB79" i="2"/>
  <c r="CA82" i="2"/>
  <c r="BY80" i="2"/>
  <c r="BX83" i="2"/>
  <c r="BS52" i="2"/>
  <c r="EX80" i="2" l="1"/>
  <c r="EW83" i="2"/>
  <c r="ET82" i="2"/>
  <c r="EU79" i="2"/>
  <c r="BY83" i="2"/>
  <c r="BZ80" i="2"/>
  <c r="CB82" i="2"/>
  <c r="CC79" i="2"/>
  <c r="BX65" i="2"/>
  <c r="BY65" i="2"/>
  <c r="BZ65" i="2"/>
  <c r="CA65" i="2"/>
  <c r="CB65" i="2"/>
  <c r="CC65" i="2"/>
  <c r="CD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BW65" i="2"/>
  <c r="BV65" i="2"/>
  <c r="EV79" i="2" l="1"/>
  <c r="EU82" i="2"/>
  <c r="EY80" i="2"/>
  <c r="EX83" i="2"/>
  <c r="CD79" i="2"/>
  <c r="CC82" i="2"/>
  <c r="CA80" i="2"/>
  <c r="BZ83" i="2"/>
  <c r="AY54" i="2"/>
  <c r="AY52" i="2"/>
  <c r="EZ80" i="2" l="1"/>
  <c r="EY83" i="2"/>
  <c r="EW79" i="2"/>
  <c r="EV82" i="2"/>
  <c r="CB80" i="2"/>
  <c r="CA83" i="2"/>
  <c r="CE79" i="2"/>
  <c r="CD82" i="2"/>
  <c r="AY65" i="2"/>
  <c r="AX52" i="2"/>
  <c r="EX79" i="2" l="1"/>
  <c r="EW82" i="2"/>
  <c r="FA80" i="2"/>
  <c r="EZ83" i="2"/>
  <c r="CF79" i="2"/>
  <c r="CE82" i="2"/>
  <c r="CC80" i="2"/>
  <c r="CB83" i="2"/>
  <c r="AS52" i="2"/>
  <c r="AQ62" i="2"/>
  <c r="AQ60" i="2"/>
  <c r="AQ56" i="2"/>
  <c r="AQ58" i="2"/>
  <c r="AQ54" i="2"/>
  <c r="AQ52" i="2"/>
  <c r="FA83" i="2" l="1"/>
  <c r="FB80" i="2"/>
  <c r="EX82" i="2"/>
  <c r="EY79" i="2"/>
  <c r="CC83" i="2"/>
  <c r="CD80" i="2"/>
  <c r="CF82" i="2"/>
  <c r="CG79" i="2"/>
  <c r="AJ54" i="2"/>
  <c r="AJ52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AG54" i="2"/>
  <c r="AG52" i="2"/>
  <c r="AF52" i="2"/>
  <c r="AE60" i="2"/>
  <c r="AE58" i="2"/>
  <c r="AE56" i="2"/>
  <c r="AE54" i="2"/>
  <c r="AE52" i="2"/>
  <c r="AC58" i="2"/>
  <c r="AC56" i="2"/>
  <c r="AC54" i="2"/>
  <c r="AB56" i="2"/>
  <c r="AB54" i="2"/>
  <c r="EZ79" i="2" l="1"/>
  <c r="EY82" i="2"/>
  <c r="FC80" i="2"/>
  <c r="FB83" i="2"/>
  <c r="CE80" i="2"/>
  <c r="CD83" i="2"/>
  <c r="CH79" i="2"/>
  <c r="CG82" i="2"/>
  <c r="W52" i="2"/>
  <c r="U65" i="2"/>
  <c r="V65" i="2"/>
  <c r="X65" i="2"/>
  <c r="Y65" i="2"/>
  <c r="Z65" i="2"/>
  <c r="AA65" i="2"/>
  <c r="AD65" i="2"/>
  <c r="AE65" i="2"/>
  <c r="AF65" i="2"/>
  <c r="AG65" i="2"/>
  <c r="AH65" i="2"/>
  <c r="AI65" i="2"/>
  <c r="AJ65" i="2"/>
  <c r="R52" i="2"/>
  <c r="P54" i="2"/>
  <c r="P52" i="2"/>
  <c r="FD80" i="2" l="1"/>
  <c r="FC83" i="2"/>
  <c r="FA79" i="2"/>
  <c r="EZ82" i="2"/>
  <c r="CI79" i="2"/>
  <c r="CH82" i="2"/>
  <c r="CF80" i="2"/>
  <c r="CE83" i="2"/>
  <c r="W54" i="2"/>
  <c r="W65" i="2" s="1"/>
  <c r="N54" i="2"/>
  <c r="N52" i="2"/>
  <c r="N65" i="2" s="1"/>
  <c r="M54" i="2"/>
  <c r="M52" i="2"/>
  <c r="K52" i="2"/>
  <c r="K54" i="2"/>
  <c r="K65" i="2" s="1"/>
  <c r="O65" i="2"/>
  <c r="P65" i="2"/>
  <c r="Q65" i="2"/>
  <c r="R65" i="2"/>
  <c r="S65" i="2"/>
  <c r="T65" i="2"/>
  <c r="J54" i="2"/>
  <c r="J52" i="2"/>
  <c r="G56" i="2"/>
  <c r="G54" i="2"/>
  <c r="G52" i="2"/>
  <c r="F56" i="2"/>
  <c r="F54" i="2"/>
  <c r="F52" i="2"/>
  <c r="H65" i="2"/>
  <c r="I65" i="2"/>
  <c r="L65" i="2"/>
  <c r="FB79" i="2" l="1"/>
  <c r="FA82" i="2"/>
  <c r="FE80" i="2"/>
  <c r="FD83" i="2"/>
  <c r="CG80" i="2"/>
  <c r="CF83" i="2"/>
  <c r="CJ79" i="2"/>
  <c r="CI82" i="2"/>
  <c r="G65" i="2"/>
  <c r="M65" i="2"/>
  <c r="J65" i="2"/>
  <c r="F65" i="2"/>
  <c r="C65" i="2"/>
  <c r="D65" i="2"/>
  <c r="E65" i="2"/>
  <c r="FF80" i="2" l="1"/>
  <c r="FE83" i="2"/>
  <c r="FB82" i="2"/>
  <c r="FC79" i="2"/>
  <c r="CJ82" i="2"/>
  <c r="CK79" i="2"/>
  <c r="CG83" i="2"/>
  <c r="CH80" i="2"/>
  <c r="D8" i="2"/>
  <c r="FD79" i="2" l="1"/>
  <c r="FC82" i="2"/>
  <c r="FG80" i="2"/>
  <c r="FF83" i="2"/>
  <c r="CI80" i="2"/>
  <c r="CH83" i="2"/>
  <c r="CL79" i="2"/>
  <c r="CK82" i="2"/>
  <c r="FH80" i="2" l="1"/>
  <c r="FG83" i="2"/>
  <c r="FE79" i="2"/>
  <c r="FD82" i="2"/>
  <c r="CL82" i="2"/>
  <c r="CM79" i="2"/>
  <c r="CJ80" i="2"/>
  <c r="CI83" i="2"/>
  <c r="FF79" i="2" l="1"/>
  <c r="FE82" i="2"/>
  <c r="FI80" i="2"/>
  <c r="FH83" i="2"/>
  <c r="CK80" i="2"/>
  <c r="CJ83" i="2"/>
  <c r="CN79" i="2"/>
  <c r="CM82" i="2"/>
  <c r="FJ80" i="2" l="1"/>
  <c r="FI83" i="2"/>
  <c r="FF82" i="2"/>
  <c r="FG79" i="2"/>
  <c r="CN82" i="2"/>
  <c r="CO79" i="2"/>
  <c r="CK83" i="2"/>
  <c r="CL80" i="2"/>
  <c r="FH79" i="2" l="1"/>
  <c r="FG82" i="2"/>
  <c r="FK80" i="2"/>
  <c r="FJ83" i="2"/>
  <c r="CM80" i="2"/>
  <c r="CL83" i="2"/>
  <c r="CP79" i="2"/>
  <c r="CO82" i="2"/>
  <c r="FL80" i="2" l="1"/>
  <c r="FK83" i="2"/>
  <c r="FI79" i="2"/>
  <c r="FH82" i="2"/>
  <c r="CQ79" i="2"/>
  <c r="CP82" i="2"/>
  <c r="CN80" i="2"/>
  <c r="CM83" i="2"/>
  <c r="FJ79" i="2" l="1"/>
  <c r="FI82" i="2"/>
  <c r="FM80" i="2"/>
  <c r="FL83" i="2"/>
  <c r="CO80" i="2"/>
  <c r="CN83" i="2"/>
  <c r="CR79" i="2"/>
  <c r="CQ82" i="2"/>
  <c r="FN80" i="2" l="1"/>
  <c r="FM83" i="2"/>
  <c r="FJ82" i="2"/>
  <c r="FK79" i="2"/>
  <c r="CR82" i="2"/>
  <c r="CS79" i="2"/>
  <c r="CO83" i="2"/>
  <c r="CP80" i="2"/>
  <c r="FL79" i="2" l="1"/>
  <c r="FK82" i="2"/>
  <c r="FO80" i="2"/>
  <c r="FN83" i="2"/>
  <c r="CQ80" i="2"/>
  <c r="CP83" i="2"/>
  <c r="CT79" i="2"/>
  <c r="CS82" i="2"/>
  <c r="FP80" i="2" l="1"/>
  <c r="FO83" i="2"/>
  <c r="FM79" i="2"/>
  <c r="FL82" i="2"/>
  <c r="CU79" i="2"/>
  <c r="CT82" i="2"/>
  <c r="CR80" i="2"/>
  <c r="CQ83" i="2"/>
  <c r="FN79" i="2" l="1"/>
  <c r="FM82" i="2"/>
  <c r="FQ80" i="2"/>
  <c r="FP83" i="2"/>
  <c r="CS80" i="2"/>
  <c r="CR83" i="2"/>
  <c r="CV79" i="2"/>
  <c r="CU82" i="2"/>
  <c r="FQ83" i="2" l="1"/>
  <c r="FR80" i="2"/>
  <c r="FN82" i="2"/>
  <c r="FO79" i="2"/>
  <c r="CV82" i="2"/>
  <c r="CW79" i="2"/>
  <c r="CS83" i="2"/>
  <c r="CT80" i="2"/>
  <c r="FP79" i="2" l="1"/>
  <c r="FO82" i="2"/>
  <c r="FS80" i="2"/>
  <c r="FR83" i="2"/>
  <c r="CU80" i="2"/>
  <c r="CT83" i="2"/>
  <c r="CX79" i="2"/>
  <c r="CW82" i="2"/>
  <c r="FT80" i="2" l="1"/>
  <c r="FS83" i="2"/>
  <c r="FQ79" i="2"/>
  <c r="FP82" i="2"/>
  <c r="CX82" i="2"/>
  <c r="CY79" i="2"/>
  <c r="CV80" i="2"/>
  <c r="CU83" i="2"/>
  <c r="FR79" i="2" l="1"/>
  <c r="FQ82" i="2"/>
  <c r="FU80" i="2"/>
  <c r="FT83" i="2"/>
  <c r="CW80" i="2"/>
  <c r="CV83" i="2"/>
  <c r="CZ79" i="2"/>
  <c r="CY82" i="2"/>
  <c r="FU83" i="2" l="1"/>
  <c r="FV80" i="2"/>
  <c r="FR82" i="2"/>
  <c r="FS79" i="2"/>
  <c r="CZ82" i="2"/>
  <c r="DA79" i="2"/>
  <c r="CW83" i="2"/>
  <c r="CX80" i="2"/>
  <c r="FT79" i="2" l="1"/>
  <c r="FS82" i="2"/>
  <c r="FW80" i="2"/>
  <c r="FV83" i="2"/>
  <c r="CY80" i="2"/>
  <c r="CX83" i="2"/>
  <c r="DB79" i="2"/>
  <c r="DA82" i="2"/>
  <c r="FX80" i="2" l="1"/>
  <c r="FW83" i="2"/>
  <c r="FU79" i="2"/>
  <c r="FT82" i="2"/>
  <c r="DC79" i="2"/>
  <c r="DB82" i="2"/>
  <c r="CZ80" i="2"/>
  <c r="CY83" i="2"/>
  <c r="FV79" i="2" l="1"/>
  <c r="FU82" i="2"/>
  <c r="FY80" i="2"/>
  <c r="FX83" i="2"/>
  <c r="DA80" i="2"/>
  <c r="CZ83" i="2"/>
  <c r="DD79" i="2"/>
  <c r="DD82" i="2" s="1"/>
  <c r="DC82" i="2"/>
  <c r="FZ80" i="2" l="1"/>
  <c r="FY83" i="2"/>
  <c r="FV82" i="2"/>
  <c r="FW79" i="2"/>
  <c r="DA83" i="2"/>
  <c r="DB80" i="2"/>
  <c r="FX79" i="2" l="1"/>
  <c r="FW82" i="2"/>
  <c r="GA80" i="2"/>
  <c r="FZ83" i="2"/>
  <c r="DC80" i="2"/>
  <c r="DB83" i="2"/>
  <c r="GB80" i="2" l="1"/>
  <c r="GA83" i="2"/>
  <c r="FY79" i="2"/>
  <c r="FX82" i="2"/>
  <c r="DD80" i="2"/>
  <c r="DD83" i="2" s="1"/>
  <c r="DC83" i="2"/>
  <c r="FZ79" i="2" l="1"/>
  <c r="FY82" i="2"/>
  <c r="GC80" i="2"/>
  <c r="GB83" i="2"/>
  <c r="GD80" i="2" l="1"/>
  <c r="GC83" i="2"/>
  <c r="FZ82" i="2"/>
  <c r="GA79" i="2"/>
  <c r="GB79" i="2" l="1"/>
  <c r="GA82" i="2"/>
  <c r="GE80" i="2"/>
  <c r="GD83" i="2"/>
  <c r="GF80" i="2" l="1"/>
  <c r="GE83" i="2"/>
  <c r="GC79" i="2"/>
  <c r="GB82" i="2"/>
  <c r="GD79" i="2" l="1"/>
  <c r="GC82" i="2"/>
  <c r="GG80" i="2"/>
  <c r="GF83" i="2"/>
  <c r="GG83" i="2" l="1"/>
  <c r="GH80" i="2"/>
  <c r="GD82" i="2"/>
  <c r="GE79" i="2"/>
  <c r="GF79" i="2" l="1"/>
  <c r="GE82" i="2"/>
  <c r="GI80" i="2"/>
  <c r="GH83" i="2"/>
  <c r="GJ80" i="2" l="1"/>
  <c r="GI83" i="2"/>
  <c r="GG79" i="2"/>
  <c r="GF82" i="2"/>
  <c r="GH79" i="2" l="1"/>
  <c r="GG82" i="2"/>
  <c r="GK80" i="2"/>
  <c r="GJ83" i="2"/>
  <c r="GL80" i="2" l="1"/>
  <c r="GK83" i="2"/>
  <c r="GH82" i="2"/>
  <c r="GI79" i="2"/>
  <c r="GJ79" i="2" l="1"/>
  <c r="GI82" i="2"/>
  <c r="GM80" i="2"/>
  <c r="GL83" i="2"/>
  <c r="GN80" i="2" l="1"/>
  <c r="GM83" i="2"/>
  <c r="GK79" i="2"/>
  <c r="GJ82" i="2"/>
  <c r="GL79" i="2" l="1"/>
  <c r="GK82" i="2"/>
  <c r="GO80" i="2"/>
  <c r="GN83" i="2"/>
  <c r="GP80" i="2" l="1"/>
  <c r="GO83" i="2"/>
  <c r="GL82" i="2"/>
  <c r="GM79" i="2"/>
  <c r="GN79" i="2" l="1"/>
  <c r="GM82" i="2"/>
  <c r="GQ80" i="2"/>
  <c r="GP83" i="2"/>
  <c r="GR80" i="2" l="1"/>
  <c r="GQ83" i="2"/>
  <c r="GO79" i="2"/>
  <c r="GN82" i="2"/>
  <c r="GP79" i="2" l="1"/>
  <c r="GO82" i="2"/>
  <c r="GS80" i="2"/>
  <c r="GR83" i="2"/>
  <c r="GT80" i="2" l="1"/>
  <c r="GS83" i="2"/>
  <c r="GP82" i="2"/>
  <c r="GQ79" i="2"/>
  <c r="GR79" i="2" l="1"/>
  <c r="GQ82" i="2"/>
  <c r="GU80" i="2"/>
  <c r="GT83" i="2"/>
  <c r="GV80" i="2" l="1"/>
  <c r="GU83" i="2"/>
  <c r="GS79" i="2"/>
  <c r="GR82" i="2"/>
  <c r="GT79" i="2" l="1"/>
  <c r="GS82" i="2"/>
  <c r="GW80" i="2"/>
  <c r="GV83" i="2"/>
  <c r="GW83" i="2" l="1"/>
  <c r="GX80" i="2"/>
  <c r="GU79" i="2"/>
  <c r="GT82" i="2"/>
  <c r="GV79" i="2" l="1"/>
  <c r="GU82" i="2"/>
  <c r="GY80" i="2"/>
  <c r="GX83" i="2"/>
  <c r="GZ80" i="2" l="1"/>
  <c r="GY83" i="2"/>
  <c r="GW79" i="2"/>
  <c r="GV82" i="2"/>
  <c r="GX79" i="2" l="1"/>
  <c r="GW82" i="2"/>
  <c r="HA80" i="2"/>
  <c r="GZ83" i="2"/>
  <c r="HA83" i="2" l="1"/>
  <c r="HB80" i="2"/>
  <c r="GX82" i="2"/>
  <c r="GY79" i="2"/>
  <c r="GZ79" i="2" l="1"/>
  <c r="GY82" i="2"/>
  <c r="HC80" i="2"/>
  <c r="HB83" i="2"/>
  <c r="HD80" i="2" l="1"/>
  <c r="HC83" i="2"/>
  <c r="HA79" i="2"/>
  <c r="GZ82" i="2"/>
  <c r="HB79" i="2" l="1"/>
  <c r="HA82" i="2"/>
  <c r="HE80" i="2"/>
  <c r="HD83" i="2"/>
  <c r="HF80" i="2" l="1"/>
  <c r="HE83" i="2"/>
  <c r="HC79" i="2"/>
  <c r="HB82" i="2"/>
  <c r="HD79" i="2" l="1"/>
  <c r="HC82" i="2"/>
  <c r="HG80" i="2"/>
  <c r="HF83" i="2"/>
  <c r="HH80" i="2" l="1"/>
  <c r="HG83" i="2"/>
  <c r="HE79" i="2"/>
  <c r="HD82" i="2"/>
  <c r="HF79" i="2" l="1"/>
  <c r="HE82" i="2"/>
  <c r="HI80" i="2"/>
  <c r="HH83" i="2"/>
  <c r="HJ80" i="2" l="1"/>
  <c r="HI83" i="2"/>
  <c r="HG79" i="2"/>
  <c r="HF82" i="2"/>
  <c r="HH79" i="2" l="1"/>
  <c r="HG82" i="2"/>
  <c r="HK80" i="2"/>
  <c r="HJ83" i="2"/>
  <c r="HL80" i="2" l="1"/>
  <c r="HK83" i="2"/>
  <c r="HI79" i="2"/>
  <c r="HH82" i="2"/>
  <c r="HJ79" i="2" l="1"/>
  <c r="HI82" i="2"/>
  <c r="HM80" i="2"/>
  <c r="HL83" i="2"/>
  <c r="HM83" i="2" l="1"/>
  <c r="HN80" i="2"/>
  <c r="HK79" i="2"/>
  <c r="HJ82" i="2"/>
  <c r="HL79" i="2" l="1"/>
  <c r="HK82" i="2"/>
  <c r="HO80" i="2"/>
  <c r="HN83" i="2"/>
  <c r="HP80" i="2" l="1"/>
  <c r="HO83" i="2"/>
  <c r="HM79" i="2"/>
  <c r="HL82" i="2"/>
  <c r="HN79" i="2" l="1"/>
  <c r="HM82" i="2"/>
  <c r="HQ80" i="2"/>
  <c r="HP83" i="2"/>
  <c r="HR80" i="2" l="1"/>
  <c r="HQ83" i="2"/>
  <c r="HN82" i="2"/>
  <c r="HO79" i="2"/>
  <c r="HP79" i="2" l="1"/>
  <c r="HO82" i="2"/>
  <c r="HS80" i="2"/>
  <c r="HR83" i="2"/>
  <c r="HT80" i="2" l="1"/>
  <c r="HS83" i="2"/>
  <c r="HQ79" i="2"/>
  <c r="HP82" i="2"/>
  <c r="HR79" i="2" l="1"/>
  <c r="HQ82" i="2"/>
  <c r="HU80" i="2"/>
  <c r="HT83" i="2"/>
  <c r="HV80" i="2" l="1"/>
  <c r="HU83" i="2"/>
  <c r="HR82" i="2"/>
  <c r="HS79" i="2"/>
  <c r="HT79" i="2" l="1"/>
  <c r="HS82" i="2"/>
  <c r="HW80" i="2"/>
  <c r="HV83" i="2"/>
  <c r="HX80" i="2" l="1"/>
  <c r="HW83" i="2"/>
  <c r="HU79" i="2"/>
  <c r="HT82" i="2"/>
  <c r="HV79" i="2" l="1"/>
  <c r="HU82" i="2"/>
  <c r="HY80" i="2"/>
  <c r="HX83" i="2"/>
  <c r="HZ80" i="2" l="1"/>
  <c r="HY83" i="2"/>
  <c r="HW79" i="2"/>
  <c r="HV82" i="2"/>
  <c r="HX79" i="2" l="1"/>
  <c r="HW82" i="2"/>
  <c r="IA80" i="2"/>
  <c r="HZ83" i="2"/>
  <c r="IB80" i="2" l="1"/>
  <c r="IA83" i="2"/>
  <c r="HY79" i="2"/>
  <c r="HX82" i="2"/>
  <c r="HZ79" i="2" l="1"/>
  <c r="HY82" i="2"/>
  <c r="IC80" i="2"/>
  <c r="IB83" i="2"/>
  <c r="IC83" i="2" l="1"/>
  <c r="ID80" i="2"/>
  <c r="IA79" i="2"/>
  <c r="HZ82" i="2"/>
  <c r="IB79" i="2" l="1"/>
  <c r="IA82" i="2"/>
  <c r="IE80" i="2"/>
  <c r="ID83" i="2"/>
  <c r="IF80" i="2" l="1"/>
  <c r="IE83" i="2"/>
  <c r="IC79" i="2"/>
  <c r="IB82" i="2"/>
  <c r="ID79" i="2" l="1"/>
  <c r="IC82" i="2"/>
  <c r="IG80" i="2"/>
  <c r="IF83" i="2"/>
  <c r="IG83" i="2" l="1"/>
  <c r="IH80" i="2"/>
  <c r="ID82" i="2"/>
  <c r="IE79" i="2"/>
  <c r="IF79" i="2" l="1"/>
  <c r="IE82" i="2"/>
  <c r="II80" i="2"/>
  <c r="IH83" i="2"/>
  <c r="IJ80" i="2" l="1"/>
  <c r="II83" i="2"/>
  <c r="IG79" i="2"/>
  <c r="IF82" i="2"/>
  <c r="IH79" i="2" l="1"/>
  <c r="IG82" i="2"/>
  <c r="IK80" i="2"/>
  <c r="IJ83" i="2"/>
  <c r="IL80" i="2" l="1"/>
  <c r="IK83" i="2"/>
  <c r="IH82" i="2"/>
  <c r="II79" i="2"/>
  <c r="IJ79" i="2" l="1"/>
  <c r="II82" i="2"/>
  <c r="IM80" i="2"/>
  <c r="IL83" i="2"/>
  <c r="IN80" i="2" l="1"/>
  <c r="IM83" i="2"/>
  <c r="IK79" i="2"/>
  <c r="IJ82" i="2"/>
  <c r="IL79" i="2" l="1"/>
  <c r="IK82" i="2"/>
  <c r="IO80" i="2"/>
  <c r="IN83" i="2"/>
  <c r="IP80" i="2" l="1"/>
  <c r="IO83" i="2"/>
  <c r="IM79" i="2"/>
  <c r="IL82" i="2"/>
  <c r="IN79" i="2" l="1"/>
  <c r="IM82" i="2"/>
  <c r="IQ80" i="2"/>
  <c r="IP83" i="2"/>
  <c r="IR80" i="2" l="1"/>
  <c r="IQ83" i="2"/>
  <c r="IO79" i="2"/>
  <c r="IN82" i="2"/>
  <c r="IP79" i="2" l="1"/>
  <c r="IO82" i="2"/>
  <c r="IS80" i="2"/>
  <c r="IR83" i="2"/>
  <c r="IS83" i="2" l="1"/>
  <c r="IT80" i="2"/>
  <c r="IQ79" i="2"/>
  <c r="IP82" i="2"/>
  <c r="IR79" i="2" l="1"/>
  <c r="IQ82" i="2"/>
  <c r="IU80" i="2"/>
  <c r="IT83" i="2"/>
  <c r="IV80" i="2" l="1"/>
  <c r="IU83" i="2"/>
  <c r="IS79" i="2"/>
  <c r="IR82" i="2"/>
  <c r="IT79" i="2" l="1"/>
  <c r="IS82" i="2"/>
  <c r="IW80" i="2"/>
  <c r="IV83" i="2"/>
  <c r="IX80" i="2" l="1"/>
  <c r="IW83" i="2"/>
  <c r="IT82" i="2"/>
  <c r="IU79" i="2"/>
  <c r="IV79" i="2" l="1"/>
  <c r="IU82" i="2"/>
  <c r="IY80" i="2"/>
  <c r="IX83" i="2"/>
  <c r="IZ80" i="2" l="1"/>
  <c r="IY83" i="2"/>
  <c r="IW79" i="2"/>
  <c r="IV82" i="2"/>
  <c r="IX79" i="2" l="1"/>
  <c r="IW82" i="2"/>
  <c r="JA80" i="2"/>
  <c r="IZ83" i="2"/>
  <c r="JB80" i="2" l="1"/>
  <c r="JA83" i="2"/>
  <c r="IY79" i="2"/>
  <c r="IX82" i="2"/>
  <c r="IZ79" i="2" l="1"/>
  <c r="IY82" i="2"/>
  <c r="JC80" i="2"/>
  <c r="JB83" i="2"/>
  <c r="JD80" i="2" l="1"/>
  <c r="JD83" i="2" s="1"/>
  <c r="JC83" i="2"/>
  <c r="JA79" i="2"/>
  <c r="IZ82" i="2"/>
  <c r="JB79" i="2" l="1"/>
  <c r="JA82" i="2"/>
  <c r="JC79" i="2" l="1"/>
  <c r="JB82" i="2"/>
  <c r="JD79" i="2" l="1"/>
  <c r="JD82" i="2" s="1"/>
  <c r="JC82" i="2"/>
</calcChain>
</file>

<file path=xl/comments1.xml><?xml version="1.0" encoding="utf-8"?>
<comments xmlns="http://schemas.openxmlformats.org/spreadsheetml/2006/main">
  <authors>
    <author>Walter Hart</author>
  </authors>
  <commentList>
    <comment ref="AK261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6 chicks in nest included</t>
        </r>
      </text>
    </comment>
  </commentList>
</comments>
</file>

<file path=xl/comments2.xml><?xml version="1.0" encoding="utf-8"?>
<comments xmlns="http://schemas.openxmlformats.org/spreadsheetml/2006/main">
  <authors>
    <author>Walter Hart</author>
    <author>Walt Hart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HEB fresh bagged collard greens, includes sales tax</t>
        </r>
      </text>
    </comment>
    <comment ref="HJ46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Tina was unable to pick up eggs; 1/2 of two day totoal on Saturday; goose eggs were likely Weds &amp; Fri but not corrected</t>
        </r>
      </text>
    </comment>
    <comment ref="HK46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1/2 of a two day total; goose eggs were probably from Weds &amp; Fri</t>
        </r>
      </text>
    </comment>
    <comment ref="IN46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found 2 eggs today but one was cleary from Friday, so corrected the record;</t>
        </r>
      </text>
    </comment>
    <comment ref="AX48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since last entry on 3 Aug
</t>
        </r>
      </text>
    </comment>
    <comment ref="AY48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included in the 5 on Saturday</t>
        </r>
      </text>
    </comment>
    <comment ref="EK48" authorId="1" shapeId="0">
      <text>
        <r>
          <rPr>
            <b/>
            <sz val="9"/>
            <color indexed="81"/>
            <rFont val="Tahoma"/>
            <charset val="1"/>
          </rPr>
          <t>Walt Hart:</t>
        </r>
        <r>
          <rPr>
            <sz val="9"/>
            <color indexed="81"/>
            <rFont val="Tahoma"/>
            <charset val="1"/>
          </rPr>
          <t xml:space="preserve">
2 day total...</t>
        </r>
      </text>
    </comment>
    <comment ref="EO48" authorId="1" shapeId="0">
      <text>
        <r>
          <rPr>
            <b/>
            <sz val="9"/>
            <color indexed="81"/>
            <rFont val="Tahoma"/>
            <charset val="1"/>
          </rPr>
          <t>Walt Hart:</t>
        </r>
        <r>
          <rPr>
            <sz val="9"/>
            <color indexed="81"/>
            <rFont val="Tahoma"/>
            <charset val="1"/>
          </rPr>
          <t xml:space="preserve">
2 day total...</t>
        </r>
      </text>
    </comment>
    <comment ref="ER48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multi day total; not sure if it includes Wednesday</t>
        </r>
      </text>
    </comment>
    <comment ref="OQ48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only got to check chicken tractor due to storm; found 5 in small coop on Sat so some from Fri - assumed 3;
</t>
        </r>
      </text>
    </comment>
    <comment ref="F51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for watering chickens</t>
        </r>
      </text>
    </comment>
    <comment ref="F53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for chicken feeder</t>
        </r>
      </text>
    </comment>
    <comment ref="AY53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not sure why Lowe's did not charge tax for this item...</t>
        </r>
      </text>
    </comment>
    <comment ref="E55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for blackberry trellis</t>
        </r>
      </text>
    </comment>
    <comment ref="F55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for chicken feeder</t>
        </r>
      </text>
    </comment>
    <comment ref="E57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either for grape trellis extender or for 2nd garden trellis</t>
        </r>
      </text>
    </comment>
    <comment ref="F57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for pvc ch waterer - all from Lowes</t>
        </r>
      </text>
    </comment>
    <comment ref="FF58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applied $15 discount coupon</t>
        </r>
      </text>
    </comment>
    <comment ref="E59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4 for trellis; other 6 for trees in orchard</t>
        </r>
      </text>
    </comment>
    <comment ref="F59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Tractor Supply</t>
        </r>
      </text>
    </comment>
    <comment ref="F61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Tractor Supply
</t>
        </r>
      </text>
    </comment>
    <comment ref="F63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Lowes</t>
        </r>
      </text>
    </comment>
    <comment ref="PN64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TSC appears to have missed charging us for this</t>
        </r>
      </text>
    </comment>
    <comment ref="PN69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found one dead - presumably ill</t>
        </r>
      </text>
    </comment>
    <comment ref="WT69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Orpy died - no obvious reason</t>
        </r>
      </text>
    </comment>
    <comment ref="NG70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only 1 blue egg layer left</t>
        </r>
      </text>
    </comment>
    <comment ref="NX70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only 1 blue egg layer left</t>
        </r>
      </text>
    </comment>
    <comment ref="PN70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only 1 blue egg layer left</t>
        </r>
      </text>
    </comment>
    <comment ref="PU70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only 1 blue egg layer left</t>
        </r>
      </text>
    </comment>
    <comment ref="VZ70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only 1 blue egg layer left</t>
        </r>
      </text>
    </comment>
    <comment ref="WA70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only 1 blue egg layer left</t>
        </r>
      </text>
    </comment>
    <comment ref="WF70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only 1 blue egg layer left</t>
        </r>
      </text>
    </comment>
    <comment ref="PU73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taken by a predator -apparently pulled through the fence</t>
        </r>
      </text>
    </comment>
    <comment ref="SD90" authorId="0" shapeId="0">
      <text>
        <r>
          <rPr>
            <b/>
            <sz val="9"/>
            <color indexed="81"/>
            <rFont val="Tahoma"/>
            <charset val="1"/>
          </rPr>
          <t>Walter Hart:</t>
        </r>
        <r>
          <rPr>
            <sz val="9"/>
            <color indexed="81"/>
            <rFont val="Tahoma"/>
            <charset val="1"/>
          </rPr>
          <t xml:space="preserve">
2 blue eggs today - probably missed it yesterday, so adjusting yesterday's totals
</t>
        </r>
      </text>
    </comment>
  </commentList>
</comments>
</file>

<file path=xl/sharedStrings.xml><?xml version="1.0" encoding="utf-8"?>
<sst xmlns="http://schemas.openxmlformats.org/spreadsheetml/2006/main" count="3608" uniqueCount="1847">
  <si>
    <t>Comments</t>
  </si>
  <si>
    <t>Unknown</t>
  </si>
  <si>
    <t>Hart Farm Garden Ledger</t>
  </si>
  <si>
    <t>Date</t>
  </si>
  <si>
    <t>Comment</t>
  </si>
  <si>
    <t>Created ledger</t>
  </si>
  <si>
    <t>Water</t>
  </si>
  <si>
    <t>Fertilizer</t>
  </si>
  <si>
    <t>Activities</t>
  </si>
  <si>
    <t>Value of Harvest</t>
  </si>
  <si>
    <t>Harvest</t>
  </si>
  <si>
    <t xml:space="preserve">   Corn</t>
  </si>
  <si>
    <t xml:space="preserve">   Hot Peppers</t>
  </si>
  <si>
    <t xml:space="preserve">   Sweet Peppers</t>
  </si>
  <si>
    <t xml:space="preserve">   Pole Beans</t>
  </si>
  <si>
    <t xml:space="preserve">   Black Eyed Peas</t>
  </si>
  <si>
    <t xml:space="preserve">   Okra</t>
  </si>
  <si>
    <t xml:space="preserve">   Onions</t>
  </si>
  <si>
    <t xml:space="preserve">   Garlic</t>
  </si>
  <si>
    <t xml:space="preserve">   Zuchini</t>
  </si>
  <si>
    <t xml:space="preserve">   Cherry Tomatoes</t>
  </si>
  <si>
    <t xml:space="preserve">   Slicer Tomatoes</t>
  </si>
  <si>
    <t xml:space="preserve">   Egg Plant</t>
  </si>
  <si>
    <t xml:space="preserve">   Cantelope</t>
  </si>
  <si>
    <t xml:space="preserve">   Pumpkin</t>
  </si>
  <si>
    <t xml:space="preserve">   Cabbage</t>
  </si>
  <si>
    <t xml:space="preserve">   Collard Greens</t>
  </si>
  <si>
    <t xml:space="preserve">   Turnip Greens</t>
  </si>
  <si>
    <t xml:space="preserve">   Beet Greens</t>
  </si>
  <si>
    <t xml:space="preserve">   Carrots</t>
  </si>
  <si>
    <t xml:space="preserve">   Turnips</t>
  </si>
  <si>
    <t xml:space="preserve">   Beets</t>
  </si>
  <si>
    <t xml:space="preserve">   Radishes</t>
  </si>
  <si>
    <t xml:space="preserve">   Lettuce</t>
  </si>
  <si>
    <t xml:space="preserve">   Cucumber - Slicers</t>
  </si>
  <si>
    <t xml:space="preserve">   Cucumber - Picklers</t>
  </si>
  <si>
    <t>Expenses</t>
  </si>
  <si>
    <t>Description 1</t>
  </si>
  <si>
    <t xml:space="preserve">   Cost 1</t>
  </si>
  <si>
    <t>Description 2</t>
  </si>
  <si>
    <t xml:space="preserve">   Cost 2</t>
  </si>
  <si>
    <t>Description 3</t>
  </si>
  <si>
    <t xml:space="preserve">   Cost 3</t>
  </si>
  <si>
    <t>Total Cost</t>
  </si>
  <si>
    <t xml:space="preserve">   Swiss Chard</t>
  </si>
  <si>
    <t>hilled and weeded</t>
  </si>
  <si>
    <t>Heavy rains overnight; planted corn to replace duds, zuchini, pumpkin, cucumber, okra - all seed</t>
  </si>
  <si>
    <t>1 gallon raw</t>
  </si>
  <si>
    <t>Tractor PTO won't stay engaged - needs repaired; bought supplies at 10% off at TSC</t>
  </si>
  <si>
    <t>50 lb poultry feed</t>
  </si>
  <si>
    <t>Poultry Watering Cups</t>
  </si>
  <si>
    <t>Description 4</t>
  </si>
  <si>
    <t xml:space="preserve">   Cost 4</t>
  </si>
  <si>
    <t>Description 5</t>
  </si>
  <si>
    <t xml:space="preserve">   Cost 5</t>
  </si>
  <si>
    <t>Description 6</t>
  </si>
  <si>
    <t xml:space="preserve">   Cost 6</t>
  </si>
  <si>
    <t>Description 7</t>
  </si>
  <si>
    <t xml:space="preserve">   Cost 7</t>
  </si>
  <si>
    <t>2 x 4x5x8' wood posts</t>
  </si>
  <si>
    <t>2 x 50"x16' cattle panels</t>
  </si>
  <si>
    <t>10 x 6' t-posts</t>
  </si>
  <si>
    <t>Blue Eggs</t>
  </si>
  <si>
    <t>Brown Eggs</t>
  </si>
  <si>
    <t>clear bucket &amp; lid</t>
  </si>
  <si>
    <t>10' pvc 3" pipe</t>
  </si>
  <si>
    <t>3" pvc fittings</t>
  </si>
  <si>
    <t>Seeds planted 4 May are up; made 5 gal watering bucket for chickens; made a feeder for ch tractor; replaced tube in wheel barrow tire;</t>
  </si>
  <si>
    <t>ch grit; staples; cable ties; bolt</t>
  </si>
  <si>
    <t>ch screw in drinking cups</t>
  </si>
  <si>
    <t>wheelbarrow inner tube</t>
  </si>
  <si>
    <t>cleaned ch coop; set 1 blackberry trellis post</t>
  </si>
  <si>
    <t>cut grass</t>
  </si>
  <si>
    <t>built trellis for watermelon, cantelope &amp; pumpkin and planted them;</t>
  </si>
  <si>
    <t>set 2nd blackberry trellis post; cleared drainage ditch; added sand to coop;</t>
  </si>
  <si>
    <t>5.2 gallons gasoline</t>
  </si>
  <si>
    <t>3" pvc pipe fittings</t>
  </si>
  <si>
    <t>manure &amp; Miracle Grow</t>
  </si>
  <si>
    <t>Mothers Day</t>
  </si>
  <si>
    <t>built pvc tube waterer for ch tractor and pvc feeder for coop; 3/16 galv rope should be adequate for blackberry trellis anchor</t>
  </si>
  <si>
    <t>3" pvc fitting</t>
  </si>
  <si>
    <t>got pvc cement for tube waterer and applied it to fix leak;</t>
  </si>
  <si>
    <t>pvc primer /cement</t>
  </si>
  <si>
    <t>1x3 and screws for ch tractor</t>
  </si>
  <si>
    <t>2x4 and recip saw blade for blackberry trellis</t>
  </si>
  <si>
    <t>pvc cement held but screw leaks;</t>
  </si>
  <si>
    <t>worked on ch tractor nesting boxes</t>
  </si>
  <si>
    <t>1x4x8 for ch tractor</t>
  </si>
  <si>
    <t>Lowes</t>
  </si>
  <si>
    <t>hex bolts for blackberry trellis</t>
  </si>
  <si>
    <t>finished ch Tractor nesting boxes</t>
  </si>
  <si>
    <t>finished cutting grass</t>
  </si>
  <si>
    <t>Lowe's</t>
  </si>
  <si>
    <t>pneumatic stapler</t>
  </si>
  <si>
    <t>galv staples</t>
  </si>
  <si>
    <t>Home Depot</t>
  </si>
  <si>
    <t>blueberry soil acidifier</t>
  </si>
  <si>
    <t>6 of 100' hoses for irrigation</t>
  </si>
  <si>
    <t>finished 3 sides hardware cloth on ch tractor; dewberries already gone</t>
  </si>
  <si>
    <t>a couple</t>
  </si>
  <si>
    <t>picked a couple of green beans and blueberries to taste;</t>
  </si>
  <si>
    <t>bought materials for ch tractor door</t>
  </si>
  <si>
    <t>2x2x8 for ch tr door</t>
  </si>
  <si>
    <t>ch tr door hardware</t>
  </si>
  <si>
    <t>weeded &amp; hilled okra</t>
  </si>
  <si>
    <t>weeded grapes;</t>
  </si>
  <si>
    <t>picking a few beans to eat raw; picked a few blueberries</t>
  </si>
  <si>
    <t>100 cable ties</t>
  </si>
  <si>
    <t>George cleared pasture boundaries w dozer; cut grass around garden, grapes and berries, but needs weeded</t>
  </si>
  <si>
    <t>picked a couple of blackberries and blueberries; trapped a raccoon;</t>
  </si>
  <si>
    <t>Houston Garden Ctr</t>
  </si>
  <si>
    <t>Creek &amp; Kiowa pecans</t>
  </si>
  <si>
    <t>Cape Fear pecan</t>
  </si>
  <si>
    <t>bought 1/2 price pecan trees (10 gal);</t>
  </si>
  <si>
    <t>Finished chicken tractor; weeded and hilled corn;</t>
  </si>
  <si>
    <t>first cherry tomatoes nearly ripe; beans ready to pick; black-eyed peas forming;</t>
  </si>
  <si>
    <t>added cross-bars to blackberry trellis; cut grass; added small trellises for some vines;</t>
  </si>
  <si>
    <t>picked a couple of cherry tomatoes; chickens 2nd day in chicken tractor;</t>
  </si>
  <si>
    <t>garden &amp; trees</t>
  </si>
  <si>
    <t>hose manifold &amp; end caps</t>
  </si>
  <si>
    <t>summer veg seeds</t>
  </si>
  <si>
    <t>1 lb</t>
  </si>
  <si>
    <t>0.5 lb</t>
  </si>
  <si>
    <t>cup</t>
  </si>
  <si>
    <t>finished blackberry trellis - might need to be anchored later; cleaned chicken coop &amp; added a DE dust bath;</t>
  </si>
  <si>
    <t>4 small</t>
  </si>
  <si>
    <t>harvested garlic planted last fall but heads were small; also harvested the rest of the carrots</t>
  </si>
  <si>
    <t>~pint of bulbs</t>
  </si>
  <si>
    <t>had holes dug for pecan trees</t>
  </si>
  <si>
    <t>to dig pecan tree holes</t>
  </si>
  <si>
    <t>2 bags of chicken layer feed</t>
  </si>
  <si>
    <t>TSC</t>
  </si>
  <si>
    <t>have been getting lots of cucumbers but all bitter so will feed to chickens; getting lots of tomatoes; got messes of pole beans and black-eyed peas; black-eyed peas still producing but beans slowed down; 3 small watermelons growing but no pumpkins or cantelopes yet;</t>
  </si>
  <si>
    <t>getting ready for MK graduation party on 7/6;</t>
  </si>
  <si>
    <t>planted baby lima beans, asparagus beans (on trellis), Waltham butternut squash and turnips; pulled up the onions but they were all small;</t>
  </si>
  <si>
    <t>First batch of okra; still getting cucumbers, a few beans and black-eyed peas; hot peppers nearly ready;  some cantelopes and zuchinis forming; MK graduate party was on 7/6; tractor fan belt broke and riding lawnmower belt to drive the mower blade also appears to be broken;</t>
  </si>
  <si>
    <t>west side trees and pecans; whole garden; (garden again on 8th and 9th);</t>
  </si>
  <si>
    <t>West side trees once, garden and pecans twice.</t>
  </si>
  <si>
    <t xml:space="preserve">Received 7 new birds for 3 weeks boarding this past Thursday 11 July, but we wonder if the owner (Aman Khan) will ever come back for them. Birds include 1 African goose, 1 Muscovy duck, 1 barred rock rooster, 1 Americauna hen, 1 Blue Andalusian rooster, 1 barred rock hen, 1 Sumatra hen. The first two chickens are supposedly 3 months old, while the others are supposed to be 3 weeks old (though they seem older). In other news, asparagus beans and lima beans are up, but not the turnips and squash. </t>
  </si>
  <si>
    <t>Built a base for a small TSC chicken coop - new, younger chickens are in there. Spent nearly all weekend using Aman's materials to build a coop for the waterfowl and older chickens -  had to make many modifications to make his design work. Need to plug a few holes with some polyurethane foam, but it is otherwise ready to use.; Changed the fan belt on the Ford 1900 tractor with Sean's help.; bought a trail camera for WMP fulfillment.</t>
  </si>
  <si>
    <t>4 brackets for waterfowl pen</t>
  </si>
  <si>
    <t>Lowe's &amp; Walmart</t>
  </si>
  <si>
    <t>2 watering hose nozzles</t>
  </si>
  <si>
    <t>urethane foam to plug holes in waterfowl pen</t>
  </si>
  <si>
    <t>fan belt for Ford 1900 tractor</t>
  </si>
  <si>
    <t>WC Tractor &amp; Lowe's</t>
  </si>
  <si>
    <t>hardware for waterfowl pen</t>
  </si>
  <si>
    <t>cable ties for garden</t>
  </si>
  <si>
    <t>lumber for waterfowl pen</t>
  </si>
  <si>
    <t>Bought protein feeder and protein pellets for WMP</t>
  </si>
  <si>
    <t>Gravity Feeder</t>
  </si>
  <si>
    <t>Protein Feed</t>
  </si>
  <si>
    <t>foam for waterfowl pen</t>
  </si>
  <si>
    <t>hardare for waterfowl pen</t>
  </si>
  <si>
    <t>Academy &amp; Lowe's &amp; Walmart</t>
  </si>
  <si>
    <t>steel tent pegs for waterfowl pen</t>
  </si>
  <si>
    <t>Brenham Citizen's Collection Stn</t>
  </si>
  <si>
    <t>Mulch for waterfowl pen</t>
  </si>
  <si>
    <t>Waterfowl pen sufficiently complete that we moved the duck and goose in</t>
  </si>
  <si>
    <t>soil &amp; hose connects for trees</t>
  </si>
  <si>
    <t>tarps, straps &amp; hardware for waterfowl pen</t>
  </si>
  <si>
    <t>Put tarp over waterfowl pen and added a barrel lock and some other additional security.</t>
  </si>
  <si>
    <t>garden only</t>
  </si>
  <si>
    <t>no rain since before July 4</t>
  </si>
  <si>
    <t>Sunday</t>
  </si>
  <si>
    <t>Saturday</t>
  </si>
  <si>
    <t>Friday</t>
  </si>
  <si>
    <t>Thursday</t>
  </si>
  <si>
    <t>Erected protein feeder; Put more wood on the burn pile; Re-erected small plastic building; Repaired PVC water pipe to the barn and fields; Worked on irrigation system for the orchard; transplanted Katie's papayas to ~10 gallon pot;</t>
  </si>
  <si>
    <t>blueberries and some trees are starting to die from the lack of rain; MK thinks one of the orpingtons was squatting so maybe a few eggs soon?;</t>
  </si>
  <si>
    <t>5 male hose quick connects</t>
  </si>
  <si>
    <t>5 gallon bucket</t>
  </si>
  <si>
    <t>Moved MK from CS to Brenham; Finished irrigating 2 tree rows and watered at length; bought an upright freezer for $650+tax;</t>
  </si>
  <si>
    <t>2 hose caps</t>
  </si>
  <si>
    <t>Still a lot of tomatoes, okra and cucumbers; a few beans/peas; lima beans up ~2"; most asparagus beans up; no turnips or squash sprouted; corn looks finished for the year;</t>
  </si>
  <si>
    <t>Monday</t>
  </si>
  <si>
    <t>garden, blackberry row</t>
  </si>
  <si>
    <t>garden, pecans, 2 tree rows (blueberry and original peach rows), and a few citrus</t>
  </si>
  <si>
    <t>Irrigated the blackberry row, except the blood orange; bought a clear bucket with a lid for the little chickens;</t>
  </si>
  <si>
    <t>Clear bucket &amp; lid for chickens</t>
  </si>
  <si>
    <t>checked out materials at Lowe's to build a wet feed feeder for the waterfowl;</t>
  </si>
  <si>
    <t>Tuesday</t>
  </si>
  <si>
    <t>Wednesday</t>
  </si>
  <si>
    <t>garden, blackberry row, blueberry row</t>
  </si>
  <si>
    <t>bought materials to build a wet waterfowl feeder; attached the red poultry waterer to the new clear 5 gal bucket for the little chickens;</t>
  </si>
  <si>
    <t>matls for wet feeder for waterfowl</t>
  </si>
  <si>
    <t>new Brenham photos posted on Google Earth - dated 1 April 2019</t>
  </si>
  <si>
    <t>orig peach, blueberry, blackberry rows; pecans; papayas</t>
  </si>
  <si>
    <t>bought &amp; spread compost for Tina's patio raised bed; assembled most of wet waterfowl feeder (with MK);</t>
  </si>
  <si>
    <t>Living Earth Katy</t>
  </si>
  <si>
    <t>yard of HCOM compost</t>
  </si>
  <si>
    <t>hose and connectors</t>
  </si>
  <si>
    <t>bought valve and connectors to finish waterfowl wet feeder and assembled; worked on irrigating another row of trees;</t>
  </si>
  <si>
    <t>orig peach, blueberry, blackberry rows; garden; papayas; citrus</t>
  </si>
  <si>
    <t>tried out waterfowl wet feeder - goosie appears to have figured it out but not sure about duckie;</t>
  </si>
  <si>
    <t>completed irrigation of 4th row with lower jujube;</t>
  </si>
  <si>
    <t>orig peach, blueberry, blackberry, fig rows; pecans; papayas; citrus</t>
  </si>
  <si>
    <t>duck and goose both using the wet feeder; a dozen pecans on the Kiowa;</t>
  </si>
  <si>
    <t>top 3 rows; papayas; citrus;</t>
  </si>
  <si>
    <t>George &amp; Jeremy finished the  pasture fence; still no rain; need to irrigate citrus and figs; need to replace hose for pecans;</t>
  </si>
  <si>
    <t>completed irrigation of grape rows; cleaned both chicken coops; mixed the compost pile;</t>
  </si>
  <si>
    <t>George &amp; Jeremy fencing pasture</t>
  </si>
  <si>
    <t>materials</t>
  </si>
  <si>
    <t>labor</t>
  </si>
  <si>
    <t>extra materials</t>
  </si>
  <si>
    <t>clearing old fences</t>
  </si>
  <si>
    <t>TSC &amp; Lowe's &amp; Walmart</t>
  </si>
  <si>
    <t>stock tank for waterfowl (TSC)</t>
  </si>
  <si>
    <t>books on ducks and rabbits (TSC)</t>
  </si>
  <si>
    <t>weed killer, snake stopper &amp; DE (TSC)</t>
  </si>
  <si>
    <t>3*100' hoses (TSC)</t>
  </si>
  <si>
    <t>200 lbs poultry feed (TSC)</t>
  </si>
  <si>
    <t>irrigation hardware (Lowe's)</t>
  </si>
  <si>
    <t>unbranded 10 lbs birdseed for protein feeder (WM)</t>
  </si>
  <si>
    <t>none - very short rain today</t>
  </si>
  <si>
    <t>bought &amp; filled 6' diam stock tank for waterfowl; finished weeding the orchard; removed old fence from pasture; cleaned waterfowl pen; moved poultry supplies to the barn; started a new compost pile with goose pen waste; cut grass in garden area; added bird seed to the protein feeder;</t>
  </si>
  <si>
    <t>TSC 10% discount coupon redeemed today; duck learned how to get in the new stock tank but not the goose; no evidence that anything has touched the protein pellets - none on the ground, for example;</t>
  </si>
  <si>
    <t>both grape rows including figs and citrus; pecans;</t>
  </si>
  <si>
    <t>replaced the pecan watering hose; extended grape rows back to the figs and connected to a "y";</t>
  </si>
  <si>
    <t>Walmart</t>
  </si>
  <si>
    <t>4 of 50' hoses for irrigation</t>
  </si>
  <si>
    <t>all tree rows; citrus; papayas; garden; no rain since Sunday;</t>
  </si>
  <si>
    <t>finished the irrigation system;</t>
  </si>
  <si>
    <t>all tree rows; pecans; papayas; part of garden;</t>
  </si>
  <si>
    <t>Citrus trees are included in irrigated tree rows now; water flow is not sufficient to water all bottom four rows at once; picked a bunch of tomatoes;</t>
  </si>
  <si>
    <t>picked a mess of okra and made okra and tomatoes;</t>
  </si>
  <si>
    <t>none today</t>
  </si>
  <si>
    <t>Saw at least 10 different deer today - which didn't include the two large bucks;</t>
  </si>
  <si>
    <t>Bought a columnar tablet to record wildlife data;</t>
  </si>
  <si>
    <t>Office Depot</t>
  </si>
  <si>
    <t>Columnar tablet</t>
  </si>
  <si>
    <t>First deer seen near the new protein feeder - 3 does and 3 fawns</t>
  </si>
  <si>
    <t>Showed George how to feed all the critters and water the orchard during our vacation;</t>
  </si>
  <si>
    <t>Left for UK vacation;</t>
  </si>
  <si>
    <t>all tree rows; pecans; papayas, garden;</t>
  </si>
  <si>
    <t>all tree rows; pecans</t>
  </si>
  <si>
    <t>$15/day for George to take care of farm</t>
  </si>
  <si>
    <t>T highs from ~95 - 104 while we were gone, so everything stressed; 1 pullet brown egg today and 7 more while we were gone; 1st egg was 9 Aug; fowl were out of their routine and not cooperative;</t>
  </si>
  <si>
    <t>garden, papayas, palms</t>
  </si>
  <si>
    <t>put fences around pecan trees, one citrus and one jujube;</t>
  </si>
  <si>
    <t>one pear tree and one jujube starting to bloom from the waterings; still ned to put fence around one more jujube;</t>
  </si>
  <si>
    <t>all tree rows; pecans; papayas; part of garden</t>
  </si>
  <si>
    <t>put fence around final jujube;</t>
  </si>
  <si>
    <t>tomato stake</t>
  </si>
  <si>
    <t>ten 6ft t posts for blue bird boxes</t>
  </si>
  <si>
    <t>Sean discovered that Bud Smith had another water spigot between the far pastures, but it was broken - need to get it fixed; reloaded empty gravity feeder with 120 lbs of protein feed &amp; bird seed; noted 1 citrus tree has a bloom too;</t>
  </si>
  <si>
    <t>Eggs for the week: M2 Tu4 W3 Th3 F4; have been traveling on business this week;</t>
  </si>
  <si>
    <t>papayas; part of garden</t>
  </si>
  <si>
    <t>Sean watered all tree rows on 22-Aug;</t>
  </si>
  <si>
    <t>picked last of black-eyed peas; tomatoes almost gone; gave dried corn to chickens; a few cucumbers still;</t>
  </si>
  <si>
    <t>plowed all but new beans, zuchini and okra in main garden;</t>
  </si>
  <si>
    <t>Lowe's &amp; Academy</t>
  </si>
  <si>
    <t>Y for irrigation</t>
  </si>
  <si>
    <t>40 lb wild bird food</t>
  </si>
  <si>
    <t>protein pellets - 2 40lb bags</t>
  </si>
  <si>
    <t>salt rock</t>
  </si>
  <si>
    <t>all the main garden except the okra with 13-13-13</t>
  </si>
  <si>
    <t>all tree rows, pecans, papayas, palms, garden</t>
  </si>
  <si>
    <t>smoothed and fertilized main garden; planted a row of turnips; cleaned all the bird coops/ pens; fixed the hinge on the big coop; cut a little firewood;</t>
  </si>
  <si>
    <t>Animal Inventory</t>
  </si>
  <si>
    <t>Oprington (buff) hens</t>
  </si>
  <si>
    <t>Barred rock hen</t>
  </si>
  <si>
    <t>Orchard check: appear to have lost 2 peaches, 1 mandarin, 1 blackberry, 3 blueberries, the guava tree, and all the Seibel grapes and 1 Victoria Red grape;</t>
  </si>
  <si>
    <t>part of garden, papayas;</t>
  </si>
  <si>
    <t xml:space="preserve">picked a couple of foot long beans; 70% off sale started at Houston Garden Center - Katy Rd/BW8 location has most things that died except the right grapes or any blackberries - also don't have large pecan trees; </t>
  </si>
  <si>
    <t>none</t>
  </si>
  <si>
    <t>odd to get 6 brown eggs if we only have 5 Orpingtons…</t>
  </si>
  <si>
    <t>left for the beach;</t>
  </si>
  <si>
    <t>had to fix the mail box</t>
  </si>
  <si>
    <t>at the beach in NC</t>
  </si>
  <si>
    <t>thunderstorm in Brenham in PM; on the road</t>
  </si>
  <si>
    <t>9 eggs; something trying to dig into the chicken coop</t>
  </si>
  <si>
    <t>papayas, garden, porches</t>
  </si>
  <si>
    <t>MK bought a bag of layer feed at TSC</t>
  </si>
  <si>
    <t>rained</t>
  </si>
  <si>
    <t>Driving back to Brenham</t>
  </si>
  <si>
    <t>afternoon at home only; looks like one of the apples died</t>
  </si>
  <si>
    <t>repaired tarp cover; made new watering trough for Goosie with MK; cleaned the goose pen;</t>
  </si>
  <si>
    <t>Dumor Layer fd - 50 lb</t>
  </si>
  <si>
    <t>2*Dumor Layer fd -50 lb</t>
  </si>
  <si>
    <t>evening rain - Tropical Storm Imelda</t>
  </si>
  <si>
    <t>no rain</t>
  </si>
  <si>
    <t>rain from TD Imelda</t>
  </si>
  <si>
    <t>sprinkles today</t>
  </si>
  <si>
    <t>seeds</t>
  </si>
  <si>
    <t>sunflower seeds</t>
  </si>
  <si>
    <t>oyster grit</t>
  </si>
  <si>
    <t>papaya, garden</t>
  </si>
  <si>
    <t>back from long business trip, Tina watered trees once during absence</t>
  </si>
  <si>
    <t>planted cabbage, collards, onions (seed)</t>
  </si>
  <si>
    <t>Lowes, HEB, TSC</t>
  </si>
  <si>
    <t>seeds &amp; plants</t>
  </si>
  <si>
    <t>started winter garden; might have been more eggs but were free ranging</t>
  </si>
  <si>
    <t>egg prdn might be slowing, as it is with others in our area;</t>
  </si>
  <si>
    <t>planted turnips, 2 types carrots, spinach, kale - all from seed</t>
  </si>
  <si>
    <t>mustard seeds</t>
  </si>
  <si>
    <t>George cleared out old wood fence after big tree fell on it; will rebuild later; no pecans left at HGC</t>
  </si>
  <si>
    <t>garden</t>
  </si>
  <si>
    <t>Academy</t>
  </si>
  <si>
    <t>80# protein pellets</t>
  </si>
  <si>
    <t>Hart Farm Wildlife Log</t>
  </si>
  <si>
    <t>Day_of_Week</t>
  </si>
  <si>
    <t>Deer</t>
  </si>
  <si>
    <t>Buck</t>
  </si>
  <si>
    <t>Doe</t>
  </si>
  <si>
    <t>Fawn</t>
  </si>
  <si>
    <t>Predator</t>
  </si>
  <si>
    <t>Fox</t>
  </si>
  <si>
    <t>Coyote</t>
  </si>
  <si>
    <t>Bobcat</t>
  </si>
  <si>
    <t>Raccoon</t>
  </si>
  <si>
    <t>Small Mammal</t>
  </si>
  <si>
    <t>Squirrel</t>
  </si>
  <si>
    <t>Rabbit</t>
  </si>
  <si>
    <t>Opposum</t>
  </si>
  <si>
    <t>Armadillo</t>
  </si>
  <si>
    <t>Reptiles</t>
  </si>
  <si>
    <t>Snake</t>
  </si>
  <si>
    <t>Frog</t>
  </si>
  <si>
    <t>Toad</t>
  </si>
  <si>
    <t>Other</t>
  </si>
  <si>
    <t>Birds of Prey</t>
  </si>
  <si>
    <t>Vulture</t>
  </si>
  <si>
    <t>Hawk</t>
  </si>
  <si>
    <t>Birds - Large</t>
  </si>
  <si>
    <t>Goose</t>
  </si>
  <si>
    <t>Duck</t>
  </si>
  <si>
    <t>Turkey</t>
  </si>
  <si>
    <t>Birds - Game</t>
  </si>
  <si>
    <t>Quail</t>
  </si>
  <si>
    <t>White Wing Dove</t>
  </si>
  <si>
    <t>Mourning Dove</t>
  </si>
  <si>
    <t>Birds - Song</t>
  </si>
  <si>
    <t>Blue Bird</t>
  </si>
  <si>
    <t>Cardinal</t>
  </si>
  <si>
    <t>Martin</t>
  </si>
  <si>
    <t>Chickadee</t>
  </si>
  <si>
    <t>Birds - Small</t>
  </si>
  <si>
    <t>Humming bird</t>
  </si>
  <si>
    <t>Birds - Pest</t>
  </si>
  <si>
    <t>Grackle</t>
  </si>
  <si>
    <t>Starling</t>
  </si>
  <si>
    <t>Pig</t>
  </si>
  <si>
    <t>Dog</t>
  </si>
  <si>
    <t>Cat</t>
  </si>
  <si>
    <t>Odd Bugs</t>
  </si>
  <si>
    <t>Tarantula</t>
  </si>
  <si>
    <t>Scorpion</t>
  </si>
  <si>
    <t>Firefly</t>
  </si>
  <si>
    <t>vacation</t>
  </si>
  <si>
    <t>frog in goose pond</t>
  </si>
  <si>
    <t>Mocking bird</t>
  </si>
  <si>
    <t>Fly catcher</t>
  </si>
  <si>
    <t>rained AM; papaya, garden, palms</t>
  </si>
  <si>
    <t>planted lettuce, radishes, mustard greens, peas</t>
  </si>
  <si>
    <t>huge blue egg today; cuke vines are all dead, but cherry tomatoes producing again;</t>
  </si>
  <si>
    <t>Bluebird houses (6)</t>
  </si>
  <si>
    <t>Bird feed</t>
  </si>
  <si>
    <t>put down deposit on Dexter pregnant heifer and female calf; refilled gravity feeder;</t>
  </si>
  <si>
    <t>cleaned poultry coops; cut the orchard grass; organized the barn;</t>
  </si>
  <si>
    <t>Blue Kote chicken spray</t>
  </si>
  <si>
    <t>Feeders (2)</t>
  </si>
  <si>
    <t>whole oats (50lb)</t>
  </si>
  <si>
    <t>whole corn (40lb)</t>
  </si>
  <si>
    <t>Oval stk tk 2x6x2</t>
  </si>
  <si>
    <t>all tree rows, palms, papaya, garden</t>
  </si>
  <si>
    <t>First double yoke egg (a blue one);</t>
  </si>
  <si>
    <t>MK gradually changing poultry feed to a homemade recipe</t>
  </si>
  <si>
    <t>looks like turnips are up; put in different goosie feeder; added grit &amp; oyster feeder for chickens;</t>
  </si>
  <si>
    <t>rat snake in barn</t>
  </si>
  <si>
    <t>away on business</t>
  </si>
  <si>
    <t>woodpecker</t>
  </si>
  <si>
    <t>Brenham Produce</t>
  </si>
  <si>
    <t>Alfalfa Pellets 50lb</t>
  </si>
  <si>
    <t>Wheat</t>
  </si>
  <si>
    <t>Cow &amp; Calf Deposit</t>
  </si>
  <si>
    <t>Lowes, Walmart, Am. Farm</t>
  </si>
  <si>
    <t>mounted 4 bluebird boxes</t>
  </si>
  <si>
    <t>saw groups in the AM &amp; PM &amp; assumed overlap on deer</t>
  </si>
  <si>
    <t>papaya, palms, garden</t>
  </si>
  <si>
    <t>mounted 4 blue bird boxes</t>
  </si>
  <si>
    <t>Layer Feed 150lb</t>
  </si>
  <si>
    <t xml:space="preserve">AM light rain; papaya; </t>
  </si>
  <si>
    <t>transplanted chard; MK created an experimental raised bed using 1st batch of compost;</t>
  </si>
  <si>
    <t>blue jay</t>
  </si>
  <si>
    <t>crane and two woodpeckers</t>
  </si>
  <si>
    <t>MK planted her garden; planted seed chard;</t>
  </si>
  <si>
    <t>most  seeds up, except onions and carrots;</t>
  </si>
  <si>
    <t>left early AM for business trip -back Friday;</t>
  </si>
  <si>
    <t>coral snake found by George; away on business</t>
  </si>
  <si>
    <t>coral snake found by MK: away on business</t>
  </si>
  <si>
    <t>first egg from barred rock chicken; MK killed a coral snake and George killed another one on Weds;</t>
  </si>
  <si>
    <t>garden, papaya, palms, figs</t>
  </si>
  <si>
    <t>planted bulb onions, seed beets &amp; radishes in raised beds and bulb garlic in garden; trimmed around ~1/2 of orchard;</t>
  </si>
  <si>
    <t>diesel for tractor</t>
  </si>
  <si>
    <t>mogas for mowers</t>
  </si>
  <si>
    <t>Shell, Lowe's</t>
  </si>
  <si>
    <t>radish seeds</t>
  </si>
  <si>
    <t>beet seeds</t>
  </si>
  <si>
    <t>looks like deer are eating the blackerry vines; tomatoes still blooming; peppers &amp; eggplant still blooming;</t>
  </si>
  <si>
    <t>night</t>
  </si>
  <si>
    <t>Finished trimming around the orchard trees; erected the last two bluebird boxes;</t>
  </si>
  <si>
    <t>Everything should be up except what I planted yesterday and maybe the chard; pulled about a half dozen pecans;</t>
  </si>
  <si>
    <t>Mounted last two bluebird boxes</t>
  </si>
  <si>
    <t>hose plug</t>
  </si>
  <si>
    <t>Joined Greenvine WMA</t>
  </si>
  <si>
    <t>bought Extinguish Plus for fire ants;</t>
  </si>
  <si>
    <t>Extinguish Plus</t>
  </si>
  <si>
    <t>unusually cold  tonight</t>
  </si>
  <si>
    <t>supposed to get to 36F overnight, and 33F on Fri AM early;</t>
  </si>
  <si>
    <t>cold</t>
  </si>
  <si>
    <t>cold still</t>
  </si>
  <si>
    <t>house finch likely</t>
  </si>
  <si>
    <t>Freeze damage on tomatoes and small papayas;</t>
  </si>
  <si>
    <t>first time all 12 hens laid on the same day;</t>
  </si>
  <si>
    <t>garden, papaya, palms, all tree rows;</t>
  </si>
  <si>
    <t>refilled patio feeder;</t>
  </si>
  <si>
    <t>hilled the cabbage and collards; treated fire ants;</t>
  </si>
  <si>
    <t>1 fawn was a button buck;</t>
  </si>
  <si>
    <t>a chicken somehow opened a ~3" gash in it's skin so we had to euthanize;</t>
  </si>
  <si>
    <t>papaya; partial on garden;</t>
  </si>
  <si>
    <t>Sumatran rooster</t>
  </si>
  <si>
    <t>Dexter cow</t>
  </si>
  <si>
    <t>George worked on wood fence;</t>
  </si>
  <si>
    <t>George burning 2 of 3 brush piles and stating to fence 2nd pasture;</t>
  </si>
  <si>
    <t>copperhead at 2nd pasture SE gate</t>
  </si>
  <si>
    <t>trail cam took pics but all from wind blowing; no deer today; refilled bird feeder;</t>
  </si>
  <si>
    <t>cool and hard rain</t>
  </si>
  <si>
    <t>steady soaking rain</t>
  </si>
  <si>
    <t>Fence work delayed by rain;</t>
  </si>
  <si>
    <t>Bought a manger for cattle;</t>
  </si>
  <si>
    <t>10' cow feeder</t>
  </si>
  <si>
    <t>5 gal hydraulic fluid</t>
  </si>
  <si>
    <t>cool and rainy</t>
  </si>
  <si>
    <t>Rain until 2PM;</t>
  </si>
  <si>
    <t>Bought materials to freeze protect trees;</t>
  </si>
  <si>
    <t>6 tarps</t>
  </si>
  <si>
    <t>6 kero lanterns</t>
  </si>
  <si>
    <t>4 boxes binder clips</t>
  </si>
  <si>
    <t>Put Goosie in late and didn't get eggs until AM because chickens were already on roost;</t>
  </si>
  <si>
    <t>Exchange on larger tarps</t>
  </si>
  <si>
    <t>Prepped kerosene lanterns;</t>
  </si>
  <si>
    <t>Low egg count is probably because I counted morning eggs for yesterday;</t>
  </si>
  <si>
    <t>Waltmart, Lowes</t>
  </si>
  <si>
    <t>Owl</t>
  </si>
  <si>
    <t>Eagles &amp; Other</t>
  </si>
  <si>
    <t>pm rain</t>
  </si>
  <si>
    <t>weather went from 60s to 30s with likely freeze Tue am;</t>
  </si>
  <si>
    <t>Kerosene - 1 gal</t>
  </si>
  <si>
    <t>water hose mender</t>
  </si>
  <si>
    <t>brought papaya into garage for winter;</t>
  </si>
  <si>
    <t>covered citrus trees for freeze except grapefruit; brought potted lemon into the house;</t>
  </si>
  <si>
    <t>Tina says cattle coming on 11/21;</t>
  </si>
  <si>
    <t>rough weather</t>
  </si>
  <si>
    <t>flock</t>
  </si>
  <si>
    <t>cold; small flock of yellow rumped warblers at the bird feeder;</t>
  </si>
  <si>
    <t>cold - 31 last night and maybe down to 28 overnight; high wind last night blew covers off fruit trees;</t>
  </si>
  <si>
    <t>covered 7 citrus trees - heating lime tree with kerosene lantern as an experiment;</t>
  </si>
  <si>
    <t>lots of small birds at the feeder area</t>
  </si>
  <si>
    <t>light pm rain;</t>
  </si>
  <si>
    <t>left citrus covered - still cold;</t>
  </si>
  <si>
    <t>rain all day</t>
  </si>
  <si>
    <t>more yellow rumped warblers;</t>
  </si>
  <si>
    <t>uncovered citrus;</t>
  </si>
  <si>
    <t>citrus mostly looks okay; no eggs at 10:30 but didn't check late;</t>
  </si>
  <si>
    <t>didn't get eggs yesterday, so this shows 2 days of eggs;</t>
  </si>
  <si>
    <t>Brenham Produce;</t>
  </si>
  <si>
    <t>seed wheat</t>
  </si>
  <si>
    <t>BPC whole oats</t>
  </si>
  <si>
    <t>several</t>
  </si>
  <si>
    <t>partial garden;</t>
  </si>
  <si>
    <t>MK mixed a new batch of chicken feed; cleared a few more things out of the barn; moved protein feeder out of pasture;</t>
  </si>
  <si>
    <t>picked collard greens; cleaned big chicken coop &amp; replaced ramp to the roost; cleaned chicken tractor; took papaya back outside;</t>
  </si>
  <si>
    <t>corn</t>
  </si>
  <si>
    <t>Ace</t>
  </si>
  <si>
    <t>Hardware for bird houses</t>
  </si>
  <si>
    <t>Spray varnish</t>
  </si>
  <si>
    <t>didn't check eggs today &amp; put the Goosie in late; little mower wouldn't start;</t>
  </si>
  <si>
    <t>Bought a new wheel for the wheel barrow;</t>
  </si>
  <si>
    <t>barrow wheel</t>
  </si>
  <si>
    <t>George pulled metal from 1st pasture burn pile; I cleared out the rest of the hazards from the barn; set the water trough and partially filled; George started burning last pile;</t>
  </si>
  <si>
    <t xml:space="preserve">started raining late; </t>
  </si>
  <si>
    <t>3 eggs early and 4 in the evening - 3 were probably from Tuesday; burn pile burned all day</t>
  </si>
  <si>
    <t>balance to buy cows</t>
  </si>
  <si>
    <t>rained late;</t>
  </si>
  <si>
    <t>WMH away in WV</t>
  </si>
  <si>
    <t>MK &amp; Tina trying to move the cows back toward only grass; WMH back from WV</t>
  </si>
  <si>
    <t>WH going to WV; got the two cows today;</t>
  </si>
  <si>
    <t>Spacers for wheelbarrow</t>
  </si>
  <si>
    <t>Stair stringers for barn</t>
  </si>
  <si>
    <t>Stair joist hangers</t>
  </si>
  <si>
    <t>Stair lumber</t>
  </si>
  <si>
    <t>gardens; palms; papaya; all citrus</t>
  </si>
  <si>
    <t>in the 80s today;</t>
  </si>
  <si>
    <t>working on barn stairs - bought materials; extended veg trellis but still needs raised beds;</t>
  </si>
  <si>
    <t>windy in AM and warm all day;</t>
  </si>
  <si>
    <t>finished replacing barn stairs; finished repairing wheel barrow; repaired chicken coop ramp;</t>
  </si>
  <si>
    <t>WMH to Russia /Finland business trip</t>
  </si>
  <si>
    <t>moved trail cam to locale facing north and without moving weeds</t>
  </si>
  <si>
    <t>big chicken coop water bucket is leaking and needs repaired or replaced; all fruit / nut trees appear to be dormant now;</t>
  </si>
  <si>
    <t>-</t>
  </si>
  <si>
    <t xml:space="preserve"> -</t>
  </si>
  <si>
    <t>unk</t>
  </si>
  <si>
    <t>put a wheel barrow full of cow poop to compost; emptied chicken coop poop trays; put ant bait on several mounds;</t>
  </si>
  <si>
    <t>return from Finland</t>
  </si>
  <si>
    <t>in Austin for Sean's surgery</t>
  </si>
  <si>
    <t>papaya</t>
  </si>
  <si>
    <t>brought papaya into garage;</t>
  </si>
  <si>
    <t>thinned some of the turnips; covered the lime tree;</t>
  </si>
  <si>
    <t>in Austin for Sean ACL surgery; chicken waterer lost drinking bowl; radishes are all ready to pick; supposed to hit 31F over night;</t>
  </si>
  <si>
    <t>was 31F for ~3hrs;</t>
  </si>
  <si>
    <t>uncovered lime tree; took papaya back out</t>
  </si>
  <si>
    <t>made new chicken watering bucket; put a stock tank water cleaner in the cows tank</t>
  </si>
  <si>
    <t>Lowes, TSC</t>
  </si>
  <si>
    <t>5 gal clear bucket</t>
  </si>
  <si>
    <t>poultry grit</t>
  </si>
  <si>
    <t>poultry drink cups</t>
  </si>
  <si>
    <t>2 stock tank cleaners</t>
  </si>
  <si>
    <t>WMH business trip in Europe PM; coyote  on trail cam</t>
  </si>
  <si>
    <t>20# bird seed</t>
  </si>
  <si>
    <t>suet &amp; holder</t>
  </si>
  <si>
    <t>Walmart, Academy</t>
  </si>
  <si>
    <t>40# protein feed</t>
  </si>
  <si>
    <t>Cleaned out roost trays &amp; nest boxes and replaced hay; trimmed oak tree so we can see pasture 1;</t>
  </si>
  <si>
    <t>Christmas</t>
  </si>
  <si>
    <t>MK made more chicken feed;</t>
  </si>
  <si>
    <t>cows ate hay from my hand for the first time but still won't eat apples that way;</t>
  </si>
  <si>
    <t>planted pineapple in a pot;</t>
  </si>
  <si>
    <t>put out suet;</t>
  </si>
  <si>
    <t>papaya, pineapple</t>
  </si>
  <si>
    <t>lime tree looks like it froze;</t>
  </si>
  <si>
    <t>2 bale bermuda hay</t>
  </si>
  <si>
    <t>stock tank defense pills</t>
  </si>
  <si>
    <t>50# cattle feed cubes</t>
  </si>
  <si>
    <t>15 ft3 dump cart</t>
  </si>
  <si>
    <t>turned in WMP documentation; bought 2 bales hay and put in barn; bought dump cart to collect wood, hay, poop etc.;</t>
  </si>
  <si>
    <t>red tailed hawk</t>
  </si>
  <si>
    <t>bought wood for raised bed; let cows graze in 2nd pasture;</t>
  </si>
  <si>
    <t>25 ft tape measure</t>
  </si>
  <si>
    <t>deck screws</t>
  </si>
  <si>
    <t>12 ft 2x4 treated</t>
  </si>
  <si>
    <t>8 10ft deck boards</t>
  </si>
  <si>
    <t>one of the chickens had a blood-covered egg - not obvious which one;</t>
  </si>
  <si>
    <t>10 lbs chlorine tablets</t>
  </si>
  <si>
    <t>papaya, pineapple, lemon tree in pot;</t>
  </si>
  <si>
    <t>cut most of the wood for the raised bed; filled the tires on the yard card and wheelbarrows;</t>
  </si>
  <si>
    <t>no evidence of chicken issues today;</t>
  </si>
  <si>
    <t>put together part of the raised bed;</t>
  </si>
  <si>
    <t>chickens still okay;</t>
  </si>
  <si>
    <t>tufted titmouse</t>
  </si>
  <si>
    <t>1st barred rock egg in a while;</t>
  </si>
  <si>
    <t>drizzle and might rain later;</t>
  </si>
  <si>
    <t>finished one side of raised bed; bought wood and started the other side;</t>
  </si>
  <si>
    <t>rained steadily all day;</t>
  </si>
  <si>
    <t>City of Brenham</t>
  </si>
  <si>
    <t>finished building other raised bed; started filling one side with one truckload of mulch; started lawn tractor &amp; attached lawn cart;</t>
  </si>
  <si>
    <t>Aman's family visited Goosie; visits from Sarah Lowe and Conor;</t>
  </si>
  <si>
    <t>Feral or Domestic</t>
  </si>
  <si>
    <t>2 pit bulls with collars - harassed chickens</t>
  </si>
  <si>
    <t>house finch; tufted titmouse; shaggy dog - no close view</t>
  </si>
  <si>
    <t>papaya; pineapple; palms; potted lemon tree;</t>
  </si>
  <si>
    <t>filled 1 raised bed with composted chicken poop; put newspaper / sticks in other raised bed; mounted martin nest box; finished filling Tina's patio dirt;</t>
  </si>
  <si>
    <t>0.39 tons double ground mulch</t>
  </si>
  <si>
    <t>0.30 tons double ground mulch</t>
  </si>
  <si>
    <t>burning burn piles today…</t>
  </si>
  <si>
    <t xml:space="preserve">bought mulch and added to the 2nd raised bed; </t>
  </si>
  <si>
    <t>City of Brenham, Brenham Produce</t>
  </si>
  <si>
    <t>crimped oats</t>
  </si>
  <si>
    <t>wheat</t>
  </si>
  <si>
    <t>3 TifBlu blueberries</t>
  </si>
  <si>
    <t>Houston Garden Center</t>
  </si>
  <si>
    <t>LeConte &amp; Florida Home pears</t>
  </si>
  <si>
    <t>discussed fixing roof and adding cow chute with George Breaux; sent diagram to discuss;</t>
  </si>
  <si>
    <t>1 Wonderful pomegranate</t>
  </si>
  <si>
    <t>bought trees &amp; shrubs while still 70% off at Houston Garden Ctr; brought papaya &amp; pineapple inside;</t>
  </si>
  <si>
    <t>papaya; pineapple;</t>
  </si>
  <si>
    <t>Flock</t>
  </si>
  <si>
    <t>talked w George re design for the chute, fixing the barn roof and building a pole barn for the farm equipment;</t>
  </si>
  <si>
    <t>34F this morning; George has a likely buyer for the tractor;</t>
  </si>
  <si>
    <t>rained;</t>
  </si>
  <si>
    <t>will likely sell the tractor tomorrow;</t>
  </si>
  <si>
    <t>George says he'll pick up tractor on Monday;</t>
  </si>
  <si>
    <t>covered lime tree; brought in papaya and pineapple; finished building Goosie ramp</t>
  </si>
  <si>
    <t>13 Cinder blocks</t>
  </si>
  <si>
    <t>5 cinder caps</t>
  </si>
  <si>
    <t>supposed to be near freezing tonight; lost a cedar tree in last night's storm;</t>
  </si>
  <si>
    <t>collected 15 ft3 of cow poop; brought papaya &amp; pineapple back out; pruned and weeded peaches &amp; plums; finshed filling raised beds w composted chicken poop; uncovered lime tree;</t>
  </si>
  <si>
    <t>Goosie would not get in the pond using the new ramp; dead satsuma was knocked over in the storm - pulled it out;</t>
  </si>
  <si>
    <t>First Goosie egg!; Also, first time Goosie got in the stock tank "pond"; 4 cows from another farm came on our property and got Galena upset;</t>
  </si>
  <si>
    <t>put another step in the Goosie stock tank &amp; Sean lured her in with corn;</t>
  </si>
  <si>
    <t>Goose Eggs</t>
  </si>
  <si>
    <t>2 woodpeckers; 4 cows from neighboring farm;</t>
  </si>
  <si>
    <t>A dozen does &amp; fawns at the end of the day;</t>
  </si>
  <si>
    <t>rained early;</t>
  </si>
  <si>
    <t>Bought seed potatoes and checked out gate / chute options; registered new ag exemption numbers at TSC &amp; McCoys; bought 2 gopher traps; bought chain extenders but they were too big;</t>
  </si>
  <si>
    <t>chain extenders</t>
  </si>
  <si>
    <t>seed potatoes</t>
  </si>
  <si>
    <t>2 gopher traps</t>
  </si>
  <si>
    <t>Goosie still experimenting with the "pond"; neighbor drove up to back fence on ATV; decided to hold on to tractor and see if we can get it fixed;</t>
  </si>
  <si>
    <t>rained early but stopped; 2nd Goosie egg!'</t>
  </si>
  <si>
    <t>George worked on sealing the barn roof;</t>
  </si>
  <si>
    <t>big egg day;</t>
  </si>
  <si>
    <t>2 6x8 tarps</t>
  </si>
  <si>
    <t>2 carbiniers</t>
  </si>
  <si>
    <t>2nd coat on barn roof by George; bought replacement tarps for Goosie &amp; chain extensions for P1/2 gate;</t>
  </si>
  <si>
    <t>added link to P1/2 gate chain;</t>
  </si>
  <si>
    <t>rain late;</t>
  </si>
  <si>
    <t>TSC has 2 Cub Cadet push mowers;</t>
  </si>
  <si>
    <t>some rain;</t>
  </si>
  <si>
    <t>moved MK to Austin and got back too late to get eggs so totals are from Sunday AM;</t>
  </si>
  <si>
    <t>pruned and weeded fruit trees - didn't get to blackberries or blueberries;</t>
  </si>
  <si>
    <t>most greens are going to seed now;</t>
  </si>
  <si>
    <t>13/13/13 on fruit and pecan trees as well as blackberries and grapes. Did not do blueberries or palms, as they need special</t>
  </si>
  <si>
    <t>Fertilized as noted; smoothed out some of the Ameracauna scratchings; picked the mustard greens;</t>
  </si>
  <si>
    <t>pileated woodpecker</t>
  </si>
  <si>
    <t>some grasshoppers out today; grass is growing, and bluebonnets are up but not blooming yet; didn't get to the seed potatoes yet; keeping the papaya and pineapple in the garage, as temp may hit 35 tonight;</t>
  </si>
  <si>
    <t>potted trees recently purchased;</t>
  </si>
  <si>
    <t>rained all day;</t>
  </si>
  <si>
    <t>put papaya &amp; pineapple back out;</t>
  </si>
  <si>
    <t>critters all seem really hungry;</t>
  </si>
  <si>
    <t>Decided to buy the 45 hp tractor - maybe ride it tomorrow;</t>
  </si>
  <si>
    <t>rode tractor - nice but doesn't have front end loader so asking Trace to price one; nearly whole batch of mustard greens went bad and was lost;</t>
  </si>
  <si>
    <t>City of Brenham (Citizen's Collection Stn)</t>
  </si>
  <si>
    <t>0.44 ton doule grind mulch</t>
  </si>
  <si>
    <t>cleaned all the bird pens; moved Sumatra rooster to dog pen by the other rooster; mulched all fruit trees except citrus; built up Goosie pond ramp; replaced Goosie tarps; put a load of cow poop on compost pile;</t>
  </si>
  <si>
    <t>appears that Sumatra rooster broke his beak - will need to watch him;</t>
  </si>
  <si>
    <t>50 lbs whole oats</t>
  </si>
  <si>
    <t>Cub Cadet SC100HW mower for orchard</t>
  </si>
  <si>
    <t>TSC (10% discount coupon)</t>
  </si>
  <si>
    <t>Permethrin 10% (to keep flies off cows)</t>
  </si>
  <si>
    <t>8cf MiracleGrow garden soil for trees</t>
  </si>
  <si>
    <t>3 16ft corral panels for chute</t>
  </si>
  <si>
    <t>4 cattle panels for chute</t>
  </si>
  <si>
    <t>Applied Permethrin 10% to cows to repel flies; repaired Tina's big bird house and remounted; added leaves to compost pile; bought materials for pole barn / chute and for planting trees;</t>
  </si>
  <si>
    <t>both roosters still okay - not sure about beak on Sumatran;</t>
  </si>
  <si>
    <t>rained overnight;</t>
  </si>
  <si>
    <t>picked the lettuce - one good mess!; George took tractor to potentially sell; materials are assembled to start pole barn except head trap;</t>
  </si>
  <si>
    <t>Lowe's, Home Depot</t>
  </si>
  <si>
    <t>Goosie resisting going into pen;</t>
  </si>
  <si>
    <t>George cleaned up property;</t>
  </si>
  <si>
    <t>George working on pole barn;</t>
  </si>
  <si>
    <t>Goosie still resisting;</t>
  </si>
  <si>
    <t>a few trees;</t>
  </si>
  <si>
    <t>barred rock and Ameracaunas need more calcium for eggs, as they are cracking easily;</t>
  </si>
  <si>
    <t>planted 2 pear trees and a pomegranate; put new straw in chicken nest boxes; gave roosters a plastic floor and some straw;</t>
  </si>
  <si>
    <t>traveling in DC</t>
  </si>
  <si>
    <t>damage to a blueberry bush - likely deer;</t>
  </si>
  <si>
    <t>palms; irrigated orchard; potatoes;</t>
  </si>
  <si>
    <t>potatoes;</t>
  </si>
  <si>
    <t>planted potatoes; tested irrigation system and added holes for new trees; added t posts for new pear and pomegranate; MK added calcium to chicken feed; transplanted some bluebonnets out of the garden into a pot;</t>
  </si>
  <si>
    <t>potatoes, collards</t>
  </si>
  <si>
    <t>potted blueberries;</t>
  </si>
  <si>
    <t>cleaned patio; reorganized feeds in garage; fenced pear &amp; pomegranate; checked out grapes at Lowes, TSC &amp; Plants &amp; Things;</t>
  </si>
  <si>
    <t>most stores don't have trees restocked yet;</t>
  </si>
  <si>
    <t>fawns are difficult to tell from does; not sure if bucks have dropped antlers yet</t>
  </si>
  <si>
    <t>434 berry food and soil acidifier on the blueberries;</t>
  </si>
  <si>
    <t>fertilized the blueberries as indicated;</t>
  </si>
  <si>
    <t>4lb BerryTone fertilizer</t>
  </si>
  <si>
    <t>6lb Jobes Blueberry acid adder</t>
  </si>
  <si>
    <t>2 pkg wildflower seed</t>
  </si>
  <si>
    <t>Black Oil Sunflower seeds</t>
  </si>
  <si>
    <t>40lb diatomaceous earth</t>
  </si>
  <si>
    <t>35lb wild Bird seed</t>
  </si>
  <si>
    <t>50lb Nut. Cow cubes</t>
  </si>
  <si>
    <t>a lot of deer damage (antler rubs) on the blueberries;</t>
  </si>
  <si>
    <t>rained heavily;</t>
  </si>
  <si>
    <t>9 cows from neighbors came over</t>
  </si>
  <si>
    <t>left for India;</t>
  </si>
  <si>
    <t>in India</t>
  </si>
  <si>
    <t>left for India</t>
  </si>
  <si>
    <t>in India - Tina's observations</t>
  </si>
  <si>
    <t>rain stopped</t>
  </si>
  <si>
    <t>pine chips</t>
  </si>
  <si>
    <t>rainy</t>
  </si>
  <si>
    <t>in India; Tina unable to check for goose eggs for a couple of nights</t>
  </si>
  <si>
    <t>in India; Tina did not get to collect eggs;</t>
  </si>
  <si>
    <t>back mid day; Galena broke fence and escaped - George came and fixed fence; potatoes are up; a few bluebonnets are blooming; egg count is for two days;</t>
  </si>
  <si>
    <t>return from India; gravity feeder nearly empty and needs refilled;</t>
  </si>
  <si>
    <t>herd of neighbor's cattle came; tufted titmouse; house finch;</t>
  </si>
  <si>
    <t>checked blue bird boxes; ran off neighbor's cows;</t>
  </si>
  <si>
    <t>TSC, Home Depot</t>
  </si>
  <si>
    <t>dowel rod for rooster roost</t>
  </si>
  <si>
    <t>ill; another visit from the neighbor's cows;</t>
  </si>
  <si>
    <t>Goose (African) (female)</t>
  </si>
  <si>
    <t>Tina chased neighbor cow away;</t>
  </si>
  <si>
    <t>skunk nearby but didn't see;</t>
  </si>
  <si>
    <t>1 huge blue egg - might be a double yolk; supposed to be cold overnight;</t>
  </si>
  <si>
    <t>brought in pineapple and papaya;</t>
  </si>
  <si>
    <t xml:space="preserve">titmouse; blue jay; woodpecker; </t>
  </si>
  <si>
    <t>blue jay; house finch;</t>
  </si>
  <si>
    <t>Seeds</t>
  </si>
  <si>
    <t>bought seeds for the garden;</t>
  </si>
  <si>
    <t xml:space="preserve">blue jay; </t>
  </si>
  <si>
    <t>papaya; pineapple; new plantings</t>
  </si>
  <si>
    <t>Shell</t>
  </si>
  <si>
    <t>gasoline for mower;</t>
  </si>
  <si>
    <t>cut the yard; bought gas for the mower; planted pole beans &amp; cantaloupe; chased down Galena; repaired and reinforced the western wooden fence;</t>
  </si>
  <si>
    <t>Galena broke through the wooden fence again; noted freeze damage on new pomegranate; dew berries in yard close to blooming;</t>
  </si>
  <si>
    <t>business trip to California</t>
  </si>
  <si>
    <t>CA</t>
  </si>
  <si>
    <t>2 gooseberries</t>
  </si>
  <si>
    <t>pruning shears</t>
  </si>
  <si>
    <t>seeds, Lowes</t>
  </si>
  <si>
    <t>4 cu ft Miracle Grow garden soil</t>
  </si>
  <si>
    <t>sage &amp; tomato plants</t>
  </si>
  <si>
    <t>TSC, Lowe's, Brenham Produce</t>
  </si>
  <si>
    <t>plants &amp; seeds</t>
  </si>
  <si>
    <t>10/10/10 on 2 garden beds</t>
  </si>
  <si>
    <t xml:space="preserve">many trees getting ready to bloom; dew berries blooming; </t>
  </si>
  <si>
    <t>in  Houston</t>
  </si>
  <si>
    <t>pulled mustard &amp; radishes; prepped 2 garden beds; weeded east-most raised bed; bought seeds &amp; plants &amp; 2 gooseberries; weed-ate around the raised beds and in garden;</t>
  </si>
  <si>
    <t>Big Flock</t>
  </si>
  <si>
    <t>palms; potatoes, peppers &amp; tomatoes;</t>
  </si>
  <si>
    <t>planted tomatoes &amp; peppers; prepped last raised bed; picked turnips in the raised beds;</t>
  </si>
  <si>
    <t>cows need fly spray;</t>
  </si>
  <si>
    <t>foggy</t>
  </si>
  <si>
    <t>had to block raised beds to keep Goosie from eating the beans;</t>
  </si>
  <si>
    <t>planted 2 gooseberries;</t>
  </si>
  <si>
    <t>new garden plants; potted blueberries;</t>
  </si>
  <si>
    <t>cows would not come in;</t>
  </si>
  <si>
    <t>new garden plants; most orchard trees; papaya; pineapple;</t>
  </si>
  <si>
    <t>refilled protein feeder; planted cayenne peppers, corn, bok choy, eggplant;</t>
  </si>
  <si>
    <t>Plants &amp; Things</t>
  </si>
  <si>
    <t>cayenne peppers</t>
  </si>
  <si>
    <t>planted 2 types cucumbers &amp; ft long beans;</t>
  </si>
  <si>
    <t>new garden plants;</t>
  </si>
  <si>
    <t>blue jays</t>
  </si>
  <si>
    <t>garden;</t>
  </si>
  <si>
    <t>planted watermelon, squashes, pumpkins;</t>
  </si>
  <si>
    <t>rained; watered new plantings;</t>
  </si>
  <si>
    <t>planted radishes (3 types), purple cowpeas; made a potato bucked for Tina;</t>
  </si>
  <si>
    <t>Galena in heat; 1st barred rock egg in probably a month;</t>
  </si>
  <si>
    <t>another barred rock egg; most blueberries are putting on leaves, but 3 haven't yet;</t>
  </si>
  <si>
    <t>watered cowpeas;</t>
  </si>
  <si>
    <t>10-10-10 in purple cowpea soil;</t>
  </si>
  <si>
    <t>middle of pineapple dead -probably won't make it;</t>
  </si>
  <si>
    <t>10-10-10 in CA blackeye cowpea soil;</t>
  </si>
  <si>
    <t>planted California blackeyed peas</t>
  </si>
  <si>
    <t>cucumbers are up;</t>
  </si>
  <si>
    <t>radishes, asparagus beans fully up; some pumpkins, squash, corn, watermelons up;</t>
  </si>
  <si>
    <t>palms; new garden plants; rained a little early;</t>
  </si>
  <si>
    <t>rained hard all day;</t>
  </si>
  <si>
    <t>odd not to get a goose egg but she might not like the rain;</t>
  </si>
  <si>
    <t>rained PM;</t>
  </si>
  <si>
    <t>10-10-10 in middle okra patch;</t>
  </si>
  <si>
    <t>purple cowpeas up;</t>
  </si>
  <si>
    <t>planted okra; hilled and mulched potatoes; picked turnips; burned fire pit; got mulch; built up Goosie ramp;</t>
  </si>
  <si>
    <t>Double Grind Mulch</t>
  </si>
  <si>
    <t>rained steady in pm;</t>
  </si>
  <si>
    <t>rained much of the day;</t>
  </si>
  <si>
    <t>picked most of the cabbage; moved the stand; put some low fencing around the raised beds to discourage deer &amp; Goosie;</t>
  </si>
  <si>
    <t>Goosie had hidden the eggs better - found 2 today; need to watch cow poop - saw a runny one today but might have just been wet; Looks like more squash coming up;</t>
  </si>
  <si>
    <t>heard a screen owl but didn't see it; rained much of the day;</t>
  </si>
  <si>
    <t>Cowbird</t>
  </si>
  <si>
    <t>tomatoes starting to bloom; all the squash up; much warmer today;</t>
  </si>
  <si>
    <t>First cowbird we've seen; heard the screech owl again;</t>
  </si>
  <si>
    <t>CA cowpeas starting to pop out;</t>
  </si>
  <si>
    <t>put cattle panels around garden to discourage deer &amp; Goosie; prepared lima bean patch where cabbages were;</t>
  </si>
  <si>
    <t>potted blueberries; palms; planted garden;</t>
  </si>
  <si>
    <t>10-10-10 on middle lima bean/okra patch;</t>
  </si>
  <si>
    <t>planted lima beans; planted some more okra; mulched bed by front porch;</t>
  </si>
  <si>
    <t>Goosie wouldn't get off her nest and we had to leave her out; Looks like eggplants came out on new bed but not on old beds; Watermelons also have not come up in old bed;</t>
  </si>
  <si>
    <t>snake was probably a rat snake</t>
  </si>
  <si>
    <t>put mat atop the ground bees nest in the barn; mowed grass around chickens and garden; mucked out barn area; put first load of manure on middle compost pile;</t>
  </si>
  <si>
    <t>Brenham Produce, TSC</t>
  </si>
  <si>
    <t>50 lbs feed wheat</t>
  </si>
  <si>
    <t>50 lb bird seed</t>
  </si>
  <si>
    <t>cattle cubes</t>
  </si>
  <si>
    <t>3 cf Burpee potting mix</t>
  </si>
  <si>
    <t>Peat moss, 2.25 cf</t>
  </si>
  <si>
    <t>Stall mat</t>
  </si>
  <si>
    <t>no Goosie egg today; TSC &amp; Brenham Produce both sold out of chicks and ducks; northernmost compost pile has had no new adds for about a month; started middle pile;</t>
  </si>
  <si>
    <t>SAE 30 oil for tractor</t>
  </si>
  <si>
    <t>cut grass;</t>
  </si>
  <si>
    <t>rain;</t>
  </si>
  <si>
    <t>dug up a couple gallons of turnips; started prepping final bed in garden; checked bluebird boxes; did orchard inventory; hilled &amp; mulched potatoes; bought mulch;</t>
  </si>
  <si>
    <t>something eating the blackeyed peas plants; doesn't look like bok choy will sprout;</t>
  </si>
  <si>
    <t>short sprinkle;</t>
  </si>
  <si>
    <t>Bok choy didn't germinate so replaced with sunflowers; Goosie laid an egg very late but will count tomorrow;</t>
  </si>
  <si>
    <t>garden; palms;</t>
  </si>
  <si>
    <t>cleaned driveway walks &amp; patio and composted; picked up wood in yard and added to fire pit; mulched patio &amp; front yard beds; made Goosie curd; prepped 2 gal turnips; planted sunflowers;</t>
  </si>
  <si>
    <t>Monday's goose egg was laid on Sunday night, and got another today;</t>
  </si>
  <si>
    <t>woodpeckers; heard 2 owls but didn't see them;</t>
  </si>
  <si>
    <t>replanted eggplant, corn, purple cowpeas &amp; CA cowpeas in the spots where they didn't come up;</t>
  </si>
  <si>
    <t>bed in SE corner of garden;</t>
  </si>
  <si>
    <t>garden; potted blueberries;</t>
  </si>
  <si>
    <t>heard a whiporwill but didn't see it;</t>
  </si>
  <si>
    <t>Goosie sitting on her nest in the evening and wouldn't get in the pen or eat;</t>
  </si>
  <si>
    <t>garden; potted blueberries; palms;</t>
  </si>
  <si>
    <t>replanted a few watermelon seeds;</t>
  </si>
  <si>
    <t>.52 tons Double Grind Mulch</t>
  </si>
  <si>
    <t>moved potted lemon tree to the SW patio; cut some grass near the house for snake control;</t>
  </si>
  <si>
    <t>rained a lot;</t>
  </si>
  <si>
    <t>50lb Dumor chick starter feed</t>
  </si>
  <si>
    <t>50lb Dumor layer feed</t>
  </si>
  <si>
    <t>6 Amberlink pullet chicks</t>
  </si>
  <si>
    <t>3 cf Miracle Gro Raised Bed Soil</t>
  </si>
  <si>
    <t>Amberlink hens</t>
  </si>
  <si>
    <t>Ameracauna rooster (not pure)</t>
  </si>
  <si>
    <t>Ameracauna hens (only 2 turned out to be real Ameracauna)</t>
  </si>
  <si>
    <t xml:space="preserve">PM - Galena obviously in heat; switching layers back to commercial layer feed instead of homemade feed to see if it improves egg production; </t>
  </si>
  <si>
    <t>2 packs green bean seeds</t>
  </si>
  <si>
    <t>assembled the new push mower; switched hens to 100% commercial layer feed;</t>
  </si>
  <si>
    <t>bought 6 Amberlink pullets; mixed 2/3 commercial layer feed to 1/3 home made feed;</t>
  </si>
  <si>
    <t>picked the last cabbage; rainy &amp; cold all day; Galena still in heat; all hens now on 100% commercial layer feed;</t>
  </si>
  <si>
    <t>House Finch</t>
  </si>
  <si>
    <t>Wood-pecker</t>
  </si>
  <si>
    <t>Blue Jay</t>
  </si>
  <si>
    <t>light watering for new plantings;</t>
  </si>
  <si>
    <t>lima beans &amp; sunflowers up; 1st barred rock egg in several days;</t>
  </si>
  <si>
    <t>Plated 2 types of bush beans, some radishes and some turnips; mulched the front and driveway beds; put arch on MK garden; added dirt to Tina's potatoes;</t>
  </si>
  <si>
    <t>heard a deer snort but didn't see it</t>
  </si>
  <si>
    <t>MKs garden;</t>
  </si>
  <si>
    <t>blackeyed pea replants were up;</t>
  </si>
  <si>
    <t>all gardens; palms; figs; 2nd highest tree row;</t>
  </si>
  <si>
    <t>weeded and planted MK's garden with watermelon, canteloupe &amp; white scallop squash; put 8 sweet potatoes in jars suspended with toothpicks;</t>
  </si>
  <si>
    <t>total brown egg layers</t>
  </si>
  <si>
    <t>total blue egg layers</t>
  </si>
  <si>
    <t>blue eggs per chicken</t>
  </si>
  <si>
    <t>brown eggs per chicken</t>
  </si>
  <si>
    <t>might be overwatering - some yellowing in the gardens; looks like highest tree row hose has too big a hole at the fig tree - need to check and fix;</t>
  </si>
  <si>
    <t>Weeded and straightened Tina's patio;</t>
  </si>
  <si>
    <t>brief, hard rain;</t>
  </si>
  <si>
    <t>replanted some okra; picked a big batch of collard greens;</t>
  </si>
  <si>
    <t>turnips and radishes up;</t>
  </si>
  <si>
    <t>ground is still wet;</t>
  </si>
  <si>
    <t>cut most of the grass in the orchard; put more mulch on the potatoes; weeded and mulched the new raised beds;  put purple stuff on three chickens;</t>
  </si>
  <si>
    <t>bush beans are starting to pop up; MK squash almost popped through; got a barred rock egg;</t>
  </si>
  <si>
    <t>cut the grass; cleaned the coops and Goosie pen;</t>
  </si>
  <si>
    <t>bush beans &amp; squash are up; Goosie should have laid but didn't probably because we let the chickens out while we cleaned coops; put 3 chickens with butt feathers gone together in the ch tractor; moved 2 Ameracaunas to the little coop &amp; put barred rock in with the healthy orps;</t>
  </si>
  <si>
    <t>light rain;</t>
  </si>
  <si>
    <t xml:space="preserve">picked dewberries; </t>
  </si>
  <si>
    <t>Easter; looks like one of the orps is eating the tail feathers off other chickens, so increasing feed; let the "healthy" chickens free range today to cut tensions of new living arrangements; MK watermelon &amp; canteloupe up;</t>
  </si>
  <si>
    <t>Easter; snake was a green snake;</t>
  </si>
  <si>
    <t>most of garden; palms; bottom 3 rows of orchard;</t>
  </si>
  <si>
    <t>looks like 6 blackberry plants made it, but they are small; need to replant 3 and add another;</t>
  </si>
  <si>
    <t xml:space="preserve">weeded blackberries; gave up on eggplants and planted squash; </t>
  </si>
  <si>
    <t>4 injured brown egg chickens</t>
  </si>
  <si>
    <t>5 uninjured brown egg chickens</t>
  </si>
  <si>
    <t>garden; potted blueberries; palms; 4th row from bottom of orchard;</t>
  </si>
  <si>
    <t>weeded westmost blueberry bush; changed chicks' bedding and added a roost bar; replaced the quick disconnect on the irrigation hose;</t>
  </si>
  <si>
    <t>snake was probably the same rat snake as on 3/26;</t>
  </si>
  <si>
    <t>5th row from bottom of orchard;</t>
  </si>
  <si>
    <t>chick jumped out of brooder in AM; top row irrigation hose has too big a hole at fig &amp; needs repair;</t>
  </si>
  <si>
    <t>made a screen top for the brooder; weeded next blueberry bush; tested water hose; tied tomatoes;</t>
  </si>
  <si>
    <t>light rain PM;</t>
  </si>
  <si>
    <t>rain PM;</t>
  </si>
  <si>
    <t>bought mulch for the berries and figs; George fixed barn roof; George put barbed wire on back side of wood fence;</t>
  </si>
  <si>
    <t>150 lb layer feed</t>
  </si>
  <si>
    <t>10' chain for gate</t>
  </si>
  <si>
    <t>weed killer (5 gal)</t>
  </si>
  <si>
    <t>bean, okra seeds</t>
  </si>
  <si>
    <t>cattle panels (2)</t>
  </si>
  <si>
    <t>1320' of 15.5 g, 4pt barbed wire</t>
  </si>
  <si>
    <t>10 6' t-posts</t>
  </si>
  <si>
    <t>unloaded mulch to compost area; George fixed neighbor's fence; made a dewberry/blackberry cobbler; bought matls for George;</t>
  </si>
  <si>
    <t>Quikrete for fence</t>
  </si>
  <si>
    <t>Plants &amp; seeds</t>
  </si>
  <si>
    <t>Hose push mender for orchard</t>
  </si>
  <si>
    <t>rain early;</t>
  </si>
  <si>
    <t>Goosie laid 2 eggs in a day!; starting to get small beans and squashes;</t>
  </si>
  <si>
    <t>put Ameraucanas back in tractor &amp; isolated the butt feather-eating Orpington; rest of chickens in the large coop; getting blackberry row ready to replace dead vines; put cattle panels around raised beds;</t>
  </si>
  <si>
    <t>same rat snake;</t>
  </si>
  <si>
    <t>Finished getting blackberry row ready to plant;</t>
  </si>
  <si>
    <t>Arapaho blackberries x3</t>
  </si>
  <si>
    <t>Rosborough blackberries x3</t>
  </si>
  <si>
    <t>bought Arapaho &amp; Rosborough blackberries &amp; planted 5 of 6 after work;</t>
  </si>
  <si>
    <t>egg count trending up - might be seasonal but likely the change back to commercial layer feed;</t>
  </si>
  <si>
    <t>orchard top 2 rows and bottom row;</t>
  </si>
  <si>
    <t>Planted last blackberry &amp; mulched &amp; watered all; repaired top row hose near fig; straightened up top fig;</t>
  </si>
  <si>
    <t>yes</t>
  </si>
  <si>
    <t>blueberry row; gardens;</t>
  </si>
  <si>
    <t>tied up some tomatoes and vines; planted tomatoes in Tina's patio bench ends;</t>
  </si>
  <si>
    <t>a couple of bok choy plants popped up; can probably put a couple of okras in where sunflowers didn't grow; need to plant potted blueberries as they are getting stressed in the pots;</t>
  </si>
  <si>
    <t>bottom four rows of orchard;</t>
  </si>
  <si>
    <t>rat snake again;</t>
  </si>
  <si>
    <t>brief hard rain; fenced garden;</t>
  </si>
  <si>
    <t>cut grass in fenced garden; weeded &amp; mulched the corn; replanted Blue Lake beans and added some "Go Big" okra in open spots; did recycling &amp; trash;</t>
  </si>
  <si>
    <t>8 cu ft poting mix</t>
  </si>
  <si>
    <t>4 cu ft veg garden soil</t>
  </si>
  <si>
    <t>plants</t>
  </si>
  <si>
    <t>herbs</t>
  </si>
  <si>
    <t>used fertilzed soil for blueberries and herb planter;</t>
  </si>
  <si>
    <t>first leaf on the sweet potatoes!; Galena looks like she's in heat;</t>
  </si>
  <si>
    <t>mixed peat moss and veg garden soil for blueberries; planted 3 replacement Tifblu blueberries; brought old manger from barn &amp; converted to herb planter for Tina;</t>
  </si>
  <si>
    <t>gardens; palms; orchard all rows; papaya; pineapple;</t>
  </si>
  <si>
    <t>added driveway leaves to compost pile; weeded another blueberry;</t>
  </si>
  <si>
    <t>Galena mooing at night because she is deep in heat; looks like some of the squashes replacing the eggplants might be up;</t>
  </si>
  <si>
    <t>cleaned off driveway;</t>
  </si>
  <si>
    <t>George Breaux</t>
  </si>
  <si>
    <t>Neighbor's fence, roof repair, barbed wire on wood fence</t>
  </si>
  <si>
    <t>at least an inch of rain on Tuesday night;</t>
  </si>
  <si>
    <t>Galena still acting unusual; Goosie eggs 2 days in a row; dewberries probably just past peak;</t>
  </si>
  <si>
    <t>Collected a lawn cart of cow poop for the compost pile; picked dewberries &amp; made a cobbler;</t>
  </si>
  <si>
    <t>Indigo bunting; hawk was a red shouldered hawk;</t>
  </si>
  <si>
    <t>tied tomatoes &amp; other vines;</t>
  </si>
  <si>
    <t>1 cherry tomato starting to turn orange; squash on E side up (that replaced the eggplants); need to pick the radishes &amp; onions;</t>
  </si>
  <si>
    <t>MK put purple stuff on the chickens;</t>
  </si>
  <si>
    <t>cows were low energy today; found the Goosie egg Saturday morning but it had been laid on Friday PM, as Goosie had been in her pen all night;</t>
  </si>
  <si>
    <t>18lbs bird seed</t>
  </si>
  <si>
    <t>4 plants</t>
  </si>
  <si>
    <t>Five 5 gal Lowes buckets</t>
  </si>
  <si>
    <t>Screws to repair chicken coop</t>
  </si>
  <si>
    <t>Prozap Bovi Rub for cows</t>
  </si>
  <si>
    <t>Purina Poultry Flock Block</t>
  </si>
  <si>
    <t>40 lb corn for feed</t>
  </si>
  <si>
    <t>gold finch;</t>
  </si>
  <si>
    <t>orchard except palm trees but including pecans - with Goosie pond water; MK garden;</t>
  </si>
  <si>
    <t>garden, palms, blueberry row</t>
  </si>
  <si>
    <t xml:space="preserve">Finished weeding &amp; mulching the blueberries; put pedestal under the bird bath; </t>
  </si>
  <si>
    <t>Emptied &amp; refilled Goosie pond and put ~5 gallons on every tree in the orchard except palms (but including pecans); planted peppers &amp; eggplants in MK garden; cleaned out nest boxes and roost trays in coops; let Amberlinks try the smaller coop during the day;</t>
  </si>
  <si>
    <t>first ripe cherry tomato today; Goosie seems to be spending more time on the cleaned pond; Goosie tried to lay an egg but apparently didn't;</t>
  </si>
  <si>
    <t>fixed the hasp on the chicken coop but need to cut off the extra length;</t>
  </si>
  <si>
    <t>hardware to repair chicken coop</t>
  </si>
  <si>
    <t>cable ties</t>
  </si>
  <si>
    <t>garden, palms, papaya, pineapple</t>
  </si>
  <si>
    <t>tied some tomatoes &amp; vines;</t>
  </si>
  <si>
    <t>beans are ready to pick and tomatoes are starting to come in; squash are close;</t>
  </si>
  <si>
    <t>blackberrry row; light rain last night;</t>
  </si>
  <si>
    <t xml:space="preserve">mounted the fly repellent cow scratcher (BoviRub) at the entrance gate to the corral; </t>
  </si>
  <si>
    <t>50 lb Nutrena cattle cubes</t>
  </si>
  <si>
    <t>50 ft rope to hang BoviRub</t>
  </si>
  <si>
    <t>bunny hanging out in the garden; lemon is yellowing and dropping leaves - might be too much water; mounted the BoviRub but didn't see any cows touch it;</t>
  </si>
  <si>
    <t>top 4 orchard rows; papaya; pineapple;</t>
  </si>
  <si>
    <t>The cows both used the BoviRub today; Bret's birthday;</t>
  </si>
  <si>
    <t>cows appear to be accustomed to the BoviRub;</t>
  </si>
  <si>
    <t>garden; palms</t>
  </si>
  <si>
    <t>Gasoline for mowers</t>
  </si>
  <si>
    <t>cut the grass; got the smoker ready for Mom's Day; checked the bluebird next boxes;</t>
  </si>
  <si>
    <t>Say's Phoebe?</t>
  </si>
  <si>
    <t>heard an owl but didn’t see it;</t>
  </si>
  <si>
    <t>Mother's Day - took the day off mostly; smoked a turkey and a deer roast;</t>
  </si>
  <si>
    <t>tied up some tomatoes and vines; picked a bunch of green beans;</t>
  </si>
  <si>
    <t>transferred the Amberlinks to their outside coop;</t>
  </si>
  <si>
    <t>newly planted beans; lima beans; blackberry row; blueberry row (minus lemon);</t>
  </si>
  <si>
    <t>Amberlinks can get in and out of the roosting box, but stayed on the ground cheeping loudly at least as late as 9PM;</t>
  </si>
  <si>
    <t>rained hard in the PM;</t>
  </si>
  <si>
    <t>got another mess of collard greens; Amberlinks made it through the night; cows don't even notice the BoviRub now;</t>
  </si>
  <si>
    <t xml:space="preserve">Raked the compost piles back together after the chickens destroyed them; </t>
  </si>
  <si>
    <t>Amberlinks were in the nesting box when I let Goosie out; ate the only 2 bok choy's; picked first squashes - 1 gray, 1 reg zuc, 1 white</t>
  </si>
  <si>
    <t xml:space="preserve">chickens keep destroying the compost pile - will need to put something around it; </t>
  </si>
  <si>
    <t>Raked the compost piles again; put unused wood from the smoker back on the wood pile and cleaned up smoker area; tied vines;</t>
  </si>
  <si>
    <t>made a big principal payment on the beach house;</t>
  </si>
  <si>
    <t>Tina says this was not the rat snake;</t>
  </si>
  <si>
    <t>MK likely saw the rat snake;</t>
  </si>
  <si>
    <t>Galena mooing tonight so probably going into heat;</t>
  </si>
  <si>
    <t>got cashier's check from TDECU for beach house; cleaned up garage from chicks; picked more squash, cukes &amp; radishes;</t>
  </si>
  <si>
    <t>rained hard in the wee hours;</t>
  </si>
  <si>
    <t>Galena trying to mount Jewel all day; MK saw a snake neart chicken yard;</t>
  </si>
  <si>
    <t>MK saw a different snake near the coops;</t>
  </si>
  <si>
    <t>Hung fly parasites (Fly Exterminators) in the barn (2), on a  chicken coop and near the compost piles; moved the rotary composter near the compost piles; cleaned front gutters; cut most orchard grass with Husq mower; cleared wood out of the back yard; cut suckers from the backyard crepe myrtle; cut grass around chicken yard;</t>
  </si>
  <si>
    <t>garden; palms; papaya; pineapple;</t>
  </si>
  <si>
    <t xml:space="preserve">paid off beach house; bought head gate; </t>
  </si>
  <si>
    <t>Galena might still be in heat - but less obvious, mostly some sniffing; bunny in the garden again;</t>
  </si>
  <si>
    <t>Cattleman's Supply</t>
  </si>
  <si>
    <t>Tarter Head Gate for cattle</t>
  </si>
  <si>
    <t>George brought welder by today; picked a mess of turnip greens;</t>
  </si>
  <si>
    <t>all six rows of orchard;</t>
  </si>
  <si>
    <t>hot &amp; humid;</t>
  </si>
  <si>
    <t>got first cayenne pepper; hot; chicks got out somehow; one chicken has lost most of the feathers around her vent; getting good yield from the garden;</t>
  </si>
  <si>
    <t>rat snake again; hawk is a red-shouldered hawk; yellow breasted chat;</t>
  </si>
  <si>
    <t>most of the garden;</t>
  </si>
  <si>
    <t>bought a soaker hose kit;</t>
  </si>
  <si>
    <t>soaker hose kit for raised beds</t>
  </si>
  <si>
    <t>one chick killed by a 4ft chicken snake; asparagus beans and blackeyed peas ready to pick;</t>
  </si>
  <si>
    <t>Barn roof repair matls</t>
  </si>
  <si>
    <t>gooseberry bush;</t>
  </si>
  <si>
    <t>weeded, mulched &amp; watered the gooseberry bush; weeded the west-most pomegranate;</t>
  </si>
  <si>
    <t>let the cows into the 2nd pasture for the first time - was hard to get them in;</t>
  </si>
  <si>
    <t>yellow breasted chat;</t>
  </si>
  <si>
    <t>yellow breasted chat; rat snake; barn owl;</t>
  </si>
  <si>
    <t>pomegranates; one pear</t>
  </si>
  <si>
    <t>finished weeding, mulching and watering the pomegranates and one pear; dug up about half the potatoes;</t>
  </si>
  <si>
    <t>heat today was hard on the garden - especially the turnips; found one egg outside the coop - wonder how many others we don't get;</t>
  </si>
  <si>
    <t>rat snake; yellow breasted chat;</t>
  </si>
  <si>
    <t>all chickens laid today, but 2 eggs were damaged - probably pecked;</t>
  </si>
  <si>
    <t>heavy rain in PM</t>
  </si>
  <si>
    <t>smoked meat; started on potatoes again but got rained out; cut a swath in pasture 2 for cows;</t>
  </si>
  <si>
    <t>Memorial Day;</t>
  </si>
  <si>
    <t>rained most of the afternoon;</t>
  </si>
  <si>
    <t>5 gal roof coating (HD) for barn</t>
  </si>
  <si>
    <t>tied vines;</t>
  </si>
  <si>
    <t>red shouldered hawk;</t>
  </si>
  <si>
    <t xml:space="preserve">rat snake; </t>
  </si>
  <si>
    <t>rained in wee hours and a sprinkle in the afternoon;</t>
  </si>
  <si>
    <t>pumpkins turning orange; papaya blooming; lots of tomatoes and cucumbers coming in and a few peppers now; green beans coming in too;</t>
  </si>
  <si>
    <t>tied vines; tried to set up soaker hose kit but hose was too soft; set live trap by front faucet;</t>
  </si>
  <si>
    <t>rained hard afternoon;</t>
  </si>
  <si>
    <t>8 ft utility gate</t>
  </si>
  <si>
    <t>4 ft utility gate</t>
  </si>
  <si>
    <t>set up two soaker hoses (of 4) (but didn't need them today…);</t>
  </si>
  <si>
    <t>sunflowers blooming;</t>
  </si>
  <si>
    <t>set up a 3rd soaker hose (of 4);</t>
  </si>
  <si>
    <t>looks like chickens are eating their eggs; saw a tarantula near the garden;</t>
  </si>
  <si>
    <t>tarantula near the garden;</t>
  </si>
  <si>
    <t>papaya, pineapple, raised beds;</t>
  </si>
  <si>
    <t>another egg pecked;</t>
  </si>
  <si>
    <t>set up the last soaker hose but one connection came loose and needs fixed; weeded the raised beds;</t>
  </si>
  <si>
    <t>all rows of orchard;</t>
  </si>
  <si>
    <t>50 lb Prd Pride cattle cubes</t>
  </si>
  <si>
    <t>15 ft hose for raised beds</t>
  </si>
  <si>
    <t>y connector for raised beds</t>
  </si>
  <si>
    <t>8x10' HD tarp for rooster pen</t>
  </si>
  <si>
    <t>picked okra; dug the rest of the taters; put tarp over the roosters; cut orchard grass; Tina cut yard grass; cut some firewood;</t>
  </si>
  <si>
    <t>used a 15 ft hose and a y to connect soaker hoses in eastern raised beds; picked turnip greens and corn; used Extinguish + for fire ant control in the barn pasture; did a poop run and dumped it on the middle compost pile;</t>
  </si>
  <si>
    <t>my 56th birthday!; decided to keep the P2 gate open rather than close it at night unless causing issues with neighboring cattle;</t>
  </si>
  <si>
    <t>3 easternmost raised beds; light rain in PM;</t>
  </si>
  <si>
    <t>westernmost raised bed;</t>
  </si>
  <si>
    <t>fixed the last soaker hose on the westernmost raised bed;</t>
  </si>
  <si>
    <t>Galena keeps putting her head under Jewel's rear end, lifting her up and licking her udder - MK found info that says it's aggressive behavior likely to show dominance; 1st pumpkin almost ripe;</t>
  </si>
  <si>
    <t>2 western raised beds; light rains in AM &amp; PM;</t>
  </si>
  <si>
    <t>Connected the hoses on the western raised beds;</t>
  </si>
  <si>
    <t>Brenham Produce; TSC</t>
  </si>
  <si>
    <t>3lb Extinguish Plus Ant bait</t>
  </si>
  <si>
    <t>200 8" cable ties</t>
  </si>
  <si>
    <t>9V batteries for metal detector</t>
  </si>
  <si>
    <t>4 of 65lb grain bins</t>
  </si>
  <si>
    <t>6 of 100lb grain bins</t>
  </si>
  <si>
    <t>ladder-backed woodpecker;</t>
  </si>
  <si>
    <t>in ground garden; papayas; pineapple; bottom 4 orchard rows;</t>
  </si>
  <si>
    <t>really hot &amp; humid;</t>
  </si>
  <si>
    <t>cut suckers on trees; pulled some orchard weeds; trimmed off some dead branches; tied up grapes and some vines</t>
  </si>
  <si>
    <t>light rain PM: top 2 orchard rows; raised beds;</t>
  </si>
  <si>
    <t>cleaned garage so that we could put feed in bins;</t>
  </si>
  <si>
    <t>sweet potatoes;</t>
  </si>
  <si>
    <t>Shell Brenham</t>
  </si>
  <si>
    <t>7.5 gal mogas for mowers</t>
  </si>
  <si>
    <t>planted sweet potatoes where potatoes were; picked okra, tomatoes, squash, cucumbers &amp; peppers; repaired leaf rake and pitch fork; tied vines; cut grass in garden and around rooster cages and near wood pile;</t>
  </si>
  <si>
    <t>Meyer lemon in the orchard looks sickly and may be dying; extremely hot &amp; humid; amaranth looks like a great option for us; Galena showing mucous, so likely starting heat;</t>
  </si>
  <si>
    <t>very hot; Galena doing mounting behvior; 1 egg on the ground in the coop and not sure of age &amp; another was pecked;</t>
  </si>
  <si>
    <t>4 way hose manifold w shutoff</t>
  </si>
  <si>
    <t>3 of 50' soaker hoses</t>
  </si>
  <si>
    <t>2 of 15' connector hoses</t>
  </si>
  <si>
    <t>main garden; new raised beds;</t>
  </si>
  <si>
    <t>Everything: all gardens, all orchard rows, palms, papaya, pineapple, pecans</t>
  </si>
  <si>
    <t>Installed soaker hoses in main garden;</t>
  </si>
  <si>
    <t>did first recycle with new system; out of chick feed - can use grower feed at 10 weeks - bought chicks 3 April and they were probably a week old so it's about the right time;</t>
  </si>
  <si>
    <t>no obvious Galena heat behavior today; extreme heat again today; harvested maybe a cup of blackberries;</t>
  </si>
  <si>
    <t>main garden for ~1 hr;</t>
  </si>
  <si>
    <t>6 ft leader hose</t>
  </si>
  <si>
    <t>put a longer hose on the center soaker hose in the garden; tied some vines;</t>
  </si>
  <si>
    <t>put new valve and quick disconnect on the main hose for the garden;</t>
  </si>
  <si>
    <t>50lb Dumor layer pellets</t>
  </si>
  <si>
    <t>metal hose connector w shutoff valve</t>
  </si>
  <si>
    <t>tried to get chick grower feed today and yesterday but TSC has been out; will try again tomorrow;</t>
  </si>
  <si>
    <t>50lb Dumor grower/finisher</t>
  </si>
  <si>
    <t>hose at coops ruptured and we broke the PVC pipe connection trying to get the hose off;</t>
  </si>
  <si>
    <t>TSC, Lowes</t>
  </si>
  <si>
    <t>30" of 1/2" galv pipe</t>
  </si>
  <si>
    <t>2 1/2" hose bibbs</t>
  </si>
  <si>
    <t>1/2 galv tee</t>
  </si>
  <si>
    <t>pvc adapter</t>
  </si>
  <si>
    <t>pvc elbow</t>
  </si>
  <si>
    <t>pipe thread goo</t>
  </si>
  <si>
    <t>hose rupture…</t>
  </si>
  <si>
    <t>all the gardens - water pipe repair wasn't done until ~5PM</t>
  </si>
  <si>
    <t>Two 100' hv duty hoses</t>
  </si>
  <si>
    <t>Two zinc hose spray nozzles</t>
  </si>
  <si>
    <t>PVC cement</t>
  </si>
  <si>
    <t>Goosie nipped at me today while I was working on the broken water pipe; cows are getting more eager to eat cubes out of our hands; planning to get 3 more pregnant cows this fall;</t>
  </si>
  <si>
    <t>cleaned nest boxes and roost trays for all the hens; repaired the pipe that broke underground near the coops, but changed to have two hose bibbs - one for the chickens and one for the gardens &amp; orchard; also installed the new hoses and connectors; Tina mowed the yard and I used the string trimmer around the south patio area;</t>
  </si>
  <si>
    <t>top two orchard rows;</t>
  </si>
  <si>
    <t>bottom four orchard rows; gardens except MKs;</t>
  </si>
  <si>
    <t>George and Jesus Otero welded the new gates and head gate into place;</t>
  </si>
  <si>
    <t>Jesus Otero</t>
  </si>
  <si>
    <t>Welding</t>
  </si>
  <si>
    <t>at least 2 hawks but maybe more; rat snake;</t>
  </si>
  <si>
    <t>lots of hawks around today as Charles was getting his roof replaced; picked around 5 lbs of tomatoes;</t>
  </si>
  <si>
    <t>top 2 orchard rows; gardens except MKs;</t>
  </si>
  <si>
    <t>hawks still around;</t>
  </si>
  <si>
    <t>rained hard pm for about 20 mins; watered bottom 4 orchard rows;</t>
  </si>
  <si>
    <t>bobcat killed 5 chickens;</t>
  </si>
  <si>
    <t>a bobcat broke into the chick's coop and killed them all; tangerines formed pm tree; lemon blooming but looks bad;</t>
  </si>
  <si>
    <t>lost bait again - trap was set properly but it somehow got bait without springing it; tonight set trap with bait attached to cage; Fathers Day;</t>
  </si>
  <si>
    <t>trap did not release - was not set properly; spend day at Lake Somerville and my kayak capsized;</t>
  </si>
  <si>
    <t>papaya and pineapple; some sprinkles;</t>
  </si>
  <si>
    <t>rained briefly;</t>
  </si>
  <si>
    <t>cleaned up chicken mess from bobcat;</t>
  </si>
  <si>
    <t>bought matls to irrigate the main garden; canned 4 quarts tomatoes;</t>
  </si>
  <si>
    <t>didn't get bait or spring trap;</t>
  </si>
  <si>
    <t>attached new spray head to front hose; picked vegetables; canned 4 qts tomatoes; picked all the pumpkins;</t>
  </si>
  <si>
    <t>rained in AM about 20 minutes but sopposed to storm overnight;</t>
  </si>
  <si>
    <t>didn't get bait or spring trap; tomatoes seemed to have sealed; had to get Goosie off nest with a broom - a bad scene, but necessary owing to bobcat;</t>
  </si>
  <si>
    <t>no sparrows lately;</t>
  </si>
  <si>
    <t>sprung the trap and ate nearly all of the bait but escaped - might be too big for the trap; did not reset trap; barn pasture needs weeds cut;</t>
  </si>
  <si>
    <t>rained a lot early AM and late afternoon;</t>
  </si>
  <si>
    <t>saw a sparrow today - not so many lately;</t>
  </si>
  <si>
    <t>rainy and cloudy;</t>
  </si>
  <si>
    <t>didn't set the trap last night or this one; no major activities this week due to work schedule into the late night and a lot of rain; Tina put a dog bowl over Goosie's nest and she abandoned it;</t>
  </si>
  <si>
    <t>some of the garden needs replanted, but have to go move MK on Saturday;</t>
  </si>
  <si>
    <t>Jewel appears to be in heat for the first ime - mooing a lot and saw her try to mount Galena - need to keep watching; was in Austin most of the day;</t>
  </si>
  <si>
    <t>overcast but no rain;</t>
  </si>
  <si>
    <t>helped MK movein Austin;</t>
  </si>
  <si>
    <t>sprinkles; bottom four orchard rows;</t>
  </si>
  <si>
    <t xml:space="preserve">made large batch of okra &amp; tomatoes using ~10 cups of okra; cut the orchard and poultry yard; trimmed the branches over the driveway;  tied a few vines; </t>
  </si>
  <si>
    <t xml:space="preserve">seems like something cut the root on the mulberry tree and it seems to be dying; </t>
  </si>
  <si>
    <t>agreed to buy a Kubota tractor, trailer, shredder and box blade package;</t>
  </si>
  <si>
    <t>gardens, papaya, pineapple</t>
  </si>
  <si>
    <t>looks like riding mower needs a new air filter - maybe some others too; still getting tomatoes; got 1st sweet pepper; only see 1 jujube on one tree</t>
  </si>
  <si>
    <t>raked up some grass and added it to the chicken nest boxes - put the balance in the run of the large coop;</t>
  </si>
  <si>
    <t>appears that Galena is now in heat, and Jewel may also be still in heat (mounting and mooing); pineapple has two side plants that are growing; potted lemon tree is sprouting some small leaves; first day in a long time with all hens laying;</t>
  </si>
  <si>
    <t>staked Tina's patio tomatoes; tried to dig up the garlic but found only a couple - need to start over on the cow peas;</t>
  </si>
  <si>
    <t>Galena still in heat; grass in Ameracana's might have kept them from laying;</t>
  </si>
  <si>
    <t>Looks like bunny is eating my sweet potato vine; some bloody discharge on Galena;</t>
  </si>
  <si>
    <t>pulled the corn stalks; pulled some more weeds among the cowpeas; negotiated down the price of the hitch at Teamworks;</t>
  </si>
  <si>
    <t>starting to clear out shelves for Tina's remodel;</t>
  </si>
  <si>
    <t>50 lb cattle cubes</t>
  </si>
  <si>
    <t>50 lb layer feed</t>
  </si>
  <si>
    <t>50 lb corn</t>
  </si>
  <si>
    <t>picked more tomatoes, beans and the rest of the onions; bought feed; burned brush in the fire pit; did some weeding;</t>
  </si>
  <si>
    <t>raised beds; MK garden;</t>
  </si>
  <si>
    <t>all orchard rows;</t>
  </si>
  <si>
    <t>worked almost all day on clearing out;</t>
  </si>
  <si>
    <t>cleared out shelves for Tina's remodel; shelled some beans;</t>
  </si>
  <si>
    <t>papaya, pineapple; palms;</t>
  </si>
  <si>
    <t>cleaned out a lot more shelves for Tina's remodel;</t>
  </si>
  <si>
    <t>MK found a dessicated scorpion in the pantry</t>
  </si>
  <si>
    <t>extremely hot dry weather;</t>
  </si>
  <si>
    <t>~20 minute rain; also did raised beds;</t>
  </si>
  <si>
    <t>did trash &amp; recycle;</t>
  </si>
  <si>
    <t>orange bird - not sure what it was;</t>
  </si>
  <si>
    <t>demo on the kitchen started today, so no wildlife around;</t>
  </si>
  <si>
    <t>medical procedure…</t>
  </si>
  <si>
    <t>100+ degrees today;</t>
  </si>
  <si>
    <t>still recovering from medical procedure so took it a little easy;</t>
  </si>
  <si>
    <t>all orchard rows; gardens (except MK); papaya; pineapple;</t>
  </si>
  <si>
    <t>another 100 degree day; Goosie has molted her wing feathers - mostly hiding in the woods;</t>
  </si>
  <si>
    <t>cut the front yard; cut beside the driveway; re-applied fly stuff to the white rubbing thing for the cows; changed the air filter on the riding mower and got it going again;</t>
  </si>
  <si>
    <t>~100 degree day;</t>
  </si>
  <si>
    <t>hot again</t>
  </si>
  <si>
    <t>Air filter for riding mower</t>
  </si>
  <si>
    <t>Gas filter for riding mower</t>
  </si>
  <si>
    <t>got the brake box for the hitch moved to the console;</t>
  </si>
  <si>
    <t>still around 100F; water softner is leaking salt water;</t>
  </si>
  <si>
    <t>1st hummingbird in a long time;</t>
  </si>
  <si>
    <t>George secured the head gate and sprayed the fence lines with glycophosphate;</t>
  </si>
  <si>
    <t>Jewel appears to be in heat; lots of mooing and didn't come in for nuggets;</t>
  </si>
  <si>
    <t>top 2 orchard rows; pineapple, pecans, papaya;</t>
  </si>
  <si>
    <t>Jewel seems back to normal; south-most pecan tree dropped leaves and may be dead; all hens laid;</t>
  </si>
  <si>
    <t>Galena might be going into heat, as she is spending more time in the SE corner of P2;</t>
  </si>
  <si>
    <t>bottom 4 orchard rows; pineapple, papaya, raised beds; rained for about 5 mins;</t>
  </si>
  <si>
    <t>Judy saw the deer in P3;</t>
  </si>
  <si>
    <t>saw a copperhead at the barn; used new tractor for the 1st time;</t>
  </si>
  <si>
    <t>water was off all day due to remodel;</t>
  </si>
  <si>
    <t>copperhead at the barn;</t>
  </si>
  <si>
    <t>picked up leftover fence supplies that George left and put them on trailer; cut most of the non-grass in P1 and a lot in P2 and cut cow paths in P2; picked up wood in NW corner of P1; mixed active compost pile and started a new one with the barn poop;</t>
  </si>
  <si>
    <t>very brief shower (~10 mins); papaya, pineapple;</t>
  </si>
  <si>
    <t>Got a bovine visitor across the fence, but not sure Galena is in heat yet;</t>
  </si>
  <si>
    <t>every hen laid again today; much of the garden is dead partly for lack of water - haven't been able to keep up; will pull it all out soon;</t>
  </si>
  <si>
    <t>cut a little of the orchard grass;</t>
  </si>
  <si>
    <t>brief, light drizzle; pecans, papaya, pineapple, blackberry row, blueberry row, row 4, top row</t>
  </si>
  <si>
    <t>Galena showing some signs of heat with some mooing and sticking her head in Jewels butt; ran over an orchard irrigation hose (row 3) and need to replace it - stuck in lawnmower now; trailer did not appear to have ramps with it;</t>
  </si>
  <si>
    <t>got the hose out of the riding lawnmower blade and cut most of the rest of the orchard grass;</t>
  </si>
  <si>
    <t>Row 5 (2nd from top) in the orchard; all raised beds;</t>
  </si>
  <si>
    <t>had to replace water softener, but they put the unit too close to the fuse box;</t>
  </si>
  <si>
    <t>Rearranged the orchard hoses to water row 3 again but still need to drill another hole; weeded an apple tree and a blueberry bush;</t>
  </si>
  <si>
    <t>Row 3; all gardens except MK (which is dead); papaya and pineapple;</t>
  </si>
  <si>
    <t>The Britanny chicken died today but not sure why - it was very hot so she may have gotten overheated; neighbor cows visiting the south fence again today;</t>
  </si>
  <si>
    <t>Moved the other small brown chickens in with the Eagle chicken (Ameraucana);</t>
  </si>
  <si>
    <t>Galena appears to be in heat (mooing and mounting); tropical storm will be moving in overnight;</t>
  </si>
  <si>
    <t>rained hard for about an hour from Hurricane Hanna;</t>
  </si>
  <si>
    <t>Eagle appears to have stayed in a nest box all day; another visit from neighbor cows;</t>
  </si>
  <si>
    <t>Put the license plate on the trailer and found the ramps; picked up wood around barn; grill regulator cord is leaking;</t>
  </si>
  <si>
    <t>Took it easy because of sore toe; removed regulator from grill but spilled grease all over driveway and created a huge mess to clean up…;</t>
  </si>
  <si>
    <t>Eagle still up in nest box when I checked;</t>
  </si>
  <si>
    <t>a few very brief rains; papaya and pineapple;</t>
  </si>
  <si>
    <t>Texas Gardner magazine</t>
  </si>
  <si>
    <t>Float valve for cows water</t>
  </si>
  <si>
    <t>50 lb Dumor layer feed</t>
  </si>
  <si>
    <t>Egret</t>
  </si>
  <si>
    <t>dark eyed junco's?</t>
  </si>
  <si>
    <t>dark chickens still picking on the Eagle;</t>
  </si>
  <si>
    <t>apparently a hard rain while we were in Houston;</t>
  </si>
  <si>
    <t>Moved the dark chickens back in with the Orps and left only Penelope with the Eagle;</t>
  </si>
  <si>
    <t>downy woodpecker; juncos</t>
  </si>
  <si>
    <t>about a 15 minute rain; Tina did pineapple &amp; papaya;</t>
  </si>
  <si>
    <t>Bottom 5 orchard rows; pineapple; papaya; pecans;</t>
  </si>
  <si>
    <t>weeded blueberries; pulled cattle panels to the blueberries but only set up one; cut grass around the raised beds;</t>
  </si>
  <si>
    <t>hit a hose end with the mower &amp; needs repair; bought new bolts for crossbow;</t>
  </si>
  <si>
    <t>top orchard row; hard rain in early AM;</t>
  </si>
  <si>
    <t>ground bees at the P2/P3 water pipe;</t>
  </si>
  <si>
    <t>weeded some of the blackberries; two repairs to the orchard irrigation system; repaired the grill; mowed some of the grass at the P2/P3 water pipe; installed the automatic watering system for the cows; killed wasps in the barn;</t>
  </si>
  <si>
    <t>hose mender</t>
  </si>
  <si>
    <t>hose for automatic waterer</t>
  </si>
  <si>
    <t>2 cans wasp spray for barn</t>
  </si>
  <si>
    <t>hose menders</t>
  </si>
  <si>
    <t>greenish looking bird - not sure what it was;</t>
  </si>
  <si>
    <t>hard rain for about an hour in the afternoon;</t>
  </si>
  <si>
    <t>staples for little coop</t>
  </si>
  <si>
    <t>25 ft, 2 ft wide hardware cloth</t>
  </si>
  <si>
    <t>work gloves - 1 pair</t>
  </si>
  <si>
    <t>detached the little coop from it's base and put it in the back of the truck; cut weeds in the chicken yard and cleaned up debris;</t>
  </si>
  <si>
    <t>Jewel mooing tonight and might be starting hear already; Leak in the propane grill or tank, so had to shut it off; barred rock and a brown mutt chicken wouldn't go in so I had to chase them;</t>
  </si>
  <si>
    <t>Jewel still doing heavy mooing and walking the south fence line; coop stil in the back of the truck;</t>
  </si>
  <si>
    <t>put blue spray on chicken butts;</t>
  </si>
  <si>
    <t>1st time we let the chickens out since Sunday, and barred rock dodged the door again;</t>
  </si>
  <si>
    <t>green bird again;</t>
  </si>
  <si>
    <t>bottom 4 orchard rows; papaya; pineapple;</t>
  </si>
  <si>
    <t>repaired bobcat damage on little coop and started adding another layer of hardware cloth; fixed the grill issue;</t>
  </si>
  <si>
    <t>had to go to Houston because of computer problems;</t>
  </si>
  <si>
    <t>top 2 orchard rows; Eastern raised beds; papaya; pineapple;</t>
  </si>
  <si>
    <t>about 2/3 through with the new layer of hardware cloth;</t>
  </si>
  <si>
    <t>painted bunting;</t>
  </si>
  <si>
    <t>80# deer protein pellets</t>
  </si>
  <si>
    <t>40# corn for chickens</t>
  </si>
  <si>
    <t>pecans; pineapple; papaya; tangerine; lemons, Wash orange;</t>
  </si>
  <si>
    <t>finished repair &amp; upgrade of small coop &amp; put it back in place; put 2 brown chickens in small coop but couldn't easily catch barred rock; cleaned large coop; cut a lot of weeds in P1; cut down woody weeds in P3; added chicken waste and latest cow poop pile to the new compost pile; composted the remaining goose eggs;</t>
  </si>
  <si>
    <t>58" live coyote trap</t>
  </si>
  <si>
    <t>50# Dumor layer feed</t>
  </si>
  <si>
    <t>2 cattle panels</t>
  </si>
  <si>
    <t>papaya; pineapple; sweet potato;</t>
  </si>
  <si>
    <t>Something attacked and killed Rodney rooster - likely the bobcat; nothing left of the main garden except the sweet potato and a couple of collard green plants;</t>
  </si>
  <si>
    <t>Bought a big live trap and set it by the rooster pen; mowed down the main garden except for the sweet potato and a couple of collard greens; dug up the bean bed to get ready for the winter garden; saved the sunflower seeds and a few okra to replant next year; cut some of the yard grass; cut weeds and poison ivy in P3 - esp near P2; set up cattle panels over the blueberries to keep the deer from rubbing them; filled the gravity feeder with protein pellets &amp; bird seed; retrieved the game camera;</t>
  </si>
  <si>
    <t>~3 doz</t>
  </si>
  <si>
    <t>Had to go to Houston to get my glasses - Houston Garden Ctr has lots of pear trees but no pecans; was really hard to get Goosie in her pen - guessing she's worried about whatever killed Rodney rooster;</t>
  </si>
  <si>
    <t>First white wing dove;</t>
  </si>
  <si>
    <t>moved the trap to the north side of the wood pile;</t>
  </si>
  <si>
    <t>nothing came for the dead chicken - seems like she didn't like the smell;</t>
  </si>
  <si>
    <t>gave up on catching the Rodney killer and put Rodney in the composter;</t>
  </si>
  <si>
    <t>bullfrog in water trough…</t>
  </si>
  <si>
    <t>Tina noted some discharge from Galena so probably starting in heat;</t>
  </si>
  <si>
    <t>Galena in full heat; temperature near 100F today; somebody cut P3 without our permission;</t>
  </si>
  <si>
    <t>papaya; pineapple; bottom 4 orchard rows; potted lemon; sweet potato; collards</t>
  </si>
  <si>
    <t>top 2 orchard rows; pineapple; papaya; palms; raised beds; pecans; orchard citrus;</t>
  </si>
  <si>
    <t>riding lawn mower died - probably needs to go to the shop;</t>
  </si>
  <si>
    <t>100F today;</t>
  </si>
  <si>
    <t>pineapple, papaya;</t>
  </si>
  <si>
    <t>replaced the barley in the cows' water trough;</t>
  </si>
  <si>
    <t>another 100F day; cows' water has not yet cleared up;</t>
  </si>
  <si>
    <t>a little bit cooler (mid 90s) today; cows' water still cloudy; Goosey chewed on the pineapple yesterday - hopefully learned a lesson;</t>
  </si>
  <si>
    <t>got our bale of hay in the barn &amp; cows already started eating it; WCT Outdoors picked up our broken lawn tracker;</t>
  </si>
  <si>
    <t>looks like deer may have been eating the blackberrie vines;</t>
  </si>
  <si>
    <t>very hot again; no eggs from the orps;</t>
  </si>
  <si>
    <t>Jewel mooing a lot and appears to be in heat; new batteries in trail cam and placed further east - hopefully will not get tripped by wind so much;</t>
  </si>
  <si>
    <t>rained steadily in AM; pineapple; papaya;</t>
  </si>
  <si>
    <t>cut the low limbs in the yard area and burned them and the shredder paper; moved trail cam; put kero lanterns and pressure washer away in the barn;</t>
  </si>
  <si>
    <t>still some peppers to pick; looks like lemon in orchard is dead but mulberry might be coming back;</t>
  </si>
  <si>
    <t>rained some in pm; pineapple; papaya; all orchard rows; potted lemon;</t>
  </si>
  <si>
    <t>pineapple, papaya, raised beds;</t>
  </si>
  <si>
    <t>pulled two tractor scoops of wood out of P2; cut a little bit of weeds; moved the poop from barn to compost pile; finished east-most row in main garden; put grass from garden in coop;</t>
  </si>
  <si>
    <t>started west-most row in main garden &amp; put grass in coop; started weeding new raised beds;</t>
  </si>
  <si>
    <t>WCT Outdoors gave estimate of ~$2600 to repair lawn tractor, so working with George to find another way;</t>
  </si>
  <si>
    <t>WCT Outdoors</t>
  </si>
  <si>
    <t>Failed Lawn Tractor Repair</t>
  </si>
  <si>
    <t>Paid off tractor bill;</t>
  </si>
  <si>
    <t>trash, recycle;</t>
  </si>
  <si>
    <t>finished west-most row in main garden; weeded west-most raised bed; cleared fallen hickory tree near the compost piles; cut the front yard;</t>
  </si>
  <si>
    <t>all orchard rows; palms; pineapple; papaya; potted lemon; big thunderstorm came through during feeding time;</t>
  </si>
  <si>
    <t>big storm so didn’t have time to check for eggs except the mobile coop; had to leave one Orp and the Goosie out;</t>
  </si>
  <si>
    <t>All the birds were okay but all the animal feed got wet and had to be tossed; 5 eggs in small coop so some layed yesterday - assumed 3;</t>
  </si>
  <si>
    <t>pineapple; papaya;</t>
  </si>
  <si>
    <t>got rid of buggy corn and cleaned bin; worked on the middle row of the main garden; cleaned up fowl feed after big storm; cleaned up Tina patio; cleaned salt out of garage;</t>
  </si>
  <si>
    <t>finished getting main garden prepped for planting; weeded 3/4 rows of the raised beds; put some potting soil in the west-most bed; retrieved SD card for trail cam;</t>
  </si>
  <si>
    <t>saw a black bird that may have been a Brewer's Blackbird;</t>
  </si>
  <si>
    <t>no Orp eggs today; out of chicken feed; also need gravity feeder feed;</t>
  </si>
  <si>
    <t>Cattle mineral cube</t>
  </si>
  <si>
    <t>put the SD card back in the trail cam;</t>
  </si>
  <si>
    <t>1st day of dove season - sounded like a war;</t>
  </si>
  <si>
    <t>titmouse; hunters had the doves flying;</t>
  </si>
  <si>
    <t>yellow warbler;</t>
  </si>
  <si>
    <t>no Orp eggs again today;</t>
  </si>
  <si>
    <t>rained hard and steadily in PM;</t>
  </si>
  <si>
    <t>snake was a racer;</t>
  </si>
  <si>
    <t>Jewel didn't take the nuggets from my hands today - odd;</t>
  </si>
  <si>
    <t>Bought 33-0-0 fertilizer, seeds for winter garden, Extinguish Plus;</t>
  </si>
  <si>
    <t>Brenham Produce Co</t>
  </si>
  <si>
    <t>Extinguish Plus for fire ants</t>
  </si>
  <si>
    <t>Urea-sulfate</t>
  </si>
  <si>
    <t>Heard a lot of mooing in the AM - Galena going into heat;</t>
  </si>
  <si>
    <t>Weeded the East-most raised bed - can start transferring dirt now;</t>
  </si>
  <si>
    <t>No Orp eggs again today even though Tina let them out; one of the other eggs was cracked;</t>
  </si>
  <si>
    <t>Academy (College Stn)</t>
  </si>
  <si>
    <t>80# protein pellets for gravity feeder</t>
  </si>
  <si>
    <t>Shell (Buccaneer in Brenham)</t>
  </si>
  <si>
    <t>5.05 gal diesel for tractor</t>
  </si>
  <si>
    <t>7.09 gal gasoline for mower</t>
  </si>
  <si>
    <t>2 Orp eggs;</t>
  </si>
  <si>
    <t>Mowed lawn grass; mowed around garden; West-most raised bed filled in with dirt from old raised beds and ready to plant; mowed path to stand; refilled gravity feeder;</t>
  </si>
  <si>
    <t>No Orp eggs today but all the other chickens laid;</t>
  </si>
  <si>
    <t>2 rains - probably an hour and a half total</t>
  </si>
  <si>
    <t>Lots of flies on cows; 2 Orp eggs;</t>
  </si>
  <si>
    <t>very light rain pm;</t>
  </si>
  <si>
    <t>cool today;</t>
  </si>
  <si>
    <t>no seeds at Lowe's or TSC but Lowe's has some live plants; looks like deer have eaten blackberry leaves;</t>
  </si>
  <si>
    <t>used tractor to mow much of the orchard; moved trailer to raised bed area;</t>
  </si>
  <si>
    <t>all orchard trees; West-most raised bed (just planted); rained for about a half hour</t>
  </si>
  <si>
    <t>MK thinks Orps aren't laying much because they're molting (only 1 egg today);</t>
  </si>
  <si>
    <t xml:space="preserve">Planted West-most raised bed; Refilled west-middle raised bed; cleaned chicken coops except dirt level; </t>
  </si>
  <si>
    <t>Walmart, Lowe's</t>
  </si>
  <si>
    <t>W - Broad beans</t>
  </si>
  <si>
    <t>L-Garlic, onions, cabbage, collards, parsley</t>
  </si>
  <si>
    <t>cabbages;</t>
  </si>
  <si>
    <t>steady rain overnight; was supposd to pick up coop but couldn't because truck was done too late;</t>
  </si>
  <si>
    <t>bought veg's to plant; planted cabbages; soaking fava beans overnight but guessing they will not grow;</t>
  </si>
  <si>
    <t>cabbages &amp; fava beans;</t>
  </si>
  <si>
    <t>more windows;</t>
  </si>
  <si>
    <t>a couple of cabbages wilted badly and might not make it but most look okay; windows being put in the house so very noisy all day;</t>
  </si>
  <si>
    <t>10-10-10 on middle row in main garden;</t>
  </si>
  <si>
    <t>planted grocery store fava beans after soaking for 24 hours;</t>
  </si>
  <si>
    <t>papaya; pineapple; unplanted parsley &amp; collards;</t>
  </si>
  <si>
    <t>windows mostly finished but big noise;</t>
  </si>
  <si>
    <t>getting new windows today so noisy; snake was probably a rat snake</t>
  </si>
  <si>
    <t>10-10-10 on east row in main garden;</t>
  </si>
  <si>
    <t>western raised beds; planted portion of main garden;</t>
  </si>
  <si>
    <t>5 packs seeds</t>
  </si>
  <si>
    <t>planted beet, radish, collards and 2 types of carrot seeds; also planted collard plants and a parsley plant; bought some more seeds; registered Toyota; did trash / recycle;</t>
  </si>
  <si>
    <t>Brenham Produce, Lowes</t>
  </si>
  <si>
    <t>Tape measure to build raised beds</t>
  </si>
  <si>
    <t>cooler today;</t>
  </si>
  <si>
    <t>planted portion of main garden;</t>
  </si>
  <si>
    <t>built the frame for the neweast middle raised bed from scrap lumber;</t>
  </si>
  <si>
    <t>planted portion of main garden and raised beds;</t>
  </si>
  <si>
    <t>filled about 2/3 of the new raised bed; got barn ready for veterinarian on Monday; cut weeds in P1; put hay in coops;</t>
  </si>
  <si>
    <t>Shell, TSC</t>
  </si>
  <si>
    <t>Diesel, 5 gal</t>
  </si>
  <si>
    <t>new raised bed tomatoes and peppers only; rained starting about 4PM from TS Beta;</t>
  </si>
  <si>
    <t>50# cattle cubes</t>
  </si>
  <si>
    <t>Deer protein &amp; bird seed for gravity feeder; note that we got protein but the receipt says corn</t>
  </si>
  <si>
    <t>Gorilla tape to repair soaker hose</t>
  </si>
  <si>
    <t>50' soaker hose for new raised bed</t>
  </si>
  <si>
    <t>10# Dumor all flock poultry feed (for Goosie)</t>
  </si>
  <si>
    <t>lost an Orpington today - guessing she was sick; accidentally broke a leader hose on the east raised bed;</t>
  </si>
  <si>
    <t>coral snake;</t>
  </si>
  <si>
    <t>put fly stuff on the cow rub; kept cows in corral for veterinarian tomorrow; finished filling new raised bed; planted spinach, peas, radishes, mustard &amp; kale; repaired gravity feeder and refilled; put seat on stand;</t>
  </si>
  <si>
    <t>Lumber for 4th raised bed</t>
  </si>
  <si>
    <t>Deck screws for 4th raised bed</t>
  </si>
  <si>
    <t>Bought lumber &amp; deck screws and started building 4th raised bed;</t>
  </si>
  <si>
    <t>copperhead near bike storage shed;</t>
  </si>
  <si>
    <t>rained a lot in the AM; steadily but more lightly after about 4PM</t>
  </si>
  <si>
    <t>Veterinaran came - Dr. Panko - with his vet tech Darryl; chute worked but needs some changes to be efficient; cows are okay to breed, but he thought they were a little thin; gave shots for worms and other stuff and put in fly tags in the ears - also gave Galena a new ear number (6); Cows came for nuggets like usual even after their trauma; Best egg day in more than a month; killed a copperhead;</t>
  </si>
  <si>
    <t>rained most of day due to TS Beta</t>
  </si>
  <si>
    <t>hard to get Goosie in tonight;</t>
  </si>
  <si>
    <t>storm has passed; received the vet bill;</t>
  </si>
  <si>
    <t>everything still pretty damp;</t>
  </si>
  <si>
    <t>Cut the rest of the lumber for the last raised bed;</t>
  </si>
  <si>
    <t>a lot more plants coming up in raised beds after the rains; looks like some fava beans may also be sprouting;</t>
  </si>
  <si>
    <t>put together about a third of the last raised bed;</t>
  </si>
  <si>
    <t>Got the Eastmost raised bed built; put in paper and sticks and got it about 1/3 filled; cut the back yard;</t>
  </si>
  <si>
    <t>2nd batch of peas sprouting;</t>
  </si>
  <si>
    <t>pecans; papaya; pineapple; main garden;</t>
  </si>
  <si>
    <t>Refilled the bird feeders; Finished filling the 4th raised bed (east-most) with half old compost and half hot compost; cut the front yard;</t>
  </si>
  <si>
    <t>predator took the black rooster - just a few feathers left - pulled through the fence;</t>
  </si>
  <si>
    <t>15' leader hose for raised beds</t>
  </si>
  <si>
    <t>50' soaker hose for raised beds</t>
  </si>
  <si>
    <t>100' rope</t>
  </si>
  <si>
    <t>cold front;</t>
  </si>
  <si>
    <t>rained early AM; East-most raised bed;</t>
  </si>
  <si>
    <t>Got 4th raised bed and west-most bed in main garden ready to plant; did trash &amp; recycle; planted 4th raised bed; planted part of main garden (E bed); replaced 15' leader hose on E raised beds; connected soaker hose on E middle raised bed; baited big trap with tuna; Made a 10/20/30 yard measuring rope;</t>
  </si>
  <si>
    <t>installed camo net and measured distances;</t>
  </si>
  <si>
    <t>Whole planted garden;</t>
  </si>
  <si>
    <t>spray nozzle</t>
  </si>
  <si>
    <t>Bought new spray nozzle for poultry area;</t>
  </si>
  <si>
    <t>6 push mender hose repairers for orchard irrigation</t>
  </si>
  <si>
    <t>papaya; pineapple; bottom two orchard rows;</t>
  </si>
  <si>
    <t>Jewel in heat; nothing in trap;</t>
  </si>
  <si>
    <t>East-most raised bed;</t>
  </si>
  <si>
    <t>nothing in trap;</t>
  </si>
  <si>
    <t>Planted onions &amp; garlic in main bed; Mowed orchard with tractor; Repaired the two irrigation hoses I broke; cut the front yard with the push mower; Weeded the blackberries;</t>
  </si>
  <si>
    <t>main garden; papaya; pineapple;</t>
  </si>
  <si>
    <t>used 34-0-0 in W bed of main garden (1st use);</t>
  </si>
  <si>
    <t>Went to Houston to get chicken coop from Aman Khan; worked nitrogen fertilizer into the W bed of main garden;</t>
  </si>
  <si>
    <t>Eastern raised beds;</t>
  </si>
  <si>
    <t>Did fall orchard assessment, and decided on new trees to buy; Planted kale, swiss chard, radishes, turnips and beets in west-most bed in main garden; replanted some gaps in raised beds;</t>
  </si>
  <si>
    <t>Top 2 orchard rows; papaya; pineapple;</t>
  </si>
  <si>
    <t>Weeding and mowing in the lower part of the orchard;</t>
  </si>
  <si>
    <t>Bottom 4 orchard rows; main garden; Lemon on Tina's patio; tangerine;</t>
  </si>
  <si>
    <t>Skunk</t>
  </si>
  <si>
    <t>Oddities: skunk and a firefly</t>
  </si>
  <si>
    <t>Top 2 orchard rows; papaya; pineapple; all raised beds;</t>
  </si>
  <si>
    <t>Top orchard row; citrus trees on west column;</t>
  </si>
  <si>
    <t>lemon &amp; orange trees with 34-0-0</t>
  </si>
  <si>
    <t>50# Prod Pride whole corn</t>
  </si>
  <si>
    <t>Weeded and mowed orchard row 3;</t>
  </si>
  <si>
    <t>Weeded and mowed orchard -mostly citrus; put chlorine in septic;</t>
  </si>
  <si>
    <t>Weeded and mowed orchard; refilled Goosie pond;</t>
  </si>
  <si>
    <t>Finished weeding and mowing the orchard; made a compost pile with the weeds;</t>
  </si>
  <si>
    <t>lots of butterflies lately and less song birds;</t>
  </si>
  <si>
    <t>potted lemon tree;</t>
  </si>
  <si>
    <t>Applied Extinguish Plus to the compost area (and into the woods to the north), the poultry area and the entire yard area; trash &amp; recycle; inspected irrigation system and made some adjustents;</t>
  </si>
  <si>
    <t>main garden; S patio area;</t>
  </si>
  <si>
    <t>windy from hurricane Delta; West-most bed in main garden is sprouting; rethinking replacements in the orchard - might try some grafting;</t>
  </si>
  <si>
    <t>raised beds;</t>
  </si>
  <si>
    <t>Cleaned chicken coops; cut weeds in side pasture 2; cut weeds in top of pasture 2; pulled out 3 tractor loads of wood out of the top of  pasture 2;</t>
  </si>
  <si>
    <t>5.08 gallons diesel</t>
  </si>
  <si>
    <t>Lime rootstock is likely bitter orange; Galena may be going into heat - put nose under Jewel's crotch and spent much of the day in the SE pasture corner;</t>
  </si>
  <si>
    <t>Galena did lots of mooing - likely in heat;</t>
  </si>
  <si>
    <t>Moved the tripod stand &amp; gravity feeder; went through the paint in the garage;</t>
  </si>
  <si>
    <t>entire garden;</t>
  </si>
  <si>
    <t>Goosie doesn't seem to like the new feed and isn't eating it; most plants are up in the garden, but weeds are coming fast;</t>
  </si>
  <si>
    <t>All orchard rows; w row on main garden; papaya; pineapple</t>
  </si>
  <si>
    <t>Tina's birthday!</t>
  </si>
  <si>
    <t>papaya; pineapple</t>
  </si>
  <si>
    <t>shredded more of P2; pulled out another load of wood from P2;</t>
  </si>
  <si>
    <t>went to Plants &amp; Things - had 3 types of pomegranates, several types of blueberries, blackberries &amp; peaches, but no grapes or persimmons;</t>
  </si>
  <si>
    <t>Kiowa blackberry</t>
  </si>
  <si>
    <t>Parfianka pomegranate</t>
  </si>
  <si>
    <t>Texas Pink pomegranate</t>
  </si>
  <si>
    <t>rounding error</t>
  </si>
  <si>
    <t>bought 2 pomegranates &amp; a blackberry at Plants &amp; Things; pulled out about 2 more loads of wood from P2; pulled out a load of manure from the SE corner of P2;</t>
  </si>
  <si>
    <t>green snake;</t>
  </si>
  <si>
    <t>cold front, so cooler;</t>
  </si>
  <si>
    <t>put buggy corn in the deer feeder; cleaned out corn bin and bleached; planted Texas Pink pomegranate; Planted Kiowa blackberry; cut back yard push mower grass;</t>
  </si>
  <si>
    <t>papaya; pineapple; new pomegranate &amp; blackberry;</t>
  </si>
  <si>
    <t>4 cu ft tree/shrub soil</t>
  </si>
  <si>
    <t>Amdro gopher bait</t>
  </si>
  <si>
    <t>something knocked over one of the collard greens;</t>
  </si>
  <si>
    <t>papaya; pineapple; main garden; East raised beds; blackberry row in orchard;</t>
  </si>
  <si>
    <t>planted Parfianka pomegranate; put fence around new pomegranates; plugged hole in hose made for gooseberries; irrigated new pomegranates;</t>
  </si>
  <si>
    <t>scoop</t>
  </si>
  <si>
    <t>50# Prod Price corn</t>
  </si>
  <si>
    <t>Chicken peck block</t>
  </si>
  <si>
    <t>Protein block</t>
  </si>
  <si>
    <t>2 bags pine pellets</t>
  </si>
  <si>
    <t>Jewel may be be mooing - need to watch if she is in heat; ate green pepper and a couple of radishes from the garden!</t>
  </si>
  <si>
    <t>Bottom 3 orchard rows;</t>
  </si>
  <si>
    <t>Aggressive behavior by the cows towards each other - - possibly Jewel in heat;</t>
  </si>
  <si>
    <t>part of main garden;</t>
  </si>
  <si>
    <t>whole garden;</t>
  </si>
  <si>
    <t>trash &amp; recycle;</t>
  </si>
  <si>
    <t>egg count has been low; still seing Galena trying to mount Jewel;</t>
  </si>
  <si>
    <t>orchard top 3 rows and bottom row;</t>
  </si>
  <si>
    <t>weeded a little bit of East-most raised beds; snipped more suckers off the Moro blood orange;</t>
  </si>
  <si>
    <t>some of the citrus is coming back with new leaves;</t>
  </si>
  <si>
    <t>Soil pH &amp; moisture meter</t>
  </si>
  <si>
    <t>flock of egrets;</t>
  </si>
  <si>
    <t>cold front - cooling rapidly;</t>
  </si>
  <si>
    <t>Houston Garden Ctr, Lowes</t>
  </si>
  <si>
    <t>Pineapple Pear tree (HGC)</t>
  </si>
  <si>
    <t>Fuyu Persimmon tree (Lowes)</t>
  </si>
  <si>
    <t>Dirt for orchard (Lowes)</t>
  </si>
  <si>
    <t>went to Houston Garden Ctr in Cypress and then to Lowes to buy trees (persimmon &amp; pear) &amp; soil;</t>
  </si>
  <si>
    <t>Houston Garden Center 70% off sale starting; 52F this morning; Orps still not laying well (none today) and appear to be molting;</t>
  </si>
  <si>
    <t>50# cattle cubes (Nutrena)</t>
  </si>
  <si>
    <t>bottom 4 orchard rows;</t>
  </si>
  <si>
    <t>planted Fuyu persimmon and Pineapple pear;</t>
  </si>
  <si>
    <t>worst egg day in a long time - only 1 egg for 9 hens; need to check Discount Trees of Brenham for Hachiya persimmon - maybe get a Celeste Fig at TSC;</t>
  </si>
  <si>
    <t>6 eggs today despite rain - 1 from the Orps;</t>
  </si>
  <si>
    <t>rained in pm</t>
  </si>
  <si>
    <t>mixed some oyster grit into soy meal for the small (barred rock) coop;</t>
  </si>
  <si>
    <t>rainy and cool - didn't get out;</t>
  </si>
  <si>
    <t>not sure if there might be some doubles but it was different parts of the day;</t>
  </si>
  <si>
    <t>light rain in the am;</t>
  </si>
  <si>
    <t>steady light rain in am and until about 2pm;</t>
  </si>
  <si>
    <t>still nursing a right shoulder bursitis episode that started Monday;</t>
  </si>
  <si>
    <t>missed one…</t>
  </si>
  <si>
    <t>saw one but no shot</t>
  </si>
  <si>
    <t>Push mender hose repair for orchard</t>
  </si>
  <si>
    <t>entire garden</t>
  </si>
  <si>
    <t>put up ladder &amp; tree stand;</t>
  </si>
  <si>
    <t>election day…;</t>
  </si>
  <si>
    <t>papaya;</t>
  </si>
  <si>
    <t>weeded eastmost raised bed;;</t>
  </si>
  <si>
    <t>lots of deer damage to the peas and green peppers on the East raised beds;</t>
  </si>
  <si>
    <t>placed the corral panels around the raised beds to keep the deer away</t>
  </si>
  <si>
    <t>pineapple not doing great in the colder weather;</t>
  </si>
  <si>
    <t>whole garden; papaya; pineapple;</t>
  </si>
  <si>
    <t>moved the stand;</t>
  </si>
  <si>
    <t>Ace Hardware</t>
  </si>
  <si>
    <t>grafting tape</t>
  </si>
  <si>
    <t>flagging tape</t>
  </si>
  <si>
    <t>cut grass in the main garden; cleaned chicken coops; put poop from the barn in the compost; cut grass around the P3 water pipe; cut grass along the driveway; cut with the push mower along the driveway P2 pasture fence; checked the fluids on the tractor; cut a path from the driveway to the gate in P3;</t>
  </si>
  <si>
    <t>Looks like ground bees are gone from the P3 water pipe, so should be able to fix it now;</t>
  </si>
  <si>
    <t>Foggy!;</t>
  </si>
  <si>
    <t>diesel - 5.047 gal</t>
  </si>
  <si>
    <t>Chevron Westwood Travl Ctr; TSC</t>
  </si>
  <si>
    <t>Corn - 40#</t>
  </si>
  <si>
    <t>barrel bolts</t>
  </si>
  <si>
    <t>re-sighted in crossbow; picked some veg's for MK;</t>
  </si>
  <si>
    <t>dark eyed junco</t>
  </si>
  <si>
    <t>Jewel likely in heat, as she was mooing loudly all day;</t>
  </si>
  <si>
    <t>Big flock of sandhill cranes;</t>
  </si>
  <si>
    <t>Galena was very aggressive towards Jewel today;</t>
  </si>
  <si>
    <t>Galena mooing a lot as though she is in heat now;</t>
  </si>
  <si>
    <t>entire garden; top 2 orchard rows;</t>
  </si>
  <si>
    <t>weeded main garden;</t>
  </si>
  <si>
    <t>2 Orp eggs today - first in about 4 days; small coop egg door opened again and 1 chicken got out - need to put on barrel bolts;</t>
  </si>
  <si>
    <t>bottom 4 orchard rows; rained for a couple of hours;</t>
  </si>
  <si>
    <t xml:space="preserve">one load of cow poop to the compost pile; </t>
  </si>
  <si>
    <t>hose bibb</t>
  </si>
  <si>
    <t>Cut west side of P2/3 fence with hand mower; Cut weeds around the P2/3 water pipe; cut off the uneven top; purchased new hose bibb and elbow - put together but not on the pipe yet;</t>
  </si>
  <si>
    <t>1/2 inch PVC elbow</t>
  </si>
  <si>
    <t>no orp eggs today; have struggled to find barrel bolts small enough for the coop;</t>
  </si>
  <si>
    <t>MK made Yaupon Holly tea - was remarkably good; 2 Orp eggs again today;</t>
  </si>
  <si>
    <t>Attached hose bibb/ elbow to pipe in the field but have not yet tested it; picked location for new stand;</t>
  </si>
  <si>
    <t>bought new deer stand at Academy; maimer;</t>
  </si>
  <si>
    <t>another egg pecked in the barred rock coop; 1 orp egg;</t>
  </si>
  <si>
    <t>Orps</t>
  </si>
  <si>
    <t>Barred Rock &amp; 2 Mutts</t>
  </si>
  <si>
    <t>Penelope &amp; The Eagle</t>
  </si>
  <si>
    <t>50# Dumor Layer feed</t>
  </si>
  <si>
    <t>bought layer feed at TSC;</t>
  </si>
  <si>
    <t>Northern flickers;</t>
  </si>
  <si>
    <t>Northern flicker;</t>
  </si>
  <si>
    <t>brought the papaya and pineapple back out since it should stay above the 40s this week; potted lemon looking very wilty, so pulled some dirt off the root transition and watered;</t>
  </si>
  <si>
    <t>papaya; pineapple; potted lemon;</t>
  </si>
  <si>
    <t>very brief drizzle;</t>
  </si>
  <si>
    <t>tangerines are mostly orange now and should be ready by Christmas;</t>
  </si>
  <si>
    <t>put more corn in feeder; helped Tina move into revovated kitchen;</t>
  </si>
  <si>
    <t>brief drizzle;</t>
  </si>
  <si>
    <t>continued to move into the kitchen;</t>
  </si>
  <si>
    <t>trash &amp; recycle; finished the P3 hose bibb (filled in hole); got a half scoop of cow poop; puta scoop of leaves from the driveway on the refuse pile;</t>
  </si>
  <si>
    <t>Crow</t>
  </si>
  <si>
    <t>Labor Day</t>
  </si>
  <si>
    <t>seems like there are 100s of sparrows around now;</t>
  </si>
  <si>
    <t>windy;</t>
  </si>
  <si>
    <t>light rain for a few minutes am; supposed to rain overnight;</t>
  </si>
  <si>
    <t>continued to move back into the kitchen…</t>
  </si>
  <si>
    <t>picked mustard greens;</t>
  </si>
  <si>
    <t>retrieved trail camera and processed pictures - then moved it to P3; worked on new tripod stand;</t>
  </si>
  <si>
    <t>all orchard rows; main garden; rained in the wee hours;</t>
  </si>
  <si>
    <t>worked on tripod stand;</t>
  </si>
  <si>
    <t>flock of sand hill cranes;</t>
  </si>
  <si>
    <t>Thanksgiving Day; rain expected overnight and into Friday;</t>
  </si>
  <si>
    <t xml:space="preserve">moved old fridge to the garage; worked on tripod stand with Sean; </t>
  </si>
  <si>
    <t>an egret and a flock of sand hill cranes;</t>
  </si>
  <si>
    <t>flock + 1</t>
  </si>
  <si>
    <t>put up the Christmas tree but didn't decorate;</t>
  </si>
  <si>
    <t>steady, heavy rain; ~1.2 inches total;</t>
  </si>
  <si>
    <t>finished new tripod stand with Sean; moved leftover trim to the barn; got lids to put papaya and pineapple on in the garage, and set up grow light; scooped poop around barn; took down fly soaky thing for the winter;</t>
  </si>
  <si>
    <t>Although not captured I see lots of small birds; I think the one I see most is a house wren; 5 sand hill cranes;</t>
  </si>
  <si>
    <t>put some 34-0-0 nitrogen on the pineapple and the papaya when I moved them into the garage;</t>
  </si>
  <si>
    <t>2 egrets;</t>
  </si>
  <si>
    <t>Discount Trees of Brenham</t>
  </si>
  <si>
    <t>Victoria Red Grape</t>
  </si>
  <si>
    <t>Sam Houston Peach</t>
  </si>
  <si>
    <t>Warren Pear</t>
  </si>
  <si>
    <t>4 lb BioTone for root growth</t>
  </si>
  <si>
    <t>trash &amp; recycle; bought Warren pear, Victoria Red grape and Sam Houston peach at Discount Trees of Brenham; checked Plants &amp; Things but most fruit inventory was gone; picked the riper tomatoes and all the peppers owing to upcoming freeze;</t>
  </si>
  <si>
    <t>supposed to freeze tonight (30 F); was 38 F last night;</t>
  </si>
  <si>
    <t>hard freeze appears to have killed all the tomatoes and peppers;</t>
  </si>
  <si>
    <t>picked the remaining green tomatoes but they are likely all destined for compost;</t>
  </si>
  <si>
    <t>light rain most of the day - ~0.2" total;</t>
  </si>
  <si>
    <t>sand hill crane;</t>
  </si>
  <si>
    <t>trash &amp; recycle; too much shopping to get anything done…;</t>
  </si>
  <si>
    <t>made salsa from garden tomatoes &amp; jalapenos!</t>
  </si>
  <si>
    <t>took a load of cow poop from the barn to the compost pile; cleaned the trays and nest boxes in the chicken coops; set live traps near the Goosie pen;</t>
  </si>
  <si>
    <t>looks like armadillos are back around the poultry yard; picked a big mess of collard greens - had dinner and 2 gallon bags left over;</t>
  </si>
  <si>
    <t>put water on new trees and grape vine;</t>
  </si>
  <si>
    <t>nothing in traps;</t>
  </si>
  <si>
    <t>not sure these are all different, but saw at different times and places;</t>
  </si>
  <si>
    <t>only 1 (blue) egg today;</t>
  </si>
  <si>
    <t>appears that one of the eggs in the barred rock coop was eaten;</t>
  </si>
  <si>
    <t>looks like another egg was eaten today in the barred rock coop;</t>
  </si>
  <si>
    <t>papaya; pineapple; (both in garage); rained today with a few downpours;</t>
  </si>
  <si>
    <t>5 eggs - best in a while;</t>
  </si>
  <si>
    <t>probably rained some more overnight but dry today;</t>
  </si>
  <si>
    <t>intermittant rain and high wind;</t>
  </si>
  <si>
    <t>50# Bird seed for Goosie</t>
  </si>
  <si>
    <t>50# Cattle cubes</t>
  </si>
  <si>
    <t>40# Dumor egg maxx;</t>
  </si>
  <si>
    <t>rainy &amp; very windy;</t>
  </si>
  <si>
    <t>Goosie trying to avoid going into the pen the last couple of nights;</t>
  </si>
  <si>
    <t>May have rained early but I didn't notice;</t>
  </si>
  <si>
    <t>Barred rock pen apparently had another egg get eaten; Orps are laying a little more often;</t>
  </si>
  <si>
    <t>supposed to hit 31 over night;</t>
  </si>
  <si>
    <t>Goosie still being a pain to get into her pen in the evening;</t>
  </si>
  <si>
    <t>Galena mooing a lot and likely in heat; Another egg eaten in the barred rock coop;</t>
  </si>
  <si>
    <t>Xmas shopping…</t>
  </si>
  <si>
    <t>Rained heavily at times</t>
  </si>
  <si>
    <t>Jewel mooing today and last night per Tina; picked some huge turnips!; paving stone on the patio needs re-set;</t>
  </si>
  <si>
    <t>Cleaned off the patio and the driveway - took about 2 hours; replaced the cotter pin in the 16' stand ;</t>
  </si>
  <si>
    <t>25lb flock block</t>
  </si>
  <si>
    <t>50lb whole corn</t>
  </si>
  <si>
    <t>lock pin</t>
  </si>
  <si>
    <t>no deer</t>
  </si>
  <si>
    <t>Another egg eaten in the barred rock coop despite the pecking block - will likely need to start separation; baited big trap with marshmallows;</t>
  </si>
  <si>
    <t>Still mooing…; trapped a young racoon;</t>
  </si>
  <si>
    <t>I wonder if the rut is over - less deer movement and couple of days ago saw the alpha buck chasing does and fawns outside the main harem; put some chicken feed beneath the small trap;</t>
  </si>
  <si>
    <t>nothing in traps - put trail cam on them;</t>
  </si>
  <si>
    <t>Moved the 16' stand to the east about 70 yds;</t>
  </si>
  <si>
    <t>Christmas; put ceramic eggs in the barred rock coop to discourage egg eating;</t>
  </si>
  <si>
    <t>Goosie was very hard to get in tonight; found another egg eaten in the barred rock pen - not counting these; added cookies to traps;</t>
  </si>
  <si>
    <t>picked the Darcy tangerines - got 9;</t>
  </si>
  <si>
    <t>one of the fawns was a button buck;</t>
  </si>
  <si>
    <t>no eggs today - but looks like one got eaten in barred rock coop; papaya is blooming in the garage;</t>
  </si>
  <si>
    <t>took down tree stand; moved smaller tripod stand; moved a tractor scoop of hay/ poop to the compost piles;</t>
  </si>
  <si>
    <t>Goosie very hard to get in today; found 4 tomatoes that could still be eaten despite 3 frosts!; 1 egg aparently eaten today;</t>
  </si>
  <si>
    <t>Composted a bunch of leaves from the patio and topped with poop &amp; straw from the barn; pulled down dead tomato vines; cleaned chicken coop nest boxes and trays and replaced straw; washed off fake eggs; MK thinks she found the chicken eating eggs and marked her with purple stuff - might move her;</t>
  </si>
  <si>
    <t>very short sprinkle in PM;</t>
  </si>
  <si>
    <t>moved chicken coop and traps;</t>
  </si>
  <si>
    <t>Galena mounting &amp; mooing - appears to be in heat; another egg eaten; Emma Dow contacted Jennifer Smith on acreage;</t>
  </si>
  <si>
    <t>short hard rain;</t>
  </si>
  <si>
    <t>J Smith wants $40K/acre; Goosie still acting out;</t>
  </si>
  <si>
    <t>rained hard all day - app says 2";</t>
  </si>
  <si>
    <t>Goosie does not appear to be eating her food;</t>
  </si>
  <si>
    <t>New Year's Day</t>
  </si>
  <si>
    <t>took couch to MK in Austin;</t>
  </si>
  <si>
    <t>last day of deer season;</t>
  </si>
  <si>
    <t>6 5' stakes</t>
  </si>
  <si>
    <t>got coolant for the Volvo;</t>
  </si>
  <si>
    <t>took down smaller tripod stand and discharged crossbow;</t>
  </si>
  <si>
    <t>a deer came inside the garden fence - scared it out; another egg eaten in barred rock coop;</t>
  </si>
  <si>
    <t>yet another egg eaten;</t>
  </si>
  <si>
    <t>rained hard in the afternoon;</t>
  </si>
  <si>
    <t>bought a pineapple guava at Houston Garden Ctr;</t>
  </si>
  <si>
    <t>Pineapple Guava tree</t>
  </si>
  <si>
    <t>picked some kale;</t>
  </si>
  <si>
    <t>took down large stand;</t>
  </si>
  <si>
    <t>Put together Tina's new desk; put together new composter and gave it a first load;</t>
  </si>
  <si>
    <t>Jewel doing a lot of mooing; lost another egg to eating;</t>
  </si>
  <si>
    <t>Rained and snowed heavily;</t>
  </si>
  <si>
    <t>concerned that snow and ice will kill most of the garden;</t>
  </si>
  <si>
    <t>robins</t>
  </si>
  <si>
    <t>got about 1.5" snow - melted off today;</t>
  </si>
  <si>
    <t>robin</t>
  </si>
  <si>
    <t>chickens aren't eating much; cows were back in the field after a couple of cold wet days in the barn;</t>
  </si>
  <si>
    <t>pineapple; papaya; guava;</t>
  </si>
  <si>
    <t>getting low on nuggets and chicken feed - have been giving the chickens a lot of corn with no obviously ill effects; last year (2020) first Goosie egg came on 13 Jan, so might get one soon;</t>
  </si>
  <si>
    <t>4 eggs from the Orpies!;</t>
  </si>
  <si>
    <t>Blue seed potatos</t>
  </si>
  <si>
    <t>Kennebec seed potatoes</t>
  </si>
  <si>
    <t>put salt in water system; put chlorine in septic; cleaned Sean's room; cleaned 22; dug sweet potatoes;</t>
  </si>
  <si>
    <t>sweet potatoes were too small to use - will try to replant in a pot and use for greens; picked the peas but not enough left to really use;</t>
  </si>
  <si>
    <t>12 of 10' deck boards for grape arbor</t>
  </si>
  <si>
    <t>dowel rod for Goosie wing</t>
  </si>
  <si>
    <t>sugar snap pea seeds</t>
  </si>
  <si>
    <t>4 cu ft tree soil</t>
  </si>
  <si>
    <t>4 cu ft garden soil</t>
  </si>
  <si>
    <t>picked some bok choy;</t>
  </si>
  <si>
    <t>pulled out Sean's Ruckus battery and bought a new one, but still need to install; bought materials for the grape raised beds;</t>
  </si>
  <si>
    <t>MLK day;</t>
  </si>
  <si>
    <t xml:space="preserve"> got the Ruckus running; built the S grape raised bed but didn't get it filled yet;</t>
  </si>
  <si>
    <t>purchased grape and trees, and transplanted grape;</t>
  </si>
  <si>
    <t>Goosie poking around in places I haven't seen her go before - maybe looking for a nesting place?; another egg eaten in the barred rock coop; Galena still mounting Jewel;</t>
  </si>
  <si>
    <t>Galena mounting Jewel;</t>
  </si>
  <si>
    <t>Light rain all day;</t>
  </si>
  <si>
    <t>trash and recycle;</t>
  </si>
  <si>
    <t>papaya, pineapple, guava; very light rain overnight and today;</t>
  </si>
  <si>
    <t>Bobcat visit last night - was caught in trap for about 1.5 hours but escaped; still no sign of Goosie nest; another egg eaten in the barred rock coop;</t>
  </si>
  <si>
    <t>filled new grape raised bed with cow poop; reset trail cam;</t>
  </si>
  <si>
    <t>used all my composted cow poop; Galena had aggressive behavior today - pawing the ground;</t>
  </si>
  <si>
    <t>replanted Victoria Red grapes and planted new one in new raised bed; planted Warren pear; planted Sam Houston peach;</t>
  </si>
  <si>
    <t>very warm today (high 70s)</t>
  </si>
  <si>
    <t>watered newly planted trees and grapes; some brief rain;</t>
  </si>
  <si>
    <t>pine warbler; hawk? Had a white tail; robins</t>
  </si>
  <si>
    <t>1 pine warbler; robins</t>
  </si>
  <si>
    <t>Cub Cadet 54" zero turn mower for orchard</t>
  </si>
  <si>
    <t>cut the potatoes to prep for  planting;</t>
  </si>
  <si>
    <t>potted lemon; papaya; guava; pineapple;</t>
  </si>
  <si>
    <t>2 Victoria Red grapes</t>
  </si>
  <si>
    <t>Discount Trees of Brenham; TSC;</t>
  </si>
  <si>
    <t>Hose y for orchard</t>
  </si>
  <si>
    <t>4 cf garden soil for grapes</t>
  </si>
  <si>
    <t>bought 2 Victoria Red grapes at Disc Trees of Brenham and planted them; planted potatoes in MK garden &amp; main garden; repaired main garden manifold because hose cap broke;</t>
  </si>
  <si>
    <t>main garden (with new potatoes); new grapes;</t>
  </si>
  <si>
    <t>robins;</t>
  </si>
  <si>
    <t>huge flock</t>
  </si>
  <si>
    <t>Goosie getting a big sag like last year but does not appear to be nesting yet; picked a huge turnip out of the raised bed; started small mower but it hesitated;</t>
  </si>
  <si>
    <t>weeded pecans; got a tractor scoop of poop from P2 SE corner; moved wire pile but too big for truck; made a ground stand;</t>
  </si>
  <si>
    <t>MK garden potatoes; part of main garden; orchard row with new grapes;</t>
  </si>
  <si>
    <t>small flock</t>
  </si>
  <si>
    <t>a couple of pine warblers and a few robins;</t>
  </si>
  <si>
    <t>Coops need painted; Goosie hanging low but still no eggs;</t>
  </si>
  <si>
    <t>robins: vultures were turkey vultures rather than the usual black vultures;</t>
  </si>
  <si>
    <t>trash &amp; recycle; ran small mower and cleaned out air filter; cut a little of the front yard;</t>
  </si>
  <si>
    <t>2 pine warblers; robins</t>
  </si>
  <si>
    <t>still no Goosie eggs!</t>
  </si>
  <si>
    <t>orchard row with new grapes;</t>
  </si>
  <si>
    <t>top orchard row and 3rd row; potatoes; collards; north-most palm</t>
  </si>
  <si>
    <t>big flock</t>
  </si>
  <si>
    <t>rained hard briefly;</t>
  </si>
  <si>
    <t>first time to get 6 eggs since November; cool and rainy today after almost 80 yesterday;</t>
  </si>
  <si>
    <t>had to catch up on work and so didn't get to work on the farm;</t>
  </si>
  <si>
    <t>papaya; pineapple; guava;</t>
  </si>
  <si>
    <t>still working…</t>
  </si>
  <si>
    <t>Total</t>
  </si>
  <si>
    <t>Wkly Rolling Avg</t>
  </si>
  <si>
    <t>This weekend need to clean coops, move the gravity feeder, fill with protein feed, check nest boxes, get another scoop of poop;</t>
  </si>
  <si>
    <t>opened up head gate area so cows can eat down grass in the chute;</t>
  </si>
  <si>
    <t>picked first batch of swiss chard; supposed to freeze hard this weekend - will likely kill everything in the garden; another 6 egg day!;</t>
  </si>
  <si>
    <t>really big flock;</t>
  </si>
  <si>
    <t>turned very cold and may get to teens in a few days; no eggs today;</t>
  </si>
  <si>
    <t>light rain much of the day;</t>
  </si>
  <si>
    <t>rainy and just above freezing today;</t>
  </si>
  <si>
    <t>gave the cows some dry hay to eat today;</t>
  </si>
  <si>
    <t>moved the potted lemon inside the house; gave the cows some extra hay;</t>
  </si>
  <si>
    <t>cold - no rain;</t>
  </si>
  <si>
    <t>35# wild bird seed</t>
  </si>
  <si>
    <t>50# cow cubes</t>
  </si>
  <si>
    <t>50# cracked corn</t>
  </si>
  <si>
    <t xml:space="preserve">papaya; guava; pineapple; lemon in pot; </t>
  </si>
  <si>
    <t>cold, but going to be colder all week;</t>
  </si>
  <si>
    <t>covered citrus trees, Goosie coop, chicken tractor, and house outside faucets; picked cabbage, turnips &amp; radishes from main garden;</t>
  </si>
  <si>
    <t>high 20's &amp; freezing rain/ snow;</t>
  </si>
  <si>
    <t>moved all the poultry into the garage for the next couple of days; moved firewood to the front door; picked remaining turnips, beets; put insulation on water well pipes;</t>
  </si>
  <si>
    <t>amazing to get 4 eggs in this weather - 1 blue egg laid in the garage!; another egg laid later but only when barred rock coop escaped and the egg broke on the garage floor;</t>
  </si>
  <si>
    <t>temperatures in the teens all day; all poultry in the garage, and cows seem to be doing well enough; Jewel might be in heat owing to mounting behavior; only egg laid today was in barred rock garage cage and it was eaten by one of the chickens;</t>
  </si>
  <si>
    <t>teens all day but no rain; about 3-4" of snow on the ground;</t>
  </si>
  <si>
    <t>Presidents' Day - worked on taxes…;</t>
  </si>
  <si>
    <t>several small flocks - might be the same ones</t>
  </si>
  <si>
    <t>in teens all day and 3-4" snow; wrens/ sparrows/ cardinals/ grackles all vying for the bird seed in the feeders; robins;</t>
  </si>
  <si>
    <t>melted off some;</t>
  </si>
  <si>
    <t>was 7 degrees this morning; Goosie &amp; chickens still in the garage; Found 3 brown eggs and 1 blue egg but the blue disappeared and was probably eaten - didn't count it; Cows seem fine - gave them extra hay; found a tiny dead bird in the barn - likely froze;</t>
  </si>
  <si>
    <t>lots during the day around the feeder;</t>
  </si>
  <si>
    <t>freezing rain AM;</t>
  </si>
  <si>
    <t>got a tractor load of firewood;</t>
  </si>
  <si>
    <t>melting and soggy out; birds ate a whole feeder of seed in 2 days;</t>
  </si>
  <si>
    <t>some light snow;</t>
  </si>
  <si>
    <t>4 eggs laid inside today; should likely be able to get chickens back in coops on Saturday; supposed to be 18 overnight;</t>
  </si>
  <si>
    <t>should be the last night with a hard freeze;</t>
  </si>
  <si>
    <t>should be last hard freeze tonight; robins</t>
  </si>
  <si>
    <t>took the poultry back out to their coops; uncovered the citrus trees and stowed covers;</t>
  </si>
  <si>
    <t>Poultry and cows look okay, but poultry might have lost some weight; citrus trees were damaged but only 2 had any leaves left before the big freeze anyway;</t>
  </si>
  <si>
    <t>7 eggs but not sure if some might have been from Saturday, as we only picked up the 2 at mid day yesterday; Goosie in the front yard - unusual - still no nest yet that we know of;</t>
  </si>
  <si>
    <t>making turnip pickles and frozen turnips and pickled remaining beets;</t>
  </si>
  <si>
    <t>warm today;</t>
  </si>
  <si>
    <t>Buccaneer Shell</t>
  </si>
  <si>
    <t>5.071 gal diesel for tractor</t>
  </si>
  <si>
    <t>Let Goosie out late and she was mad;</t>
  </si>
  <si>
    <t>bought diesel for the tractor; took the potted lemon and oregano back outside;</t>
  </si>
  <si>
    <t>trash &amp; recycle; threw the ruined turnip greens on the compost pile; pulled more of the deep freeze stuff away from the garage and house</t>
  </si>
  <si>
    <t>All the Orps laid today! First time in a very long time;</t>
  </si>
  <si>
    <t>7 eggs today!;</t>
  </si>
  <si>
    <t>light rain most of the day;</t>
  </si>
  <si>
    <t>Light cleaning of the coops;</t>
  </si>
  <si>
    <t>Goosie may have laid an egg in her Goosie pen, as she appears to have made a nest and was guarding the entrance;</t>
  </si>
  <si>
    <t xml:space="preserve">robins; </t>
  </si>
  <si>
    <t>small flock;</t>
  </si>
  <si>
    <t>misty today;</t>
  </si>
  <si>
    <t>bought Tina's Dodge Grand Caravan STX today - took most of the day; tried to flatten out the front yard tractor damage and stack up the remaining wood;</t>
  </si>
  <si>
    <t>light rain AM;</t>
  </si>
  <si>
    <t>still no obvious Goosie egg despite little nests in her pen; need to prep garden for planting;</t>
  </si>
  <si>
    <t>robin;</t>
  </si>
  <si>
    <t>flock;</t>
  </si>
  <si>
    <t>8 eggs!; TSC advertising chick days now;</t>
  </si>
  <si>
    <t>Took all the plants out of the garage; cut back ginger and outside potted plants that were frozen; cleaned the driveway of leaves and goose poop; cleaned the "chick bins" we used for the big chickens; Put the light/ ext cords from the well away; cleaned up leaves/ sticks on the front walk;</t>
  </si>
  <si>
    <t>rain all day - heavy at times;</t>
  </si>
  <si>
    <t>bought chicken feed and cattle cubes;</t>
  </si>
  <si>
    <t>50# Nutrena cattle cubes</t>
  </si>
  <si>
    <t>Still no obvious Goosie eggs but another 8 eggs from the chickens!; Potted lemon is close to blooming now;</t>
  </si>
  <si>
    <t>walked the orchard - 1 pear has leaves sprouting &amp; 1 peach looks like it will bloom - too early to tell on citrus except sour orange roots on the lime;</t>
  </si>
  <si>
    <t>put 3 tablets chlorine in septic; refilled bird feeder; inspected orchard;</t>
  </si>
  <si>
    <t>no chicks yet at TSC;</t>
  </si>
  <si>
    <t>pine warbler</t>
  </si>
  <si>
    <t>bought 3 pregnant cows today and they gave us 2 mini-goats to be delivered tomorrow; composted cow poop from the barn; put out new protein / mineral block; cleaned out dog pens for the goats;</t>
  </si>
  <si>
    <t>cow day -went to see Wes and Sue French;</t>
  </si>
  <si>
    <t>Wes French (cows); TSC</t>
  </si>
  <si>
    <t>3 pregnant cows</t>
  </si>
  <si>
    <t>2 pygmy goats</t>
  </si>
  <si>
    <t>50# Dumor goat feed</t>
  </si>
  <si>
    <t>2 mags: Goats &amp;TX gardening</t>
  </si>
  <si>
    <t>cow mineral block</t>
  </si>
  <si>
    <t>feeder for chickens (2 compartment)</t>
  </si>
  <si>
    <t>Goat tether hardware</t>
  </si>
  <si>
    <t>MK garden taters; main garden west bed; 1 palm;</t>
  </si>
  <si>
    <t>west bed of main garden with nitrogen;</t>
  </si>
  <si>
    <t>planted red potatoes from Wes &amp; Sue; weeded main garden swiss chard &amp; kale; planted Blue Lake bush beans, bok choy &amp; crimson giant radishes; weeded several of the raised beds to prep for planting;</t>
  </si>
  <si>
    <t>got 2 cows today; 1 more cow and 2 goats come tomorrow; Galena &amp; Jewel came down for nuggies but the new cows didn't; one of the y joints on the irrigation system broke; need 2 50' soaker hoses for the western raised beds;</t>
  </si>
  <si>
    <t>put cattle panels around the calf corral to get ready for the goats; required pulling the cattle panels off the blueberries, which look bad; bought soaker hoses, a new Y, a replacement leader hose for cows and some seeds at TSC;</t>
  </si>
  <si>
    <t>two 50' soaker hoses</t>
  </si>
  <si>
    <t>leader hose for cows</t>
  </si>
  <si>
    <t>Y valve for irrigation system</t>
  </si>
  <si>
    <t>Misc seeds for the garden</t>
  </si>
  <si>
    <t>hawk was red shouldered hawk;</t>
  </si>
  <si>
    <t>the last cow and the 2 goats came today; MK named the goats Curry &amp; Stew; one of the new cows took nuggies along with Galena &amp; Jewel; Galena and new cow vying for Boss Cow but Galena appears to be losing; goats were happy to get their Dumor goat feed even though different from what they had (I think it was Producers Pride); barred rock may be molting;</t>
  </si>
  <si>
    <t>west-most garden row; a little on the south grapes row as I was fixing the irrigation system;</t>
  </si>
  <si>
    <t>stretched out soaker hoses for the raised beds to install tomorrow; replaced the Y valve on the irrigation system;</t>
  </si>
  <si>
    <t>Tina tried to feed the goats a carrot but they didn't seem to like it; 2 of the 3 new cows taking nuggies by hand; 1 pear tree blooming;</t>
  </si>
  <si>
    <t>trying to figure out which cow is which among the new ones;</t>
  </si>
  <si>
    <t>All orchard rows; potted trees &amp; shrubs; light rain in pm;</t>
  </si>
  <si>
    <t>watered orchard; created cow log;</t>
  </si>
  <si>
    <t>replaced the soaker hoses in the West raised beds each with 50' soaker hoses;</t>
  </si>
  <si>
    <t>Fiona appears to be the most friendly cow - she is the faded 54; Aine is the new boss cow;</t>
  </si>
  <si>
    <t>Bought feed at TSC;</t>
  </si>
  <si>
    <t>50# Dumor layer pellets</t>
  </si>
  <si>
    <t>35# wild bird seed for Goosie</t>
  </si>
  <si>
    <t>Ayers pear tree</t>
  </si>
  <si>
    <t>Discount Trees of Brenham; TSC</t>
  </si>
  <si>
    <t>TSC only had cornish hen chicks today - only getting them at random; Need to run out to Disc Trees of Brenham to get an Ayers pear tree; working on calcs for 2nd chicken tractor;</t>
  </si>
  <si>
    <t>Got new chicks set up in brooder; planted KY Wonder pole beans on west-most bed &amp; weeded other west bed;</t>
  </si>
  <si>
    <t>Wheels for new chicken tractor</t>
  </si>
  <si>
    <t>6 red sex link pullets</t>
  </si>
  <si>
    <t>Bedding, feed for Luna bunny</t>
  </si>
  <si>
    <t>Shavings, feed for chicks</t>
  </si>
  <si>
    <t>Stock tank secret for cows</t>
  </si>
  <si>
    <t>brush for cows</t>
  </si>
  <si>
    <t>rat snake;</t>
  </si>
  <si>
    <t>Bought Ayers pear tree at DTB; Bought red sex link pullets at TSC; killed rat snake in the garage;</t>
  </si>
  <si>
    <t>Red star sex link pullets</t>
  </si>
  <si>
    <t>Feignting goat bucks</t>
  </si>
  <si>
    <t>Weeded the rest of the raised beds; Planted cucumbers (2 types) and pumpkins;</t>
  </si>
  <si>
    <t>Rained most of the day - drizzle to medium rain;</t>
  </si>
  <si>
    <t>cows are getting a little too rough when taking nuggies;</t>
  </si>
  <si>
    <t>potted trees &amp; shrubs; east most raised beds;</t>
  </si>
  <si>
    <t>planted cantaloupe;</t>
  </si>
  <si>
    <t>smallest Vict Red grape and potted pear tree;</t>
  </si>
  <si>
    <t>All the Vict Red grapes have sprouted except the smallest; A couple of pear trees are still not sprouted; no sign of life in the citrus or figs yet;</t>
  </si>
  <si>
    <t>planted a row of radishes; applied Ext+ ant bait in the poultry yard;</t>
  </si>
  <si>
    <t>1st bluebonnets blooming now; Tina &amp; MK tried to entice the goaties with animal crackers but they weren't much interested; Iolanthe took some nuggets from me - we'll need to feed her on the side;</t>
  </si>
  <si>
    <t>short hard rain in AM;</t>
  </si>
  <si>
    <t>picked the carrots and made slaw;</t>
  </si>
  <si>
    <t>Goosie had 8 eggs hidden in her pen; All the blueberries have sprouted except the Climax and a few are getting ready to bloom - all need weeded;</t>
  </si>
  <si>
    <t>Bought materials for the new chicken tractor;</t>
  </si>
  <si>
    <t>Brenham Transfer Station; Lowes</t>
  </si>
  <si>
    <t>840# double grind mulch for Goosie pen and trees</t>
  </si>
  <si>
    <t>4cuft tree soil</t>
  </si>
  <si>
    <t>bean &amp; squash seeds</t>
  </si>
  <si>
    <t>1"x3' steel tube</t>
  </si>
  <si>
    <t>misc 5/8" hardware for wheels</t>
  </si>
  <si>
    <t>5/8" drill bit</t>
  </si>
  <si>
    <t>Found some more Goosie eggs I didn't find yesterday;</t>
  </si>
  <si>
    <t>red potatoes sprouting; Tina ordered pasta maker;</t>
  </si>
  <si>
    <t>Ayers pear; western row of main bed; top row of orchard; potted trees &amp; shrubs;</t>
  </si>
  <si>
    <t>planted Ayers pear; planted hot peppers; filled holes in Goosie's pen with river rocks; put salt in water purification system;</t>
  </si>
  <si>
    <t>TSC; Lowes</t>
  </si>
  <si>
    <t>Tomato &amp; pepper plants</t>
  </si>
  <si>
    <t>herb plants</t>
  </si>
  <si>
    <t>river rock for Goosie pen</t>
  </si>
  <si>
    <t>5gal Measure Right bucket for chickens</t>
  </si>
  <si>
    <t>3 treated 2x4s for new chicken tractor</t>
  </si>
  <si>
    <t>pole beans starting to pop through the soil;</t>
  </si>
  <si>
    <t>palms; raised beds; main garden except onions &amp; garlic; tree rows 2-4 from the top;</t>
  </si>
  <si>
    <t>south side of middle row in main garden with N2;</t>
  </si>
  <si>
    <t>planted tomatoes, okra, beans, blackeyed peas and misc squashes; cut grass in raised and main bed areas; fixed the broken fence;</t>
  </si>
  <si>
    <t>pulled all the spinach - amazingly delicious; chicks very lively; not much green left in the palms and might be dead;</t>
  </si>
  <si>
    <t>rained hard last night - probably 1-2 inches;</t>
  </si>
  <si>
    <t>downy woodpeckers</t>
  </si>
  <si>
    <t>cucumbers, cantaloupes and pumpkins are up; pole beans ~1" tall; tomatoes and peppers all look good; saw first dewberry blooms;</t>
  </si>
  <si>
    <t>some very light rain</t>
  </si>
  <si>
    <t>put Stew on the chain tether - went well after I shortened the chain;</t>
  </si>
  <si>
    <t>rubber washers for chicken waterer</t>
  </si>
  <si>
    <t>3/8" nut and bolt for chicken waterer</t>
  </si>
  <si>
    <t>Tether stake for goats</t>
  </si>
  <si>
    <t>put a collar on Curry; repaired Orpy watering bucket;</t>
  </si>
  <si>
    <t>potted trees &amp; shrubs;</t>
  </si>
  <si>
    <t>picked some kale; potted lemon blooming like crazy - saw a bee on the blooms today;</t>
  </si>
  <si>
    <t>Tethered both goats; fixed a loosened board in the P2 fence;</t>
  </si>
  <si>
    <t>west-most row of main garden; papaya; pineapple; potted lemon;</t>
  </si>
  <si>
    <t>very brief rain;</t>
  </si>
  <si>
    <t>Tina had landscaper come in and clean up all the beds around our house; unloaded mulch; chained goats to dog pens to let them eat weeds; got the pecan spigot / valves fixed; trash &amp; recycle;</t>
  </si>
  <si>
    <t>rough day on the farm - hurt my back removing goat stakes, an Orpy died, the big goat broke his chain and escaped, and a patio window got broken by the landscape guy; No obvious reason for death of Orpy;</t>
  </si>
  <si>
    <t>feet - close to 7'11"</t>
  </si>
  <si>
    <t>total length</t>
  </si>
  <si>
    <t>TOP</t>
  </si>
  <si>
    <t>VIEW</t>
  </si>
  <si>
    <t>SIDE</t>
  </si>
  <si>
    <t>3" overhang</t>
  </si>
  <si>
    <t>cut to 7' 6" after adjust for 2x4s and 3" overhang on bottom</t>
  </si>
  <si>
    <t>Looks like a light rain overnight; pea-sized hail in the early afternoon, with some rain;</t>
  </si>
  <si>
    <t>Got stuck because my bit I bought was too big for my two B&amp;D battery drills - need to figure out what to do; MK visited - helped her get her bunny packed;</t>
  </si>
  <si>
    <t>Made Goosie egg lasagna noodles!; Built the frame for the new chicken tractor; Planted tomatoes in the green bench ends on "Tina's" patio; Bought deck screws at Lowe's and took back an extra nipple from the spigot repair in the front yard; Did some more detailed calcs for the new chicken tractor;</t>
  </si>
  <si>
    <t>Deck screws for chicken tractor</t>
  </si>
  <si>
    <t>Misc garden plants</t>
  </si>
  <si>
    <t>Misc piping/ valves for P3 irrigation system</t>
  </si>
  <si>
    <t>potted trees and shrubs; freshly planted azaleas &amp; roses;</t>
  </si>
  <si>
    <t>cold over night - mid 40s; vultures found the dead Orpy; squash in west main bed appear to be up;</t>
  </si>
  <si>
    <t>Used 2 Goosie eggs to make spaghetti;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</si>
</sst>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00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2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1" fillId="0" borderId="3" xfId="0" applyFont="1" applyBorder="1"/>
    <xf numFmtId="15" fontId="0" fillId="0" borderId="3" xfId="0" applyNumberFormat="1" applyBorder="1"/>
    <xf numFmtId="0" fontId="1" fillId="0" borderId="4" xfId="0" applyFont="1" applyBorder="1" applyAlignment="1">
      <alignment wrapText="1"/>
    </xf>
    <xf numFmtId="0" fontId="0" fillId="0" borderId="4" xfId="0" applyBorder="1" applyAlignment="1">
      <alignment wrapText="1"/>
    </xf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0" fontId="1" fillId="0" borderId="5" xfId="0" applyFont="1" applyBorder="1"/>
    <xf numFmtId="0" fontId="0" fillId="0" borderId="5" xfId="0" applyBorder="1"/>
    <xf numFmtId="0" fontId="1" fillId="0" borderId="6" xfId="0" applyFont="1" applyBorder="1"/>
    <xf numFmtId="0" fontId="0" fillId="0" borderId="6" xfId="0" applyBorder="1"/>
    <xf numFmtId="2" fontId="0" fillId="0" borderId="4" xfId="0" applyNumberFormat="1" applyBorder="1" applyAlignment="1">
      <alignment wrapText="1"/>
    </xf>
    <xf numFmtId="2" fontId="0" fillId="0" borderId="5" xfId="0" applyNumberFormat="1" applyBorder="1"/>
    <xf numFmtId="2" fontId="0" fillId="0" borderId="1" xfId="0" applyNumberFormat="1" applyBorder="1"/>
    <xf numFmtId="2" fontId="0" fillId="0" borderId="0" xfId="0" applyNumberFormat="1" applyBorder="1"/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Fill="1" applyBorder="1"/>
    <xf numFmtId="0" fontId="1" fillId="3" borderId="0" xfId="0" applyFont="1" applyFill="1"/>
    <xf numFmtId="0" fontId="0" fillId="0" borderId="0" xfId="0" applyFill="1"/>
    <xf numFmtId="0" fontId="0" fillId="5" borderId="0" xfId="0" applyFill="1"/>
    <xf numFmtId="14" fontId="0" fillId="0" borderId="0" xfId="0" applyNumberFormat="1"/>
    <xf numFmtId="0" fontId="0" fillId="0" borderId="9" xfId="0" applyBorder="1"/>
    <xf numFmtId="0" fontId="0" fillId="0" borderId="9" xfId="0" applyFill="1" applyBorder="1"/>
    <xf numFmtId="14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9" xfId="0" applyFill="1" applyBorder="1"/>
    <xf numFmtId="0" fontId="0" fillId="2" borderId="0" xfId="0" applyFill="1"/>
    <xf numFmtId="0" fontId="0" fillId="2" borderId="0" xfId="0" applyFill="1" applyBorder="1"/>
    <xf numFmtId="0" fontId="1" fillId="0" borderId="1" xfId="0" applyFont="1" applyFill="1" applyBorder="1" applyAlignment="1">
      <alignment horizontal="right" wrapText="1"/>
    </xf>
    <xf numFmtId="0" fontId="1" fillId="0" borderId="7" xfId="0" applyFont="1" applyFill="1" applyBorder="1" applyAlignment="1">
      <alignment horizontal="right" wrapText="1"/>
    </xf>
    <xf numFmtId="0" fontId="1" fillId="0" borderId="10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0" fillId="0" borderId="3" xfId="0" applyBorder="1"/>
    <xf numFmtId="14" fontId="0" fillId="0" borderId="3" xfId="0" applyNumberFormat="1" applyBorder="1"/>
    <xf numFmtId="0" fontId="0" fillId="0" borderId="3" xfId="0" applyBorder="1" applyAlignment="1">
      <alignment horizontal="right"/>
    </xf>
    <xf numFmtId="0" fontId="0" fillId="0" borderId="8" xfId="0" applyBorder="1"/>
    <xf numFmtId="0" fontId="0" fillId="0" borderId="9" xfId="0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 wrapText="1"/>
    </xf>
    <xf numFmtId="0" fontId="0" fillId="2" borderId="3" xfId="0" applyFill="1" applyBorder="1"/>
    <xf numFmtId="14" fontId="0" fillId="2" borderId="3" xfId="0" applyNumberFormat="1" applyFill="1" applyBorder="1"/>
    <xf numFmtId="0" fontId="0" fillId="2" borderId="3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8" xfId="0" applyFill="1" applyBorder="1"/>
    <xf numFmtId="0" fontId="0" fillId="2" borderId="9" xfId="0" applyFill="1" applyBorder="1" applyAlignment="1">
      <alignment horizontal="right" wrapText="1"/>
    </xf>
    <xf numFmtId="0" fontId="0" fillId="3" borderId="2" xfId="0" applyFill="1" applyBorder="1"/>
    <xf numFmtId="0" fontId="0" fillId="3" borderId="2" xfId="0" quotePrefix="1" applyFill="1" applyBorder="1"/>
    <xf numFmtId="0" fontId="0" fillId="4" borderId="2" xfId="0" applyFill="1" applyBorder="1"/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/>
    <xf numFmtId="14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6" xfId="0" applyBorder="1" applyAlignment="1">
      <alignment wrapText="1"/>
    </xf>
    <xf numFmtId="2" fontId="0" fillId="0" borderId="0" xfId="0" applyNumberFormat="1"/>
    <xf numFmtId="14" fontId="0" fillId="6" borderId="0" xfId="0" applyNumberFormat="1" applyFill="1"/>
    <xf numFmtId="0" fontId="0" fillId="6" borderId="0" xfId="0" applyFill="1" applyAlignment="1">
      <alignment horizontal="right"/>
    </xf>
    <xf numFmtId="0" fontId="0" fillId="6" borderId="9" xfId="0" applyFill="1" applyBorder="1" applyAlignment="1">
      <alignment horizontal="right"/>
    </xf>
    <xf numFmtId="0" fontId="0" fillId="6" borderId="0" xfId="0" applyFill="1"/>
    <xf numFmtId="0" fontId="0" fillId="6" borderId="9" xfId="0" applyFill="1" applyBorder="1"/>
    <xf numFmtId="0" fontId="0" fillId="6" borderId="0" xfId="0" applyFill="1" applyBorder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0" fillId="0" borderId="9" xfId="0" applyFill="1" applyBorder="1" applyAlignment="1">
      <alignment horizontal="right"/>
    </xf>
    <xf numFmtId="0" fontId="5" fillId="0" borderId="0" xfId="0" applyFont="1"/>
    <xf numFmtId="0" fontId="0" fillId="3" borderId="4" xfId="0" applyFill="1" applyBorder="1" applyAlignment="1">
      <alignment wrapText="1"/>
    </xf>
    <xf numFmtId="0" fontId="0" fillId="7" borderId="0" xfId="0" applyFill="1"/>
    <xf numFmtId="0" fontId="0" fillId="7" borderId="3" xfId="0" applyFill="1" applyBorder="1"/>
    <xf numFmtId="0" fontId="0" fillId="7" borderId="1" xfId="0" applyFill="1" applyBorder="1"/>
    <xf numFmtId="0" fontId="0" fillId="7" borderId="0" xfId="0" applyFill="1" applyBorder="1"/>
    <xf numFmtId="2" fontId="0" fillId="3" borderId="0" xfId="0" applyNumberFormat="1" applyFill="1"/>
    <xf numFmtId="0" fontId="0" fillId="3" borderId="0" xfId="0" applyFill="1" applyBorder="1"/>
    <xf numFmtId="0" fontId="0" fillId="3" borderId="0" xfId="0" quotePrefix="1" applyFill="1" applyBorder="1"/>
    <xf numFmtId="0" fontId="0" fillId="4" borderId="0" xfId="0" applyFill="1" applyBorder="1"/>
    <xf numFmtId="0" fontId="1" fillId="5" borderId="0" xfId="0" applyFont="1" applyFill="1"/>
    <xf numFmtId="0" fontId="0" fillId="5" borderId="4" xfId="0" applyFill="1" applyBorder="1" applyAlignment="1">
      <alignment wrapText="1"/>
    </xf>
    <xf numFmtId="1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165" fontId="0" fillId="0" borderId="0" xfId="0" applyNumberFormat="1"/>
    <xf numFmtId="44" fontId="0" fillId="0" borderId="4" xfId="1" applyFont="1" applyBorder="1" applyAlignment="1">
      <alignment wrapText="1"/>
    </xf>
    <xf numFmtId="2" fontId="0" fillId="0" borderId="1" xfId="0" applyNumberFormat="1" applyBorder="1" applyAlignment="1">
      <alignment horizontal="right"/>
    </xf>
    <xf numFmtId="0" fontId="7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Eggs per chicken by egg color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274525090304306E-2"/>
          <c:y val="0.10482033772327132"/>
          <c:w val="0.91188847985822141"/>
          <c:h val="0.7215360137504937"/>
        </c:manualLayout>
      </c:layout>
      <c:lineChart>
        <c:grouping val="standard"/>
        <c:varyColors val="0"/>
        <c:ser>
          <c:idx val="0"/>
          <c:order val="0"/>
          <c:tx>
            <c:strRef>
              <c:f>'Farm Ledger'!$B$82</c:f>
              <c:strCache>
                <c:ptCount val="1"/>
                <c:pt idx="0">
                  <c:v>blue eggs per chicken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'Farm Ledger'!$BD$81:$WW$81</c:f>
              <c:numCache>
                <c:formatCode>d\-mmm\-yy</c:formatCode>
                <c:ptCount val="566"/>
                <c:pt idx="0">
                  <c:v>43702</c:v>
                </c:pt>
                <c:pt idx="1">
                  <c:v>43703</c:v>
                </c:pt>
                <c:pt idx="2">
                  <c:v>43704</c:v>
                </c:pt>
                <c:pt idx="3">
                  <c:v>43705</c:v>
                </c:pt>
                <c:pt idx="4">
                  <c:v>43706</c:v>
                </c:pt>
                <c:pt idx="5">
                  <c:v>43707</c:v>
                </c:pt>
                <c:pt idx="6">
                  <c:v>43708</c:v>
                </c:pt>
                <c:pt idx="7">
                  <c:v>43709</c:v>
                </c:pt>
                <c:pt idx="8">
                  <c:v>43710</c:v>
                </c:pt>
                <c:pt idx="9">
                  <c:v>43711</c:v>
                </c:pt>
                <c:pt idx="10">
                  <c:v>43712</c:v>
                </c:pt>
                <c:pt idx="11">
                  <c:v>43713</c:v>
                </c:pt>
                <c:pt idx="12">
                  <c:v>43714</c:v>
                </c:pt>
                <c:pt idx="13">
                  <c:v>43715</c:v>
                </c:pt>
                <c:pt idx="14">
                  <c:v>43716</c:v>
                </c:pt>
                <c:pt idx="15">
                  <c:v>43717</c:v>
                </c:pt>
                <c:pt idx="16">
                  <c:v>43718</c:v>
                </c:pt>
                <c:pt idx="17">
                  <c:v>43719</c:v>
                </c:pt>
                <c:pt idx="18">
                  <c:v>43720</c:v>
                </c:pt>
                <c:pt idx="19">
                  <c:v>43721</c:v>
                </c:pt>
                <c:pt idx="20">
                  <c:v>43722</c:v>
                </c:pt>
                <c:pt idx="21">
                  <c:v>43723</c:v>
                </c:pt>
                <c:pt idx="22">
                  <c:v>43724</c:v>
                </c:pt>
                <c:pt idx="23">
                  <c:v>43725</c:v>
                </c:pt>
                <c:pt idx="24">
                  <c:v>43726</c:v>
                </c:pt>
                <c:pt idx="25">
                  <c:v>43727</c:v>
                </c:pt>
                <c:pt idx="26">
                  <c:v>43728</c:v>
                </c:pt>
                <c:pt idx="27">
                  <c:v>43735</c:v>
                </c:pt>
                <c:pt idx="28">
                  <c:v>43743</c:v>
                </c:pt>
                <c:pt idx="29">
                  <c:v>43744</c:v>
                </c:pt>
                <c:pt idx="30">
                  <c:v>43745</c:v>
                </c:pt>
                <c:pt idx="31">
                  <c:v>43746</c:v>
                </c:pt>
                <c:pt idx="32">
                  <c:v>43747</c:v>
                </c:pt>
                <c:pt idx="33">
                  <c:v>43748</c:v>
                </c:pt>
                <c:pt idx="34">
                  <c:v>43749</c:v>
                </c:pt>
                <c:pt idx="35">
                  <c:v>43750</c:v>
                </c:pt>
                <c:pt idx="36">
                  <c:v>43751</c:v>
                </c:pt>
                <c:pt idx="37">
                  <c:v>43752</c:v>
                </c:pt>
                <c:pt idx="38">
                  <c:v>43753</c:v>
                </c:pt>
                <c:pt idx="39">
                  <c:v>43754</c:v>
                </c:pt>
                <c:pt idx="40">
                  <c:v>43755</c:v>
                </c:pt>
                <c:pt idx="41">
                  <c:v>43756</c:v>
                </c:pt>
                <c:pt idx="42">
                  <c:v>43757</c:v>
                </c:pt>
                <c:pt idx="43">
                  <c:v>43763</c:v>
                </c:pt>
                <c:pt idx="44">
                  <c:v>43764</c:v>
                </c:pt>
                <c:pt idx="45">
                  <c:v>43765</c:v>
                </c:pt>
                <c:pt idx="46">
                  <c:v>43766</c:v>
                </c:pt>
                <c:pt idx="47">
                  <c:v>43767</c:v>
                </c:pt>
                <c:pt idx="48">
                  <c:v>43768</c:v>
                </c:pt>
                <c:pt idx="49">
                  <c:v>43769</c:v>
                </c:pt>
                <c:pt idx="50">
                  <c:v>43770</c:v>
                </c:pt>
                <c:pt idx="51">
                  <c:v>43771</c:v>
                </c:pt>
                <c:pt idx="52">
                  <c:v>43772</c:v>
                </c:pt>
                <c:pt idx="53">
                  <c:v>43773</c:v>
                </c:pt>
                <c:pt idx="54">
                  <c:v>43774</c:v>
                </c:pt>
                <c:pt idx="55">
                  <c:v>43775</c:v>
                </c:pt>
                <c:pt idx="56">
                  <c:v>43776</c:v>
                </c:pt>
                <c:pt idx="57">
                  <c:v>43777</c:v>
                </c:pt>
                <c:pt idx="58">
                  <c:v>43778</c:v>
                </c:pt>
                <c:pt idx="59">
                  <c:v>43779</c:v>
                </c:pt>
                <c:pt idx="60">
                  <c:v>43780</c:v>
                </c:pt>
                <c:pt idx="61">
                  <c:v>43781</c:v>
                </c:pt>
                <c:pt idx="62">
                  <c:v>43782</c:v>
                </c:pt>
                <c:pt idx="63">
                  <c:v>43783</c:v>
                </c:pt>
                <c:pt idx="64">
                  <c:v>43784</c:v>
                </c:pt>
                <c:pt idx="65">
                  <c:v>43785</c:v>
                </c:pt>
                <c:pt idx="66">
                  <c:v>43786</c:v>
                </c:pt>
                <c:pt idx="67">
                  <c:v>43787</c:v>
                </c:pt>
                <c:pt idx="68">
                  <c:v>43788</c:v>
                </c:pt>
                <c:pt idx="69">
                  <c:v>43789</c:v>
                </c:pt>
                <c:pt idx="70">
                  <c:v>43790</c:v>
                </c:pt>
                <c:pt idx="71">
                  <c:v>43791</c:v>
                </c:pt>
                <c:pt idx="72">
                  <c:v>43792</c:v>
                </c:pt>
                <c:pt idx="73">
                  <c:v>43793</c:v>
                </c:pt>
                <c:pt idx="74">
                  <c:v>43794</c:v>
                </c:pt>
                <c:pt idx="75">
                  <c:v>43795</c:v>
                </c:pt>
                <c:pt idx="76">
                  <c:v>43796</c:v>
                </c:pt>
                <c:pt idx="77">
                  <c:v>43797</c:v>
                </c:pt>
                <c:pt idx="78">
                  <c:v>43798</c:v>
                </c:pt>
                <c:pt idx="79">
                  <c:v>43799</c:v>
                </c:pt>
                <c:pt idx="80">
                  <c:v>43800</c:v>
                </c:pt>
                <c:pt idx="81">
                  <c:v>43801</c:v>
                </c:pt>
                <c:pt idx="82">
                  <c:v>43802</c:v>
                </c:pt>
                <c:pt idx="83">
                  <c:v>43803</c:v>
                </c:pt>
                <c:pt idx="84">
                  <c:v>43804</c:v>
                </c:pt>
                <c:pt idx="85">
                  <c:v>43805</c:v>
                </c:pt>
                <c:pt idx="86">
                  <c:v>43806</c:v>
                </c:pt>
                <c:pt idx="87">
                  <c:v>43807</c:v>
                </c:pt>
                <c:pt idx="88">
                  <c:v>43808</c:v>
                </c:pt>
                <c:pt idx="89">
                  <c:v>43809</c:v>
                </c:pt>
                <c:pt idx="90">
                  <c:v>43810</c:v>
                </c:pt>
                <c:pt idx="91">
                  <c:v>43811</c:v>
                </c:pt>
                <c:pt idx="92">
                  <c:v>43812</c:v>
                </c:pt>
                <c:pt idx="93">
                  <c:v>43813</c:v>
                </c:pt>
                <c:pt idx="94">
                  <c:v>43814</c:v>
                </c:pt>
                <c:pt idx="95">
                  <c:v>43815</c:v>
                </c:pt>
                <c:pt idx="96">
                  <c:v>43816</c:v>
                </c:pt>
                <c:pt idx="97">
                  <c:v>43817</c:v>
                </c:pt>
                <c:pt idx="98">
                  <c:v>43818</c:v>
                </c:pt>
                <c:pt idx="99">
                  <c:v>43819</c:v>
                </c:pt>
                <c:pt idx="100">
                  <c:v>43820</c:v>
                </c:pt>
                <c:pt idx="101">
                  <c:v>43821</c:v>
                </c:pt>
                <c:pt idx="102">
                  <c:v>43822</c:v>
                </c:pt>
                <c:pt idx="103">
                  <c:v>43823</c:v>
                </c:pt>
                <c:pt idx="104">
                  <c:v>43824</c:v>
                </c:pt>
                <c:pt idx="105">
                  <c:v>43825</c:v>
                </c:pt>
                <c:pt idx="106">
                  <c:v>43826</c:v>
                </c:pt>
                <c:pt idx="107">
                  <c:v>43827</c:v>
                </c:pt>
                <c:pt idx="108">
                  <c:v>43828</c:v>
                </c:pt>
                <c:pt idx="109">
                  <c:v>43829</c:v>
                </c:pt>
                <c:pt idx="110">
                  <c:v>43830</c:v>
                </c:pt>
                <c:pt idx="111">
                  <c:v>43831</c:v>
                </c:pt>
                <c:pt idx="112">
                  <c:v>43832</c:v>
                </c:pt>
                <c:pt idx="113">
                  <c:v>43833</c:v>
                </c:pt>
                <c:pt idx="114">
                  <c:v>43834</c:v>
                </c:pt>
                <c:pt idx="115">
                  <c:v>43835</c:v>
                </c:pt>
                <c:pt idx="116">
                  <c:v>43836</c:v>
                </c:pt>
                <c:pt idx="117">
                  <c:v>43837</c:v>
                </c:pt>
                <c:pt idx="118">
                  <c:v>43838</c:v>
                </c:pt>
                <c:pt idx="119">
                  <c:v>43839</c:v>
                </c:pt>
                <c:pt idx="120">
                  <c:v>43840</c:v>
                </c:pt>
                <c:pt idx="121">
                  <c:v>43841</c:v>
                </c:pt>
                <c:pt idx="122">
                  <c:v>43842</c:v>
                </c:pt>
                <c:pt idx="123">
                  <c:v>43843</c:v>
                </c:pt>
                <c:pt idx="124">
                  <c:v>43844</c:v>
                </c:pt>
                <c:pt idx="125">
                  <c:v>43845</c:v>
                </c:pt>
                <c:pt idx="126">
                  <c:v>43846</c:v>
                </c:pt>
                <c:pt idx="127">
                  <c:v>43847</c:v>
                </c:pt>
                <c:pt idx="128">
                  <c:v>43848</c:v>
                </c:pt>
                <c:pt idx="129">
                  <c:v>43849</c:v>
                </c:pt>
                <c:pt idx="130">
                  <c:v>43850</c:v>
                </c:pt>
                <c:pt idx="131">
                  <c:v>43851</c:v>
                </c:pt>
                <c:pt idx="132">
                  <c:v>43852</c:v>
                </c:pt>
                <c:pt idx="133">
                  <c:v>43853</c:v>
                </c:pt>
                <c:pt idx="134">
                  <c:v>43854</c:v>
                </c:pt>
                <c:pt idx="135">
                  <c:v>43855</c:v>
                </c:pt>
                <c:pt idx="136">
                  <c:v>43856</c:v>
                </c:pt>
                <c:pt idx="137">
                  <c:v>43857</c:v>
                </c:pt>
                <c:pt idx="138">
                  <c:v>43858</c:v>
                </c:pt>
                <c:pt idx="139">
                  <c:v>43859</c:v>
                </c:pt>
                <c:pt idx="140">
                  <c:v>43860</c:v>
                </c:pt>
                <c:pt idx="141">
                  <c:v>43861</c:v>
                </c:pt>
                <c:pt idx="142">
                  <c:v>43862</c:v>
                </c:pt>
                <c:pt idx="143">
                  <c:v>43863</c:v>
                </c:pt>
                <c:pt idx="144">
                  <c:v>43864</c:v>
                </c:pt>
                <c:pt idx="145">
                  <c:v>43865</c:v>
                </c:pt>
                <c:pt idx="146">
                  <c:v>43866</c:v>
                </c:pt>
                <c:pt idx="147">
                  <c:v>43867</c:v>
                </c:pt>
                <c:pt idx="148">
                  <c:v>43868</c:v>
                </c:pt>
                <c:pt idx="149">
                  <c:v>43869</c:v>
                </c:pt>
                <c:pt idx="150">
                  <c:v>43870</c:v>
                </c:pt>
                <c:pt idx="151">
                  <c:v>43871</c:v>
                </c:pt>
                <c:pt idx="152">
                  <c:v>43872</c:v>
                </c:pt>
                <c:pt idx="153">
                  <c:v>43873</c:v>
                </c:pt>
                <c:pt idx="154">
                  <c:v>43874</c:v>
                </c:pt>
                <c:pt idx="155">
                  <c:v>43875</c:v>
                </c:pt>
                <c:pt idx="156">
                  <c:v>43876</c:v>
                </c:pt>
                <c:pt idx="157">
                  <c:v>43877</c:v>
                </c:pt>
                <c:pt idx="158">
                  <c:v>43878</c:v>
                </c:pt>
                <c:pt idx="159">
                  <c:v>43879</c:v>
                </c:pt>
                <c:pt idx="160">
                  <c:v>43880</c:v>
                </c:pt>
                <c:pt idx="161">
                  <c:v>43881</c:v>
                </c:pt>
                <c:pt idx="162">
                  <c:v>43882</c:v>
                </c:pt>
                <c:pt idx="163">
                  <c:v>43883</c:v>
                </c:pt>
                <c:pt idx="164">
                  <c:v>43884</c:v>
                </c:pt>
                <c:pt idx="165">
                  <c:v>43885</c:v>
                </c:pt>
                <c:pt idx="166">
                  <c:v>43886</c:v>
                </c:pt>
                <c:pt idx="167">
                  <c:v>43887</c:v>
                </c:pt>
                <c:pt idx="168">
                  <c:v>43888</c:v>
                </c:pt>
                <c:pt idx="169">
                  <c:v>43889</c:v>
                </c:pt>
                <c:pt idx="170">
                  <c:v>43890</c:v>
                </c:pt>
                <c:pt idx="171">
                  <c:v>43891</c:v>
                </c:pt>
                <c:pt idx="172">
                  <c:v>43892</c:v>
                </c:pt>
                <c:pt idx="173">
                  <c:v>43893</c:v>
                </c:pt>
                <c:pt idx="174">
                  <c:v>43894</c:v>
                </c:pt>
                <c:pt idx="175">
                  <c:v>43895</c:v>
                </c:pt>
                <c:pt idx="176">
                  <c:v>43896</c:v>
                </c:pt>
                <c:pt idx="177">
                  <c:v>43897</c:v>
                </c:pt>
                <c:pt idx="178">
                  <c:v>43898</c:v>
                </c:pt>
                <c:pt idx="179">
                  <c:v>43899</c:v>
                </c:pt>
                <c:pt idx="180">
                  <c:v>43900</c:v>
                </c:pt>
                <c:pt idx="181">
                  <c:v>43901</c:v>
                </c:pt>
                <c:pt idx="182">
                  <c:v>43902</c:v>
                </c:pt>
                <c:pt idx="183">
                  <c:v>43903</c:v>
                </c:pt>
                <c:pt idx="184">
                  <c:v>43904</c:v>
                </c:pt>
                <c:pt idx="185">
                  <c:v>43905</c:v>
                </c:pt>
                <c:pt idx="186">
                  <c:v>43906</c:v>
                </c:pt>
                <c:pt idx="187">
                  <c:v>43907</c:v>
                </c:pt>
                <c:pt idx="188">
                  <c:v>43908</c:v>
                </c:pt>
                <c:pt idx="189">
                  <c:v>43909</c:v>
                </c:pt>
                <c:pt idx="190">
                  <c:v>43910</c:v>
                </c:pt>
                <c:pt idx="191">
                  <c:v>43911</c:v>
                </c:pt>
                <c:pt idx="192">
                  <c:v>43912</c:v>
                </c:pt>
                <c:pt idx="193">
                  <c:v>43913</c:v>
                </c:pt>
                <c:pt idx="194">
                  <c:v>43914</c:v>
                </c:pt>
                <c:pt idx="195">
                  <c:v>43915</c:v>
                </c:pt>
                <c:pt idx="196">
                  <c:v>43916</c:v>
                </c:pt>
                <c:pt idx="197">
                  <c:v>43917</c:v>
                </c:pt>
                <c:pt idx="198">
                  <c:v>43918</c:v>
                </c:pt>
                <c:pt idx="199">
                  <c:v>43919</c:v>
                </c:pt>
                <c:pt idx="200">
                  <c:v>43920</c:v>
                </c:pt>
                <c:pt idx="201">
                  <c:v>43921</c:v>
                </c:pt>
                <c:pt idx="202">
                  <c:v>43922</c:v>
                </c:pt>
                <c:pt idx="203">
                  <c:v>43923</c:v>
                </c:pt>
                <c:pt idx="204">
                  <c:v>43924</c:v>
                </c:pt>
                <c:pt idx="205">
                  <c:v>43925</c:v>
                </c:pt>
                <c:pt idx="206">
                  <c:v>43926</c:v>
                </c:pt>
                <c:pt idx="207">
                  <c:v>43927</c:v>
                </c:pt>
                <c:pt idx="208">
                  <c:v>43928</c:v>
                </c:pt>
                <c:pt idx="209">
                  <c:v>43929</c:v>
                </c:pt>
                <c:pt idx="210">
                  <c:v>43930</c:v>
                </c:pt>
                <c:pt idx="211">
                  <c:v>43931</c:v>
                </c:pt>
                <c:pt idx="212">
                  <c:v>43932</c:v>
                </c:pt>
                <c:pt idx="213">
                  <c:v>43933</c:v>
                </c:pt>
                <c:pt idx="214">
                  <c:v>43934</c:v>
                </c:pt>
                <c:pt idx="215">
                  <c:v>43935</c:v>
                </c:pt>
                <c:pt idx="216">
                  <c:v>43936</c:v>
                </c:pt>
                <c:pt idx="217">
                  <c:v>43937</c:v>
                </c:pt>
                <c:pt idx="218">
                  <c:v>43938</c:v>
                </c:pt>
                <c:pt idx="219">
                  <c:v>43939</c:v>
                </c:pt>
                <c:pt idx="220">
                  <c:v>43940</c:v>
                </c:pt>
                <c:pt idx="221">
                  <c:v>43941</c:v>
                </c:pt>
                <c:pt idx="222">
                  <c:v>43942</c:v>
                </c:pt>
                <c:pt idx="223">
                  <c:v>43943</c:v>
                </c:pt>
                <c:pt idx="224">
                  <c:v>43944</c:v>
                </c:pt>
                <c:pt idx="225">
                  <c:v>43945</c:v>
                </c:pt>
                <c:pt idx="226">
                  <c:v>43946</c:v>
                </c:pt>
                <c:pt idx="227">
                  <c:v>43947</c:v>
                </c:pt>
                <c:pt idx="228">
                  <c:v>43948</c:v>
                </c:pt>
                <c:pt idx="229">
                  <c:v>43949</c:v>
                </c:pt>
                <c:pt idx="230">
                  <c:v>43950</c:v>
                </c:pt>
                <c:pt idx="231">
                  <c:v>43951</c:v>
                </c:pt>
                <c:pt idx="232">
                  <c:v>43952</c:v>
                </c:pt>
                <c:pt idx="233">
                  <c:v>43953</c:v>
                </c:pt>
                <c:pt idx="234">
                  <c:v>43954</c:v>
                </c:pt>
                <c:pt idx="235">
                  <c:v>43955</c:v>
                </c:pt>
                <c:pt idx="236">
                  <c:v>43956</c:v>
                </c:pt>
                <c:pt idx="237">
                  <c:v>43957</c:v>
                </c:pt>
                <c:pt idx="238">
                  <c:v>43958</c:v>
                </c:pt>
                <c:pt idx="239">
                  <c:v>43959</c:v>
                </c:pt>
                <c:pt idx="240">
                  <c:v>43960</c:v>
                </c:pt>
                <c:pt idx="241">
                  <c:v>43961</c:v>
                </c:pt>
                <c:pt idx="242">
                  <c:v>43962</c:v>
                </c:pt>
                <c:pt idx="243">
                  <c:v>43963</c:v>
                </c:pt>
                <c:pt idx="244">
                  <c:v>43964</c:v>
                </c:pt>
                <c:pt idx="245">
                  <c:v>43965</c:v>
                </c:pt>
                <c:pt idx="246">
                  <c:v>43966</c:v>
                </c:pt>
                <c:pt idx="247">
                  <c:v>43967</c:v>
                </c:pt>
                <c:pt idx="248">
                  <c:v>43968</c:v>
                </c:pt>
                <c:pt idx="249">
                  <c:v>43969</c:v>
                </c:pt>
                <c:pt idx="250">
                  <c:v>43970</c:v>
                </c:pt>
                <c:pt idx="251">
                  <c:v>43971</c:v>
                </c:pt>
                <c:pt idx="252">
                  <c:v>43972</c:v>
                </c:pt>
                <c:pt idx="253">
                  <c:v>43973</c:v>
                </c:pt>
                <c:pt idx="254">
                  <c:v>43974</c:v>
                </c:pt>
                <c:pt idx="255">
                  <c:v>43975</c:v>
                </c:pt>
                <c:pt idx="256">
                  <c:v>43976</c:v>
                </c:pt>
                <c:pt idx="257">
                  <c:v>43977</c:v>
                </c:pt>
                <c:pt idx="258">
                  <c:v>43978</c:v>
                </c:pt>
                <c:pt idx="259">
                  <c:v>43979</c:v>
                </c:pt>
                <c:pt idx="260">
                  <c:v>43980</c:v>
                </c:pt>
                <c:pt idx="261">
                  <c:v>43981</c:v>
                </c:pt>
                <c:pt idx="262">
                  <c:v>43982</c:v>
                </c:pt>
                <c:pt idx="263">
                  <c:v>43983</c:v>
                </c:pt>
                <c:pt idx="264">
                  <c:v>43984</c:v>
                </c:pt>
                <c:pt idx="265">
                  <c:v>43985</c:v>
                </c:pt>
                <c:pt idx="266">
                  <c:v>43986</c:v>
                </c:pt>
                <c:pt idx="267">
                  <c:v>43987</c:v>
                </c:pt>
                <c:pt idx="268">
                  <c:v>43988</c:v>
                </c:pt>
                <c:pt idx="269">
                  <c:v>43989</c:v>
                </c:pt>
                <c:pt idx="270">
                  <c:v>43990</c:v>
                </c:pt>
                <c:pt idx="271">
                  <c:v>43991</c:v>
                </c:pt>
                <c:pt idx="272">
                  <c:v>43992</c:v>
                </c:pt>
                <c:pt idx="273">
                  <c:v>43993</c:v>
                </c:pt>
                <c:pt idx="274">
                  <c:v>43994</c:v>
                </c:pt>
                <c:pt idx="275">
                  <c:v>43995</c:v>
                </c:pt>
                <c:pt idx="276">
                  <c:v>43996</c:v>
                </c:pt>
                <c:pt idx="277">
                  <c:v>43997</c:v>
                </c:pt>
                <c:pt idx="278">
                  <c:v>43998</c:v>
                </c:pt>
                <c:pt idx="279">
                  <c:v>43999</c:v>
                </c:pt>
                <c:pt idx="280">
                  <c:v>44000</c:v>
                </c:pt>
                <c:pt idx="281">
                  <c:v>44001</c:v>
                </c:pt>
                <c:pt idx="282">
                  <c:v>44002</c:v>
                </c:pt>
                <c:pt idx="283">
                  <c:v>44003</c:v>
                </c:pt>
                <c:pt idx="284">
                  <c:v>44004</c:v>
                </c:pt>
                <c:pt idx="285">
                  <c:v>44005</c:v>
                </c:pt>
                <c:pt idx="286">
                  <c:v>44006</c:v>
                </c:pt>
                <c:pt idx="287">
                  <c:v>44007</c:v>
                </c:pt>
                <c:pt idx="288">
                  <c:v>44008</c:v>
                </c:pt>
                <c:pt idx="289">
                  <c:v>44009</c:v>
                </c:pt>
                <c:pt idx="290">
                  <c:v>44010</c:v>
                </c:pt>
                <c:pt idx="291">
                  <c:v>44011</c:v>
                </c:pt>
                <c:pt idx="292">
                  <c:v>44012</c:v>
                </c:pt>
                <c:pt idx="293">
                  <c:v>44013</c:v>
                </c:pt>
                <c:pt idx="294">
                  <c:v>44014</c:v>
                </c:pt>
                <c:pt idx="295">
                  <c:v>44015</c:v>
                </c:pt>
                <c:pt idx="296">
                  <c:v>44016</c:v>
                </c:pt>
                <c:pt idx="297">
                  <c:v>44017</c:v>
                </c:pt>
                <c:pt idx="298">
                  <c:v>44018</c:v>
                </c:pt>
                <c:pt idx="299">
                  <c:v>44019</c:v>
                </c:pt>
                <c:pt idx="300">
                  <c:v>44020</c:v>
                </c:pt>
                <c:pt idx="301">
                  <c:v>44021</c:v>
                </c:pt>
                <c:pt idx="302">
                  <c:v>44022</c:v>
                </c:pt>
                <c:pt idx="303">
                  <c:v>44023</c:v>
                </c:pt>
                <c:pt idx="304">
                  <c:v>44024</c:v>
                </c:pt>
                <c:pt idx="305">
                  <c:v>44025</c:v>
                </c:pt>
                <c:pt idx="306">
                  <c:v>44026</c:v>
                </c:pt>
                <c:pt idx="307">
                  <c:v>44027</c:v>
                </c:pt>
                <c:pt idx="308">
                  <c:v>44028</c:v>
                </c:pt>
                <c:pt idx="309">
                  <c:v>44029</c:v>
                </c:pt>
                <c:pt idx="310">
                  <c:v>44030</c:v>
                </c:pt>
                <c:pt idx="311">
                  <c:v>44031</c:v>
                </c:pt>
                <c:pt idx="312">
                  <c:v>44032</c:v>
                </c:pt>
                <c:pt idx="313">
                  <c:v>44033</c:v>
                </c:pt>
                <c:pt idx="314">
                  <c:v>44034</c:v>
                </c:pt>
                <c:pt idx="315">
                  <c:v>44035</c:v>
                </c:pt>
                <c:pt idx="316">
                  <c:v>44036</c:v>
                </c:pt>
                <c:pt idx="317">
                  <c:v>44037</c:v>
                </c:pt>
                <c:pt idx="318">
                  <c:v>44038</c:v>
                </c:pt>
                <c:pt idx="319">
                  <c:v>44039</c:v>
                </c:pt>
                <c:pt idx="320">
                  <c:v>44040</c:v>
                </c:pt>
                <c:pt idx="321">
                  <c:v>44041</c:v>
                </c:pt>
                <c:pt idx="322">
                  <c:v>44042</c:v>
                </c:pt>
                <c:pt idx="323">
                  <c:v>44043</c:v>
                </c:pt>
                <c:pt idx="324">
                  <c:v>44044</c:v>
                </c:pt>
                <c:pt idx="325">
                  <c:v>44045</c:v>
                </c:pt>
                <c:pt idx="326">
                  <c:v>44046</c:v>
                </c:pt>
                <c:pt idx="327">
                  <c:v>44047</c:v>
                </c:pt>
                <c:pt idx="328">
                  <c:v>44048</c:v>
                </c:pt>
                <c:pt idx="329">
                  <c:v>44049</c:v>
                </c:pt>
                <c:pt idx="330">
                  <c:v>44050</c:v>
                </c:pt>
                <c:pt idx="331">
                  <c:v>44051</c:v>
                </c:pt>
                <c:pt idx="332">
                  <c:v>44052</c:v>
                </c:pt>
                <c:pt idx="333">
                  <c:v>44053</c:v>
                </c:pt>
                <c:pt idx="334">
                  <c:v>44054</c:v>
                </c:pt>
                <c:pt idx="335">
                  <c:v>44055</c:v>
                </c:pt>
                <c:pt idx="336">
                  <c:v>44056</c:v>
                </c:pt>
                <c:pt idx="337">
                  <c:v>44057</c:v>
                </c:pt>
                <c:pt idx="338">
                  <c:v>44058</c:v>
                </c:pt>
                <c:pt idx="339">
                  <c:v>44059</c:v>
                </c:pt>
                <c:pt idx="340">
                  <c:v>44060</c:v>
                </c:pt>
                <c:pt idx="341">
                  <c:v>44061</c:v>
                </c:pt>
                <c:pt idx="342">
                  <c:v>44062</c:v>
                </c:pt>
                <c:pt idx="343">
                  <c:v>44063</c:v>
                </c:pt>
                <c:pt idx="344">
                  <c:v>44064</c:v>
                </c:pt>
                <c:pt idx="345">
                  <c:v>44065</c:v>
                </c:pt>
                <c:pt idx="346">
                  <c:v>44066</c:v>
                </c:pt>
                <c:pt idx="347">
                  <c:v>44067</c:v>
                </c:pt>
                <c:pt idx="348">
                  <c:v>44068</c:v>
                </c:pt>
                <c:pt idx="349">
                  <c:v>44069</c:v>
                </c:pt>
                <c:pt idx="350">
                  <c:v>44070</c:v>
                </c:pt>
                <c:pt idx="351">
                  <c:v>44071</c:v>
                </c:pt>
                <c:pt idx="352">
                  <c:v>44072</c:v>
                </c:pt>
                <c:pt idx="353">
                  <c:v>44073</c:v>
                </c:pt>
                <c:pt idx="354">
                  <c:v>44074</c:v>
                </c:pt>
                <c:pt idx="355">
                  <c:v>44075</c:v>
                </c:pt>
                <c:pt idx="356">
                  <c:v>44076</c:v>
                </c:pt>
                <c:pt idx="357">
                  <c:v>44077</c:v>
                </c:pt>
                <c:pt idx="358">
                  <c:v>44078</c:v>
                </c:pt>
                <c:pt idx="359">
                  <c:v>44079</c:v>
                </c:pt>
                <c:pt idx="360">
                  <c:v>44080</c:v>
                </c:pt>
                <c:pt idx="361">
                  <c:v>44081</c:v>
                </c:pt>
                <c:pt idx="362">
                  <c:v>44082</c:v>
                </c:pt>
                <c:pt idx="363">
                  <c:v>44083</c:v>
                </c:pt>
                <c:pt idx="364">
                  <c:v>44084</c:v>
                </c:pt>
                <c:pt idx="365">
                  <c:v>44085</c:v>
                </c:pt>
                <c:pt idx="366">
                  <c:v>44086</c:v>
                </c:pt>
                <c:pt idx="367">
                  <c:v>44087</c:v>
                </c:pt>
                <c:pt idx="368">
                  <c:v>44088</c:v>
                </c:pt>
                <c:pt idx="369">
                  <c:v>44089</c:v>
                </c:pt>
                <c:pt idx="370">
                  <c:v>44090</c:v>
                </c:pt>
                <c:pt idx="371">
                  <c:v>44091</c:v>
                </c:pt>
                <c:pt idx="372">
                  <c:v>44092</c:v>
                </c:pt>
                <c:pt idx="373">
                  <c:v>44093</c:v>
                </c:pt>
                <c:pt idx="374">
                  <c:v>44094</c:v>
                </c:pt>
                <c:pt idx="375">
                  <c:v>44095</c:v>
                </c:pt>
                <c:pt idx="376">
                  <c:v>44096</c:v>
                </c:pt>
                <c:pt idx="377">
                  <c:v>44097</c:v>
                </c:pt>
                <c:pt idx="378">
                  <c:v>44098</c:v>
                </c:pt>
                <c:pt idx="379">
                  <c:v>44099</c:v>
                </c:pt>
                <c:pt idx="380">
                  <c:v>44100</c:v>
                </c:pt>
                <c:pt idx="381">
                  <c:v>44101</c:v>
                </c:pt>
                <c:pt idx="382">
                  <c:v>44102</c:v>
                </c:pt>
                <c:pt idx="383">
                  <c:v>44103</c:v>
                </c:pt>
                <c:pt idx="384">
                  <c:v>44104</c:v>
                </c:pt>
                <c:pt idx="385">
                  <c:v>44105</c:v>
                </c:pt>
                <c:pt idx="386">
                  <c:v>44106</c:v>
                </c:pt>
                <c:pt idx="387">
                  <c:v>44107</c:v>
                </c:pt>
                <c:pt idx="388">
                  <c:v>44108</c:v>
                </c:pt>
                <c:pt idx="389">
                  <c:v>44109</c:v>
                </c:pt>
                <c:pt idx="390">
                  <c:v>44110</c:v>
                </c:pt>
                <c:pt idx="391">
                  <c:v>44111</c:v>
                </c:pt>
                <c:pt idx="392">
                  <c:v>44112</c:v>
                </c:pt>
                <c:pt idx="393">
                  <c:v>44113</c:v>
                </c:pt>
                <c:pt idx="394">
                  <c:v>44114</c:v>
                </c:pt>
                <c:pt idx="395">
                  <c:v>44115</c:v>
                </c:pt>
                <c:pt idx="396">
                  <c:v>44116</c:v>
                </c:pt>
                <c:pt idx="397">
                  <c:v>44117</c:v>
                </c:pt>
                <c:pt idx="398">
                  <c:v>44118</c:v>
                </c:pt>
                <c:pt idx="399">
                  <c:v>44119</c:v>
                </c:pt>
                <c:pt idx="400">
                  <c:v>44120</c:v>
                </c:pt>
                <c:pt idx="401">
                  <c:v>44121</c:v>
                </c:pt>
                <c:pt idx="402">
                  <c:v>44122</c:v>
                </c:pt>
                <c:pt idx="403">
                  <c:v>44123</c:v>
                </c:pt>
                <c:pt idx="404">
                  <c:v>44124</c:v>
                </c:pt>
                <c:pt idx="405">
                  <c:v>44125</c:v>
                </c:pt>
                <c:pt idx="406">
                  <c:v>44126</c:v>
                </c:pt>
                <c:pt idx="407">
                  <c:v>44127</c:v>
                </c:pt>
                <c:pt idx="408">
                  <c:v>44128</c:v>
                </c:pt>
                <c:pt idx="409">
                  <c:v>44129</c:v>
                </c:pt>
                <c:pt idx="410">
                  <c:v>44130</c:v>
                </c:pt>
                <c:pt idx="411">
                  <c:v>44131</c:v>
                </c:pt>
                <c:pt idx="412">
                  <c:v>44132</c:v>
                </c:pt>
                <c:pt idx="413">
                  <c:v>44133</c:v>
                </c:pt>
                <c:pt idx="414">
                  <c:v>44134</c:v>
                </c:pt>
                <c:pt idx="415">
                  <c:v>44135</c:v>
                </c:pt>
                <c:pt idx="416">
                  <c:v>44136</c:v>
                </c:pt>
                <c:pt idx="417">
                  <c:v>44137</c:v>
                </c:pt>
                <c:pt idx="418">
                  <c:v>44138</c:v>
                </c:pt>
                <c:pt idx="419">
                  <c:v>44139</c:v>
                </c:pt>
                <c:pt idx="420">
                  <c:v>44140</c:v>
                </c:pt>
                <c:pt idx="421">
                  <c:v>44141</c:v>
                </c:pt>
                <c:pt idx="422">
                  <c:v>44142</c:v>
                </c:pt>
                <c:pt idx="423">
                  <c:v>44143</c:v>
                </c:pt>
                <c:pt idx="424">
                  <c:v>44144</c:v>
                </c:pt>
                <c:pt idx="425">
                  <c:v>44145</c:v>
                </c:pt>
                <c:pt idx="426">
                  <c:v>44146</c:v>
                </c:pt>
                <c:pt idx="427">
                  <c:v>44147</c:v>
                </c:pt>
                <c:pt idx="428">
                  <c:v>44148</c:v>
                </c:pt>
                <c:pt idx="429">
                  <c:v>44149</c:v>
                </c:pt>
                <c:pt idx="430">
                  <c:v>44150</c:v>
                </c:pt>
                <c:pt idx="431">
                  <c:v>44151</c:v>
                </c:pt>
                <c:pt idx="432">
                  <c:v>44152</c:v>
                </c:pt>
                <c:pt idx="433">
                  <c:v>44153</c:v>
                </c:pt>
                <c:pt idx="434">
                  <c:v>44154</c:v>
                </c:pt>
                <c:pt idx="435">
                  <c:v>44155</c:v>
                </c:pt>
                <c:pt idx="436">
                  <c:v>44156</c:v>
                </c:pt>
                <c:pt idx="437">
                  <c:v>44157</c:v>
                </c:pt>
                <c:pt idx="438">
                  <c:v>44158</c:v>
                </c:pt>
                <c:pt idx="439">
                  <c:v>44159</c:v>
                </c:pt>
                <c:pt idx="440">
                  <c:v>44160</c:v>
                </c:pt>
                <c:pt idx="441">
                  <c:v>44161</c:v>
                </c:pt>
                <c:pt idx="442">
                  <c:v>44162</c:v>
                </c:pt>
                <c:pt idx="443">
                  <c:v>44163</c:v>
                </c:pt>
                <c:pt idx="444">
                  <c:v>44164</c:v>
                </c:pt>
                <c:pt idx="445">
                  <c:v>44165</c:v>
                </c:pt>
                <c:pt idx="446">
                  <c:v>44166</c:v>
                </c:pt>
                <c:pt idx="447">
                  <c:v>44167</c:v>
                </c:pt>
                <c:pt idx="448">
                  <c:v>44168</c:v>
                </c:pt>
                <c:pt idx="449">
                  <c:v>44169</c:v>
                </c:pt>
                <c:pt idx="450">
                  <c:v>44170</c:v>
                </c:pt>
                <c:pt idx="451">
                  <c:v>44171</c:v>
                </c:pt>
                <c:pt idx="452">
                  <c:v>44172</c:v>
                </c:pt>
                <c:pt idx="453">
                  <c:v>44173</c:v>
                </c:pt>
                <c:pt idx="454">
                  <c:v>44174</c:v>
                </c:pt>
                <c:pt idx="455">
                  <c:v>44175</c:v>
                </c:pt>
                <c:pt idx="456">
                  <c:v>44176</c:v>
                </c:pt>
                <c:pt idx="457">
                  <c:v>44177</c:v>
                </c:pt>
                <c:pt idx="458">
                  <c:v>44178</c:v>
                </c:pt>
                <c:pt idx="459">
                  <c:v>44179</c:v>
                </c:pt>
                <c:pt idx="460">
                  <c:v>44180</c:v>
                </c:pt>
                <c:pt idx="461">
                  <c:v>44181</c:v>
                </c:pt>
                <c:pt idx="462">
                  <c:v>44182</c:v>
                </c:pt>
                <c:pt idx="463">
                  <c:v>44183</c:v>
                </c:pt>
                <c:pt idx="464">
                  <c:v>44184</c:v>
                </c:pt>
                <c:pt idx="465">
                  <c:v>44185</c:v>
                </c:pt>
                <c:pt idx="466">
                  <c:v>44186</c:v>
                </c:pt>
                <c:pt idx="467">
                  <c:v>44187</c:v>
                </c:pt>
                <c:pt idx="468">
                  <c:v>44188</c:v>
                </c:pt>
                <c:pt idx="469">
                  <c:v>44189</c:v>
                </c:pt>
                <c:pt idx="470">
                  <c:v>44190</c:v>
                </c:pt>
                <c:pt idx="471">
                  <c:v>44191</c:v>
                </c:pt>
                <c:pt idx="472">
                  <c:v>44192</c:v>
                </c:pt>
                <c:pt idx="473">
                  <c:v>44193</c:v>
                </c:pt>
                <c:pt idx="474">
                  <c:v>44194</c:v>
                </c:pt>
                <c:pt idx="475">
                  <c:v>44195</c:v>
                </c:pt>
                <c:pt idx="476">
                  <c:v>44196</c:v>
                </c:pt>
                <c:pt idx="477">
                  <c:v>44197</c:v>
                </c:pt>
                <c:pt idx="478">
                  <c:v>44198</c:v>
                </c:pt>
                <c:pt idx="479">
                  <c:v>44199</c:v>
                </c:pt>
                <c:pt idx="480">
                  <c:v>44200</c:v>
                </c:pt>
                <c:pt idx="481">
                  <c:v>44201</c:v>
                </c:pt>
                <c:pt idx="482">
                  <c:v>44202</c:v>
                </c:pt>
                <c:pt idx="483">
                  <c:v>44203</c:v>
                </c:pt>
                <c:pt idx="484">
                  <c:v>44204</c:v>
                </c:pt>
                <c:pt idx="485">
                  <c:v>44205</c:v>
                </c:pt>
                <c:pt idx="486">
                  <c:v>44206</c:v>
                </c:pt>
                <c:pt idx="487">
                  <c:v>44207</c:v>
                </c:pt>
                <c:pt idx="488">
                  <c:v>44208</c:v>
                </c:pt>
                <c:pt idx="489">
                  <c:v>44209</c:v>
                </c:pt>
                <c:pt idx="490">
                  <c:v>44210</c:v>
                </c:pt>
                <c:pt idx="491">
                  <c:v>44211</c:v>
                </c:pt>
                <c:pt idx="492">
                  <c:v>44212</c:v>
                </c:pt>
                <c:pt idx="493">
                  <c:v>44213</c:v>
                </c:pt>
                <c:pt idx="494">
                  <c:v>44214</c:v>
                </c:pt>
                <c:pt idx="495">
                  <c:v>44215</c:v>
                </c:pt>
                <c:pt idx="496">
                  <c:v>44216</c:v>
                </c:pt>
                <c:pt idx="497">
                  <c:v>44217</c:v>
                </c:pt>
                <c:pt idx="498">
                  <c:v>44218</c:v>
                </c:pt>
                <c:pt idx="499">
                  <c:v>44219</c:v>
                </c:pt>
                <c:pt idx="500">
                  <c:v>44220</c:v>
                </c:pt>
                <c:pt idx="501">
                  <c:v>44221</c:v>
                </c:pt>
                <c:pt idx="502">
                  <c:v>44222</c:v>
                </c:pt>
                <c:pt idx="503">
                  <c:v>44223</c:v>
                </c:pt>
                <c:pt idx="504">
                  <c:v>44224</c:v>
                </c:pt>
                <c:pt idx="505">
                  <c:v>44225</c:v>
                </c:pt>
                <c:pt idx="506">
                  <c:v>44226</c:v>
                </c:pt>
                <c:pt idx="507">
                  <c:v>44227</c:v>
                </c:pt>
                <c:pt idx="508">
                  <c:v>44228</c:v>
                </c:pt>
                <c:pt idx="509">
                  <c:v>44229</c:v>
                </c:pt>
                <c:pt idx="510">
                  <c:v>44230</c:v>
                </c:pt>
                <c:pt idx="511">
                  <c:v>44231</c:v>
                </c:pt>
                <c:pt idx="512">
                  <c:v>44232</c:v>
                </c:pt>
                <c:pt idx="513">
                  <c:v>44233</c:v>
                </c:pt>
                <c:pt idx="514">
                  <c:v>44234</c:v>
                </c:pt>
                <c:pt idx="515">
                  <c:v>44235</c:v>
                </c:pt>
                <c:pt idx="516">
                  <c:v>44236</c:v>
                </c:pt>
                <c:pt idx="517">
                  <c:v>44237</c:v>
                </c:pt>
                <c:pt idx="518">
                  <c:v>44238</c:v>
                </c:pt>
                <c:pt idx="519">
                  <c:v>44239</c:v>
                </c:pt>
                <c:pt idx="520">
                  <c:v>44240</c:v>
                </c:pt>
                <c:pt idx="521">
                  <c:v>44241</c:v>
                </c:pt>
                <c:pt idx="522">
                  <c:v>44242</c:v>
                </c:pt>
                <c:pt idx="523">
                  <c:v>44243</c:v>
                </c:pt>
                <c:pt idx="524">
                  <c:v>44244</c:v>
                </c:pt>
                <c:pt idx="525">
                  <c:v>44245</c:v>
                </c:pt>
                <c:pt idx="526">
                  <c:v>44246</c:v>
                </c:pt>
                <c:pt idx="527">
                  <c:v>44247</c:v>
                </c:pt>
                <c:pt idx="528">
                  <c:v>44248</c:v>
                </c:pt>
                <c:pt idx="529">
                  <c:v>44249</c:v>
                </c:pt>
                <c:pt idx="530">
                  <c:v>44250</c:v>
                </c:pt>
                <c:pt idx="531">
                  <c:v>44251</c:v>
                </c:pt>
                <c:pt idx="532">
                  <c:v>44252</c:v>
                </c:pt>
                <c:pt idx="533">
                  <c:v>44253</c:v>
                </c:pt>
                <c:pt idx="534">
                  <c:v>44254</c:v>
                </c:pt>
                <c:pt idx="535">
                  <c:v>44255</c:v>
                </c:pt>
                <c:pt idx="536">
                  <c:v>44256</c:v>
                </c:pt>
                <c:pt idx="537">
                  <c:v>44257</c:v>
                </c:pt>
                <c:pt idx="538">
                  <c:v>44258</c:v>
                </c:pt>
                <c:pt idx="539">
                  <c:v>44259</c:v>
                </c:pt>
                <c:pt idx="540">
                  <c:v>44260</c:v>
                </c:pt>
                <c:pt idx="541">
                  <c:v>44261</c:v>
                </c:pt>
                <c:pt idx="542">
                  <c:v>44262</c:v>
                </c:pt>
                <c:pt idx="543">
                  <c:v>44263</c:v>
                </c:pt>
                <c:pt idx="544">
                  <c:v>44264</c:v>
                </c:pt>
                <c:pt idx="545">
                  <c:v>44265</c:v>
                </c:pt>
                <c:pt idx="546">
                  <c:v>44266</c:v>
                </c:pt>
                <c:pt idx="547">
                  <c:v>44267</c:v>
                </c:pt>
                <c:pt idx="548">
                  <c:v>44268</c:v>
                </c:pt>
                <c:pt idx="549">
                  <c:v>44269</c:v>
                </c:pt>
                <c:pt idx="550">
                  <c:v>44270</c:v>
                </c:pt>
                <c:pt idx="551">
                  <c:v>44271</c:v>
                </c:pt>
                <c:pt idx="552">
                  <c:v>44272</c:v>
                </c:pt>
                <c:pt idx="553">
                  <c:v>44273</c:v>
                </c:pt>
                <c:pt idx="554">
                  <c:v>44274</c:v>
                </c:pt>
                <c:pt idx="555">
                  <c:v>44275</c:v>
                </c:pt>
                <c:pt idx="556">
                  <c:v>44276</c:v>
                </c:pt>
                <c:pt idx="557">
                  <c:v>44277</c:v>
                </c:pt>
                <c:pt idx="558">
                  <c:v>44278</c:v>
                </c:pt>
                <c:pt idx="559">
                  <c:v>44279</c:v>
                </c:pt>
                <c:pt idx="560">
                  <c:v>44280</c:v>
                </c:pt>
                <c:pt idx="561">
                  <c:v>44281</c:v>
                </c:pt>
                <c:pt idx="562">
                  <c:v>44282</c:v>
                </c:pt>
                <c:pt idx="563">
                  <c:v>44283</c:v>
                </c:pt>
                <c:pt idx="564">
                  <c:v>44284</c:v>
                </c:pt>
              </c:numCache>
            </c:numRef>
          </c:cat>
          <c:val>
            <c:numRef>
              <c:f>'Farm Ledger'!$BD$82:$WW$82</c:f>
              <c:numCache>
                <c:formatCode>0.00</c:formatCode>
                <c:ptCount val="5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</c:v>
                </c:pt>
                <c:pt idx="25">
                  <c:v>0.5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0.5</c:v>
                </c:pt>
                <c:pt idx="30">
                  <c:v>1</c:v>
                </c:pt>
                <c:pt idx="31">
                  <c:v>0.5</c:v>
                </c:pt>
                <c:pt idx="32">
                  <c:v>1</c:v>
                </c:pt>
                <c:pt idx="33">
                  <c:v>0.5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0.5</c:v>
                </c:pt>
                <c:pt idx="40">
                  <c:v>0.5</c:v>
                </c:pt>
                <c:pt idx="41">
                  <c:v>1</c:v>
                </c:pt>
                <c:pt idx="42">
                  <c:v>0</c:v>
                </c:pt>
                <c:pt idx="43">
                  <c:v>0.5</c:v>
                </c:pt>
                <c:pt idx="44">
                  <c:v>1</c:v>
                </c:pt>
                <c:pt idx="45">
                  <c:v>0.5</c:v>
                </c:pt>
                <c:pt idx="46">
                  <c:v>0.5</c:v>
                </c:pt>
                <c:pt idx="47">
                  <c:v>1</c:v>
                </c:pt>
                <c:pt idx="48">
                  <c:v>1</c:v>
                </c:pt>
                <c:pt idx="49">
                  <c:v>0.5</c:v>
                </c:pt>
                <c:pt idx="50">
                  <c:v>0.5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0.5</c:v>
                </c:pt>
                <c:pt idx="58">
                  <c:v>0</c:v>
                </c:pt>
                <c:pt idx="59">
                  <c:v>0.5</c:v>
                </c:pt>
                <c:pt idx="60">
                  <c:v>0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0.5</c:v>
                </c:pt>
                <c:pt idx="77">
                  <c:v>0</c:v>
                </c:pt>
                <c:pt idx="78">
                  <c:v>0.5</c:v>
                </c:pt>
                <c:pt idx="79">
                  <c:v>0.5</c:v>
                </c:pt>
                <c:pt idx="80">
                  <c:v>0</c:v>
                </c:pt>
                <c:pt idx="81">
                  <c:v>0.5</c:v>
                </c:pt>
                <c:pt idx="82">
                  <c:v>0.5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0.5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0.5</c:v>
                </c:pt>
                <c:pt idx="116">
                  <c:v>0</c:v>
                </c:pt>
                <c:pt idx="117">
                  <c:v>0.5</c:v>
                </c:pt>
                <c:pt idx="118">
                  <c:v>0</c:v>
                </c:pt>
                <c:pt idx="119">
                  <c:v>0</c:v>
                </c:pt>
                <c:pt idx="120">
                  <c:v>0.5</c:v>
                </c:pt>
                <c:pt idx="121">
                  <c:v>0</c:v>
                </c:pt>
                <c:pt idx="122">
                  <c:v>0.5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1</c:v>
                </c:pt>
                <c:pt idx="134">
                  <c:v>0</c:v>
                </c:pt>
                <c:pt idx="135">
                  <c:v>0.5</c:v>
                </c:pt>
                <c:pt idx="136">
                  <c:v>0</c:v>
                </c:pt>
                <c:pt idx="137">
                  <c:v>0</c:v>
                </c:pt>
                <c:pt idx="138">
                  <c:v>0.5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0.5</c:v>
                </c:pt>
                <c:pt idx="143">
                  <c:v>0</c:v>
                </c:pt>
                <c:pt idx="144">
                  <c:v>0</c:v>
                </c:pt>
                <c:pt idx="145">
                  <c:v>0.5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0.5</c:v>
                </c:pt>
                <c:pt idx="157">
                  <c:v>0.5</c:v>
                </c:pt>
                <c:pt idx="158">
                  <c:v>1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1</c:v>
                </c:pt>
                <c:pt idx="165">
                  <c:v>0.5</c:v>
                </c:pt>
                <c:pt idx="166">
                  <c:v>0.5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</c:v>
                </c:pt>
                <c:pt idx="184">
                  <c:v>1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</c:v>
                </c:pt>
                <c:pt idx="189">
                  <c:v>0.5</c:v>
                </c:pt>
                <c:pt idx="190">
                  <c:v>0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0.5</c:v>
                </c:pt>
                <c:pt idx="201">
                  <c:v>0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0.5</c:v>
                </c:pt>
                <c:pt idx="219">
                  <c:v>1</c:v>
                </c:pt>
                <c:pt idx="220">
                  <c:v>1</c:v>
                </c:pt>
                <c:pt idx="221">
                  <c:v>0.5</c:v>
                </c:pt>
                <c:pt idx="222">
                  <c:v>0.5</c:v>
                </c:pt>
                <c:pt idx="223">
                  <c:v>1</c:v>
                </c:pt>
                <c:pt idx="224">
                  <c:v>0.5</c:v>
                </c:pt>
                <c:pt idx="225">
                  <c:v>1</c:v>
                </c:pt>
                <c:pt idx="226">
                  <c:v>1</c:v>
                </c:pt>
                <c:pt idx="227">
                  <c:v>0.5</c:v>
                </c:pt>
                <c:pt idx="228">
                  <c:v>0.5</c:v>
                </c:pt>
                <c:pt idx="229">
                  <c:v>1</c:v>
                </c:pt>
                <c:pt idx="230">
                  <c:v>0.5</c:v>
                </c:pt>
                <c:pt idx="231">
                  <c:v>1</c:v>
                </c:pt>
                <c:pt idx="232">
                  <c:v>0.5</c:v>
                </c:pt>
                <c:pt idx="233">
                  <c:v>1</c:v>
                </c:pt>
                <c:pt idx="234">
                  <c:v>0.5</c:v>
                </c:pt>
                <c:pt idx="235">
                  <c:v>1</c:v>
                </c:pt>
                <c:pt idx="236">
                  <c:v>1</c:v>
                </c:pt>
                <c:pt idx="237">
                  <c:v>0.5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0.5</c:v>
                </c:pt>
                <c:pt idx="242">
                  <c:v>0.5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0.5</c:v>
                </c:pt>
                <c:pt idx="247">
                  <c:v>0.5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0.5</c:v>
                </c:pt>
                <c:pt idx="252">
                  <c:v>1</c:v>
                </c:pt>
                <c:pt idx="253">
                  <c:v>1</c:v>
                </c:pt>
                <c:pt idx="254">
                  <c:v>0.5</c:v>
                </c:pt>
                <c:pt idx="255">
                  <c:v>1</c:v>
                </c:pt>
                <c:pt idx="256">
                  <c:v>0.5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0.5</c:v>
                </c:pt>
                <c:pt idx="265">
                  <c:v>0.5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0.5</c:v>
                </c:pt>
                <c:pt idx="270">
                  <c:v>0.5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0.5</c:v>
                </c:pt>
                <c:pt idx="275">
                  <c:v>0.5</c:v>
                </c:pt>
                <c:pt idx="276">
                  <c:v>1</c:v>
                </c:pt>
                <c:pt idx="277">
                  <c:v>0.5</c:v>
                </c:pt>
                <c:pt idx="278">
                  <c:v>1</c:v>
                </c:pt>
                <c:pt idx="279">
                  <c:v>1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0.5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0.5</c:v>
                </c:pt>
                <c:pt idx="295">
                  <c:v>0.5</c:v>
                </c:pt>
                <c:pt idx="296">
                  <c:v>1</c:v>
                </c:pt>
                <c:pt idx="297">
                  <c:v>0.5</c:v>
                </c:pt>
                <c:pt idx="298">
                  <c:v>0.5</c:v>
                </c:pt>
                <c:pt idx="299">
                  <c:v>1</c:v>
                </c:pt>
                <c:pt idx="300">
                  <c:v>1</c:v>
                </c:pt>
                <c:pt idx="301">
                  <c:v>0.5</c:v>
                </c:pt>
                <c:pt idx="302">
                  <c:v>1</c:v>
                </c:pt>
                <c:pt idx="303">
                  <c:v>1</c:v>
                </c:pt>
                <c:pt idx="304">
                  <c:v>0.5</c:v>
                </c:pt>
                <c:pt idx="305">
                  <c:v>0.5</c:v>
                </c:pt>
                <c:pt idx="306">
                  <c:v>1</c:v>
                </c:pt>
                <c:pt idx="307">
                  <c:v>0.5</c:v>
                </c:pt>
                <c:pt idx="308">
                  <c:v>1</c:v>
                </c:pt>
                <c:pt idx="309">
                  <c:v>0.5</c:v>
                </c:pt>
                <c:pt idx="310">
                  <c:v>0.5</c:v>
                </c:pt>
                <c:pt idx="311">
                  <c:v>1</c:v>
                </c:pt>
                <c:pt idx="312">
                  <c:v>1</c:v>
                </c:pt>
                <c:pt idx="313">
                  <c:v>0.5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1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'Farm Ledger'!$B$83</c:f>
              <c:strCache>
                <c:ptCount val="1"/>
                <c:pt idx="0">
                  <c:v>brown eggs per chicken</c:v>
                </c:pt>
              </c:strCache>
            </c:strRef>
          </c:tx>
          <c:spPr>
            <a:ln w="28575" cap="rnd">
              <a:noFill/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'Farm Ledger'!$BD$81:$WW$81</c:f>
              <c:numCache>
                <c:formatCode>d\-mmm\-yy</c:formatCode>
                <c:ptCount val="566"/>
                <c:pt idx="0">
                  <c:v>43702</c:v>
                </c:pt>
                <c:pt idx="1">
                  <c:v>43703</c:v>
                </c:pt>
                <c:pt idx="2">
                  <c:v>43704</c:v>
                </c:pt>
                <c:pt idx="3">
                  <c:v>43705</c:v>
                </c:pt>
                <c:pt idx="4">
                  <c:v>43706</c:v>
                </c:pt>
                <c:pt idx="5">
                  <c:v>43707</c:v>
                </c:pt>
                <c:pt idx="6">
                  <c:v>43708</c:v>
                </c:pt>
                <c:pt idx="7">
                  <c:v>43709</c:v>
                </c:pt>
                <c:pt idx="8">
                  <c:v>43710</c:v>
                </c:pt>
                <c:pt idx="9">
                  <c:v>43711</c:v>
                </c:pt>
                <c:pt idx="10">
                  <c:v>43712</c:v>
                </c:pt>
                <c:pt idx="11">
                  <c:v>43713</c:v>
                </c:pt>
                <c:pt idx="12">
                  <c:v>43714</c:v>
                </c:pt>
                <c:pt idx="13">
                  <c:v>43715</c:v>
                </c:pt>
                <c:pt idx="14">
                  <c:v>43716</c:v>
                </c:pt>
                <c:pt idx="15">
                  <c:v>43717</c:v>
                </c:pt>
                <c:pt idx="16">
                  <c:v>43718</c:v>
                </c:pt>
                <c:pt idx="17">
                  <c:v>43719</c:v>
                </c:pt>
                <c:pt idx="18">
                  <c:v>43720</c:v>
                </c:pt>
                <c:pt idx="19">
                  <c:v>43721</c:v>
                </c:pt>
                <c:pt idx="20">
                  <c:v>43722</c:v>
                </c:pt>
                <c:pt idx="21">
                  <c:v>43723</c:v>
                </c:pt>
                <c:pt idx="22">
                  <c:v>43724</c:v>
                </c:pt>
                <c:pt idx="23">
                  <c:v>43725</c:v>
                </c:pt>
                <c:pt idx="24">
                  <c:v>43726</c:v>
                </c:pt>
                <c:pt idx="25">
                  <c:v>43727</c:v>
                </c:pt>
                <c:pt idx="26">
                  <c:v>43728</c:v>
                </c:pt>
                <c:pt idx="27">
                  <c:v>43735</c:v>
                </c:pt>
                <c:pt idx="28">
                  <c:v>43743</c:v>
                </c:pt>
                <c:pt idx="29">
                  <c:v>43744</c:v>
                </c:pt>
                <c:pt idx="30">
                  <c:v>43745</c:v>
                </c:pt>
                <c:pt idx="31">
                  <c:v>43746</c:v>
                </c:pt>
                <c:pt idx="32">
                  <c:v>43747</c:v>
                </c:pt>
                <c:pt idx="33">
                  <c:v>43748</c:v>
                </c:pt>
                <c:pt idx="34">
                  <c:v>43749</c:v>
                </c:pt>
                <c:pt idx="35">
                  <c:v>43750</c:v>
                </c:pt>
                <c:pt idx="36">
                  <c:v>43751</c:v>
                </c:pt>
                <c:pt idx="37">
                  <c:v>43752</c:v>
                </c:pt>
                <c:pt idx="38">
                  <c:v>43753</c:v>
                </c:pt>
                <c:pt idx="39">
                  <c:v>43754</c:v>
                </c:pt>
                <c:pt idx="40">
                  <c:v>43755</c:v>
                </c:pt>
                <c:pt idx="41">
                  <c:v>43756</c:v>
                </c:pt>
                <c:pt idx="42">
                  <c:v>43757</c:v>
                </c:pt>
                <c:pt idx="43">
                  <c:v>43763</c:v>
                </c:pt>
                <c:pt idx="44">
                  <c:v>43764</c:v>
                </c:pt>
                <c:pt idx="45">
                  <c:v>43765</c:v>
                </c:pt>
                <c:pt idx="46">
                  <c:v>43766</c:v>
                </c:pt>
                <c:pt idx="47">
                  <c:v>43767</c:v>
                </c:pt>
                <c:pt idx="48">
                  <c:v>43768</c:v>
                </c:pt>
                <c:pt idx="49">
                  <c:v>43769</c:v>
                </c:pt>
                <c:pt idx="50">
                  <c:v>43770</c:v>
                </c:pt>
                <c:pt idx="51">
                  <c:v>43771</c:v>
                </c:pt>
                <c:pt idx="52">
                  <c:v>43772</c:v>
                </c:pt>
                <c:pt idx="53">
                  <c:v>43773</c:v>
                </c:pt>
                <c:pt idx="54">
                  <c:v>43774</c:v>
                </c:pt>
                <c:pt idx="55">
                  <c:v>43775</c:v>
                </c:pt>
                <c:pt idx="56">
                  <c:v>43776</c:v>
                </c:pt>
                <c:pt idx="57">
                  <c:v>43777</c:v>
                </c:pt>
                <c:pt idx="58">
                  <c:v>43778</c:v>
                </c:pt>
                <c:pt idx="59">
                  <c:v>43779</c:v>
                </c:pt>
                <c:pt idx="60">
                  <c:v>43780</c:v>
                </c:pt>
                <c:pt idx="61">
                  <c:v>43781</c:v>
                </c:pt>
                <c:pt idx="62">
                  <c:v>43782</c:v>
                </c:pt>
                <c:pt idx="63">
                  <c:v>43783</c:v>
                </c:pt>
                <c:pt idx="64">
                  <c:v>43784</c:v>
                </c:pt>
                <c:pt idx="65">
                  <c:v>43785</c:v>
                </c:pt>
                <c:pt idx="66">
                  <c:v>43786</c:v>
                </c:pt>
                <c:pt idx="67">
                  <c:v>43787</c:v>
                </c:pt>
                <c:pt idx="68">
                  <c:v>43788</c:v>
                </c:pt>
                <c:pt idx="69">
                  <c:v>43789</c:v>
                </c:pt>
                <c:pt idx="70">
                  <c:v>43790</c:v>
                </c:pt>
                <c:pt idx="71">
                  <c:v>43791</c:v>
                </c:pt>
                <c:pt idx="72">
                  <c:v>43792</c:v>
                </c:pt>
                <c:pt idx="73">
                  <c:v>43793</c:v>
                </c:pt>
                <c:pt idx="74">
                  <c:v>43794</c:v>
                </c:pt>
                <c:pt idx="75">
                  <c:v>43795</c:v>
                </c:pt>
                <c:pt idx="76">
                  <c:v>43796</c:v>
                </c:pt>
                <c:pt idx="77">
                  <c:v>43797</c:v>
                </c:pt>
                <c:pt idx="78">
                  <c:v>43798</c:v>
                </c:pt>
                <c:pt idx="79">
                  <c:v>43799</c:v>
                </c:pt>
                <c:pt idx="80">
                  <c:v>43800</c:v>
                </c:pt>
                <c:pt idx="81">
                  <c:v>43801</c:v>
                </c:pt>
                <c:pt idx="82">
                  <c:v>43802</c:v>
                </c:pt>
                <c:pt idx="83">
                  <c:v>43803</c:v>
                </c:pt>
                <c:pt idx="84">
                  <c:v>43804</c:v>
                </c:pt>
                <c:pt idx="85">
                  <c:v>43805</c:v>
                </c:pt>
                <c:pt idx="86">
                  <c:v>43806</c:v>
                </c:pt>
                <c:pt idx="87">
                  <c:v>43807</c:v>
                </c:pt>
                <c:pt idx="88">
                  <c:v>43808</c:v>
                </c:pt>
                <c:pt idx="89">
                  <c:v>43809</c:v>
                </c:pt>
                <c:pt idx="90">
                  <c:v>43810</c:v>
                </c:pt>
                <c:pt idx="91">
                  <c:v>43811</c:v>
                </c:pt>
                <c:pt idx="92">
                  <c:v>43812</c:v>
                </c:pt>
                <c:pt idx="93">
                  <c:v>43813</c:v>
                </c:pt>
                <c:pt idx="94">
                  <c:v>43814</c:v>
                </c:pt>
                <c:pt idx="95">
                  <c:v>43815</c:v>
                </c:pt>
                <c:pt idx="96">
                  <c:v>43816</c:v>
                </c:pt>
                <c:pt idx="97">
                  <c:v>43817</c:v>
                </c:pt>
                <c:pt idx="98">
                  <c:v>43818</c:v>
                </c:pt>
                <c:pt idx="99">
                  <c:v>43819</c:v>
                </c:pt>
                <c:pt idx="100">
                  <c:v>43820</c:v>
                </c:pt>
                <c:pt idx="101">
                  <c:v>43821</c:v>
                </c:pt>
                <c:pt idx="102">
                  <c:v>43822</c:v>
                </c:pt>
                <c:pt idx="103">
                  <c:v>43823</c:v>
                </c:pt>
                <c:pt idx="104">
                  <c:v>43824</c:v>
                </c:pt>
                <c:pt idx="105">
                  <c:v>43825</c:v>
                </c:pt>
                <c:pt idx="106">
                  <c:v>43826</c:v>
                </c:pt>
                <c:pt idx="107">
                  <c:v>43827</c:v>
                </c:pt>
                <c:pt idx="108">
                  <c:v>43828</c:v>
                </c:pt>
                <c:pt idx="109">
                  <c:v>43829</c:v>
                </c:pt>
                <c:pt idx="110">
                  <c:v>43830</c:v>
                </c:pt>
                <c:pt idx="111">
                  <c:v>43831</c:v>
                </c:pt>
                <c:pt idx="112">
                  <c:v>43832</c:v>
                </c:pt>
                <c:pt idx="113">
                  <c:v>43833</c:v>
                </c:pt>
                <c:pt idx="114">
                  <c:v>43834</c:v>
                </c:pt>
                <c:pt idx="115">
                  <c:v>43835</c:v>
                </c:pt>
                <c:pt idx="116">
                  <c:v>43836</c:v>
                </c:pt>
                <c:pt idx="117">
                  <c:v>43837</c:v>
                </c:pt>
                <c:pt idx="118">
                  <c:v>43838</c:v>
                </c:pt>
                <c:pt idx="119">
                  <c:v>43839</c:v>
                </c:pt>
                <c:pt idx="120">
                  <c:v>43840</c:v>
                </c:pt>
                <c:pt idx="121">
                  <c:v>43841</c:v>
                </c:pt>
                <c:pt idx="122">
                  <c:v>43842</c:v>
                </c:pt>
                <c:pt idx="123">
                  <c:v>43843</c:v>
                </c:pt>
                <c:pt idx="124">
                  <c:v>43844</c:v>
                </c:pt>
                <c:pt idx="125">
                  <c:v>43845</c:v>
                </c:pt>
                <c:pt idx="126">
                  <c:v>43846</c:v>
                </c:pt>
                <c:pt idx="127">
                  <c:v>43847</c:v>
                </c:pt>
                <c:pt idx="128">
                  <c:v>43848</c:v>
                </c:pt>
                <c:pt idx="129">
                  <c:v>43849</c:v>
                </c:pt>
                <c:pt idx="130">
                  <c:v>43850</c:v>
                </c:pt>
                <c:pt idx="131">
                  <c:v>43851</c:v>
                </c:pt>
                <c:pt idx="132">
                  <c:v>43852</c:v>
                </c:pt>
                <c:pt idx="133">
                  <c:v>43853</c:v>
                </c:pt>
                <c:pt idx="134">
                  <c:v>43854</c:v>
                </c:pt>
                <c:pt idx="135">
                  <c:v>43855</c:v>
                </c:pt>
                <c:pt idx="136">
                  <c:v>43856</c:v>
                </c:pt>
                <c:pt idx="137">
                  <c:v>43857</c:v>
                </c:pt>
                <c:pt idx="138">
                  <c:v>43858</c:v>
                </c:pt>
                <c:pt idx="139">
                  <c:v>43859</c:v>
                </c:pt>
                <c:pt idx="140">
                  <c:v>43860</c:v>
                </c:pt>
                <c:pt idx="141">
                  <c:v>43861</c:v>
                </c:pt>
                <c:pt idx="142">
                  <c:v>43862</c:v>
                </c:pt>
                <c:pt idx="143">
                  <c:v>43863</c:v>
                </c:pt>
                <c:pt idx="144">
                  <c:v>43864</c:v>
                </c:pt>
                <c:pt idx="145">
                  <c:v>43865</c:v>
                </c:pt>
                <c:pt idx="146">
                  <c:v>43866</c:v>
                </c:pt>
                <c:pt idx="147">
                  <c:v>43867</c:v>
                </c:pt>
                <c:pt idx="148">
                  <c:v>43868</c:v>
                </c:pt>
                <c:pt idx="149">
                  <c:v>43869</c:v>
                </c:pt>
                <c:pt idx="150">
                  <c:v>43870</c:v>
                </c:pt>
                <c:pt idx="151">
                  <c:v>43871</c:v>
                </c:pt>
                <c:pt idx="152">
                  <c:v>43872</c:v>
                </c:pt>
                <c:pt idx="153">
                  <c:v>43873</c:v>
                </c:pt>
                <c:pt idx="154">
                  <c:v>43874</c:v>
                </c:pt>
                <c:pt idx="155">
                  <c:v>43875</c:v>
                </c:pt>
                <c:pt idx="156">
                  <c:v>43876</c:v>
                </c:pt>
                <c:pt idx="157">
                  <c:v>43877</c:v>
                </c:pt>
                <c:pt idx="158">
                  <c:v>43878</c:v>
                </c:pt>
                <c:pt idx="159">
                  <c:v>43879</c:v>
                </c:pt>
                <c:pt idx="160">
                  <c:v>43880</c:v>
                </c:pt>
                <c:pt idx="161">
                  <c:v>43881</c:v>
                </c:pt>
                <c:pt idx="162">
                  <c:v>43882</c:v>
                </c:pt>
                <c:pt idx="163">
                  <c:v>43883</c:v>
                </c:pt>
                <c:pt idx="164">
                  <c:v>43884</c:v>
                </c:pt>
                <c:pt idx="165">
                  <c:v>43885</c:v>
                </c:pt>
                <c:pt idx="166">
                  <c:v>43886</c:v>
                </c:pt>
                <c:pt idx="167">
                  <c:v>43887</c:v>
                </c:pt>
                <c:pt idx="168">
                  <c:v>43888</c:v>
                </c:pt>
                <c:pt idx="169">
                  <c:v>43889</c:v>
                </c:pt>
                <c:pt idx="170">
                  <c:v>43890</c:v>
                </c:pt>
                <c:pt idx="171">
                  <c:v>43891</c:v>
                </c:pt>
                <c:pt idx="172">
                  <c:v>43892</c:v>
                </c:pt>
                <c:pt idx="173">
                  <c:v>43893</c:v>
                </c:pt>
                <c:pt idx="174">
                  <c:v>43894</c:v>
                </c:pt>
                <c:pt idx="175">
                  <c:v>43895</c:v>
                </c:pt>
                <c:pt idx="176">
                  <c:v>43896</c:v>
                </c:pt>
                <c:pt idx="177">
                  <c:v>43897</c:v>
                </c:pt>
                <c:pt idx="178">
                  <c:v>43898</c:v>
                </c:pt>
                <c:pt idx="179">
                  <c:v>43899</c:v>
                </c:pt>
                <c:pt idx="180">
                  <c:v>43900</c:v>
                </c:pt>
                <c:pt idx="181">
                  <c:v>43901</c:v>
                </c:pt>
                <c:pt idx="182">
                  <c:v>43902</c:v>
                </c:pt>
                <c:pt idx="183">
                  <c:v>43903</c:v>
                </c:pt>
                <c:pt idx="184">
                  <c:v>43904</c:v>
                </c:pt>
                <c:pt idx="185">
                  <c:v>43905</c:v>
                </c:pt>
                <c:pt idx="186">
                  <c:v>43906</c:v>
                </c:pt>
                <c:pt idx="187">
                  <c:v>43907</c:v>
                </c:pt>
                <c:pt idx="188">
                  <c:v>43908</c:v>
                </c:pt>
                <c:pt idx="189">
                  <c:v>43909</c:v>
                </c:pt>
                <c:pt idx="190">
                  <c:v>43910</c:v>
                </c:pt>
                <c:pt idx="191">
                  <c:v>43911</c:v>
                </c:pt>
                <c:pt idx="192">
                  <c:v>43912</c:v>
                </c:pt>
                <c:pt idx="193">
                  <c:v>43913</c:v>
                </c:pt>
                <c:pt idx="194">
                  <c:v>43914</c:v>
                </c:pt>
                <c:pt idx="195">
                  <c:v>43915</c:v>
                </c:pt>
                <c:pt idx="196">
                  <c:v>43916</c:v>
                </c:pt>
                <c:pt idx="197">
                  <c:v>43917</c:v>
                </c:pt>
                <c:pt idx="198">
                  <c:v>43918</c:v>
                </c:pt>
                <c:pt idx="199">
                  <c:v>43919</c:v>
                </c:pt>
                <c:pt idx="200">
                  <c:v>43920</c:v>
                </c:pt>
                <c:pt idx="201">
                  <c:v>43921</c:v>
                </c:pt>
                <c:pt idx="202">
                  <c:v>43922</c:v>
                </c:pt>
                <c:pt idx="203">
                  <c:v>43923</c:v>
                </c:pt>
                <c:pt idx="204">
                  <c:v>43924</c:v>
                </c:pt>
                <c:pt idx="205">
                  <c:v>43925</c:v>
                </c:pt>
                <c:pt idx="206">
                  <c:v>43926</c:v>
                </c:pt>
                <c:pt idx="207">
                  <c:v>43927</c:v>
                </c:pt>
                <c:pt idx="208">
                  <c:v>43928</c:v>
                </c:pt>
                <c:pt idx="209">
                  <c:v>43929</c:v>
                </c:pt>
                <c:pt idx="210">
                  <c:v>43930</c:v>
                </c:pt>
                <c:pt idx="211">
                  <c:v>43931</c:v>
                </c:pt>
                <c:pt idx="212">
                  <c:v>43932</c:v>
                </c:pt>
                <c:pt idx="213">
                  <c:v>43933</c:v>
                </c:pt>
                <c:pt idx="214">
                  <c:v>43934</c:v>
                </c:pt>
                <c:pt idx="215">
                  <c:v>43935</c:v>
                </c:pt>
                <c:pt idx="216">
                  <c:v>43936</c:v>
                </c:pt>
                <c:pt idx="217">
                  <c:v>43937</c:v>
                </c:pt>
                <c:pt idx="218">
                  <c:v>43938</c:v>
                </c:pt>
                <c:pt idx="219">
                  <c:v>43939</c:v>
                </c:pt>
                <c:pt idx="220">
                  <c:v>43940</c:v>
                </c:pt>
                <c:pt idx="221">
                  <c:v>43941</c:v>
                </c:pt>
                <c:pt idx="222">
                  <c:v>43942</c:v>
                </c:pt>
                <c:pt idx="223">
                  <c:v>43943</c:v>
                </c:pt>
                <c:pt idx="224">
                  <c:v>43944</c:v>
                </c:pt>
                <c:pt idx="225">
                  <c:v>43945</c:v>
                </c:pt>
                <c:pt idx="226">
                  <c:v>43946</c:v>
                </c:pt>
                <c:pt idx="227">
                  <c:v>43947</c:v>
                </c:pt>
                <c:pt idx="228">
                  <c:v>43948</c:v>
                </c:pt>
                <c:pt idx="229">
                  <c:v>43949</c:v>
                </c:pt>
                <c:pt idx="230">
                  <c:v>43950</c:v>
                </c:pt>
                <c:pt idx="231">
                  <c:v>43951</c:v>
                </c:pt>
                <c:pt idx="232">
                  <c:v>43952</c:v>
                </c:pt>
                <c:pt idx="233">
                  <c:v>43953</c:v>
                </c:pt>
                <c:pt idx="234">
                  <c:v>43954</c:v>
                </c:pt>
                <c:pt idx="235">
                  <c:v>43955</c:v>
                </c:pt>
                <c:pt idx="236">
                  <c:v>43956</c:v>
                </c:pt>
                <c:pt idx="237">
                  <c:v>43957</c:v>
                </c:pt>
                <c:pt idx="238">
                  <c:v>43958</c:v>
                </c:pt>
                <c:pt idx="239">
                  <c:v>43959</c:v>
                </c:pt>
                <c:pt idx="240">
                  <c:v>43960</c:v>
                </c:pt>
                <c:pt idx="241">
                  <c:v>43961</c:v>
                </c:pt>
                <c:pt idx="242">
                  <c:v>43962</c:v>
                </c:pt>
                <c:pt idx="243">
                  <c:v>43963</c:v>
                </c:pt>
                <c:pt idx="244">
                  <c:v>43964</c:v>
                </c:pt>
                <c:pt idx="245">
                  <c:v>43965</c:v>
                </c:pt>
                <c:pt idx="246">
                  <c:v>43966</c:v>
                </c:pt>
                <c:pt idx="247">
                  <c:v>43967</c:v>
                </c:pt>
                <c:pt idx="248">
                  <c:v>43968</c:v>
                </c:pt>
                <c:pt idx="249">
                  <c:v>43969</c:v>
                </c:pt>
                <c:pt idx="250">
                  <c:v>43970</c:v>
                </c:pt>
                <c:pt idx="251">
                  <c:v>43971</c:v>
                </c:pt>
                <c:pt idx="252">
                  <c:v>43972</c:v>
                </c:pt>
                <c:pt idx="253">
                  <c:v>43973</c:v>
                </c:pt>
                <c:pt idx="254">
                  <c:v>43974</c:v>
                </c:pt>
                <c:pt idx="255">
                  <c:v>43975</c:v>
                </c:pt>
                <c:pt idx="256">
                  <c:v>43976</c:v>
                </c:pt>
                <c:pt idx="257">
                  <c:v>43977</c:v>
                </c:pt>
                <c:pt idx="258">
                  <c:v>43978</c:v>
                </c:pt>
                <c:pt idx="259">
                  <c:v>43979</c:v>
                </c:pt>
                <c:pt idx="260">
                  <c:v>43980</c:v>
                </c:pt>
                <c:pt idx="261">
                  <c:v>43981</c:v>
                </c:pt>
                <c:pt idx="262">
                  <c:v>43982</c:v>
                </c:pt>
                <c:pt idx="263">
                  <c:v>43983</c:v>
                </c:pt>
                <c:pt idx="264">
                  <c:v>43984</c:v>
                </c:pt>
                <c:pt idx="265">
                  <c:v>43985</c:v>
                </c:pt>
                <c:pt idx="266">
                  <c:v>43986</c:v>
                </c:pt>
                <c:pt idx="267">
                  <c:v>43987</c:v>
                </c:pt>
                <c:pt idx="268">
                  <c:v>43988</c:v>
                </c:pt>
                <c:pt idx="269">
                  <c:v>43989</c:v>
                </c:pt>
                <c:pt idx="270">
                  <c:v>43990</c:v>
                </c:pt>
                <c:pt idx="271">
                  <c:v>43991</c:v>
                </c:pt>
                <c:pt idx="272">
                  <c:v>43992</c:v>
                </c:pt>
                <c:pt idx="273">
                  <c:v>43993</c:v>
                </c:pt>
                <c:pt idx="274">
                  <c:v>43994</c:v>
                </c:pt>
                <c:pt idx="275">
                  <c:v>43995</c:v>
                </c:pt>
                <c:pt idx="276">
                  <c:v>43996</c:v>
                </c:pt>
                <c:pt idx="277">
                  <c:v>43997</c:v>
                </c:pt>
                <c:pt idx="278">
                  <c:v>43998</c:v>
                </c:pt>
                <c:pt idx="279">
                  <c:v>43999</c:v>
                </c:pt>
                <c:pt idx="280">
                  <c:v>44000</c:v>
                </c:pt>
                <c:pt idx="281">
                  <c:v>44001</c:v>
                </c:pt>
                <c:pt idx="282">
                  <c:v>44002</c:v>
                </c:pt>
                <c:pt idx="283">
                  <c:v>44003</c:v>
                </c:pt>
                <c:pt idx="284">
                  <c:v>44004</c:v>
                </c:pt>
                <c:pt idx="285">
                  <c:v>44005</c:v>
                </c:pt>
                <c:pt idx="286">
                  <c:v>44006</c:v>
                </c:pt>
                <c:pt idx="287">
                  <c:v>44007</c:v>
                </c:pt>
                <c:pt idx="288">
                  <c:v>44008</c:v>
                </c:pt>
                <c:pt idx="289">
                  <c:v>44009</c:v>
                </c:pt>
                <c:pt idx="290">
                  <c:v>44010</c:v>
                </c:pt>
                <c:pt idx="291">
                  <c:v>44011</c:v>
                </c:pt>
                <c:pt idx="292">
                  <c:v>44012</c:v>
                </c:pt>
                <c:pt idx="293">
                  <c:v>44013</c:v>
                </c:pt>
                <c:pt idx="294">
                  <c:v>44014</c:v>
                </c:pt>
                <c:pt idx="295">
                  <c:v>44015</c:v>
                </c:pt>
                <c:pt idx="296">
                  <c:v>44016</c:v>
                </c:pt>
                <c:pt idx="297">
                  <c:v>44017</c:v>
                </c:pt>
                <c:pt idx="298">
                  <c:v>44018</c:v>
                </c:pt>
                <c:pt idx="299">
                  <c:v>44019</c:v>
                </c:pt>
                <c:pt idx="300">
                  <c:v>44020</c:v>
                </c:pt>
                <c:pt idx="301">
                  <c:v>44021</c:v>
                </c:pt>
                <c:pt idx="302">
                  <c:v>44022</c:v>
                </c:pt>
                <c:pt idx="303">
                  <c:v>44023</c:v>
                </c:pt>
                <c:pt idx="304">
                  <c:v>44024</c:v>
                </c:pt>
                <c:pt idx="305">
                  <c:v>44025</c:v>
                </c:pt>
                <c:pt idx="306">
                  <c:v>44026</c:v>
                </c:pt>
                <c:pt idx="307">
                  <c:v>44027</c:v>
                </c:pt>
                <c:pt idx="308">
                  <c:v>44028</c:v>
                </c:pt>
                <c:pt idx="309">
                  <c:v>44029</c:v>
                </c:pt>
                <c:pt idx="310">
                  <c:v>44030</c:v>
                </c:pt>
                <c:pt idx="311">
                  <c:v>44031</c:v>
                </c:pt>
                <c:pt idx="312">
                  <c:v>44032</c:v>
                </c:pt>
                <c:pt idx="313">
                  <c:v>44033</c:v>
                </c:pt>
                <c:pt idx="314">
                  <c:v>44034</c:v>
                </c:pt>
                <c:pt idx="315">
                  <c:v>44035</c:v>
                </c:pt>
                <c:pt idx="316">
                  <c:v>44036</c:v>
                </c:pt>
                <c:pt idx="317">
                  <c:v>44037</c:v>
                </c:pt>
                <c:pt idx="318">
                  <c:v>44038</c:v>
                </c:pt>
                <c:pt idx="319">
                  <c:v>44039</c:v>
                </c:pt>
                <c:pt idx="320">
                  <c:v>44040</c:v>
                </c:pt>
                <c:pt idx="321">
                  <c:v>44041</c:v>
                </c:pt>
                <c:pt idx="322">
                  <c:v>44042</c:v>
                </c:pt>
                <c:pt idx="323">
                  <c:v>44043</c:v>
                </c:pt>
                <c:pt idx="324">
                  <c:v>44044</c:v>
                </c:pt>
                <c:pt idx="325">
                  <c:v>44045</c:v>
                </c:pt>
                <c:pt idx="326">
                  <c:v>44046</c:v>
                </c:pt>
                <c:pt idx="327">
                  <c:v>44047</c:v>
                </c:pt>
                <c:pt idx="328">
                  <c:v>44048</c:v>
                </c:pt>
                <c:pt idx="329">
                  <c:v>44049</c:v>
                </c:pt>
                <c:pt idx="330">
                  <c:v>44050</c:v>
                </c:pt>
                <c:pt idx="331">
                  <c:v>44051</c:v>
                </c:pt>
                <c:pt idx="332">
                  <c:v>44052</c:v>
                </c:pt>
                <c:pt idx="333">
                  <c:v>44053</c:v>
                </c:pt>
                <c:pt idx="334">
                  <c:v>44054</c:v>
                </c:pt>
                <c:pt idx="335">
                  <c:v>44055</c:v>
                </c:pt>
                <c:pt idx="336">
                  <c:v>44056</c:v>
                </c:pt>
                <c:pt idx="337">
                  <c:v>44057</c:v>
                </c:pt>
                <c:pt idx="338">
                  <c:v>44058</c:v>
                </c:pt>
                <c:pt idx="339">
                  <c:v>44059</c:v>
                </c:pt>
                <c:pt idx="340">
                  <c:v>44060</c:v>
                </c:pt>
                <c:pt idx="341">
                  <c:v>44061</c:v>
                </c:pt>
                <c:pt idx="342">
                  <c:v>44062</c:v>
                </c:pt>
                <c:pt idx="343">
                  <c:v>44063</c:v>
                </c:pt>
                <c:pt idx="344">
                  <c:v>44064</c:v>
                </c:pt>
                <c:pt idx="345">
                  <c:v>44065</c:v>
                </c:pt>
                <c:pt idx="346">
                  <c:v>44066</c:v>
                </c:pt>
                <c:pt idx="347">
                  <c:v>44067</c:v>
                </c:pt>
                <c:pt idx="348">
                  <c:v>44068</c:v>
                </c:pt>
                <c:pt idx="349">
                  <c:v>44069</c:v>
                </c:pt>
                <c:pt idx="350">
                  <c:v>44070</c:v>
                </c:pt>
                <c:pt idx="351">
                  <c:v>44071</c:v>
                </c:pt>
                <c:pt idx="352">
                  <c:v>44072</c:v>
                </c:pt>
                <c:pt idx="353">
                  <c:v>44073</c:v>
                </c:pt>
                <c:pt idx="354">
                  <c:v>44074</c:v>
                </c:pt>
                <c:pt idx="355">
                  <c:v>44075</c:v>
                </c:pt>
                <c:pt idx="356">
                  <c:v>44076</c:v>
                </c:pt>
                <c:pt idx="357">
                  <c:v>44077</c:v>
                </c:pt>
                <c:pt idx="358">
                  <c:v>44078</c:v>
                </c:pt>
                <c:pt idx="359">
                  <c:v>44079</c:v>
                </c:pt>
                <c:pt idx="360">
                  <c:v>44080</c:v>
                </c:pt>
                <c:pt idx="361">
                  <c:v>44081</c:v>
                </c:pt>
                <c:pt idx="362">
                  <c:v>44082</c:v>
                </c:pt>
                <c:pt idx="363">
                  <c:v>44083</c:v>
                </c:pt>
                <c:pt idx="364">
                  <c:v>44084</c:v>
                </c:pt>
                <c:pt idx="365">
                  <c:v>44085</c:v>
                </c:pt>
                <c:pt idx="366">
                  <c:v>44086</c:v>
                </c:pt>
                <c:pt idx="367">
                  <c:v>44087</c:v>
                </c:pt>
                <c:pt idx="368">
                  <c:v>44088</c:v>
                </c:pt>
                <c:pt idx="369">
                  <c:v>44089</c:v>
                </c:pt>
                <c:pt idx="370">
                  <c:v>44090</c:v>
                </c:pt>
                <c:pt idx="371">
                  <c:v>44091</c:v>
                </c:pt>
                <c:pt idx="372">
                  <c:v>44092</c:v>
                </c:pt>
                <c:pt idx="373">
                  <c:v>44093</c:v>
                </c:pt>
                <c:pt idx="374">
                  <c:v>44094</c:v>
                </c:pt>
                <c:pt idx="375">
                  <c:v>44095</c:v>
                </c:pt>
                <c:pt idx="376">
                  <c:v>44096</c:v>
                </c:pt>
                <c:pt idx="377">
                  <c:v>44097</c:v>
                </c:pt>
                <c:pt idx="378">
                  <c:v>44098</c:v>
                </c:pt>
                <c:pt idx="379">
                  <c:v>44099</c:v>
                </c:pt>
                <c:pt idx="380">
                  <c:v>44100</c:v>
                </c:pt>
                <c:pt idx="381">
                  <c:v>44101</c:v>
                </c:pt>
                <c:pt idx="382">
                  <c:v>44102</c:v>
                </c:pt>
                <c:pt idx="383">
                  <c:v>44103</c:v>
                </c:pt>
                <c:pt idx="384">
                  <c:v>44104</c:v>
                </c:pt>
                <c:pt idx="385">
                  <c:v>44105</c:v>
                </c:pt>
                <c:pt idx="386">
                  <c:v>44106</c:v>
                </c:pt>
                <c:pt idx="387">
                  <c:v>44107</c:v>
                </c:pt>
                <c:pt idx="388">
                  <c:v>44108</c:v>
                </c:pt>
                <c:pt idx="389">
                  <c:v>44109</c:v>
                </c:pt>
                <c:pt idx="390">
                  <c:v>44110</c:v>
                </c:pt>
                <c:pt idx="391">
                  <c:v>44111</c:v>
                </c:pt>
                <c:pt idx="392">
                  <c:v>44112</c:v>
                </c:pt>
                <c:pt idx="393">
                  <c:v>44113</c:v>
                </c:pt>
                <c:pt idx="394">
                  <c:v>44114</c:v>
                </c:pt>
                <c:pt idx="395">
                  <c:v>44115</c:v>
                </c:pt>
                <c:pt idx="396">
                  <c:v>44116</c:v>
                </c:pt>
                <c:pt idx="397">
                  <c:v>44117</c:v>
                </c:pt>
                <c:pt idx="398">
                  <c:v>44118</c:v>
                </c:pt>
                <c:pt idx="399">
                  <c:v>44119</c:v>
                </c:pt>
                <c:pt idx="400">
                  <c:v>44120</c:v>
                </c:pt>
                <c:pt idx="401">
                  <c:v>44121</c:v>
                </c:pt>
                <c:pt idx="402">
                  <c:v>44122</c:v>
                </c:pt>
                <c:pt idx="403">
                  <c:v>44123</c:v>
                </c:pt>
                <c:pt idx="404">
                  <c:v>44124</c:v>
                </c:pt>
                <c:pt idx="405">
                  <c:v>44125</c:v>
                </c:pt>
                <c:pt idx="406">
                  <c:v>44126</c:v>
                </c:pt>
                <c:pt idx="407">
                  <c:v>44127</c:v>
                </c:pt>
                <c:pt idx="408">
                  <c:v>44128</c:v>
                </c:pt>
                <c:pt idx="409">
                  <c:v>44129</c:v>
                </c:pt>
                <c:pt idx="410">
                  <c:v>44130</c:v>
                </c:pt>
                <c:pt idx="411">
                  <c:v>44131</c:v>
                </c:pt>
                <c:pt idx="412">
                  <c:v>44132</c:v>
                </c:pt>
                <c:pt idx="413">
                  <c:v>44133</c:v>
                </c:pt>
                <c:pt idx="414">
                  <c:v>44134</c:v>
                </c:pt>
                <c:pt idx="415">
                  <c:v>44135</c:v>
                </c:pt>
                <c:pt idx="416">
                  <c:v>44136</c:v>
                </c:pt>
                <c:pt idx="417">
                  <c:v>44137</c:v>
                </c:pt>
                <c:pt idx="418">
                  <c:v>44138</c:v>
                </c:pt>
                <c:pt idx="419">
                  <c:v>44139</c:v>
                </c:pt>
                <c:pt idx="420">
                  <c:v>44140</c:v>
                </c:pt>
                <c:pt idx="421">
                  <c:v>44141</c:v>
                </c:pt>
                <c:pt idx="422">
                  <c:v>44142</c:v>
                </c:pt>
                <c:pt idx="423">
                  <c:v>44143</c:v>
                </c:pt>
                <c:pt idx="424">
                  <c:v>44144</c:v>
                </c:pt>
                <c:pt idx="425">
                  <c:v>44145</c:v>
                </c:pt>
                <c:pt idx="426">
                  <c:v>44146</c:v>
                </c:pt>
                <c:pt idx="427">
                  <c:v>44147</c:v>
                </c:pt>
                <c:pt idx="428">
                  <c:v>44148</c:v>
                </c:pt>
                <c:pt idx="429">
                  <c:v>44149</c:v>
                </c:pt>
                <c:pt idx="430">
                  <c:v>44150</c:v>
                </c:pt>
                <c:pt idx="431">
                  <c:v>44151</c:v>
                </c:pt>
                <c:pt idx="432">
                  <c:v>44152</c:v>
                </c:pt>
                <c:pt idx="433">
                  <c:v>44153</c:v>
                </c:pt>
                <c:pt idx="434">
                  <c:v>44154</c:v>
                </c:pt>
                <c:pt idx="435">
                  <c:v>44155</c:v>
                </c:pt>
                <c:pt idx="436">
                  <c:v>44156</c:v>
                </c:pt>
                <c:pt idx="437">
                  <c:v>44157</c:v>
                </c:pt>
                <c:pt idx="438">
                  <c:v>44158</c:v>
                </c:pt>
                <c:pt idx="439">
                  <c:v>44159</c:v>
                </c:pt>
                <c:pt idx="440">
                  <c:v>44160</c:v>
                </c:pt>
                <c:pt idx="441">
                  <c:v>44161</c:v>
                </c:pt>
                <c:pt idx="442">
                  <c:v>44162</c:v>
                </c:pt>
                <c:pt idx="443">
                  <c:v>44163</c:v>
                </c:pt>
                <c:pt idx="444">
                  <c:v>44164</c:v>
                </c:pt>
                <c:pt idx="445">
                  <c:v>44165</c:v>
                </c:pt>
                <c:pt idx="446">
                  <c:v>44166</c:v>
                </c:pt>
                <c:pt idx="447">
                  <c:v>44167</c:v>
                </c:pt>
                <c:pt idx="448">
                  <c:v>44168</c:v>
                </c:pt>
                <c:pt idx="449">
                  <c:v>44169</c:v>
                </c:pt>
                <c:pt idx="450">
                  <c:v>44170</c:v>
                </c:pt>
                <c:pt idx="451">
                  <c:v>44171</c:v>
                </c:pt>
                <c:pt idx="452">
                  <c:v>44172</c:v>
                </c:pt>
                <c:pt idx="453">
                  <c:v>44173</c:v>
                </c:pt>
                <c:pt idx="454">
                  <c:v>44174</c:v>
                </c:pt>
                <c:pt idx="455">
                  <c:v>44175</c:v>
                </c:pt>
                <c:pt idx="456">
                  <c:v>44176</c:v>
                </c:pt>
                <c:pt idx="457">
                  <c:v>44177</c:v>
                </c:pt>
                <c:pt idx="458">
                  <c:v>44178</c:v>
                </c:pt>
                <c:pt idx="459">
                  <c:v>44179</c:v>
                </c:pt>
                <c:pt idx="460">
                  <c:v>44180</c:v>
                </c:pt>
                <c:pt idx="461">
                  <c:v>44181</c:v>
                </c:pt>
                <c:pt idx="462">
                  <c:v>44182</c:v>
                </c:pt>
                <c:pt idx="463">
                  <c:v>44183</c:v>
                </c:pt>
                <c:pt idx="464">
                  <c:v>44184</c:v>
                </c:pt>
                <c:pt idx="465">
                  <c:v>44185</c:v>
                </c:pt>
                <c:pt idx="466">
                  <c:v>44186</c:v>
                </c:pt>
                <c:pt idx="467">
                  <c:v>44187</c:v>
                </c:pt>
                <c:pt idx="468">
                  <c:v>44188</c:v>
                </c:pt>
                <c:pt idx="469">
                  <c:v>44189</c:v>
                </c:pt>
                <c:pt idx="470">
                  <c:v>44190</c:v>
                </c:pt>
                <c:pt idx="471">
                  <c:v>44191</c:v>
                </c:pt>
                <c:pt idx="472">
                  <c:v>44192</c:v>
                </c:pt>
                <c:pt idx="473">
                  <c:v>44193</c:v>
                </c:pt>
                <c:pt idx="474">
                  <c:v>44194</c:v>
                </c:pt>
                <c:pt idx="475">
                  <c:v>44195</c:v>
                </c:pt>
                <c:pt idx="476">
                  <c:v>44196</c:v>
                </c:pt>
                <c:pt idx="477">
                  <c:v>44197</c:v>
                </c:pt>
                <c:pt idx="478">
                  <c:v>44198</c:v>
                </c:pt>
                <c:pt idx="479">
                  <c:v>44199</c:v>
                </c:pt>
                <c:pt idx="480">
                  <c:v>44200</c:v>
                </c:pt>
                <c:pt idx="481">
                  <c:v>44201</c:v>
                </c:pt>
                <c:pt idx="482">
                  <c:v>44202</c:v>
                </c:pt>
                <c:pt idx="483">
                  <c:v>44203</c:v>
                </c:pt>
                <c:pt idx="484">
                  <c:v>44204</c:v>
                </c:pt>
                <c:pt idx="485">
                  <c:v>44205</c:v>
                </c:pt>
                <c:pt idx="486">
                  <c:v>44206</c:v>
                </c:pt>
                <c:pt idx="487">
                  <c:v>44207</c:v>
                </c:pt>
                <c:pt idx="488">
                  <c:v>44208</c:v>
                </c:pt>
                <c:pt idx="489">
                  <c:v>44209</c:v>
                </c:pt>
                <c:pt idx="490">
                  <c:v>44210</c:v>
                </c:pt>
                <c:pt idx="491">
                  <c:v>44211</c:v>
                </c:pt>
                <c:pt idx="492">
                  <c:v>44212</c:v>
                </c:pt>
                <c:pt idx="493">
                  <c:v>44213</c:v>
                </c:pt>
                <c:pt idx="494">
                  <c:v>44214</c:v>
                </c:pt>
                <c:pt idx="495">
                  <c:v>44215</c:v>
                </c:pt>
                <c:pt idx="496">
                  <c:v>44216</c:v>
                </c:pt>
                <c:pt idx="497">
                  <c:v>44217</c:v>
                </c:pt>
                <c:pt idx="498">
                  <c:v>44218</c:v>
                </c:pt>
                <c:pt idx="499">
                  <c:v>44219</c:v>
                </c:pt>
                <c:pt idx="500">
                  <c:v>44220</c:v>
                </c:pt>
                <c:pt idx="501">
                  <c:v>44221</c:v>
                </c:pt>
                <c:pt idx="502">
                  <c:v>44222</c:v>
                </c:pt>
                <c:pt idx="503">
                  <c:v>44223</c:v>
                </c:pt>
                <c:pt idx="504">
                  <c:v>44224</c:v>
                </c:pt>
                <c:pt idx="505">
                  <c:v>44225</c:v>
                </c:pt>
                <c:pt idx="506">
                  <c:v>44226</c:v>
                </c:pt>
                <c:pt idx="507">
                  <c:v>44227</c:v>
                </c:pt>
                <c:pt idx="508">
                  <c:v>44228</c:v>
                </c:pt>
                <c:pt idx="509">
                  <c:v>44229</c:v>
                </c:pt>
                <c:pt idx="510">
                  <c:v>44230</c:v>
                </c:pt>
                <c:pt idx="511">
                  <c:v>44231</c:v>
                </c:pt>
                <c:pt idx="512">
                  <c:v>44232</c:v>
                </c:pt>
                <c:pt idx="513">
                  <c:v>44233</c:v>
                </c:pt>
                <c:pt idx="514">
                  <c:v>44234</c:v>
                </c:pt>
                <c:pt idx="515">
                  <c:v>44235</c:v>
                </c:pt>
                <c:pt idx="516">
                  <c:v>44236</c:v>
                </c:pt>
                <c:pt idx="517">
                  <c:v>44237</c:v>
                </c:pt>
                <c:pt idx="518">
                  <c:v>44238</c:v>
                </c:pt>
                <c:pt idx="519">
                  <c:v>44239</c:v>
                </c:pt>
                <c:pt idx="520">
                  <c:v>44240</c:v>
                </c:pt>
                <c:pt idx="521">
                  <c:v>44241</c:v>
                </c:pt>
                <c:pt idx="522">
                  <c:v>44242</c:v>
                </c:pt>
                <c:pt idx="523">
                  <c:v>44243</c:v>
                </c:pt>
                <c:pt idx="524">
                  <c:v>44244</c:v>
                </c:pt>
                <c:pt idx="525">
                  <c:v>44245</c:v>
                </c:pt>
                <c:pt idx="526">
                  <c:v>44246</c:v>
                </c:pt>
                <c:pt idx="527">
                  <c:v>44247</c:v>
                </c:pt>
                <c:pt idx="528">
                  <c:v>44248</c:v>
                </c:pt>
                <c:pt idx="529">
                  <c:v>44249</c:v>
                </c:pt>
                <c:pt idx="530">
                  <c:v>44250</c:v>
                </c:pt>
                <c:pt idx="531">
                  <c:v>44251</c:v>
                </c:pt>
                <c:pt idx="532">
                  <c:v>44252</c:v>
                </c:pt>
                <c:pt idx="533">
                  <c:v>44253</c:v>
                </c:pt>
                <c:pt idx="534">
                  <c:v>44254</c:v>
                </c:pt>
                <c:pt idx="535">
                  <c:v>44255</c:v>
                </c:pt>
                <c:pt idx="536">
                  <c:v>44256</c:v>
                </c:pt>
                <c:pt idx="537">
                  <c:v>44257</c:v>
                </c:pt>
                <c:pt idx="538">
                  <c:v>44258</c:v>
                </c:pt>
                <c:pt idx="539">
                  <c:v>44259</c:v>
                </c:pt>
                <c:pt idx="540">
                  <c:v>44260</c:v>
                </c:pt>
                <c:pt idx="541">
                  <c:v>44261</c:v>
                </c:pt>
                <c:pt idx="542">
                  <c:v>44262</c:v>
                </c:pt>
                <c:pt idx="543">
                  <c:v>44263</c:v>
                </c:pt>
                <c:pt idx="544">
                  <c:v>44264</c:v>
                </c:pt>
                <c:pt idx="545">
                  <c:v>44265</c:v>
                </c:pt>
                <c:pt idx="546">
                  <c:v>44266</c:v>
                </c:pt>
                <c:pt idx="547">
                  <c:v>44267</c:v>
                </c:pt>
                <c:pt idx="548">
                  <c:v>44268</c:v>
                </c:pt>
                <c:pt idx="549">
                  <c:v>44269</c:v>
                </c:pt>
                <c:pt idx="550">
                  <c:v>44270</c:v>
                </c:pt>
                <c:pt idx="551">
                  <c:v>44271</c:v>
                </c:pt>
                <c:pt idx="552">
                  <c:v>44272</c:v>
                </c:pt>
                <c:pt idx="553">
                  <c:v>44273</c:v>
                </c:pt>
                <c:pt idx="554">
                  <c:v>44274</c:v>
                </c:pt>
                <c:pt idx="555">
                  <c:v>44275</c:v>
                </c:pt>
                <c:pt idx="556">
                  <c:v>44276</c:v>
                </c:pt>
                <c:pt idx="557">
                  <c:v>44277</c:v>
                </c:pt>
                <c:pt idx="558">
                  <c:v>44278</c:v>
                </c:pt>
                <c:pt idx="559">
                  <c:v>44279</c:v>
                </c:pt>
                <c:pt idx="560">
                  <c:v>44280</c:v>
                </c:pt>
                <c:pt idx="561">
                  <c:v>44281</c:v>
                </c:pt>
                <c:pt idx="562">
                  <c:v>44282</c:v>
                </c:pt>
                <c:pt idx="563">
                  <c:v>44283</c:v>
                </c:pt>
                <c:pt idx="564">
                  <c:v>44284</c:v>
                </c:pt>
              </c:numCache>
            </c:numRef>
          </c:cat>
          <c:val>
            <c:numRef>
              <c:f>'Farm Ledger'!$BD$83:$WW$83</c:f>
              <c:numCache>
                <c:formatCode>0.00</c:formatCode>
                <c:ptCount val="566"/>
                <c:pt idx="0">
                  <c:v>0.3</c:v>
                </c:pt>
                <c:pt idx="1">
                  <c:v>0.5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0.6</c:v>
                </c:pt>
                <c:pt idx="6">
                  <c:v>0.4</c:v>
                </c:pt>
                <c:pt idx="7">
                  <c:v>0.4</c:v>
                </c:pt>
                <c:pt idx="8">
                  <c:v>0.8</c:v>
                </c:pt>
                <c:pt idx="9">
                  <c:v>0.6</c:v>
                </c:pt>
                <c:pt idx="10">
                  <c:v>0.6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0.8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0.9</c:v>
                </c:pt>
                <c:pt idx="20">
                  <c:v>0.8</c:v>
                </c:pt>
                <c:pt idx="21">
                  <c:v>0.8</c:v>
                </c:pt>
                <c:pt idx="22">
                  <c:v>0.7</c:v>
                </c:pt>
                <c:pt idx="23">
                  <c:v>0.7</c:v>
                </c:pt>
                <c:pt idx="24">
                  <c:v>0.8</c:v>
                </c:pt>
                <c:pt idx="25">
                  <c:v>0.7</c:v>
                </c:pt>
                <c:pt idx="26">
                  <c:v>0.8</c:v>
                </c:pt>
                <c:pt idx="27">
                  <c:v>0</c:v>
                </c:pt>
                <c:pt idx="28">
                  <c:v>0.8</c:v>
                </c:pt>
                <c:pt idx="29">
                  <c:v>0.5</c:v>
                </c:pt>
                <c:pt idx="30">
                  <c:v>0.9</c:v>
                </c:pt>
                <c:pt idx="31">
                  <c:v>0.5</c:v>
                </c:pt>
                <c:pt idx="32">
                  <c:v>0.8</c:v>
                </c:pt>
                <c:pt idx="33">
                  <c:v>0.7</c:v>
                </c:pt>
                <c:pt idx="34">
                  <c:v>0.9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0.6</c:v>
                </c:pt>
                <c:pt idx="39">
                  <c:v>0.9</c:v>
                </c:pt>
                <c:pt idx="40">
                  <c:v>0.7</c:v>
                </c:pt>
                <c:pt idx="41">
                  <c:v>0.7</c:v>
                </c:pt>
                <c:pt idx="42">
                  <c:v>0</c:v>
                </c:pt>
                <c:pt idx="43">
                  <c:v>0.7</c:v>
                </c:pt>
                <c:pt idx="44">
                  <c:v>0.9</c:v>
                </c:pt>
                <c:pt idx="45">
                  <c:v>0.7</c:v>
                </c:pt>
                <c:pt idx="46">
                  <c:v>0.7</c:v>
                </c:pt>
                <c:pt idx="47">
                  <c:v>0.8</c:v>
                </c:pt>
                <c:pt idx="48">
                  <c:v>0.7</c:v>
                </c:pt>
                <c:pt idx="49">
                  <c:v>0.6</c:v>
                </c:pt>
                <c:pt idx="50">
                  <c:v>0.7</c:v>
                </c:pt>
                <c:pt idx="51">
                  <c:v>1</c:v>
                </c:pt>
                <c:pt idx="52">
                  <c:v>0.8</c:v>
                </c:pt>
                <c:pt idx="53">
                  <c:v>0.6</c:v>
                </c:pt>
                <c:pt idx="54">
                  <c:v>0.66666666666666663</c:v>
                </c:pt>
                <c:pt idx="55">
                  <c:v>0.88888888888888884</c:v>
                </c:pt>
                <c:pt idx="56">
                  <c:v>0.66666666666666663</c:v>
                </c:pt>
                <c:pt idx="57">
                  <c:v>1</c:v>
                </c:pt>
                <c:pt idx="58">
                  <c:v>0.33333333333333331</c:v>
                </c:pt>
                <c:pt idx="59">
                  <c:v>0.77777777777777779</c:v>
                </c:pt>
                <c:pt idx="60">
                  <c:v>0.77777777777777779</c:v>
                </c:pt>
                <c:pt idx="61">
                  <c:v>0.66666666666666663</c:v>
                </c:pt>
                <c:pt idx="62">
                  <c:v>0.66666666666666663</c:v>
                </c:pt>
                <c:pt idx="63">
                  <c:v>0.44444444444444442</c:v>
                </c:pt>
                <c:pt idx="64">
                  <c:v>0.33333333333333331</c:v>
                </c:pt>
                <c:pt idx="65">
                  <c:v>0.44444444444444442</c:v>
                </c:pt>
                <c:pt idx="66">
                  <c:v>0.66666666666666663</c:v>
                </c:pt>
                <c:pt idx="67">
                  <c:v>0.33333333333333331</c:v>
                </c:pt>
                <c:pt idx="68">
                  <c:v>0.33333333333333331</c:v>
                </c:pt>
                <c:pt idx="69">
                  <c:v>0.44444444444444442</c:v>
                </c:pt>
                <c:pt idx="70">
                  <c:v>0.33333333333333331</c:v>
                </c:pt>
                <c:pt idx="71">
                  <c:v>0.33333333333333331</c:v>
                </c:pt>
                <c:pt idx="72">
                  <c:v>0.33333333333333331</c:v>
                </c:pt>
                <c:pt idx="73">
                  <c:v>0.55555555555555558</c:v>
                </c:pt>
                <c:pt idx="74">
                  <c:v>0.22222222222222221</c:v>
                </c:pt>
                <c:pt idx="75">
                  <c:v>0.66666666666666663</c:v>
                </c:pt>
                <c:pt idx="76">
                  <c:v>0.33333333333333331</c:v>
                </c:pt>
                <c:pt idx="77">
                  <c:v>0.55555555555555558</c:v>
                </c:pt>
                <c:pt idx="78">
                  <c:v>0.33333333333333331</c:v>
                </c:pt>
                <c:pt idx="79">
                  <c:v>0.44444444444444442</c:v>
                </c:pt>
                <c:pt idx="80">
                  <c:v>0.44444444444444442</c:v>
                </c:pt>
                <c:pt idx="81">
                  <c:v>0.33333333333333331</c:v>
                </c:pt>
                <c:pt idx="82">
                  <c:v>0.22222222222222221</c:v>
                </c:pt>
                <c:pt idx="83">
                  <c:v>0.22222222222222221</c:v>
                </c:pt>
                <c:pt idx="84">
                  <c:v>0</c:v>
                </c:pt>
                <c:pt idx="85">
                  <c:v>0.66666666666666663</c:v>
                </c:pt>
                <c:pt idx="86">
                  <c:v>0</c:v>
                </c:pt>
                <c:pt idx="87">
                  <c:v>0.33333333333333331</c:v>
                </c:pt>
                <c:pt idx="88">
                  <c:v>0</c:v>
                </c:pt>
                <c:pt idx="89">
                  <c:v>0.66666666666666663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0.77777777777777779</c:v>
                </c:pt>
                <c:pt idx="94">
                  <c:v>0.88888888888888884</c:v>
                </c:pt>
                <c:pt idx="95">
                  <c:v>0.22222222222222221</c:v>
                </c:pt>
                <c:pt idx="96">
                  <c:v>0.33333333333333331</c:v>
                </c:pt>
                <c:pt idx="97">
                  <c:v>0.44444444444444442</c:v>
                </c:pt>
                <c:pt idx="98">
                  <c:v>0.44444444444444442</c:v>
                </c:pt>
                <c:pt idx="99">
                  <c:v>0.22222222222222221</c:v>
                </c:pt>
                <c:pt idx="100">
                  <c:v>0.66666666666666663</c:v>
                </c:pt>
                <c:pt idx="101">
                  <c:v>0.44444444444444442</c:v>
                </c:pt>
                <c:pt idx="102">
                  <c:v>0.44444444444444442</c:v>
                </c:pt>
                <c:pt idx="103">
                  <c:v>0.44444444444444442</c:v>
                </c:pt>
                <c:pt idx="104">
                  <c:v>0.22222222222222221</c:v>
                </c:pt>
                <c:pt idx="105">
                  <c:v>0.44444444444444442</c:v>
                </c:pt>
                <c:pt idx="106">
                  <c:v>0.44444444444444442</c:v>
                </c:pt>
                <c:pt idx="107">
                  <c:v>0.33333333333333331</c:v>
                </c:pt>
                <c:pt idx="108">
                  <c:v>0.55555555555555558</c:v>
                </c:pt>
                <c:pt idx="109">
                  <c:v>0.33333333333333331</c:v>
                </c:pt>
                <c:pt idx="110">
                  <c:v>0.55555555555555558</c:v>
                </c:pt>
                <c:pt idx="111">
                  <c:v>0.44444444444444442</c:v>
                </c:pt>
                <c:pt idx="112">
                  <c:v>0.44444444444444442</c:v>
                </c:pt>
                <c:pt idx="113">
                  <c:v>0.44444444444444442</c:v>
                </c:pt>
                <c:pt idx="114">
                  <c:v>0.33333333333333331</c:v>
                </c:pt>
                <c:pt idx="115">
                  <c:v>0.1111111111111111</c:v>
                </c:pt>
                <c:pt idx="116">
                  <c:v>0.22222222222222221</c:v>
                </c:pt>
                <c:pt idx="117">
                  <c:v>0.1111111111111111</c:v>
                </c:pt>
                <c:pt idx="118">
                  <c:v>0.33333333333333331</c:v>
                </c:pt>
                <c:pt idx="119">
                  <c:v>0.44444444444444442</c:v>
                </c:pt>
                <c:pt idx="120">
                  <c:v>0.1111111111111111</c:v>
                </c:pt>
                <c:pt idx="121">
                  <c:v>0.55555555555555558</c:v>
                </c:pt>
                <c:pt idx="122">
                  <c:v>0.55555555555555558</c:v>
                </c:pt>
                <c:pt idx="123">
                  <c:v>0.33333333333333331</c:v>
                </c:pt>
                <c:pt idx="124">
                  <c:v>0.55555555555555558</c:v>
                </c:pt>
                <c:pt idx="125">
                  <c:v>0.44444444444444442</c:v>
                </c:pt>
                <c:pt idx="126">
                  <c:v>0.88888888888888884</c:v>
                </c:pt>
                <c:pt idx="127">
                  <c:v>0.44444444444444442</c:v>
                </c:pt>
                <c:pt idx="128">
                  <c:v>0.66666666666666663</c:v>
                </c:pt>
                <c:pt idx="129">
                  <c:v>0.44444444444444442</c:v>
                </c:pt>
                <c:pt idx="130">
                  <c:v>0.66666666666666663</c:v>
                </c:pt>
                <c:pt idx="131">
                  <c:v>0.44444444444444442</c:v>
                </c:pt>
                <c:pt idx="132">
                  <c:v>0.66666666666666663</c:v>
                </c:pt>
                <c:pt idx="133">
                  <c:v>0.22222222222222221</c:v>
                </c:pt>
                <c:pt idx="134">
                  <c:v>0.33333333333333331</c:v>
                </c:pt>
                <c:pt idx="135">
                  <c:v>0.33333333333333331</c:v>
                </c:pt>
                <c:pt idx="136">
                  <c:v>0.33333333333333331</c:v>
                </c:pt>
                <c:pt idx="137">
                  <c:v>0.66666666666666663</c:v>
                </c:pt>
                <c:pt idx="138">
                  <c:v>0.44444444444444442</c:v>
                </c:pt>
                <c:pt idx="139">
                  <c:v>0.44444444444444442</c:v>
                </c:pt>
                <c:pt idx="140">
                  <c:v>0.33333333333333331</c:v>
                </c:pt>
                <c:pt idx="141">
                  <c:v>0.66666666666666663</c:v>
                </c:pt>
                <c:pt idx="142">
                  <c:v>0.44444444444444442</c:v>
                </c:pt>
                <c:pt idx="143">
                  <c:v>0.22222222222222221</c:v>
                </c:pt>
                <c:pt idx="144">
                  <c:v>0.44444444444444442</c:v>
                </c:pt>
                <c:pt idx="145">
                  <c:v>0.77777777777777779</c:v>
                </c:pt>
                <c:pt idx="146">
                  <c:v>0</c:v>
                </c:pt>
                <c:pt idx="147">
                  <c:v>0.77777777777777779</c:v>
                </c:pt>
                <c:pt idx="148">
                  <c:v>0.22222222222222221</c:v>
                </c:pt>
                <c:pt idx="149">
                  <c:v>0.33333333333333331</c:v>
                </c:pt>
                <c:pt idx="150">
                  <c:v>0.22222222222222221</c:v>
                </c:pt>
                <c:pt idx="151">
                  <c:v>0.33333333333333331</c:v>
                </c:pt>
                <c:pt idx="152">
                  <c:v>0.1111111111111111</c:v>
                </c:pt>
                <c:pt idx="153">
                  <c:v>0.55555555555555558</c:v>
                </c:pt>
                <c:pt idx="154">
                  <c:v>0.1111111111111111</c:v>
                </c:pt>
                <c:pt idx="155">
                  <c:v>0.22222222222222221</c:v>
                </c:pt>
                <c:pt idx="156">
                  <c:v>0.55555555555555558</c:v>
                </c:pt>
                <c:pt idx="157">
                  <c:v>0.33333333333333331</c:v>
                </c:pt>
                <c:pt idx="158">
                  <c:v>0.55555555555555558</c:v>
                </c:pt>
                <c:pt idx="159">
                  <c:v>0.33333333333333331</c:v>
                </c:pt>
                <c:pt idx="160">
                  <c:v>0.55555555555555558</c:v>
                </c:pt>
                <c:pt idx="161">
                  <c:v>0.77777777777777779</c:v>
                </c:pt>
                <c:pt idx="162">
                  <c:v>0.44444444444444442</c:v>
                </c:pt>
                <c:pt idx="163">
                  <c:v>0.44444444444444442</c:v>
                </c:pt>
                <c:pt idx="164">
                  <c:v>0.66666666666666663</c:v>
                </c:pt>
                <c:pt idx="165">
                  <c:v>0.1111111111111111</c:v>
                </c:pt>
                <c:pt idx="166">
                  <c:v>0.66666666666666663</c:v>
                </c:pt>
                <c:pt idx="167">
                  <c:v>0.33333333333333331</c:v>
                </c:pt>
                <c:pt idx="168">
                  <c:v>0.22222222222222221</c:v>
                </c:pt>
                <c:pt idx="169">
                  <c:v>0.55555555555555558</c:v>
                </c:pt>
                <c:pt idx="170">
                  <c:v>0.1111111111111111</c:v>
                </c:pt>
                <c:pt idx="171">
                  <c:v>0.1111111111111111</c:v>
                </c:pt>
                <c:pt idx="172">
                  <c:v>0.44444444444444442</c:v>
                </c:pt>
                <c:pt idx="173">
                  <c:v>0.1111111111111111</c:v>
                </c:pt>
                <c:pt idx="174">
                  <c:v>0.1111111111111111</c:v>
                </c:pt>
                <c:pt idx="175">
                  <c:v>0.66666666666666663</c:v>
                </c:pt>
                <c:pt idx="176">
                  <c:v>0.22222222222222221</c:v>
                </c:pt>
                <c:pt idx="177">
                  <c:v>0.22222222222222221</c:v>
                </c:pt>
                <c:pt idx="178">
                  <c:v>0.33333333333333331</c:v>
                </c:pt>
                <c:pt idx="179">
                  <c:v>0.44444444444444442</c:v>
                </c:pt>
                <c:pt idx="180">
                  <c:v>0.22222222222222221</c:v>
                </c:pt>
                <c:pt idx="181">
                  <c:v>0.66666666666666663</c:v>
                </c:pt>
                <c:pt idx="182">
                  <c:v>0.33333333333333331</c:v>
                </c:pt>
                <c:pt idx="183">
                  <c:v>0.44444444444444442</c:v>
                </c:pt>
                <c:pt idx="184">
                  <c:v>0.33333333333333331</c:v>
                </c:pt>
                <c:pt idx="185">
                  <c:v>0.77777777777777779</c:v>
                </c:pt>
                <c:pt idx="186">
                  <c:v>0.55555555555555558</c:v>
                </c:pt>
                <c:pt idx="187">
                  <c:v>0.33333333333333331</c:v>
                </c:pt>
                <c:pt idx="188">
                  <c:v>0.44444444444444442</c:v>
                </c:pt>
                <c:pt idx="189">
                  <c:v>0.66666666666666663</c:v>
                </c:pt>
                <c:pt idx="190">
                  <c:v>0.44444444444444442</c:v>
                </c:pt>
                <c:pt idx="191">
                  <c:v>0.33333333333333331</c:v>
                </c:pt>
                <c:pt idx="192">
                  <c:v>0.33333333333333331</c:v>
                </c:pt>
                <c:pt idx="193">
                  <c:v>0.22222222222222221</c:v>
                </c:pt>
                <c:pt idx="194">
                  <c:v>0.33333333333333331</c:v>
                </c:pt>
                <c:pt idx="195">
                  <c:v>0.1111111111111111</c:v>
                </c:pt>
                <c:pt idx="196">
                  <c:v>0.22222222222222221</c:v>
                </c:pt>
                <c:pt idx="197">
                  <c:v>0.1111111111111111</c:v>
                </c:pt>
                <c:pt idx="198">
                  <c:v>0.33333333333333331</c:v>
                </c:pt>
                <c:pt idx="199">
                  <c:v>0.1111111111111111</c:v>
                </c:pt>
                <c:pt idx="200">
                  <c:v>0.22222222222222221</c:v>
                </c:pt>
                <c:pt idx="201">
                  <c:v>0.55555555555555558</c:v>
                </c:pt>
                <c:pt idx="202">
                  <c:v>0.1111111111111111</c:v>
                </c:pt>
                <c:pt idx="203">
                  <c:v>0.44444444444444442</c:v>
                </c:pt>
                <c:pt idx="204">
                  <c:v>0.55555555555555558</c:v>
                </c:pt>
                <c:pt idx="205">
                  <c:v>0.22222222222222221</c:v>
                </c:pt>
                <c:pt idx="206">
                  <c:v>0.33333333333333331</c:v>
                </c:pt>
                <c:pt idx="207">
                  <c:v>0.22222222222222221</c:v>
                </c:pt>
                <c:pt idx="208">
                  <c:v>0.44444444444444442</c:v>
                </c:pt>
                <c:pt idx="209">
                  <c:v>0.33333333333333331</c:v>
                </c:pt>
                <c:pt idx="210">
                  <c:v>0.22222222222222221</c:v>
                </c:pt>
                <c:pt idx="211">
                  <c:v>0.55555555555555558</c:v>
                </c:pt>
                <c:pt idx="212">
                  <c:v>0.22222222222222221</c:v>
                </c:pt>
                <c:pt idx="213">
                  <c:v>0.44444444444444442</c:v>
                </c:pt>
                <c:pt idx="214">
                  <c:v>0.66666666666666663</c:v>
                </c:pt>
                <c:pt idx="215">
                  <c:v>0.66666666666666663</c:v>
                </c:pt>
                <c:pt idx="216">
                  <c:v>0.55555555555555558</c:v>
                </c:pt>
                <c:pt idx="217">
                  <c:v>0.22222222222222221</c:v>
                </c:pt>
                <c:pt idx="218">
                  <c:v>0.77777777777777779</c:v>
                </c:pt>
                <c:pt idx="219">
                  <c:v>0.55555555555555558</c:v>
                </c:pt>
                <c:pt idx="220">
                  <c:v>1</c:v>
                </c:pt>
                <c:pt idx="221">
                  <c:v>0.44444444444444442</c:v>
                </c:pt>
                <c:pt idx="222">
                  <c:v>0.77777777777777779</c:v>
                </c:pt>
                <c:pt idx="223">
                  <c:v>0.55555555555555558</c:v>
                </c:pt>
                <c:pt idx="224">
                  <c:v>0.88888888888888884</c:v>
                </c:pt>
                <c:pt idx="225">
                  <c:v>0.88888888888888884</c:v>
                </c:pt>
                <c:pt idx="226">
                  <c:v>0.88888888888888884</c:v>
                </c:pt>
                <c:pt idx="227">
                  <c:v>0.66666666666666663</c:v>
                </c:pt>
                <c:pt idx="228">
                  <c:v>0.77777777777777779</c:v>
                </c:pt>
                <c:pt idx="229">
                  <c:v>0.88888888888888884</c:v>
                </c:pt>
                <c:pt idx="230">
                  <c:v>1</c:v>
                </c:pt>
                <c:pt idx="231">
                  <c:v>0.77777777777777779</c:v>
                </c:pt>
                <c:pt idx="232">
                  <c:v>0.77777777777777779</c:v>
                </c:pt>
                <c:pt idx="233">
                  <c:v>0.77777777777777779</c:v>
                </c:pt>
                <c:pt idx="234">
                  <c:v>0.88888888888888884</c:v>
                </c:pt>
                <c:pt idx="235">
                  <c:v>0.77777777777777779</c:v>
                </c:pt>
                <c:pt idx="236">
                  <c:v>0.66666666666666663</c:v>
                </c:pt>
                <c:pt idx="237">
                  <c:v>1</c:v>
                </c:pt>
                <c:pt idx="238">
                  <c:v>0.88888888888888884</c:v>
                </c:pt>
                <c:pt idx="239">
                  <c:v>0.55555555555555558</c:v>
                </c:pt>
                <c:pt idx="240">
                  <c:v>0.88888888888888884</c:v>
                </c:pt>
                <c:pt idx="241">
                  <c:v>0.88888888888888884</c:v>
                </c:pt>
                <c:pt idx="242">
                  <c:v>0.77777777777777779</c:v>
                </c:pt>
                <c:pt idx="243">
                  <c:v>0.77777777777777779</c:v>
                </c:pt>
                <c:pt idx="244">
                  <c:v>0.88888888888888884</c:v>
                </c:pt>
                <c:pt idx="245">
                  <c:v>0.66666666666666663</c:v>
                </c:pt>
                <c:pt idx="246">
                  <c:v>0.88888888888888884</c:v>
                </c:pt>
                <c:pt idx="247">
                  <c:v>0.88888888888888884</c:v>
                </c:pt>
                <c:pt idx="248">
                  <c:v>0.66666666666666663</c:v>
                </c:pt>
                <c:pt idx="249">
                  <c:v>0.77777777777777779</c:v>
                </c:pt>
                <c:pt idx="250">
                  <c:v>0.88888888888888884</c:v>
                </c:pt>
                <c:pt idx="251">
                  <c:v>0.66666666666666663</c:v>
                </c:pt>
                <c:pt idx="252">
                  <c:v>0.88888888888888884</c:v>
                </c:pt>
                <c:pt idx="253">
                  <c:v>0.66666666666666663</c:v>
                </c:pt>
                <c:pt idx="254">
                  <c:v>0.66666666666666663</c:v>
                </c:pt>
                <c:pt idx="255">
                  <c:v>1</c:v>
                </c:pt>
                <c:pt idx="256">
                  <c:v>0.77777777777777779</c:v>
                </c:pt>
                <c:pt idx="257">
                  <c:v>0.66666666666666663</c:v>
                </c:pt>
                <c:pt idx="258">
                  <c:v>0.77777777777777779</c:v>
                </c:pt>
                <c:pt idx="259">
                  <c:v>0.55555555555555558</c:v>
                </c:pt>
                <c:pt idx="260">
                  <c:v>0.66666666666666663</c:v>
                </c:pt>
                <c:pt idx="261">
                  <c:v>0.77777777777777779</c:v>
                </c:pt>
                <c:pt idx="262">
                  <c:v>0.77777777777777779</c:v>
                </c:pt>
                <c:pt idx="263">
                  <c:v>0.77777777777777779</c:v>
                </c:pt>
                <c:pt idx="264">
                  <c:v>0.77777777777777779</c:v>
                </c:pt>
                <c:pt idx="265">
                  <c:v>0.77777777777777779</c:v>
                </c:pt>
                <c:pt idx="266">
                  <c:v>0.66666666666666663</c:v>
                </c:pt>
                <c:pt idx="267">
                  <c:v>0.44444444444444442</c:v>
                </c:pt>
                <c:pt idx="268">
                  <c:v>1</c:v>
                </c:pt>
                <c:pt idx="269">
                  <c:v>0.66666666666666663</c:v>
                </c:pt>
                <c:pt idx="270">
                  <c:v>0.88888888888888884</c:v>
                </c:pt>
                <c:pt idx="271">
                  <c:v>0.88888888888888884</c:v>
                </c:pt>
                <c:pt idx="272">
                  <c:v>0.44444444444444442</c:v>
                </c:pt>
                <c:pt idx="273">
                  <c:v>0.77777777777777779</c:v>
                </c:pt>
                <c:pt idx="274">
                  <c:v>0.88888888888888884</c:v>
                </c:pt>
                <c:pt idx="275">
                  <c:v>1</c:v>
                </c:pt>
                <c:pt idx="276">
                  <c:v>0.66666666666666663</c:v>
                </c:pt>
                <c:pt idx="277">
                  <c:v>0.77777777777777779</c:v>
                </c:pt>
                <c:pt idx="278">
                  <c:v>0.44444444444444442</c:v>
                </c:pt>
                <c:pt idx="279">
                  <c:v>0.66666666666666663</c:v>
                </c:pt>
                <c:pt idx="280">
                  <c:v>0.55555555555555558</c:v>
                </c:pt>
                <c:pt idx="281">
                  <c:v>0.88888888888888884</c:v>
                </c:pt>
                <c:pt idx="282">
                  <c:v>0.55555555555555558</c:v>
                </c:pt>
                <c:pt idx="283">
                  <c:v>0.88888888888888884</c:v>
                </c:pt>
                <c:pt idx="284">
                  <c:v>0.77777777777777779</c:v>
                </c:pt>
                <c:pt idx="285">
                  <c:v>0.66666666666666663</c:v>
                </c:pt>
                <c:pt idx="286">
                  <c:v>0.77777777777777779</c:v>
                </c:pt>
                <c:pt idx="287">
                  <c:v>0.55555555555555558</c:v>
                </c:pt>
                <c:pt idx="288">
                  <c:v>0.66666666666666663</c:v>
                </c:pt>
                <c:pt idx="289">
                  <c:v>0.77777777777777779</c:v>
                </c:pt>
                <c:pt idx="290">
                  <c:v>0.77777777777777779</c:v>
                </c:pt>
                <c:pt idx="291">
                  <c:v>0.55555555555555558</c:v>
                </c:pt>
                <c:pt idx="292">
                  <c:v>1</c:v>
                </c:pt>
                <c:pt idx="293">
                  <c:v>0.77777777777777779</c:v>
                </c:pt>
                <c:pt idx="294">
                  <c:v>0.66666666666666663</c:v>
                </c:pt>
                <c:pt idx="295">
                  <c:v>0.88888888888888884</c:v>
                </c:pt>
                <c:pt idx="296">
                  <c:v>0.66666666666666663</c:v>
                </c:pt>
                <c:pt idx="297">
                  <c:v>0.88888888888888884</c:v>
                </c:pt>
                <c:pt idx="298">
                  <c:v>0.77777777777777779</c:v>
                </c:pt>
                <c:pt idx="299">
                  <c:v>0.55555555555555558</c:v>
                </c:pt>
                <c:pt idx="300">
                  <c:v>0.77777777777777779</c:v>
                </c:pt>
                <c:pt idx="301">
                  <c:v>0.66666666666666663</c:v>
                </c:pt>
                <c:pt idx="302">
                  <c:v>0.88888888888888884</c:v>
                </c:pt>
                <c:pt idx="303">
                  <c:v>0.66666666666666663</c:v>
                </c:pt>
                <c:pt idx="304">
                  <c:v>0.66666666666666663</c:v>
                </c:pt>
                <c:pt idx="305">
                  <c:v>0.88888888888888884</c:v>
                </c:pt>
                <c:pt idx="306">
                  <c:v>0.88888888888888884</c:v>
                </c:pt>
                <c:pt idx="307">
                  <c:v>0.55555555555555558</c:v>
                </c:pt>
                <c:pt idx="308">
                  <c:v>1</c:v>
                </c:pt>
                <c:pt idx="309">
                  <c:v>0.66666666666666663</c:v>
                </c:pt>
                <c:pt idx="310">
                  <c:v>1</c:v>
                </c:pt>
                <c:pt idx="311">
                  <c:v>0.55555555555555558</c:v>
                </c:pt>
                <c:pt idx="312">
                  <c:v>1</c:v>
                </c:pt>
                <c:pt idx="313">
                  <c:v>0.44444444444444442</c:v>
                </c:pt>
                <c:pt idx="314">
                  <c:v>0.88888888888888884</c:v>
                </c:pt>
                <c:pt idx="315">
                  <c:v>0.77777777777777779</c:v>
                </c:pt>
                <c:pt idx="316">
                  <c:v>0.66666666666666663</c:v>
                </c:pt>
                <c:pt idx="317">
                  <c:v>0.88888888888888884</c:v>
                </c:pt>
                <c:pt idx="318">
                  <c:v>0.77777777777777779</c:v>
                </c:pt>
                <c:pt idx="319">
                  <c:v>0.77777777777777779</c:v>
                </c:pt>
                <c:pt idx="320">
                  <c:v>0.66666666666666663</c:v>
                </c:pt>
                <c:pt idx="321">
                  <c:v>0.66666666666666663</c:v>
                </c:pt>
                <c:pt idx="322">
                  <c:v>0.77777777777777779</c:v>
                </c:pt>
                <c:pt idx="323">
                  <c:v>0.55555555555555558</c:v>
                </c:pt>
                <c:pt idx="324">
                  <c:v>0.66666666666666663</c:v>
                </c:pt>
                <c:pt idx="325">
                  <c:v>0.77777777777777779</c:v>
                </c:pt>
                <c:pt idx="326">
                  <c:v>0.77777777777777779</c:v>
                </c:pt>
                <c:pt idx="327">
                  <c:v>0.66666666666666663</c:v>
                </c:pt>
                <c:pt idx="328">
                  <c:v>0.33333333333333331</c:v>
                </c:pt>
                <c:pt idx="329">
                  <c:v>0.77777777777777779</c:v>
                </c:pt>
                <c:pt idx="330">
                  <c:v>0.44444444444444442</c:v>
                </c:pt>
                <c:pt idx="331">
                  <c:v>0.66666666666666663</c:v>
                </c:pt>
                <c:pt idx="332">
                  <c:v>0.66666666666666663</c:v>
                </c:pt>
                <c:pt idx="333">
                  <c:v>0.88888888888888884</c:v>
                </c:pt>
                <c:pt idx="334">
                  <c:v>0.33333333333333331</c:v>
                </c:pt>
                <c:pt idx="335">
                  <c:v>0.55555555555555558</c:v>
                </c:pt>
                <c:pt idx="336">
                  <c:v>0.55555555555555558</c:v>
                </c:pt>
                <c:pt idx="337">
                  <c:v>0.44444444444444442</c:v>
                </c:pt>
                <c:pt idx="338">
                  <c:v>0.44444444444444442</c:v>
                </c:pt>
                <c:pt idx="339">
                  <c:v>0.55555555555555558</c:v>
                </c:pt>
                <c:pt idx="340">
                  <c:v>0.44444444444444442</c:v>
                </c:pt>
                <c:pt idx="341">
                  <c:v>0.55555555555555558</c:v>
                </c:pt>
                <c:pt idx="342">
                  <c:v>0.55555555555555558</c:v>
                </c:pt>
                <c:pt idx="343">
                  <c:v>0.22222222222222221</c:v>
                </c:pt>
                <c:pt idx="344">
                  <c:v>0.66666666666666663</c:v>
                </c:pt>
                <c:pt idx="345">
                  <c:v>0.22222222222222221</c:v>
                </c:pt>
                <c:pt idx="346">
                  <c:v>0.66666666666666663</c:v>
                </c:pt>
                <c:pt idx="347">
                  <c:v>0.22222222222222221</c:v>
                </c:pt>
                <c:pt idx="348">
                  <c:v>0.33333333333333331</c:v>
                </c:pt>
                <c:pt idx="349">
                  <c:v>0.66666666666666663</c:v>
                </c:pt>
                <c:pt idx="350">
                  <c:v>0.55555555555555558</c:v>
                </c:pt>
                <c:pt idx="351">
                  <c:v>0.44444444444444442</c:v>
                </c:pt>
                <c:pt idx="352">
                  <c:v>0.55555555555555558</c:v>
                </c:pt>
                <c:pt idx="353">
                  <c:v>0.55555555555555558</c:v>
                </c:pt>
                <c:pt idx="354">
                  <c:v>0.33333333333333331</c:v>
                </c:pt>
                <c:pt idx="355">
                  <c:v>0.66666666666666663</c:v>
                </c:pt>
                <c:pt idx="356">
                  <c:v>0.55555555555555558</c:v>
                </c:pt>
                <c:pt idx="357">
                  <c:v>0.33333333333333331</c:v>
                </c:pt>
                <c:pt idx="358">
                  <c:v>0.55555555555555558</c:v>
                </c:pt>
                <c:pt idx="359">
                  <c:v>0.44444444444444442</c:v>
                </c:pt>
                <c:pt idx="360">
                  <c:v>0.33333333333333331</c:v>
                </c:pt>
                <c:pt idx="361">
                  <c:v>0.55555555555555558</c:v>
                </c:pt>
                <c:pt idx="362">
                  <c:v>0.44444444444444442</c:v>
                </c:pt>
                <c:pt idx="363">
                  <c:v>0.55555555555555558</c:v>
                </c:pt>
                <c:pt idx="364">
                  <c:v>0.55555555555555558</c:v>
                </c:pt>
                <c:pt idx="365">
                  <c:v>0.55555555555555558</c:v>
                </c:pt>
                <c:pt idx="366">
                  <c:v>0.44444444444444442</c:v>
                </c:pt>
                <c:pt idx="367">
                  <c:v>0.55555555555555558</c:v>
                </c:pt>
                <c:pt idx="368">
                  <c:v>0.55555555555555558</c:v>
                </c:pt>
                <c:pt idx="369">
                  <c:v>0.55555555555555558</c:v>
                </c:pt>
                <c:pt idx="370">
                  <c:v>0.22222222222222221</c:v>
                </c:pt>
                <c:pt idx="371">
                  <c:v>0.33333333333333331</c:v>
                </c:pt>
                <c:pt idx="372">
                  <c:v>0.55555555555555558</c:v>
                </c:pt>
                <c:pt idx="373">
                  <c:v>0.66666666666666663</c:v>
                </c:pt>
                <c:pt idx="374">
                  <c:v>0.5</c:v>
                </c:pt>
                <c:pt idx="375">
                  <c:v>0.875</c:v>
                </c:pt>
                <c:pt idx="376">
                  <c:v>0.625</c:v>
                </c:pt>
                <c:pt idx="377">
                  <c:v>0.375</c:v>
                </c:pt>
                <c:pt idx="378">
                  <c:v>0.75</c:v>
                </c:pt>
                <c:pt idx="379">
                  <c:v>0.25</c:v>
                </c:pt>
                <c:pt idx="380">
                  <c:v>0.5</c:v>
                </c:pt>
                <c:pt idx="381">
                  <c:v>0.625</c:v>
                </c:pt>
                <c:pt idx="382">
                  <c:v>0.375</c:v>
                </c:pt>
                <c:pt idx="383">
                  <c:v>0.625</c:v>
                </c:pt>
                <c:pt idx="384">
                  <c:v>0.625</c:v>
                </c:pt>
                <c:pt idx="385">
                  <c:v>0.625</c:v>
                </c:pt>
                <c:pt idx="386">
                  <c:v>0.5</c:v>
                </c:pt>
                <c:pt idx="387">
                  <c:v>0.5</c:v>
                </c:pt>
                <c:pt idx="388">
                  <c:v>0.625</c:v>
                </c:pt>
                <c:pt idx="389">
                  <c:v>0.5</c:v>
                </c:pt>
                <c:pt idx="390">
                  <c:v>0.625</c:v>
                </c:pt>
                <c:pt idx="391">
                  <c:v>0.625</c:v>
                </c:pt>
                <c:pt idx="392">
                  <c:v>0.5</c:v>
                </c:pt>
                <c:pt idx="393">
                  <c:v>0.5</c:v>
                </c:pt>
                <c:pt idx="394">
                  <c:v>0.375</c:v>
                </c:pt>
                <c:pt idx="395">
                  <c:v>0.375</c:v>
                </c:pt>
                <c:pt idx="396">
                  <c:v>0.625</c:v>
                </c:pt>
                <c:pt idx="397">
                  <c:v>0.375</c:v>
                </c:pt>
                <c:pt idx="398">
                  <c:v>0.625</c:v>
                </c:pt>
                <c:pt idx="399">
                  <c:v>0.5</c:v>
                </c:pt>
                <c:pt idx="400">
                  <c:v>0.375</c:v>
                </c:pt>
                <c:pt idx="401">
                  <c:v>0.25</c:v>
                </c:pt>
                <c:pt idx="402">
                  <c:v>0.625</c:v>
                </c:pt>
                <c:pt idx="403">
                  <c:v>0.25</c:v>
                </c:pt>
                <c:pt idx="404">
                  <c:v>0.25</c:v>
                </c:pt>
                <c:pt idx="405">
                  <c:v>0.375</c:v>
                </c:pt>
                <c:pt idx="406">
                  <c:v>0.375</c:v>
                </c:pt>
                <c:pt idx="407">
                  <c:v>0.375</c:v>
                </c:pt>
                <c:pt idx="408">
                  <c:v>0.375</c:v>
                </c:pt>
                <c:pt idx="409">
                  <c:v>0.125</c:v>
                </c:pt>
                <c:pt idx="410">
                  <c:v>0.625</c:v>
                </c:pt>
                <c:pt idx="411">
                  <c:v>0.25</c:v>
                </c:pt>
                <c:pt idx="412">
                  <c:v>0.5</c:v>
                </c:pt>
                <c:pt idx="413">
                  <c:v>0.125</c:v>
                </c:pt>
                <c:pt idx="414">
                  <c:v>0.625</c:v>
                </c:pt>
                <c:pt idx="415">
                  <c:v>0.125</c:v>
                </c:pt>
                <c:pt idx="416">
                  <c:v>0.625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0.375</c:v>
                </c:pt>
                <c:pt idx="421">
                  <c:v>0.25</c:v>
                </c:pt>
                <c:pt idx="422">
                  <c:v>0.125</c:v>
                </c:pt>
                <c:pt idx="423">
                  <c:v>0.5</c:v>
                </c:pt>
                <c:pt idx="424">
                  <c:v>0.25</c:v>
                </c:pt>
                <c:pt idx="425">
                  <c:v>0.375</c:v>
                </c:pt>
                <c:pt idx="426">
                  <c:v>0.375</c:v>
                </c:pt>
                <c:pt idx="427">
                  <c:v>0.375</c:v>
                </c:pt>
                <c:pt idx="428">
                  <c:v>0.625</c:v>
                </c:pt>
                <c:pt idx="429">
                  <c:v>0.625</c:v>
                </c:pt>
                <c:pt idx="430">
                  <c:v>0.375</c:v>
                </c:pt>
                <c:pt idx="431">
                  <c:v>0.375</c:v>
                </c:pt>
                <c:pt idx="432">
                  <c:v>0.5</c:v>
                </c:pt>
                <c:pt idx="433">
                  <c:v>0.25</c:v>
                </c:pt>
                <c:pt idx="434">
                  <c:v>0.375</c:v>
                </c:pt>
                <c:pt idx="435">
                  <c:v>0.375</c:v>
                </c:pt>
                <c:pt idx="436">
                  <c:v>0.5</c:v>
                </c:pt>
                <c:pt idx="437">
                  <c:v>0.125</c:v>
                </c:pt>
                <c:pt idx="438">
                  <c:v>0.5</c:v>
                </c:pt>
                <c:pt idx="439">
                  <c:v>0.375</c:v>
                </c:pt>
                <c:pt idx="440">
                  <c:v>0.5</c:v>
                </c:pt>
                <c:pt idx="441">
                  <c:v>0.25</c:v>
                </c:pt>
                <c:pt idx="442">
                  <c:v>0.125</c:v>
                </c:pt>
                <c:pt idx="443">
                  <c:v>0.25</c:v>
                </c:pt>
                <c:pt idx="444">
                  <c:v>0.25</c:v>
                </c:pt>
                <c:pt idx="445">
                  <c:v>0.375</c:v>
                </c:pt>
                <c:pt idx="446">
                  <c:v>0.125</c:v>
                </c:pt>
                <c:pt idx="447">
                  <c:v>0.25</c:v>
                </c:pt>
                <c:pt idx="448">
                  <c:v>0.375</c:v>
                </c:pt>
                <c:pt idx="449">
                  <c:v>0.25</c:v>
                </c:pt>
                <c:pt idx="450">
                  <c:v>0.125</c:v>
                </c:pt>
                <c:pt idx="451">
                  <c:v>0.375</c:v>
                </c:pt>
                <c:pt idx="452">
                  <c:v>0.375</c:v>
                </c:pt>
                <c:pt idx="453">
                  <c:v>0</c:v>
                </c:pt>
                <c:pt idx="454">
                  <c:v>0.25</c:v>
                </c:pt>
                <c:pt idx="455">
                  <c:v>0.375</c:v>
                </c:pt>
                <c:pt idx="456">
                  <c:v>0.125</c:v>
                </c:pt>
                <c:pt idx="457">
                  <c:v>0.5</c:v>
                </c:pt>
                <c:pt idx="458">
                  <c:v>0.375</c:v>
                </c:pt>
                <c:pt idx="459">
                  <c:v>0.375</c:v>
                </c:pt>
                <c:pt idx="460">
                  <c:v>0.375</c:v>
                </c:pt>
                <c:pt idx="461">
                  <c:v>0.5</c:v>
                </c:pt>
                <c:pt idx="462">
                  <c:v>0.25</c:v>
                </c:pt>
                <c:pt idx="463">
                  <c:v>0.25</c:v>
                </c:pt>
                <c:pt idx="464">
                  <c:v>0.5</c:v>
                </c:pt>
                <c:pt idx="465">
                  <c:v>0.375</c:v>
                </c:pt>
                <c:pt idx="466">
                  <c:v>0.125</c:v>
                </c:pt>
                <c:pt idx="467">
                  <c:v>0.5</c:v>
                </c:pt>
                <c:pt idx="468">
                  <c:v>0.125</c:v>
                </c:pt>
                <c:pt idx="469">
                  <c:v>0.25</c:v>
                </c:pt>
                <c:pt idx="470">
                  <c:v>0.375</c:v>
                </c:pt>
                <c:pt idx="471">
                  <c:v>0</c:v>
                </c:pt>
                <c:pt idx="472">
                  <c:v>0.375</c:v>
                </c:pt>
                <c:pt idx="473">
                  <c:v>0.25</c:v>
                </c:pt>
                <c:pt idx="474">
                  <c:v>0.25</c:v>
                </c:pt>
                <c:pt idx="475">
                  <c:v>0.125</c:v>
                </c:pt>
                <c:pt idx="476">
                  <c:v>0.5</c:v>
                </c:pt>
                <c:pt idx="477">
                  <c:v>0.375</c:v>
                </c:pt>
                <c:pt idx="478">
                  <c:v>0.25</c:v>
                </c:pt>
                <c:pt idx="479">
                  <c:v>0.375</c:v>
                </c:pt>
                <c:pt idx="480">
                  <c:v>0.25</c:v>
                </c:pt>
                <c:pt idx="481">
                  <c:v>0.25</c:v>
                </c:pt>
                <c:pt idx="482">
                  <c:v>0.125</c:v>
                </c:pt>
                <c:pt idx="483">
                  <c:v>0.5</c:v>
                </c:pt>
                <c:pt idx="484">
                  <c:v>0.125</c:v>
                </c:pt>
                <c:pt idx="485">
                  <c:v>0.375</c:v>
                </c:pt>
                <c:pt idx="486">
                  <c:v>0.5</c:v>
                </c:pt>
                <c:pt idx="487">
                  <c:v>0.25</c:v>
                </c:pt>
                <c:pt idx="488">
                  <c:v>0.25</c:v>
                </c:pt>
                <c:pt idx="489">
                  <c:v>0.5</c:v>
                </c:pt>
                <c:pt idx="490">
                  <c:v>0.25</c:v>
                </c:pt>
                <c:pt idx="491">
                  <c:v>0.625</c:v>
                </c:pt>
                <c:pt idx="492">
                  <c:v>0.5</c:v>
                </c:pt>
                <c:pt idx="493">
                  <c:v>0.5</c:v>
                </c:pt>
                <c:pt idx="494">
                  <c:v>0.375</c:v>
                </c:pt>
                <c:pt idx="495">
                  <c:v>0.5</c:v>
                </c:pt>
                <c:pt idx="496">
                  <c:v>0.25</c:v>
                </c:pt>
                <c:pt idx="497">
                  <c:v>0.375</c:v>
                </c:pt>
                <c:pt idx="498">
                  <c:v>0.5</c:v>
                </c:pt>
                <c:pt idx="499">
                  <c:v>0.25</c:v>
                </c:pt>
                <c:pt idx="500">
                  <c:v>0.375</c:v>
                </c:pt>
                <c:pt idx="501">
                  <c:v>0.25</c:v>
                </c:pt>
                <c:pt idx="502">
                  <c:v>0.125</c:v>
                </c:pt>
                <c:pt idx="503">
                  <c:v>0.375</c:v>
                </c:pt>
                <c:pt idx="504">
                  <c:v>0.25</c:v>
                </c:pt>
                <c:pt idx="505">
                  <c:v>0.375</c:v>
                </c:pt>
                <c:pt idx="506">
                  <c:v>0.375</c:v>
                </c:pt>
                <c:pt idx="507">
                  <c:v>0.375</c:v>
                </c:pt>
                <c:pt idx="508">
                  <c:v>0.125</c:v>
                </c:pt>
                <c:pt idx="509">
                  <c:v>0.375</c:v>
                </c:pt>
                <c:pt idx="510">
                  <c:v>0.375</c:v>
                </c:pt>
                <c:pt idx="511">
                  <c:v>0.125</c:v>
                </c:pt>
                <c:pt idx="512">
                  <c:v>0.625</c:v>
                </c:pt>
                <c:pt idx="513">
                  <c:v>0.25</c:v>
                </c:pt>
                <c:pt idx="514">
                  <c:v>0.375</c:v>
                </c:pt>
                <c:pt idx="515">
                  <c:v>0.5</c:v>
                </c:pt>
                <c:pt idx="516">
                  <c:v>0.625</c:v>
                </c:pt>
                <c:pt idx="517">
                  <c:v>0</c:v>
                </c:pt>
                <c:pt idx="518">
                  <c:v>0.5</c:v>
                </c:pt>
                <c:pt idx="519">
                  <c:v>0.625</c:v>
                </c:pt>
                <c:pt idx="520">
                  <c:v>0.25</c:v>
                </c:pt>
                <c:pt idx="521">
                  <c:v>0.375</c:v>
                </c:pt>
                <c:pt idx="522">
                  <c:v>0</c:v>
                </c:pt>
                <c:pt idx="523">
                  <c:v>0.375</c:v>
                </c:pt>
                <c:pt idx="524">
                  <c:v>0.5</c:v>
                </c:pt>
                <c:pt idx="525">
                  <c:v>0.375</c:v>
                </c:pt>
                <c:pt idx="526">
                  <c:v>0.375</c:v>
                </c:pt>
                <c:pt idx="527">
                  <c:v>0.25</c:v>
                </c:pt>
                <c:pt idx="528">
                  <c:v>0.75</c:v>
                </c:pt>
                <c:pt idx="529">
                  <c:v>0.375</c:v>
                </c:pt>
                <c:pt idx="530">
                  <c:v>0.625</c:v>
                </c:pt>
                <c:pt idx="531">
                  <c:v>0.625</c:v>
                </c:pt>
                <c:pt idx="532">
                  <c:v>0.75</c:v>
                </c:pt>
                <c:pt idx="533">
                  <c:v>0.625</c:v>
                </c:pt>
                <c:pt idx="534">
                  <c:v>0.625</c:v>
                </c:pt>
                <c:pt idx="535">
                  <c:v>0.875</c:v>
                </c:pt>
                <c:pt idx="536">
                  <c:v>0.5</c:v>
                </c:pt>
                <c:pt idx="537">
                  <c:v>0.875</c:v>
                </c:pt>
                <c:pt idx="538">
                  <c:v>0.375</c:v>
                </c:pt>
                <c:pt idx="539">
                  <c:v>0.875</c:v>
                </c:pt>
                <c:pt idx="540">
                  <c:v>0.375</c:v>
                </c:pt>
                <c:pt idx="541">
                  <c:v>0.625</c:v>
                </c:pt>
                <c:pt idx="542">
                  <c:v>0.5</c:v>
                </c:pt>
                <c:pt idx="543">
                  <c:v>0.5</c:v>
                </c:pt>
                <c:pt idx="544">
                  <c:v>0.375</c:v>
                </c:pt>
                <c:pt idx="545">
                  <c:v>0.75</c:v>
                </c:pt>
                <c:pt idx="546">
                  <c:v>0.5</c:v>
                </c:pt>
                <c:pt idx="547">
                  <c:v>0.875</c:v>
                </c:pt>
                <c:pt idx="548">
                  <c:v>0.5</c:v>
                </c:pt>
                <c:pt idx="549">
                  <c:v>0.375</c:v>
                </c:pt>
                <c:pt idx="550">
                  <c:v>0.75</c:v>
                </c:pt>
                <c:pt idx="551">
                  <c:v>0.5</c:v>
                </c:pt>
                <c:pt idx="552">
                  <c:v>0.625</c:v>
                </c:pt>
                <c:pt idx="553">
                  <c:v>0.625</c:v>
                </c:pt>
                <c:pt idx="554">
                  <c:v>0.5</c:v>
                </c:pt>
                <c:pt idx="555">
                  <c:v>0.625</c:v>
                </c:pt>
                <c:pt idx="556">
                  <c:v>0.75</c:v>
                </c:pt>
                <c:pt idx="557">
                  <c:v>0.625</c:v>
                </c:pt>
                <c:pt idx="558">
                  <c:v>0.25</c:v>
                </c:pt>
                <c:pt idx="559">
                  <c:v>0.5</c:v>
                </c:pt>
                <c:pt idx="560">
                  <c:v>0.625</c:v>
                </c:pt>
                <c:pt idx="561">
                  <c:v>0.5</c:v>
                </c:pt>
                <c:pt idx="562">
                  <c:v>0.5714285714285714</c:v>
                </c:pt>
                <c:pt idx="563">
                  <c:v>0.7142857142857143</c:v>
                </c:pt>
                <c:pt idx="564">
                  <c:v>0.42857142857142855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45752"/>
        <c:axId val="158246144"/>
      </c:lineChart>
      <c:dateAx>
        <c:axId val="1582457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46144"/>
        <c:crosses val="autoZero"/>
        <c:auto val="1"/>
        <c:lblOffset val="100"/>
        <c:baseTimeUnit val="days"/>
        <c:majorUnit val="1"/>
        <c:majorTimeUnit val="months"/>
      </c:dateAx>
      <c:valAx>
        <c:axId val="158246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4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224691203356751E-2"/>
          <c:y val="0.94551808236359836"/>
          <c:w val="0.79631240257404368"/>
          <c:h val="5.41630083850138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Egg Production by Coop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'Egg Graph 2'!$B$4</c:f>
              <c:strCache>
                <c:ptCount val="1"/>
                <c:pt idx="0">
                  <c:v>Orps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'Egg Graph 2'!$C$3:$FD$3</c:f>
              <c:numCache>
                <c:formatCode>d\-mmm\-yy</c:formatCode>
                <c:ptCount val="158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  <c:pt idx="50">
                  <c:v>44202</c:v>
                </c:pt>
                <c:pt idx="51">
                  <c:v>44203</c:v>
                </c:pt>
                <c:pt idx="52">
                  <c:v>44204</c:v>
                </c:pt>
                <c:pt idx="53">
                  <c:v>44205</c:v>
                </c:pt>
                <c:pt idx="54">
                  <c:v>44206</c:v>
                </c:pt>
                <c:pt idx="55">
                  <c:v>44207</c:v>
                </c:pt>
                <c:pt idx="56">
                  <c:v>44208</c:v>
                </c:pt>
                <c:pt idx="57">
                  <c:v>44209</c:v>
                </c:pt>
                <c:pt idx="58">
                  <c:v>44210</c:v>
                </c:pt>
                <c:pt idx="59">
                  <c:v>44211</c:v>
                </c:pt>
                <c:pt idx="60">
                  <c:v>44212</c:v>
                </c:pt>
                <c:pt idx="61">
                  <c:v>44213</c:v>
                </c:pt>
                <c:pt idx="62">
                  <c:v>44214</c:v>
                </c:pt>
                <c:pt idx="63">
                  <c:v>44215</c:v>
                </c:pt>
                <c:pt idx="64">
                  <c:v>44216</c:v>
                </c:pt>
                <c:pt idx="65">
                  <c:v>44217</c:v>
                </c:pt>
                <c:pt idx="66">
                  <c:v>44218</c:v>
                </c:pt>
                <c:pt idx="67">
                  <c:v>44219</c:v>
                </c:pt>
                <c:pt idx="68">
                  <c:v>44220</c:v>
                </c:pt>
                <c:pt idx="69">
                  <c:v>44221</c:v>
                </c:pt>
                <c:pt idx="70">
                  <c:v>44222</c:v>
                </c:pt>
                <c:pt idx="71">
                  <c:v>44223</c:v>
                </c:pt>
                <c:pt idx="72">
                  <c:v>44224</c:v>
                </c:pt>
                <c:pt idx="73">
                  <c:v>44225</c:v>
                </c:pt>
                <c:pt idx="74">
                  <c:v>44226</c:v>
                </c:pt>
                <c:pt idx="75">
                  <c:v>44227</c:v>
                </c:pt>
                <c:pt idx="76">
                  <c:v>44228</c:v>
                </c:pt>
                <c:pt idx="77">
                  <c:v>44229</c:v>
                </c:pt>
                <c:pt idx="78">
                  <c:v>44230</c:v>
                </c:pt>
                <c:pt idx="79">
                  <c:v>44231</c:v>
                </c:pt>
                <c:pt idx="80">
                  <c:v>44232</c:v>
                </c:pt>
                <c:pt idx="81">
                  <c:v>44233</c:v>
                </c:pt>
                <c:pt idx="82">
                  <c:v>44234</c:v>
                </c:pt>
                <c:pt idx="83">
                  <c:v>44235</c:v>
                </c:pt>
                <c:pt idx="84">
                  <c:v>44236</c:v>
                </c:pt>
                <c:pt idx="85">
                  <c:v>44237</c:v>
                </c:pt>
                <c:pt idx="86">
                  <c:v>44238</c:v>
                </c:pt>
                <c:pt idx="87">
                  <c:v>44239</c:v>
                </c:pt>
                <c:pt idx="88">
                  <c:v>44240</c:v>
                </c:pt>
                <c:pt idx="89">
                  <c:v>44241</c:v>
                </c:pt>
                <c:pt idx="90">
                  <c:v>44242</c:v>
                </c:pt>
                <c:pt idx="91">
                  <c:v>44243</c:v>
                </c:pt>
                <c:pt idx="92">
                  <c:v>44244</c:v>
                </c:pt>
                <c:pt idx="93">
                  <c:v>44245</c:v>
                </c:pt>
                <c:pt idx="94">
                  <c:v>44246</c:v>
                </c:pt>
                <c:pt idx="95">
                  <c:v>44247</c:v>
                </c:pt>
                <c:pt idx="96">
                  <c:v>44248</c:v>
                </c:pt>
                <c:pt idx="97">
                  <c:v>44249</c:v>
                </c:pt>
                <c:pt idx="98">
                  <c:v>44250</c:v>
                </c:pt>
                <c:pt idx="99">
                  <c:v>44251</c:v>
                </c:pt>
                <c:pt idx="100">
                  <c:v>44252</c:v>
                </c:pt>
                <c:pt idx="101">
                  <c:v>44253</c:v>
                </c:pt>
                <c:pt idx="102">
                  <c:v>44254</c:v>
                </c:pt>
                <c:pt idx="103">
                  <c:v>44255</c:v>
                </c:pt>
                <c:pt idx="104">
                  <c:v>44256</c:v>
                </c:pt>
                <c:pt idx="105">
                  <c:v>44257</c:v>
                </c:pt>
                <c:pt idx="106">
                  <c:v>44258</c:v>
                </c:pt>
                <c:pt idx="107">
                  <c:v>44259</c:v>
                </c:pt>
                <c:pt idx="108">
                  <c:v>44260</c:v>
                </c:pt>
                <c:pt idx="109">
                  <c:v>44261</c:v>
                </c:pt>
                <c:pt idx="110">
                  <c:v>44262</c:v>
                </c:pt>
                <c:pt idx="111">
                  <c:v>44263</c:v>
                </c:pt>
                <c:pt idx="112">
                  <c:v>44264</c:v>
                </c:pt>
                <c:pt idx="113">
                  <c:v>44265</c:v>
                </c:pt>
                <c:pt idx="114">
                  <c:v>44266</c:v>
                </c:pt>
                <c:pt idx="115">
                  <c:v>44267</c:v>
                </c:pt>
                <c:pt idx="116">
                  <c:v>44268</c:v>
                </c:pt>
                <c:pt idx="117">
                  <c:v>44269</c:v>
                </c:pt>
                <c:pt idx="118">
                  <c:v>44270</c:v>
                </c:pt>
                <c:pt idx="119">
                  <c:v>44271</c:v>
                </c:pt>
                <c:pt idx="120">
                  <c:v>44272</c:v>
                </c:pt>
                <c:pt idx="121">
                  <c:v>44273</c:v>
                </c:pt>
                <c:pt idx="122">
                  <c:v>44274</c:v>
                </c:pt>
                <c:pt idx="123">
                  <c:v>44275</c:v>
                </c:pt>
                <c:pt idx="124">
                  <c:v>44276</c:v>
                </c:pt>
                <c:pt idx="125">
                  <c:v>44277</c:v>
                </c:pt>
                <c:pt idx="126">
                  <c:v>44278</c:v>
                </c:pt>
                <c:pt idx="127">
                  <c:v>44279</c:v>
                </c:pt>
                <c:pt idx="128">
                  <c:v>44280</c:v>
                </c:pt>
                <c:pt idx="129">
                  <c:v>44281</c:v>
                </c:pt>
                <c:pt idx="130">
                  <c:v>44282</c:v>
                </c:pt>
                <c:pt idx="131">
                  <c:v>44283</c:v>
                </c:pt>
                <c:pt idx="132">
                  <c:v>44284</c:v>
                </c:pt>
                <c:pt idx="133">
                  <c:v>44285</c:v>
                </c:pt>
                <c:pt idx="134">
                  <c:v>44286</c:v>
                </c:pt>
                <c:pt idx="135">
                  <c:v>44287</c:v>
                </c:pt>
                <c:pt idx="136">
                  <c:v>44288</c:v>
                </c:pt>
                <c:pt idx="137">
                  <c:v>44289</c:v>
                </c:pt>
                <c:pt idx="138">
                  <c:v>44290</c:v>
                </c:pt>
                <c:pt idx="139">
                  <c:v>44291</c:v>
                </c:pt>
                <c:pt idx="140">
                  <c:v>44292</c:v>
                </c:pt>
                <c:pt idx="141">
                  <c:v>44293</c:v>
                </c:pt>
                <c:pt idx="142">
                  <c:v>44294</c:v>
                </c:pt>
                <c:pt idx="143">
                  <c:v>44295</c:v>
                </c:pt>
                <c:pt idx="144">
                  <c:v>44296</c:v>
                </c:pt>
                <c:pt idx="145">
                  <c:v>44297</c:v>
                </c:pt>
                <c:pt idx="146">
                  <c:v>44298</c:v>
                </c:pt>
                <c:pt idx="147">
                  <c:v>44299</c:v>
                </c:pt>
                <c:pt idx="148">
                  <c:v>44300</c:v>
                </c:pt>
                <c:pt idx="149">
                  <c:v>44301</c:v>
                </c:pt>
                <c:pt idx="150">
                  <c:v>44302</c:v>
                </c:pt>
                <c:pt idx="151">
                  <c:v>44303</c:v>
                </c:pt>
                <c:pt idx="152">
                  <c:v>44304</c:v>
                </c:pt>
                <c:pt idx="153">
                  <c:v>44305</c:v>
                </c:pt>
                <c:pt idx="154">
                  <c:v>44306</c:v>
                </c:pt>
                <c:pt idx="155">
                  <c:v>44307</c:v>
                </c:pt>
                <c:pt idx="156">
                  <c:v>44308</c:v>
                </c:pt>
                <c:pt idx="157">
                  <c:v>44309</c:v>
                </c:pt>
              </c:numCache>
            </c:numRef>
          </c:cat>
          <c:val>
            <c:numRef>
              <c:f>'Egg Graph 2'!$C$4:$FD$4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3</c:v>
                </c:pt>
                <c:pt idx="58">
                  <c:v>1</c:v>
                </c:pt>
                <c:pt idx="59">
                  <c:v>4</c:v>
                </c:pt>
                <c:pt idx="60">
                  <c:v>1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0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3</c:v>
                </c:pt>
                <c:pt idx="99">
                  <c:v>4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2</c:v>
                </c:pt>
                <c:pt idx="105">
                  <c:v>3</c:v>
                </c:pt>
                <c:pt idx="106">
                  <c:v>1</c:v>
                </c:pt>
                <c:pt idx="107">
                  <c:v>4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1</c:v>
                </c:pt>
                <c:pt idx="113">
                  <c:v>4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1</c:v>
                </c:pt>
                <c:pt idx="118">
                  <c:v>3</c:v>
                </c:pt>
                <c:pt idx="119">
                  <c:v>2</c:v>
                </c:pt>
                <c:pt idx="120">
                  <c:v>1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ser>
          <c:idx val="1"/>
          <c:order val="1"/>
          <c:tx>
            <c:strRef>
              <c:f>'Egg Graph 2'!$B$5</c:f>
              <c:strCache>
                <c:ptCount val="1"/>
                <c:pt idx="0">
                  <c:v>Barred Rock &amp; 2 Mutts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'Egg Graph 2'!$C$3:$FD$3</c:f>
              <c:numCache>
                <c:formatCode>d\-mmm\-yy</c:formatCode>
                <c:ptCount val="158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  <c:pt idx="50">
                  <c:v>44202</c:v>
                </c:pt>
                <c:pt idx="51">
                  <c:v>44203</c:v>
                </c:pt>
                <c:pt idx="52">
                  <c:v>44204</c:v>
                </c:pt>
                <c:pt idx="53">
                  <c:v>44205</c:v>
                </c:pt>
                <c:pt idx="54">
                  <c:v>44206</c:v>
                </c:pt>
                <c:pt idx="55">
                  <c:v>44207</c:v>
                </c:pt>
                <c:pt idx="56">
                  <c:v>44208</c:v>
                </c:pt>
                <c:pt idx="57">
                  <c:v>44209</c:v>
                </c:pt>
                <c:pt idx="58">
                  <c:v>44210</c:v>
                </c:pt>
                <c:pt idx="59">
                  <c:v>44211</c:v>
                </c:pt>
                <c:pt idx="60">
                  <c:v>44212</c:v>
                </c:pt>
                <c:pt idx="61">
                  <c:v>44213</c:v>
                </c:pt>
                <c:pt idx="62">
                  <c:v>44214</c:v>
                </c:pt>
                <c:pt idx="63">
                  <c:v>44215</c:v>
                </c:pt>
                <c:pt idx="64">
                  <c:v>44216</c:v>
                </c:pt>
                <c:pt idx="65">
                  <c:v>44217</c:v>
                </c:pt>
                <c:pt idx="66">
                  <c:v>44218</c:v>
                </c:pt>
                <c:pt idx="67">
                  <c:v>44219</c:v>
                </c:pt>
                <c:pt idx="68">
                  <c:v>44220</c:v>
                </c:pt>
                <c:pt idx="69">
                  <c:v>44221</c:v>
                </c:pt>
                <c:pt idx="70">
                  <c:v>44222</c:v>
                </c:pt>
                <c:pt idx="71">
                  <c:v>44223</c:v>
                </c:pt>
                <c:pt idx="72">
                  <c:v>44224</c:v>
                </c:pt>
                <c:pt idx="73">
                  <c:v>44225</c:v>
                </c:pt>
                <c:pt idx="74">
                  <c:v>44226</c:v>
                </c:pt>
                <c:pt idx="75">
                  <c:v>44227</c:v>
                </c:pt>
                <c:pt idx="76">
                  <c:v>44228</c:v>
                </c:pt>
                <c:pt idx="77">
                  <c:v>44229</c:v>
                </c:pt>
                <c:pt idx="78">
                  <c:v>44230</c:v>
                </c:pt>
                <c:pt idx="79">
                  <c:v>44231</c:v>
                </c:pt>
                <c:pt idx="80">
                  <c:v>44232</c:v>
                </c:pt>
                <c:pt idx="81">
                  <c:v>44233</c:v>
                </c:pt>
                <c:pt idx="82">
                  <c:v>44234</c:v>
                </c:pt>
                <c:pt idx="83">
                  <c:v>44235</c:v>
                </c:pt>
                <c:pt idx="84">
                  <c:v>44236</c:v>
                </c:pt>
                <c:pt idx="85">
                  <c:v>44237</c:v>
                </c:pt>
                <c:pt idx="86">
                  <c:v>44238</c:v>
                </c:pt>
                <c:pt idx="87">
                  <c:v>44239</c:v>
                </c:pt>
                <c:pt idx="88">
                  <c:v>44240</c:v>
                </c:pt>
                <c:pt idx="89">
                  <c:v>44241</c:v>
                </c:pt>
                <c:pt idx="90">
                  <c:v>44242</c:v>
                </c:pt>
                <c:pt idx="91">
                  <c:v>44243</c:v>
                </c:pt>
                <c:pt idx="92">
                  <c:v>44244</c:v>
                </c:pt>
                <c:pt idx="93">
                  <c:v>44245</c:v>
                </c:pt>
                <c:pt idx="94">
                  <c:v>44246</c:v>
                </c:pt>
                <c:pt idx="95">
                  <c:v>44247</c:v>
                </c:pt>
                <c:pt idx="96">
                  <c:v>44248</c:v>
                </c:pt>
                <c:pt idx="97">
                  <c:v>44249</c:v>
                </c:pt>
                <c:pt idx="98">
                  <c:v>44250</c:v>
                </c:pt>
                <c:pt idx="99">
                  <c:v>44251</c:v>
                </c:pt>
                <c:pt idx="100">
                  <c:v>44252</c:v>
                </c:pt>
                <c:pt idx="101">
                  <c:v>44253</c:v>
                </c:pt>
                <c:pt idx="102">
                  <c:v>44254</c:v>
                </c:pt>
                <c:pt idx="103">
                  <c:v>44255</c:v>
                </c:pt>
                <c:pt idx="104">
                  <c:v>44256</c:v>
                </c:pt>
                <c:pt idx="105">
                  <c:v>44257</c:v>
                </c:pt>
                <c:pt idx="106">
                  <c:v>44258</c:v>
                </c:pt>
                <c:pt idx="107">
                  <c:v>44259</c:v>
                </c:pt>
                <c:pt idx="108">
                  <c:v>44260</c:v>
                </c:pt>
                <c:pt idx="109">
                  <c:v>44261</c:v>
                </c:pt>
                <c:pt idx="110">
                  <c:v>44262</c:v>
                </c:pt>
                <c:pt idx="111">
                  <c:v>44263</c:v>
                </c:pt>
                <c:pt idx="112">
                  <c:v>44264</c:v>
                </c:pt>
                <c:pt idx="113">
                  <c:v>44265</c:v>
                </c:pt>
                <c:pt idx="114">
                  <c:v>44266</c:v>
                </c:pt>
                <c:pt idx="115">
                  <c:v>44267</c:v>
                </c:pt>
                <c:pt idx="116">
                  <c:v>44268</c:v>
                </c:pt>
                <c:pt idx="117">
                  <c:v>44269</c:v>
                </c:pt>
                <c:pt idx="118">
                  <c:v>44270</c:v>
                </c:pt>
                <c:pt idx="119">
                  <c:v>44271</c:v>
                </c:pt>
                <c:pt idx="120">
                  <c:v>44272</c:v>
                </c:pt>
                <c:pt idx="121">
                  <c:v>44273</c:v>
                </c:pt>
                <c:pt idx="122">
                  <c:v>44274</c:v>
                </c:pt>
                <c:pt idx="123">
                  <c:v>44275</c:v>
                </c:pt>
                <c:pt idx="124">
                  <c:v>44276</c:v>
                </c:pt>
                <c:pt idx="125">
                  <c:v>44277</c:v>
                </c:pt>
                <c:pt idx="126">
                  <c:v>44278</c:v>
                </c:pt>
                <c:pt idx="127">
                  <c:v>44279</c:v>
                </c:pt>
                <c:pt idx="128">
                  <c:v>44280</c:v>
                </c:pt>
                <c:pt idx="129">
                  <c:v>44281</c:v>
                </c:pt>
                <c:pt idx="130">
                  <c:v>44282</c:v>
                </c:pt>
                <c:pt idx="131">
                  <c:v>44283</c:v>
                </c:pt>
                <c:pt idx="132">
                  <c:v>44284</c:v>
                </c:pt>
                <c:pt idx="133">
                  <c:v>44285</c:v>
                </c:pt>
                <c:pt idx="134">
                  <c:v>44286</c:v>
                </c:pt>
                <c:pt idx="135">
                  <c:v>44287</c:v>
                </c:pt>
                <c:pt idx="136">
                  <c:v>44288</c:v>
                </c:pt>
                <c:pt idx="137">
                  <c:v>44289</c:v>
                </c:pt>
                <c:pt idx="138">
                  <c:v>44290</c:v>
                </c:pt>
                <c:pt idx="139">
                  <c:v>44291</c:v>
                </c:pt>
                <c:pt idx="140">
                  <c:v>44292</c:v>
                </c:pt>
                <c:pt idx="141">
                  <c:v>44293</c:v>
                </c:pt>
                <c:pt idx="142">
                  <c:v>44294</c:v>
                </c:pt>
                <c:pt idx="143">
                  <c:v>44295</c:v>
                </c:pt>
                <c:pt idx="144">
                  <c:v>44296</c:v>
                </c:pt>
                <c:pt idx="145">
                  <c:v>44297</c:v>
                </c:pt>
                <c:pt idx="146">
                  <c:v>44298</c:v>
                </c:pt>
                <c:pt idx="147">
                  <c:v>44299</c:v>
                </c:pt>
                <c:pt idx="148">
                  <c:v>44300</c:v>
                </c:pt>
                <c:pt idx="149">
                  <c:v>44301</c:v>
                </c:pt>
                <c:pt idx="150">
                  <c:v>44302</c:v>
                </c:pt>
                <c:pt idx="151">
                  <c:v>44303</c:v>
                </c:pt>
                <c:pt idx="152">
                  <c:v>44304</c:v>
                </c:pt>
                <c:pt idx="153">
                  <c:v>44305</c:v>
                </c:pt>
                <c:pt idx="154">
                  <c:v>44306</c:v>
                </c:pt>
                <c:pt idx="155">
                  <c:v>44307</c:v>
                </c:pt>
                <c:pt idx="156">
                  <c:v>44308</c:v>
                </c:pt>
                <c:pt idx="157">
                  <c:v>44309</c:v>
                </c:pt>
              </c:numCache>
            </c:numRef>
          </c:cat>
          <c:val>
            <c:numRef>
              <c:f>'Egg Graph 2'!$C$5:$FD$5</c:f>
              <c:numCache>
                <c:formatCode>General</c:formatCode>
                <c:ptCount val="15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3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3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ser>
          <c:idx val="2"/>
          <c:order val="2"/>
          <c:tx>
            <c:strRef>
              <c:f>'Egg Graph 2'!$B$6</c:f>
              <c:strCache>
                <c:ptCount val="1"/>
                <c:pt idx="0">
                  <c:v>Penelope &amp; The Eagle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'Egg Graph 2'!$C$3:$FD$3</c:f>
              <c:numCache>
                <c:formatCode>d\-mmm\-yy</c:formatCode>
                <c:ptCount val="158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  <c:pt idx="50">
                  <c:v>44202</c:v>
                </c:pt>
                <c:pt idx="51">
                  <c:v>44203</c:v>
                </c:pt>
                <c:pt idx="52">
                  <c:v>44204</c:v>
                </c:pt>
                <c:pt idx="53">
                  <c:v>44205</c:v>
                </c:pt>
                <c:pt idx="54">
                  <c:v>44206</c:v>
                </c:pt>
                <c:pt idx="55">
                  <c:v>44207</c:v>
                </c:pt>
                <c:pt idx="56">
                  <c:v>44208</c:v>
                </c:pt>
                <c:pt idx="57">
                  <c:v>44209</c:v>
                </c:pt>
                <c:pt idx="58">
                  <c:v>44210</c:v>
                </c:pt>
                <c:pt idx="59">
                  <c:v>44211</c:v>
                </c:pt>
                <c:pt idx="60">
                  <c:v>44212</c:v>
                </c:pt>
                <c:pt idx="61">
                  <c:v>44213</c:v>
                </c:pt>
                <c:pt idx="62">
                  <c:v>44214</c:v>
                </c:pt>
                <c:pt idx="63">
                  <c:v>44215</c:v>
                </c:pt>
                <c:pt idx="64">
                  <c:v>44216</c:v>
                </c:pt>
                <c:pt idx="65">
                  <c:v>44217</c:v>
                </c:pt>
                <c:pt idx="66">
                  <c:v>44218</c:v>
                </c:pt>
                <c:pt idx="67">
                  <c:v>44219</c:v>
                </c:pt>
                <c:pt idx="68">
                  <c:v>44220</c:v>
                </c:pt>
                <c:pt idx="69">
                  <c:v>44221</c:v>
                </c:pt>
                <c:pt idx="70">
                  <c:v>44222</c:v>
                </c:pt>
                <c:pt idx="71">
                  <c:v>44223</c:v>
                </c:pt>
                <c:pt idx="72">
                  <c:v>44224</c:v>
                </c:pt>
                <c:pt idx="73">
                  <c:v>44225</c:v>
                </c:pt>
                <c:pt idx="74">
                  <c:v>44226</c:v>
                </c:pt>
                <c:pt idx="75">
                  <c:v>44227</c:v>
                </c:pt>
                <c:pt idx="76">
                  <c:v>44228</c:v>
                </c:pt>
                <c:pt idx="77">
                  <c:v>44229</c:v>
                </c:pt>
                <c:pt idx="78">
                  <c:v>44230</c:v>
                </c:pt>
                <c:pt idx="79">
                  <c:v>44231</c:v>
                </c:pt>
                <c:pt idx="80">
                  <c:v>44232</c:v>
                </c:pt>
                <c:pt idx="81">
                  <c:v>44233</c:v>
                </c:pt>
                <c:pt idx="82">
                  <c:v>44234</c:v>
                </c:pt>
                <c:pt idx="83">
                  <c:v>44235</c:v>
                </c:pt>
                <c:pt idx="84">
                  <c:v>44236</c:v>
                </c:pt>
                <c:pt idx="85">
                  <c:v>44237</c:v>
                </c:pt>
                <c:pt idx="86">
                  <c:v>44238</c:v>
                </c:pt>
                <c:pt idx="87">
                  <c:v>44239</c:v>
                </c:pt>
                <c:pt idx="88">
                  <c:v>44240</c:v>
                </c:pt>
                <c:pt idx="89">
                  <c:v>44241</c:v>
                </c:pt>
                <c:pt idx="90">
                  <c:v>44242</c:v>
                </c:pt>
                <c:pt idx="91">
                  <c:v>44243</c:v>
                </c:pt>
                <c:pt idx="92">
                  <c:v>44244</c:v>
                </c:pt>
                <c:pt idx="93">
                  <c:v>44245</c:v>
                </c:pt>
                <c:pt idx="94">
                  <c:v>44246</c:v>
                </c:pt>
                <c:pt idx="95">
                  <c:v>44247</c:v>
                </c:pt>
                <c:pt idx="96">
                  <c:v>44248</c:v>
                </c:pt>
                <c:pt idx="97">
                  <c:v>44249</c:v>
                </c:pt>
                <c:pt idx="98">
                  <c:v>44250</c:v>
                </c:pt>
                <c:pt idx="99">
                  <c:v>44251</c:v>
                </c:pt>
                <c:pt idx="100">
                  <c:v>44252</c:v>
                </c:pt>
                <c:pt idx="101">
                  <c:v>44253</c:v>
                </c:pt>
                <c:pt idx="102">
                  <c:v>44254</c:v>
                </c:pt>
                <c:pt idx="103">
                  <c:v>44255</c:v>
                </c:pt>
                <c:pt idx="104">
                  <c:v>44256</c:v>
                </c:pt>
                <c:pt idx="105">
                  <c:v>44257</c:v>
                </c:pt>
                <c:pt idx="106">
                  <c:v>44258</c:v>
                </c:pt>
                <c:pt idx="107">
                  <c:v>44259</c:v>
                </c:pt>
                <c:pt idx="108">
                  <c:v>44260</c:v>
                </c:pt>
                <c:pt idx="109">
                  <c:v>44261</c:v>
                </c:pt>
                <c:pt idx="110">
                  <c:v>44262</c:v>
                </c:pt>
                <c:pt idx="111">
                  <c:v>44263</c:v>
                </c:pt>
                <c:pt idx="112">
                  <c:v>44264</c:v>
                </c:pt>
                <c:pt idx="113">
                  <c:v>44265</c:v>
                </c:pt>
                <c:pt idx="114">
                  <c:v>44266</c:v>
                </c:pt>
                <c:pt idx="115">
                  <c:v>44267</c:v>
                </c:pt>
                <c:pt idx="116">
                  <c:v>44268</c:v>
                </c:pt>
                <c:pt idx="117">
                  <c:v>44269</c:v>
                </c:pt>
                <c:pt idx="118">
                  <c:v>44270</c:v>
                </c:pt>
                <c:pt idx="119">
                  <c:v>44271</c:v>
                </c:pt>
                <c:pt idx="120">
                  <c:v>44272</c:v>
                </c:pt>
                <c:pt idx="121">
                  <c:v>44273</c:v>
                </c:pt>
                <c:pt idx="122">
                  <c:v>44274</c:v>
                </c:pt>
                <c:pt idx="123">
                  <c:v>44275</c:v>
                </c:pt>
                <c:pt idx="124">
                  <c:v>44276</c:v>
                </c:pt>
                <c:pt idx="125">
                  <c:v>44277</c:v>
                </c:pt>
                <c:pt idx="126">
                  <c:v>44278</c:v>
                </c:pt>
                <c:pt idx="127">
                  <c:v>44279</c:v>
                </c:pt>
                <c:pt idx="128">
                  <c:v>44280</c:v>
                </c:pt>
                <c:pt idx="129">
                  <c:v>44281</c:v>
                </c:pt>
                <c:pt idx="130">
                  <c:v>44282</c:v>
                </c:pt>
                <c:pt idx="131">
                  <c:v>44283</c:v>
                </c:pt>
                <c:pt idx="132">
                  <c:v>44284</c:v>
                </c:pt>
                <c:pt idx="133">
                  <c:v>44285</c:v>
                </c:pt>
                <c:pt idx="134">
                  <c:v>44286</c:v>
                </c:pt>
                <c:pt idx="135">
                  <c:v>44287</c:v>
                </c:pt>
                <c:pt idx="136">
                  <c:v>44288</c:v>
                </c:pt>
                <c:pt idx="137">
                  <c:v>44289</c:v>
                </c:pt>
                <c:pt idx="138">
                  <c:v>44290</c:v>
                </c:pt>
                <c:pt idx="139">
                  <c:v>44291</c:v>
                </c:pt>
                <c:pt idx="140">
                  <c:v>44292</c:v>
                </c:pt>
                <c:pt idx="141">
                  <c:v>44293</c:v>
                </c:pt>
                <c:pt idx="142">
                  <c:v>44294</c:v>
                </c:pt>
                <c:pt idx="143">
                  <c:v>44295</c:v>
                </c:pt>
                <c:pt idx="144">
                  <c:v>44296</c:v>
                </c:pt>
                <c:pt idx="145">
                  <c:v>44297</c:v>
                </c:pt>
                <c:pt idx="146">
                  <c:v>44298</c:v>
                </c:pt>
                <c:pt idx="147">
                  <c:v>44299</c:v>
                </c:pt>
                <c:pt idx="148">
                  <c:v>44300</c:v>
                </c:pt>
                <c:pt idx="149">
                  <c:v>44301</c:v>
                </c:pt>
                <c:pt idx="150">
                  <c:v>44302</c:v>
                </c:pt>
                <c:pt idx="151">
                  <c:v>44303</c:v>
                </c:pt>
                <c:pt idx="152">
                  <c:v>44304</c:v>
                </c:pt>
                <c:pt idx="153">
                  <c:v>44305</c:v>
                </c:pt>
                <c:pt idx="154">
                  <c:v>44306</c:v>
                </c:pt>
                <c:pt idx="155">
                  <c:v>44307</c:v>
                </c:pt>
                <c:pt idx="156">
                  <c:v>44308</c:v>
                </c:pt>
                <c:pt idx="157">
                  <c:v>44309</c:v>
                </c:pt>
              </c:numCache>
            </c:numRef>
          </c:cat>
          <c:val>
            <c:numRef>
              <c:f>'Egg Graph 2'!$C$6:$FD$6</c:f>
              <c:numCache>
                <c:formatCode>General</c:formatCode>
                <c:ptCount val="158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23232"/>
        <c:axId val="337023624"/>
      </c:areaChart>
      <c:lineChart>
        <c:grouping val="standard"/>
        <c:varyColors val="0"/>
        <c:ser>
          <c:idx val="3"/>
          <c:order val="3"/>
          <c:tx>
            <c:strRef>
              <c:f>'Egg Graph 2'!$B$8</c:f>
              <c:strCache>
                <c:ptCount val="1"/>
                <c:pt idx="0">
                  <c:v>Wkly Rolling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'Egg Graph 2'!$C$3:$FD$3</c:f>
              <c:numCache>
                <c:formatCode>d\-mmm\-yy</c:formatCode>
                <c:ptCount val="158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  <c:pt idx="50">
                  <c:v>44202</c:v>
                </c:pt>
                <c:pt idx="51">
                  <c:v>44203</c:v>
                </c:pt>
                <c:pt idx="52">
                  <c:v>44204</c:v>
                </c:pt>
                <c:pt idx="53">
                  <c:v>44205</c:v>
                </c:pt>
                <c:pt idx="54">
                  <c:v>44206</c:v>
                </c:pt>
                <c:pt idx="55">
                  <c:v>44207</c:v>
                </c:pt>
                <c:pt idx="56">
                  <c:v>44208</c:v>
                </c:pt>
                <c:pt idx="57">
                  <c:v>44209</c:v>
                </c:pt>
                <c:pt idx="58">
                  <c:v>44210</c:v>
                </c:pt>
                <c:pt idx="59">
                  <c:v>44211</c:v>
                </c:pt>
                <c:pt idx="60">
                  <c:v>44212</c:v>
                </c:pt>
                <c:pt idx="61">
                  <c:v>44213</c:v>
                </c:pt>
                <c:pt idx="62">
                  <c:v>44214</c:v>
                </c:pt>
                <c:pt idx="63">
                  <c:v>44215</c:v>
                </c:pt>
                <c:pt idx="64">
                  <c:v>44216</c:v>
                </c:pt>
                <c:pt idx="65">
                  <c:v>44217</c:v>
                </c:pt>
                <c:pt idx="66">
                  <c:v>44218</c:v>
                </c:pt>
                <c:pt idx="67">
                  <c:v>44219</c:v>
                </c:pt>
                <c:pt idx="68">
                  <c:v>44220</c:v>
                </c:pt>
                <c:pt idx="69">
                  <c:v>44221</c:v>
                </c:pt>
                <c:pt idx="70">
                  <c:v>44222</c:v>
                </c:pt>
                <c:pt idx="71">
                  <c:v>44223</c:v>
                </c:pt>
                <c:pt idx="72">
                  <c:v>44224</c:v>
                </c:pt>
                <c:pt idx="73">
                  <c:v>44225</c:v>
                </c:pt>
                <c:pt idx="74">
                  <c:v>44226</c:v>
                </c:pt>
                <c:pt idx="75">
                  <c:v>44227</c:v>
                </c:pt>
                <c:pt idx="76">
                  <c:v>44228</c:v>
                </c:pt>
                <c:pt idx="77">
                  <c:v>44229</c:v>
                </c:pt>
                <c:pt idx="78">
                  <c:v>44230</c:v>
                </c:pt>
                <c:pt idx="79">
                  <c:v>44231</c:v>
                </c:pt>
                <c:pt idx="80">
                  <c:v>44232</c:v>
                </c:pt>
                <c:pt idx="81">
                  <c:v>44233</c:v>
                </c:pt>
                <c:pt idx="82">
                  <c:v>44234</c:v>
                </c:pt>
                <c:pt idx="83">
                  <c:v>44235</c:v>
                </c:pt>
                <c:pt idx="84">
                  <c:v>44236</c:v>
                </c:pt>
                <c:pt idx="85">
                  <c:v>44237</c:v>
                </c:pt>
                <c:pt idx="86">
                  <c:v>44238</c:v>
                </c:pt>
                <c:pt idx="87">
                  <c:v>44239</c:v>
                </c:pt>
                <c:pt idx="88">
                  <c:v>44240</c:v>
                </c:pt>
                <c:pt idx="89">
                  <c:v>44241</c:v>
                </c:pt>
                <c:pt idx="90">
                  <c:v>44242</c:v>
                </c:pt>
                <c:pt idx="91">
                  <c:v>44243</c:v>
                </c:pt>
                <c:pt idx="92">
                  <c:v>44244</c:v>
                </c:pt>
                <c:pt idx="93">
                  <c:v>44245</c:v>
                </c:pt>
                <c:pt idx="94">
                  <c:v>44246</c:v>
                </c:pt>
                <c:pt idx="95">
                  <c:v>44247</c:v>
                </c:pt>
                <c:pt idx="96">
                  <c:v>44248</c:v>
                </c:pt>
                <c:pt idx="97">
                  <c:v>44249</c:v>
                </c:pt>
                <c:pt idx="98">
                  <c:v>44250</c:v>
                </c:pt>
                <c:pt idx="99">
                  <c:v>44251</c:v>
                </c:pt>
                <c:pt idx="100">
                  <c:v>44252</c:v>
                </c:pt>
                <c:pt idx="101">
                  <c:v>44253</c:v>
                </c:pt>
                <c:pt idx="102">
                  <c:v>44254</c:v>
                </c:pt>
                <c:pt idx="103">
                  <c:v>44255</c:v>
                </c:pt>
                <c:pt idx="104">
                  <c:v>44256</c:v>
                </c:pt>
                <c:pt idx="105">
                  <c:v>44257</c:v>
                </c:pt>
                <c:pt idx="106">
                  <c:v>44258</c:v>
                </c:pt>
                <c:pt idx="107">
                  <c:v>44259</c:v>
                </c:pt>
                <c:pt idx="108">
                  <c:v>44260</c:v>
                </c:pt>
                <c:pt idx="109">
                  <c:v>44261</c:v>
                </c:pt>
                <c:pt idx="110">
                  <c:v>44262</c:v>
                </c:pt>
                <c:pt idx="111">
                  <c:v>44263</c:v>
                </c:pt>
                <c:pt idx="112">
                  <c:v>44264</c:v>
                </c:pt>
                <c:pt idx="113">
                  <c:v>44265</c:v>
                </c:pt>
                <c:pt idx="114">
                  <c:v>44266</c:v>
                </c:pt>
                <c:pt idx="115">
                  <c:v>44267</c:v>
                </c:pt>
                <c:pt idx="116">
                  <c:v>44268</c:v>
                </c:pt>
                <c:pt idx="117">
                  <c:v>44269</c:v>
                </c:pt>
                <c:pt idx="118">
                  <c:v>44270</c:v>
                </c:pt>
                <c:pt idx="119">
                  <c:v>44271</c:v>
                </c:pt>
                <c:pt idx="120">
                  <c:v>44272</c:v>
                </c:pt>
                <c:pt idx="121">
                  <c:v>44273</c:v>
                </c:pt>
                <c:pt idx="122">
                  <c:v>44274</c:v>
                </c:pt>
                <c:pt idx="123">
                  <c:v>44275</c:v>
                </c:pt>
                <c:pt idx="124">
                  <c:v>44276</c:v>
                </c:pt>
                <c:pt idx="125">
                  <c:v>44277</c:v>
                </c:pt>
                <c:pt idx="126">
                  <c:v>44278</c:v>
                </c:pt>
                <c:pt idx="127">
                  <c:v>44279</c:v>
                </c:pt>
                <c:pt idx="128">
                  <c:v>44280</c:v>
                </c:pt>
                <c:pt idx="129">
                  <c:v>44281</c:v>
                </c:pt>
                <c:pt idx="130">
                  <c:v>44282</c:v>
                </c:pt>
                <c:pt idx="131">
                  <c:v>44283</c:v>
                </c:pt>
                <c:pt idx="132">
                  <c:v>44284</c:v>
                </c:pt>
                <c:pt idx="133">
                  <c:v>44285</c:v>
                </c:pt>
                <c:pt idx="134">
                  <c:v>44286</c:v>
                </c:pt>
                <c:pt idx="135">
                  <c:v>44287</c:v>
                </c:pt>
                <c:pt idx="136">
                  <c:v>44288</c:v>
                </c:pt>
                <c:pt idx="137">
                  <c:v>44289</c:v>
                </c:pt>
                <c:pt idx="138">
                  <c:v>44290</c:v>
                </c:pt>
                <c:pt idx="139">
                  <c:v>44291</c:v>
                </c:pt>
                <c:pt idx="140">
                  <c:v>44292</c:v>
                </c:pt>
                <c:pt idx="141">
                  <c:v>44293</c:v>
                </c:pt>
                <c:pt idx="142">
                  <c:v>44294</c:v>
                </c:pt>
                <c:pt idx="143">
                  <c:v>44295</c:v>
                </c:pt>
                <c:pt idx="144">
                  <c:v>44296</c:v>
                </c:pt>
                <c:pt idx="145">
                  <c:v>44297</c:v>
                </c:pt>
                <c:pt idx="146">
                  <c:v>44298</c:v>
                </c:pt>
                <c:pt idx="147">
                  <c:v>44299</c:v>
                </c:pt>
                <c:pt idx="148">
                  <c:v>44300</c:v>
                </c:pt>
                <c:pt idx="149">
                  <c:v>44301</c:v>
                </c:pt>
                <c:pt idx="150">
                  <c:v>44302</c:v>
                </c:pt>
                <c:pt idx="151">
                  <c:v>44303</c:v>
                </c:pt>
                <c:pt idx="152">
                  <c:v>44304</c:v>
                </c:pt>
                <c:pt idx="153">
                  <c:v>44305</c:v>
                </c:pt>
                <c:pt idx="154">
                  <c:v>44306</c:v>
                </c:pt>
                <c:pt idx="155">
                  <c:v>44307</c:v>
                </c:pt>
                <c:pt idx="156">
                  <c:v>44308</c:v>
                </c:pt>
                <c:pt idx="157">
                  <c:v>44309</c:v>
                </c:pt>
              </c:numCache>
            </c:numRef>
          </c:cat>
          <c:val>
            <c:numRef>
              <c:f>'Egg Graph 2'!$C$8:$FD$8</c:f>
              <c:numCache>
                <c:formatCode>General</c:formatCode>
                <c:ptCount val="158"/>
                <c:pt idx="6" formatCode="0.0">
                  <c:v>3.4285714285714284</c:v>
                </c:pt>
                <c:pt idx="7" formatCode="0.0">
                  <c:v>3.2857142857142856</c:v>
                </c:pt>
                <c:pt idx="8" formatCode="0.0">
                  <c:v>3.5714285714285716</c:v>
                </c:pt>
                <c:pt idx="9" formatCode="0.0">
                  <c:v>3.4285714285714284</c:v>
                </c:pt>
                <c:pt idx="10" formatCode="0.0">
                  <c:v>3.2857142857142856</c:v>
                </c:pt>
                <c:pt idx="11" formatCode="0.0">
                  <c:v>3</c:v>
                </c:pt>
                <c:pt idx="12" formatCode="0.0">
                  <c:v>3</c:v>
                </c:pt>
                <c:pt idx="13" formatCode="0.0">
                  <c:v>3</c:v>
                </c:pt>
                <c:pt idx="14" formatCode="0.0">
                  <c:v>2.5714285714285716</c:v>
                </c:pt>
                <c:pt idx="15" formatCode="0.0">
                  <c:v>2.4285714285714284</c:v>
                </c:pt>
                <c:pt idx="16" formatCode="0.0">
                  <c:v>2.4285714285714284</c:v>
                </c:pt>
                <c:pt idx="17" formatCode="0.0">
                  <c:v>2.5714285714285716</c:v>
                </c:pt>
                <c:pt idx="18" formatCode="0.0">
                  <c:v>2.4285714285714284</c:v>
                </c:pt>
                <c:pt idx="19" formatCode="0.0">
                  <c:v>2.7142857142857144</c:v>
                </c:pt>
                <c:pt idx="20" formatCode="0.0">
                  <c:v>2.5714285714285716</c:v>
                </c:pt>
                <c:pt idx="21" formatCode="0.0">
                  <c:v>2.5714285714285716</c:v>
                </c:pt>
                <c:pt idx="22" formatCode="0.0">
                  <c:v>2.4285714285714284</c:v>
                </c:pt>
                <c:pt idx="23" formatCode="0.0">
                  <c:v>2.5714285714285716</c:v>
                </c:pt>
                <c:pt idx="24" formatCode="0.0">
                  <c:v>2.2857142857142856</c:v>
                </c:pt>
                <c:pt idx="25" formatCode="0.0">
                  <c:v>2.8571428571428572</c:v>
                </c:pt>
                <c:pt idx="26" formatCode="0.0">
                  <c:v>2.7142857142857144</c:v>
                </c:pt>
                <c:pt idx="27" formatCode="0.0">
                  <c:v>2.8571428571428572</c:v>
                </c:pt>
                <c:pt idx="28" formatCode="0.0">
                  <c:v>3.1428571428571428</c:v>
                </c:pt>
                <c:pt idx="29" formatCode="0.0">
                  <c:v>3.5714285714285716</c:v>
                </c:pt>
                <c:pt idx="30" formatCode="0.0">
                  <c:v>3.2857142857142856</c:v>
                </c:pt>
                <c:pt idx="31" formatCode="0.0">
                  <c:v>3.5714285714285716</c:v>
                </c:pt>
                <c:pt idx="32" formatCode="0.0">
                  <c:v>3.4285714285714284</c:v>
                </c:pt>
                <c:pt idx="33" formatCode="0.0">
                  <c:v>3.5714285714285716</c:v>
                </c:pt>
                <c:pt idx="34" formatCode="0.0">
                  <c:v>3.1428571428571428</c:v>
                </c:pt>
                <c:pt idx="35" formatCode="0.0">
                  <c:v>3.4285714285714284</c:v>
                </c:pt>
                <c:pt idx="36" formatCode="0.0">
                  <c:v>2.8571428571428572</c:v>
                </c:pt>
                <c:pt idx="37" formatCode="0.0">
                  <c:v>3</c:v>
                </c:pt>
                <c:pt idx="38" formatCode="0.0">
                  <c:v>3</c:v>
                </c:pt>
                <c:pt idx="39" formatCode="0.0">
                  <c:v>2.4285714285714284</c:v>
                </c:pt>
                <c:pt idx="40" formatCode="0.0">
                  <c:v>2.4285714285714284</c:v>
                </c:pt>
                <c:pt idx="41" formatCode="0.0">
                  <c:v>2.5714285714285716</c:v>
                </c:pt>
                <c:pt idx="42" formatCode="0.0">
                  <c:v>2.2857142857142856</c:v>
                </c:pt>
                <c:pt idx="43" formatCode="0.0">
                  <c:v>2.4285714285714284</c:v>
                </c:pt>
                <c:pt idx="44" formatCode="0.0">
                  <c:v>2.5714285714285716</c:v>
                </c:pt>
                <c:pt idx="45" formatCode="0.0">
                  <c:v>2.7142857142857144</c:v>
                </c:pt>
                <c:pt idx="46" formatCode="0.0">
                  <c:v>3</c:v>
                </c:pt>
                <c:pt idx="47" formatCode="0.0">
                  <c:v>3</c:v>
                </c:pt>
                <c:pt idx="48" formatCode="0.0">
                  <c:v>3</c:v>
                </c:pt>
                <c:pt idx="49" formatCode="0.0">
                  <c:v>3</c:v>
                </c:pt>
                <c:pt idx="50" formatCode="0.0">
                  <c:v>2.8571428571428572</c:v>
                </c:pt>
                <c:pt idx="51" formatCode="0.0">
                  <c:v>2.8571428571428572</c:v>
                </c:pt>
                <c:pt idx="52" formatCode="0.0">
                  <c:v>2.4285714285714284</c:v>
                </c:pt>
                <c:pt idx="53" formatCode="0.0">
                  <c:v>2.5714285714285716</c:v>
                </c:pt>
                <c:pt idx="54" formatCode="0.0">
                  <c:v>2.5714285714285716</c:v>
                </c:pt>
                <c:pt idx="55" formatCode="0.0">
                  <c:v>2.5714285714285716</c:v>
                </c:pt>
                <c:pt idx="56" formatCode="0.0">
                  <c:v>2.4285714285714284</c:v>
                </c:pt>
                <c:pt idx="57" formatCode="0.0">
                  <c:v>2.8571428571428572</c:v>
                </c:pt>
                <c:pt idx="58" formatCode="0.0">
                  <c:v>2.5714285714285716</c:v>
                </c:pt>
                <c:pt idx="59" formatCode="0.0">
                  <c:v>3.1428571428571428</c:v>
                </c:pt>
                <c:pt idx="60" formatCode="0.0">
                  <c:v>3.2857142857142856</c:v>
                </c:pt>
                <c:pt idx="61" formatCode="0.0">
                  <c:v>3.2857142857142856</c:v>
                </c:pt>
                <c:pt idx="62" formatCode="0.0">
                  <c:v>3.4285714285714284</c:v>
                </c:pt>
                <c:pt idx="63" formatCode="0.0">
                  <c:v>3.7142857142857144</c:v>
                </c:pt>
                <c:pt idx="64" formatCode="0.0">
                  <c:v>3.5714285714285716</c:v>
                </c:pt>
                <c:pt idx="65" formatCode="0.0">
                  <c:v>3.7142857142857144</c:v>
                </c:pt>
                <c:pt idx="66" formatCode="0.0">
                  <c:v>3.7142857142857144</c:v>
                </c:pt>
                <c:pt idx="67" formatCode="0.0">
                  <c:v>3.4285714285714284</c:v>
                </c:pt>
                <c:pt idx="68" formatCode="0.0">
                  <c:v>3.4285714285714284</c:v>
                </c:pt>
                <c:pt idx="69" formatCode="0.0">
                  <c:v>3.2857142857142856</c:v>
                </c:pt>
                <c:pt idx="70" formatCode="0.0">
                  <c:v>3</c:v>
                </c:pt>
                <c:pt idx="71" formatCode="0.0">
                  <c:v>3</c:v>
                </c:pt>
                <c:pt idx="72" formatCode="0.0">
                  <c:v>3</c:v>
                </c:pt>
                <c:pt idx="73" formatCode="0.0">
                  <c:v>2.7142857142857144</c:v>
                </c:pt>
                <c:pt idx="74" formatCode="0.0">
                  <c:v>2.8571428571428572</c:v>
                </c:pt>
                <c:pt idx="75" formatCode="0.0">
                  <c:v>2.8571428571428572</c:v>
                </c:pt>
                <c:pt idx="76" formatCode="0.0">
                  <c:v>2.7142857142857144</c:v>
                </c:pt>
                <c:pt idx="77" formatCode="0.0">
                  <c:v>2.8571428571428572</c:v>
                </c:pt>
                <c:pt idx="78" formatCode="0.0">
                  <c:v>3</c:v>
                </c:pt>
                <c:pt idx="79" formatCode="0.0">
                  <c:v>2.7142857142857144</c:v>
                </c:pt>
                <c:pt idx="80" formatCode="0.0">
                  <c:v>3.1428571428571428</c:v>
                </c:pt>
                <c:pt idx="81" formatCode="0.0">
                  <c:v>3</c:v>
                </c:pt>
                <c:pt idx="82" formatCode="0.0">
                  <c:v>2.8571428571428572</c:v>
                </c:pt>
                <c:pt idx="83" formatCode="0.0">
                  <c:v>3.2857142857142856</c:v>
                </c:pt>
                <c:pt idx="84" formatCode="0.0">
                  <c:v>3.7142857142857144</c:v>
                </c:pt>
                <c:pt idx="85" formatCode="0.0">
                  <c:v>3.1428571428571428</c:v>
                </c:pt>
                <c:pt idx="86" formatCode="0.0">
                  <c:v>3.5714285714285716</c:v>
                </c:pt>
                <c:pt idx="87" formatCode="0.0">
                  <c:v>3.5714285714285716</c:v>
                </c:pt>
                <c:pt idx="88" formatCode="0.0">
                  <c:v>3.5714285714285716</c:v>
                </c:pt>
                <c:pt idx="89" formatCode="0.0">
                  <c:v>3.7142857142857144</c:v>
                </c:pt>
                <c:pt idx="90" formatCode="0.0">
                  <c:v>3.1428571428571428</c:v>
                </c:pt>
                <c:pt idx="91" formatCode="0.0">
                  <c:v>2.7142857142857144</c:v>
                </c:pt>
                <c:pt idx="92" formatCode="0.0">
                  <c:v>3.2857142857142856</c:v>
                </c:pt>
                <c:pt idx="93" formatCode="0.0">
                  <c:v>3.2857142857142856</c:v>
                </c:pt>
                <c:pt idx="94" formatCode="0.0">
                  <c:v>2.8571428571428572</c:v>
                </c:pt>
                <c:pt idx="95" formatCode="0.0">
                  <c:v>2.8571428571428572</c:v>
                </c:pt>
                <c:pt idx="96" formatCode="0.0">
                  <c:v>3.2857142857142856</c:v>
                </c:pt>
                <c:pt idx="97" formatCode="0.0">
                  <c:v>3.8571428571428572</c:v>
                </c:pt>
                <c:pt idx="98" formatCode="0.0">
                  <c:v>4.1428571428571432</c:v>
                </c:pt>
                <c:pt idx="99" formatCode="0.0">
                  <c:v>4.2857142857142856</c:v>
                </c:pt>
                <c:pt idx="100" formatCode="0.0">
                  <c:v>4.7142857142857144</c:v>
                </c:pt>
                <c:pt idx="101" formatCode="0.0">
                  <c:v>5</c:v>
                </c:pt>
                <c:pt idx="102" formatCode="0.0">
                  <c:v>5.5714285714285712</c:v>
                </c:pt>
                <c:pt idx="103" formatCode="0.0">
                  <c:v>5.7142857142857144</c:v>
                </c:pt>
                <c:pt idx="104" formatCode="0.0">
                  <c:v>5.7142857142857144</c:v>
                </c:pt>
                <c:pt idx="105" formatCode="0.0">
                  <c:v>6.1428571428571432</c:v>
                </c:pt>
                <c:pt idx="106" formatCode="0.0">
                  <c:v>5.8571428571428568</c:v>
                </c:pt>
                <c:pt idx="107" formatCode="0.0">
                  <c:v>5.8571428571428568</c:v>
                </c:pt>
                <c:pt idx="108" formatCode="0.0">
                  <c:v>5.7142857142857144</c:v>
                </c:pt>
                <c:pt idx="109" formatCode="0.0">
                  <c:v>5.5714285714285712</c:v>
                </c:pt>
                <c:pt idx="110" formatCode="0.0">
                  <c:v>5.1428571428571432</c:v>
                </c:pt>
                <c:pt idx="111" formatCode="0.0">
                  <c:v>5.1428571428571432</c:v>
                </c:pt>
                <c:pt idx="112" formatCode="0.0">
                  <c:v>4.5714285714285712</c:v>
                </c:pt>
                <c:pt idx="113" formatCode="0.0">
                  <c:v>5.1428571428571432</c:v>
                </c:pt>
                <c:pt idx="114" formatCode="0.0">
                  <c:v>4.7142857142857144</c:v>
                </c:pt>
                <c:pt idx="115" formatCode="0.0">
                  <c:v>5.2857142857142856</c:v>
                </c:pt>
                <c:pt idx="116" formatCode="0.0">
                  <c:v>5.2857142857142856</c:v>
                </c:pt>
                <c:pt idx="117" formatCode="0.0">
                  <c:v>5</c:v>
                </c:pt>
                <c:pt idx="118" formatCode="0.0">
                  <c:v>5.4285714285714288</c:v>
                </c:pt>
                <c:pt idx="119" formatCode="0.0">
                  <c:v>5.5714285714285712</c:v>
                </c:pt>
                <c:pt idx="120" formatCode="0.0">
                  <c:v>5.2857142857142856</c:v>
                </c:pt>
                <c:pt idx="121" formatCode="0.0">
                  <c:v>5.5714285714285712</c:v>
                </c:pt>
                <c:pt idx="122" formatCode="0.0">
                  <c:v>5</c:v>
                </c:pt>
                <c:pt idx="123" formatCode="0.0">
                  <c:v>5.1428571428571432</c:v>
                </c:pt>
                <c:pt idx="124" formatCode="0.0">
                  <c:v>5.7142857142857144</c:v>
                </c:pt>
                <c:pt idx="125" formatCode="0.0">
                  <c:v>5.4285714285714288</c:v>
                </c:pt>
                <c:pt idx="126" formatCode="0.0">
                  <c:v>5.1428571428571432</c:v>
                </c:pt>
                <c:pt idx="127" formatCode="0.0">
                  <c:v>5</c:v>
                </c:pt>
                <c:pt idx="128" formatCode="0.0">
                  <c:v>5</c:v>
                </c:pt>
                <c:pt idx="129" formatCode="0.0">
                  <c:v>5.1428571428571432</c:v>
                </c:pt>
                <c:pt idx="130" formatCode="0.0">
                  <c:v>4.8571428571428568</c:v>
                </c:pt>
                <c:pt idx="131" formatCode="0.0">
                  <c:v>4.7142857142857144</c:v>
                </c:pt>
                <c:pt idx="132" formatCode="0.0">
                  <c:v>4.5714285714285712</c:v>
                </c:pt>
                <c:pt idx="133" formatCode="0.0">
                  <c:v>4.1428571428571432</c:v>
                </c:pt>
                <c:pt idx="134" formatCode="0.0">
                  <c:v>3.5714285714285716</c:v>
                </c:pt>
                <c:pt idx="135" formatCode="0.0">
                  <c:v>2.7142857142857144</c:v>
                </c:pt>
                <c:pt idx="136" formatCode="0.0">
                  <c:v>2</c:v>
                </c:pt>
                <c:pt idx="137" formatCode="0.0">
                  <c:v>1.4285714285714286</c:v>
                </c:pt>
                <c:pt idx="138" formatCode="0.0">
                  <c:v>0.5714285714285714</c:v>
                </c:pt>
                <c:pt idx="139" formatCode="0.0">
                  <c:v>0</c:v>
                </c:pt>
                <c:pt idx="140" formatCode="0.0">
                  <c:v>0</c:v>
                </c:pt>
                <c:pt idx="141" formatCode="0.0">
                  <c:v>0</c:v>
                </c:pt>
                <c:pt idx="142" formatCode="0.0">
                  <c:v>0</c:v>
                </c:pt>
                <c:pt idx="143" formatCode="0.0">
                  <c:v>0</c:v>
                </c:pt>
                <c:pt idx="144" formatCode="0.0">
                  <c:v>0</c:v>
                </c:pt>
                <c:pt idx="145" formatCode="0.0">
                  <c:v>0</c:v>
                </c:pt>
                <c:pt idx="146" formatCode="0.0">
                  <c:v>0</c:v>
                </c:pt>
                <c:pt idx="147" formatCode="0.0">
                  <c:v>0</c:v>
                </c:pt>
                <c:pt idx="148" formatCode="0.0">
                  <c:v>0</c:v>
                </c:pt>
                <c:pt idx="149" formatCode="0.0">
                  <c:v>0</c:v>
                </c:pt>
                <c:pt idx="150" formatCode="0.0">
                  <c:v>0</c:v>
                </c:pt>
                <c:pt idx="151" formatCode="0.0">
                  <c:v>0</c:v>
                </c:pt>
                <c:pt idx="152" formatCode="0.0">
                  <c:v>0</c:v>
                </c:pt>
                <c:pt idx="153" formatCode="0.0">
                  <c:v>0</c:v>
                </c:pt>
                <c:pt idx="154" formatCode="0.0">
                  <c:v>0</c:v>
                </c:pt>
                <c:pt idx="155" formatCode="0.0">
                  <c:v>0</c:v>
                </c:pt>
                <c:pt idx="156" formatCode="0.0">
                  <c:v>0</c:v>
                </c:pt>
                <c:pt idx="157" formatCode="0.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023232"/>
        <c:axId val="337023624"/>
      </c:lineChart>
      <c:dateAx>
        <c:axId val="3370232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23624"/>
        <c:crosses val="autoZero"/>
        <c:auto val="1"/>
        <c:lblOffset val="100"/>
        <c:baseTimeUnit val="days"/>
      </c:dateAx>
      <c:valAx>
        <c:axId val="33702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114299</xdr:rowOff>
    </xdr:from>
    <xdr:to>
      <xdr:col>22</xdr:col>
      <xdr:colOff>232834</xdr:colOff>
      <xdr:row>24</xdr:row>
      <xdr:rowOff>148166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8</xdr:row>
      <xdr:rowOff>190499</xdr:rowOff>
    </xdr:from>
    <xdr:to>
      <xdr:col>19</xdr:col>
      <xdr:colOff>600075</xdr:colOff>
      <xdr:row>30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657225</xdr:colOff>
      <xdr:row>33</xdr:row>
      <xdr:rowOff>9524</xdr:rowOff>
    </xdr:from>
    <xdr:to>
      <xdr:col>11</xdr:col>
      <xdr:colOff>19050</xdr:colOff>
      <xdr:row>33</xdr:row>
      <xdr:rowOff>95249</xdr:rowOff>
    </xdr:to>
    <xdr:sp macro="" textlink="">
      <xdr:nvSpPr>
        <xdr:cNvPr id="3" name="Rectangle 2"/>
        <xdr:cNvSpPr/>
      </xdr:nvSpPr>
      <xdr:spPr>
        <a:xfrm>
          <a:off x="1876425" y="6715124"/>
          <a:ext cx="5038725" cy="857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36</xdr:row>
      <xdr:rowOff>523874</xdr:rowOff>
    </xdr:from>
    <xdr:to>
      <xdr:col>11</xdr:col>
      <xdr:colOff>28575</xdr:colOff>
      <xdr:row>36</xdr:row>
      <xdr:rowOff>609599</xdr:rowOff>
    </xdr:to>
    <xdr:sp macro="" textlink="">
      <xdr:nvSpPr>
        <xdr:cNvPr id="4" name="Rectangle 3"/>
        <xdr:cNvSpPr/>
      </xdr:nvSpPr>
      <xdr:spPr>
        <a:xfrm>
          <a:off x="1885950" y="9058274"/>
          <a:ext cx="4905375" cy="857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28576</xdr:colOff>
      <xdr:row>32</xdr:row>
      <xdr:rowOff>600075</xdr:rowOff>
    </xdr:from>
    <xdr:to>
      <xdr:col>11</xdr:col>
      <xdr:colOff>123826</xdr:colOff>
      <xdr:row>37</xdr:row>
      <xdr:rowOff>9524</xdr:rowOff>
    </xdr:to>
    <xdr:sp macro="" textlink="">
      <xdr:nvSpPr>
        <xdr:cNvPr id="5" name="Rectangle 4"/>
        <xdr:cNvSpPr/>
      </xdr:nvSpPr>
      <xdr:spPr>
        <a:xfrm rot="5400000">
          <a:off x="5610226" y="7877175"/>
          <a:ext cx="2457449" cy="952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139789</xdr:colOff>
      <xdr:row>33</xdr:row>
      <xdr:rowOff>171998</xdr:rowOff>
    </xdr:from>
    <xdr:to>
      <xdr:col>21</xdr:col>
      <xdr:colOff>172430</xdr:colOff>
      <xdr:row>33</xdr:row>
      <xdr:rowOff>277254</xdr:rowOff>
    </xdr:to>
    <xdr:sp macro="" textlink="">
      <xdr:nvSpPr>
        <xdr:cNvPr id="7" name="Rectangle 6"/>
        <xdr:cNvSpPr/>
      </xdr:nvSpPr>
      <xdr:spPr>
        <a:xfrm rot="21183790">
          <a:off x="8093164" y="6875217"/>
          <a:ext cx="4890391" cy="10525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38100</xdr:colOff>
      <xdr:row>32</xdr:row>
      <xdr:rowOff>400050</xdr:rowOff>
    </xdr:from>
    <xdr:to>
      <xdr:col>18</xdr:col>
      <xdr:colOff>447675</xdr:colOff>
      <xdr:row>33</xdr:row>
      <xdr:rowOff>38100</xdr:rowOff>
    </xdr:to>
    <xdr:sp macro="" textlink="">
      <xdr:nvSpPr>
        <xdr:cNvPr id="8" name="TextBox 7"/>
        <xdr:cNvSpPr txBox="1"/>
      </xdr:nvSpPr>
      <xdr:spPr>
        <a:xfrm>
          <a:off x="9239250" y="6496050"/>
          <a:ext cx="22383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8 feet - use 2x2s to cut weight</a:t>
          </a:r>
        </a:p>
        <a:p>
          <a:endParaRPr lang="en-US" sz="1100"/>
        </a:p>
      </xdr:txBody>
    </xdr:sp>
    <xdr:clientData/>
  </xdr:twoCellAnchor>
  <xdr:twoCellAnchor>
    <xdr:from>
      <xdr:col>6</xdr:col>
      <xdr:colOff>352425</xdr:colOff>
      <xdr:row>32</xdr:row>
      <xdr:rowOff>261937</xdr:rowOff>
    </xdr:from>
    <xdr:to>
      <xdr:col>8</xdr:col>
      <xdr:colOff>345281</xdr:colOff>
      <xdr:row>32</xdr:row>
      <xdr:rowOff>542925</xdr:rowOff>
    </xdr:to>
    <xdr:sp macro="" textlink="">
      <xdr:nvSpPr>
        <xdr:cNvPr id="9" name="TextBox 8"/>
        <xdr:cNvSpPr txBox="1"/>
      </xdr:nvSpPr>
      <xdr:spPr>
        <a:xfrm>
          <a:off x="4055269" y="6357937"/>
          <a:ext cx="1207293" cy="2809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8 feet board</a:t>
          </a:r>
        </a:p>
        <a:p>
          <a:endParaRPr lang="en-US" sz="1100"/>
        </a:p>
      </xdr:txBody>
    </xdr:sp>
    <xdr:clientData/>
  </xdr:twoCellAnchor>
  <xdr:twoCellAnchor>
    <xdr:from>
      <xdr:col>21</xdr:col>
      <xdr:colOff>247650</xdr:colOff>
      <xdr:row>33</xdr:row>
      <xdr:rowOff>85726</xdr:rowOff>
    </xdr:from>
    <xdr:to>
      <xdr:col>22</xdr:col>
      <xdr:colOff>190500</xdr:colOff>
      <xdr:row>34</xdr:row>
      <xdr:rowOff>0</xdr:rowOff>
    </xdr:to>
    <xdr:sp macro="" textlink="">
      <xdr:nvSpPr>
        <xdr:cNvPr id="10" name="TextBox 9"/>
        <xdr:cNvSpPr txBox="1"/>
      </xdr:nvSpPr>
      <xdr:spPr>
        <a:xfrm>
          <a:off x="13106400" y="6791326"/>
          <a:ext cx="552450" cy="5238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 foot drop</a:t>
          </a:r>
        </a:p>
        <a:p>
          <a:endParaRPr lang="en-US" sz="1100"/>
        </a:p>
      </xdr:txBody>
    </xdr:sp>
    <xdr:clientData/>
  </xdr:twoCellAnchor>
  <xdr:twoCellAnchor>
    <xdr:from>
      <xdr:col>21</xdr:col>
      <xdr:colOff>9526</xdr:colOff>
      <xdr:row>33</xdr:row>
      <xdr:rowOff>4</xdr:rowOff>
    </xdr:from>
    <xdr:to>
      <xdr:col>21</xdr:col>
      <xdr:colOff>114300</xdr:colOff>
      <xdr:row>39</xdr:row>
      <xdr:rowOff>542925</xdr:rowOff>
    </xdr:to>
    <xdr:sp macro="" textlink="">
      <xdr:nvSpPr>
        <xdr:cNvPr id="11" name="Rectangle 10"/>
        <xdr:cNvSpPr/>
      </xdr:nvSpPr>
      <xdr:spPr>
        <a:xfrm rot="5400000">
          <a:off x="10820402" y="8753478"/>
          <a:ext cx="4200521" cy="104774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83343</xdr:colOff>
      <xdr:row>39</xdr:row>
      <xdr:rowOff>542923</xdr:rowOff>
    </xdr:from>
    <xdr:to>
      <xdr:col>21</xdr:col>
      <xdr:colOff>114300</xdr:colOff>
      <xdr:row>40</xdr:row>
      <xdr:rowOff>23812</xdr:rowOff>
    </xdr:to>
    <xdr:sp macro="" textlink="">
      <xdr:nvSpPr>
        <xdr:cNvPr id="13" name="Rectangle 12"/>
        <xdr:cNvSpPr/>
      </xdr:nvSpPr>
      <xdr:spPr>
        <a:xfrm>
          <a:off x="8036718" y="10889454"/>
          <a:ext cx="4888707" cy="881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216696</xdr:colOff>
      <xdr:row>33</xdr:row>
      <xdr:rowOff>97632</xdr:rowOff>
    </xdr:from>
    <xdr:to>
      <xdr:col>3</xdr:col>
      <xdr:colOff>330995</xdr:colOff>
      <xdr:row>36</xdr:row>
      <xdr:rowOff>526259</xdr:rowOff>
    </xdr:to>
    <xdr:sp macro="" textlink="">
      <xdr:nvSpPr>
        <xdr:cNvPr id="14" name="Rectangle 13"/>
        <xdr:cNvSpPr/>
      </xdr:nvSpPr>
      <xdr:spPr>
        <a:xfrm rot="5400000">
          <a:off x="1029892" y="7868843"/>
          <a:ext cx="2250283" cy="11429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190499</xdr:colOff>
      <xdr:row>34</xdr:row>
      <xdr:rowOff>23813</xdr:rowOff>
    </xdr:from>
    <xdr:to>
      <xdr:col>13</xdr:col>
      <xdr:colOff>280965</xdr:colOff>
      <xdr:row>39</xdr:row>
      <xdr:rowOff>547690</xdr:rowOff>
    </xdr:to>
    <xdr:sp macro="" textlink="">
      <xdr:nvSpPr>
        <xdr:cNvPr id="15" name="Rectangle 14"/>
        <xdr:cNvSpPr/>
      </xdr:nvSpPr>
      <xdr:spPr>
        <a:xfrm rot="5400000">
          <a:off x="6409122" y="9069003"/>
          <a:ext cx="3559970" cy="9046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195262</xdr:colOff>
      <xdr:row>33</xdr:row>
      <xdr:rowOff>538161</xdr:rowOff>
    </xdr:from>
    <xdr:to>
      <xdr:col>21</xdr:col>
      <xdr:colOff>52387</xdr:colOff>
      <xdr:row>34</xdr:row>
      <xdr:rowOff>14287</xdr:rowOff>
    </xdr:to>
    <xdr:sp macro="" textlink="">
      <xdr:nvSpPr>
        <xdr:cNvPr id="16" name="Rectangle 15"/>
        <xdr:cNvSpPr/>
      </xdr:nvSpPr>
      <xdr:spPr>
        <a:xfrm>
          <a:off x="8148637" y="7241380"/>
          <a:ext cx="4714875" cy="8334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297656</xdr:colOff>
      <xdr:row>35</xdr:row>
      <xdr:rowOff>583406</xdr:rowOff>
    </xdr:from>
    <xdr:to>
      <xdr:col>21</xdr:col>
      <xdr:colOff>14287</xdr:colOff>
      <xdr:row>36</xdr:row>
      <xdr:rowOff>107156</xdr:rowOff>
    </xdr:to>
    <xdr:sp macro="" textlink="">
      <xdr:nvSpPr>
        <xdr:cNvPr id="17" name="Rectangle 16"/>
        <xdr:cNvSpPr/>
      </xdr:nvSpPr>
      <xdr:spPr>
        <a:xfrm>
          <a:off x="8251031" y="8501062"/>
          <a:ext cx="4574381" cy="13096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295274</xdr:colOff>
      <xdr:row>34</xdr:row>
      <xdr:rowOff>397670</xdr:rowOff>
    </xdr:from>
    <xdr:to>
      <xdr:col>12</xdr:col>
      <xdr:colOff>238125</xdr:colOff>
      <xdr:row>35</xdr:row>
      <xdr:rowOff>311945</xdr:rowOff>
    </xdr:to>
    <xdr:sp macro="" textlink="">
      <xdr:nvSpPr>
        <xdr:cNvPr id="18" name="TextBox 17"/>
        <xdr:cNvSpPr txBox="1"/>
      </xdr:nvSpPr>
      <xdr:spPr>
        <a:xfrm>
          <a:off x="7034212" y="7708108"/>
          <a:ext cx="550069" cy="5214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4'</a:t>
          </a:r>
          <a:r>
            <a:rPr lang="en-US" sz="1100" baseline="0"/>
            <a:t> board</a:t>
          </a:r>
          <a:endParaRPr lang="en-US" sz="1100"/>
        </a:p>
        <a:p>
          <a:endParaRPr lang="en-US" sz="1100"/>
        </a:p>
      </xdr:txBody>
    </xdr:sp>
    <xdr:clientData/>
  </xdr:twoCellAnchor>
  <xdr:twoCellAnchor>
    <xdr:from>
      <xdr:col>3</xdr:col>
      <xdr:colOff>531042</xdr:colOff>
      <xdr:row>34</xdr:row>
      <xdr:rowOff>300036</xdr:rowOff>
    </xdr:from>
    <xdr:to>
      <xdr:col>4</xdr:col>
      <xdr:colOff>473893</xdr:colOff>
      <xdr:row>35</xdr:row>
      <xdr:rowOff>214311</xdr:rowOff>
    </xdr:to>
    <xdr:sp macro="" textlink="">
      <xdr:nvSpPr>
        <xdr:cNvPr id="19" name="TextBox 18"/>
        <xdr:cNvSpPr txBox="1"/>
      </xdr:nvSpPr>
      <xdr:spPr>
        <a:xfrm>
          <a:off x="2412230" y="7610474"/>
          <a:ext cx="550069" cy="5214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3' 9" board</a:t>
          </a:r>
          <a:endParaRPr lang="en-US" sz="110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800"/>
  <sheetViews>
    <sheetView zoomScale="90" zoomScaleNormal="90" workbookViewId="0">
      <pane xSplit="4" ySplit="4" topLeftCell="E602" activePane="bottomRight" state="frozen"/>
      <selection pane="topRight" activeCell="E1" sqref="E1"/>
      <selection pane="bottomLeft" activeCell="A5" sqref="A5"/>
      <selection pane="bottomRight" activeCell="E612" sqref="E612"/>
    </sheetView>
  </sheetViews>
  <sheetFormatPr defaultRowHeight="15" x14ac:dyDescent="0.25"/>
  <cols>
    <col min="1" max="1" width="3.28515625" customWidth="1"/>
    <col min="2" max="2" width="13" customWidth="1"/>
    <col min="3" max="3" width="13.5703125" customWidth="1"/>
    <col min="4" max="4" width="33.7109375" style="25" customWidth="1"/>
    <col min="9" max="9" width="7.5703125" customWidth="1"/>
    <col min="10" max="10" width="8.42578125" customWidth="1"/>
    <col min="37" max="37" width="10.5703125" customWidth="1"/>
  </cols>
  <sheetData>
    <row r="1" spans="2:62" ht="18.75" x14ac:dyDescent="0.3">
      <c r="B1" s="8" t="s">
        <v>300</v>
      </c>
    </row>
    <row r="2" spans="2:62" ht="7.5" customHeight="1" x14ac:dyDescent="0.25"/>
    <row r="3" spans="2:62" x14ac:dyDescent="0.25">
      <c r="D3" s="51"/>
      <c r="E3" t="s">
        <v>302</v>
      </c>
      <c r="H3" s="31"/>
      <c r="I3" t="s">
        <v>306</v>
      </c>
      <c r="M3" s="31"/>
      <c r="N3" s="26" t="s">
        <v>311</v>
      </c>
      <c r="O3" s="26"/>
      <c r="P3" s="26"/>
      <c r="Q3" s="32"/>
      <c r="R3" t="s">
        <v>316</v>
      </c>
      <c r="U3" s="31"/>
      <c r="V3" t="s">
        <v>321</v>
      </c>
      <c r="Y3" s="31"/>
      <c r="Z3" t="s">
        <v>324</v>
      </c>
      <c r="AC3" s="31"/>
      <c r="AD3" t="s">
        <v>328</v>
      </c>
      <c r="AG3" s="31"/>
      <c r="AH3" t="s">
        <v>332</v>
      </c>
      <c r="AJ3" s="14"/>
      <c r="AK3" s="31"/>
      <c r="AL3" t="s">
        <v>337</v>
      </c>
      <c r="AR3" s="31"/>
      <c r="AS3" t="s">
        <v>339</v>
      </c>
      <c r="AW3" s="31"/>
      <c r="AX3" t="s">
        <v>557</v>
      </c>
      <c r="BA3" s="31"/>
      <c r="BB3" t="s">
        <v>345</v>
      </c>
      <c r="BE3" s="31"/>
    </row>
    <row r="4" spans="2:62" s="7" customFormat="1" ht="45" x14ac:dyDescent="0.25">
      <c r="B4" s="5" t="s">
        <v>3</v>
      </c>
      <c r="C4" s="5" t="s">
        <v>301</v>
      </c>
      <c r="D4" s="43" t="s">
        <v>0</v>
      </c>
      <c r="E4" s="38" t="s">
        <v>303</v>
      </c>
      <c r="F4" s="38" t="s">
        <v>304</v>
      </c>
      <c r="G4" s="38" t="s">
        <v>305</v>
      </c>
      <c r="H4" s="39" t="s">
        <v>1</v>
      </c>
      <c r="I4" s="38" t="s">
        <v>307</v>
      </c>
      <c r="J4" s="38" t="s">
        <v>308</v>
      </c>
      <c r="K4" s="38" t="s">
        <v>309</v>
      </c>
      <c r="L4" s="38" t="s">
        <v>1366</v>
      </c>
      <c r="M4" s="39" t="s">
        <v>310</v>
      </c>
      <c r="N4" s="40" t="s">
        <v>312</v>
      </c>
      <c r="O4" s="38" t="s">
        <v>313</v>
      </c>
      <c r="P4" s="38" t="s">
        <v>314</v>
      </c>
      <c r="Q4" s="39" t="s">
        <v>315</v>
      </c>
      <c r="R4" s="40" t="s">
        <v>317</v>
      </c>
      <c r="S4" s="38" t="s">
        <v>318</v>
      </c>
      <c r="T4" s="38" t="s">
        <v>319</v>
      </c>
      <c r="U4" s="39" t="s">
        <v>320</v>
      </c>
      <c r="V4" s="40" t="s">
        <v>322</v>
      </c>
      <c r="W4" s="38" t="s">
        <v>323</v>
      </c>
      <c r="X4" s="38" t="s">
        <v>444</v>
      </c>
      <c r="Y4" s="39" t="s">
        <v>445</v>
      </c>
      <c r="Z4" s="41" t="s">
        <v>325</v>
      </c>
      <c r="AA4" s="41" t="s">
        <v>326</v>
      </c>
      <c r="AB4" s="41" t="s">
        <v>327</v>
      </c>
      <c r="AC4" s="42" t="s">
        <v>320</v>
      </c>
      <c r="AD4" s="40" t="s">
        <v>329</v>
      </c>
      <c r="AE4" s="38" t="s">
        <v>330</v>
      </c>
      <c r="AF4" s="38" t="s">
        <v>331</v>
      </c>
      <c r="AG4" s="43" t="s">
        <v>320</v>
      </c>
      <c r="AH4" s="44" t="s">
        <v>333</v>
      </c>
      <c r="AI4" s="44" t="s">
        <v>334</v>
      </c>
      <c r="AJ4" s="44" t="s">
        <v>335</v>
      </c>
      <c r="AK4" s="43" t="s">
        <v>336</v>
      </c>
      <c r="AL4" s="45" t="s">
        <v>351</v>
      </c>
      <c r="AM4" s="45" t="s">
        <v>352</v>
      </c>
      <c r="AN4" s="45" t="s">
        <v>338</v>
      </c>
      <c r="AO4" s="45" t="s">
        <v>805</v>
      </c>
      <c r="AP4" s="45" t="s">
        <v>807</v>
      </c>
      <c r="AQ4" s="45" t="s">
        <v>806</v>
      </c>
      <c r="AR4" s="46" t="s">
        <v>320</v>
      </c>
      <c r="AS4" s="45" t="s">
        <v>340</v>
      </c>
      <c r="AT4" s="45" t="s">
        <v>753</v>
      </c>
      <c r="AU4" s="45" t="s">
        <v>341</v>
      </c>
      <c r="AV4" s="45" t="s">
        <v>1501</v>
      </c>
      <c r="AW4" s="46" t="s">
        <v>320</v>
      </c>
      <c r="AX4" s="45" t="s">
        <v>342</v>
      </c>
      <c r="AY4" s="45" t="s">
        <v>343</v>
      </c>
      <c r="AZ4" s="45" t="s">
        <v>344</v>
      </c>
      <c r="BA4" s="46" t="s">
        <v>320</v>
      </c>
      <c r="BB4" s="45" t="s">
        <v>346</v>
      </c>
      <c r="BC4" s="45" t="s">
        <v>347</v>
      </c>
      <c r="BD4" s="45" t="s">
        <v>348</v>
      </c>
      <c r="BE4" s="46" t="s">
        <v>320</v>
      </c>
      <c r="BF4" s="45"/>
      <c r="BG4" s="45"/>
      <c r="BH4" s="45"/>
      <c r="BI4" s="45"/>
      <c r="BJ4" s="45"/>
    </row>
    <row r="5" spans="2:62" x14ac:dyDescent="0.25">
      <c r="B5" s="30">
        <v>43678</v>
      </c>
      <c r="C5" s="25" t="s">
        <v>167</v>
      </c>
      <c r="D5" s="51"/>
      <c r="H5" s="31"/>
      <c r="M5" s="31"/>
      <c r="Q5" s="31"/>
      <c r="U5" s="31"/>
      <c r="Y5" s="31"/>
      <c r="AC5" s="31"/>
      <c r="AG5" s="31"/>
      <c r="AJ5" s="14"/>
      <c r="AK5" s="31"/>
      <c r="AO5" s="83"/>
      <c r="AP5" s="83"/>
      <c r="AQ5" s="83"/>
      <c r="AR5" s="31"/>
      <c r="AW5" s="31"/>
      <c r="BA5" s="31"/>
      <c r="BE5" s="31"/>
    </row>
    <row r="6" spans="2:62" x14ac:dyDescent="0.25">
      <c r="B6" s="30">
        <v>43679</v>
      </c>
      <c r="C6" s="25" t="s">
        <v>166</v>
      </c>
      <c r="D6" s="51"/>
      <c r="H6" s="31"/>
      <c r="M6" s="31"/>
      <c r="Q6" s="31"/>
      <c r="U6" s="31"/>
      <c r="Y6" s="31"/>
      <c r="AC6" s="31"/>
      <c r="AG6" s="31"/>
      <c r="AJ6" s="14"/>
      <c r="AK6" s="31"/>
      <c r="AO6" s="83"/>
      <c r="AP6" s="83"/>
      <c r="AQ6" s="83"/>
      <c r="AR6" s="31"/>
      <c r="AW6" s="31"/>
      <c r="BA6" s="31"/>
      <c r="BE6" s="31"/>
    </row>
    <row r="7" spans="2:62" s="36" customFormat="1" x14ac:dyDescent="0.25">
      <c r="B7" s="33">
        <v>43680</v>
      </c>
      <c r="C7" s="34" t="s">
        <v>165</v>
      </c>
      <c r="D7" s="52" t="s">
        <v>349</v>
      </c>
      <c r="H7" s="35"/>
      <c r="M7" s="35"/>
      <c r="Q7" s="35"/>
      <c r="U7" s="35"/>
      <c r="Y7" s="35"/>
      <c r="AC7" s="35"/>
      <c r="AG7" s="35"/>
      <c r="AJ7" s="37"/>
      <c r="AK7" s="35"/>
      <c r="AO7" s="83"/>
      <c r="AP7" s="83"/>
      <c r="AQ7" s="83"/>
      <c r="AR7" s="35"/>
      <c r="AW7" s="35"/>
      <c r="BA7" s="35"/>
      <c r="BE7" s="35"/>
    </row>
    <row r="8" spans="2:62" s="36" customFormat="1" x14ac:dyDescent="0.25">
      <c r="B8" s="33">
        <v>43681</v>
      </c>
      <c r="C8" s="34" t="s">
        <v>164</v>
      </c>
      <c r="D8" s="52" t="s">
        <v>349</v>
      </c>
      <c r="H8" s="35"/>
      <c r="M8" s="35"/>
      <c r="Q8" s="35"/>
      <c r="U8" s="35"/>
      <c r="Y8" s="35"/>
      <c r="AC8" s="35"/>
      <c r="AG8" s="35"/>
      <c r="AJ8" s="37"/>
      <c r="AK8" s="35"/>
      <c r="AO8" s="83"/>
      <c r="AP8" s="83"/>
      <c r="AQ8" s="83"/>
      <c r="AR8" s="35"/>
      <c r="AW8" s="35"/>
      <c r="BA8" s="35"/>
      <c r="BE8" s="35"/>
    </row>
    <row r="9" spans="2:62" s="36" customFormat="1" x14ac:dyDescent="0.25">
      <c r="B9" s="33">
        <v>43682</v>
      </c>
      <c r="C9" s="34" t="s">
        <v>175</v>
      </c>
      <c r="D9" s="52" t="s">
        <v>349</v>
      </c>
      <c r="H9" s="35"/>
      <c r="M9" s="35"/>
      <c r="Q9" s="35"/>
      <c r="U9" s="35"/>
      <c r="Y9" s="35"/>
      <c r="AC9" s="35"/>
      <c r="AG9" s="35"/>
      <c r="AJ9" s="37"/>
      <c r="AK9" s="35"/>
      <c r="AO9" s="83"/>
      <c r="AP9" s="83"/>
      <c r="AQ9" s="83"/>
      <c r="AR9" s="35"/>
      <c r="AW9" s="35"/>
      <c r="BA9" s="35"/>
      <c r="BE9" s="35"/>
    </row>
    <row r="10" spans="2:62" s="36" customFormat="1" x14ac:dyDescent="0.25">
      <c r="B10" s="33">
        <v>43683</v>
      </c>
      <c r="C10" s="34" t="s">
        <v>181</v>
      </c>
      <c r="D10" s="52" t="s">
        <v>349</v>
      </c>
      <c r="H10" s="35"/>
      <c r="M10" s="35"/>
      <c r="Q10" s="35"/>
      <c r="U10" s="35"/>
      <c r="Y10" s="35"/>
      <c r="AC10" s="35"/>
      <c r="AG10" s="35"/>
      <c r="AJ10" s="37"/>
      <c r="AK10" s="35"/>
      <c r="AO10" s="83"/>
      <c r="AP10" s="83"/>
      <c r="AQ10" s="83"/>
      <c r="AR10" s="35"/>
      <c r="AW10" s="35"/>
      <c r="BA10" s="35"/>
      <c r="BE10" s="35"/>
    </row>
    <row r="11" spans="2:62" s="36" customFormat="1" x14ac:dyDescent="0.25">
      <c r="B11" s="33">
        <v>43684</v>
      </c>
      <c r="C11" s="34" t="s">
        <v>182</v>
      </c>
      <c r="D11" s="52" t="s">
        <v>349</v>
      </c>
      <c r="H11" s="35"/>
      <c r="M11" s="35"/>
      <c r="Q11" s="35"/>
      <c r="U11" s="35"/>
      <c r="Y11" s="35"/>
      <c r="AC11" s="35"/>
      <c r="AG11" s="35"/>
      <c r="AJ11" s="37"/>
      <c r="AK11" s="35"/>
      <c r="AO11" s="83"/>
      <c r="AP11" s="83"/>
      <c r="AQ11" s="83"/>
      <c r="AR11" s="35"/>
      <c r="AW11" s="35"/>
      <c r="BA11" s="35"/>
      <c r="BE11" s="35"/>
    </row>
    <row r="12" spans="2:62" s="36" customFormat="1" x14ac:dyDescent="0.25">
      <c r="B12" s="33">
        <v>43685</v>
      </c>
      <c r="C12" s="34" t="s">
        <v>167</v>
      </c>
      <c r="D12" s="52" t="s">
        <v>349</v>
      </c>
      <c r="H12" s="35"/>
      <c r="M12" s="35"/>
      <c r="Q12" s="35"/>
      <c r="U12" s="35"/>
      <c r="Y12" s="35"/>
      <c r="AC12" s="35"/>
      <c r="AG12" s="35"/>
      <c r="AJ12" s="37"/>
      <c r="AK12" s="35"/>
      <c r="AO12" s="83"/>
      <c r="AP12" s="83"/>
      <c r="AQ12" s="83"/>
      <c r="AR12" s="35"/>
      <c r="AW12" s="35"/>
      <c r="BA12" s="35"/>
      <c r="BE12" s="35"/>
    </row>
    <row r="13" spans="2:62" s="36" customFormat="1" x14ac:dyDescent="0.25">
      <c r="B13" s="33">
        <v>43686</v>
      </c>
      <c r="C13" s="34" t="s">
        <v>166</v>
      </c>
      <c r="D13" s="52" t="s">
        <v>349</v>
      </c>
      <c r="H13" s="35"/>
      <c r="M13" s="35"/>
      <c r="Q13" s="35"/>
      <c r="U13" s="35"/>
      <c r="Y13" s="35"/>
      <c r="AC13" s="35"/>
      <c r="AG13" s="35"/>
      <c r="AJ13" s="37"/>
      <c r="AK13" s="35"/>
      <c r="AO13" s="83"/>
      <c r="AP13" s="83"/>
      <c r="AQ13" s="83"/>
      <c r="AR13" s="35"/>
      <c r="AW13" s="35"/>
      <c r="BA13" s="35"/>
      <c r="BE13" s="35"/>
    </row>
    <row r="14" spans="2:62" s="36" customFormat="1" x14ac:dyDescent="0.25">
      <c r="B14" s="33">
        <v>43687</v>
      </c>
      <c r="C14" s="34" t="s">
        <v>165</v>
      </c>
      <c r="D14" s="52" t="s">
        <v>349</v>
      </c>
      <c r="H14" s="35"/>
      <c r="M14" s="35"/>
      <c r="Q14" s="35"/>
      <c r="U14" s="35"/>
      <c r="Y14" s="35"/>
      <c r="AC14" s="35"/>
      <c r="AG14" s="35"/>
      <c r="AJ14" s="37"/>
      <c r="AK14" s="35"/>
      <c r="AO14" s="83"/>
      <c r="AP14" s="83"/>
      <c r="AQ14" s="83"/>
      <c r="AR14" s="35"/>
      <c r="AW14" s="35"/>
      <c r="BA14" s="35"/>
      <c r="BE14" s="35"/>
    </row>
    <row r="15" spans="2:62" s="36" customFormat="1" x14ac:dyDescent="0.25">
      <c r="B15" s="33">
        <v>43688</v>
      </c>
      <c r="C15" s="34" t="s">
        <v>164</v>
      </c>
      <c r="D15" s="52" t="s">
        <v>349</v>
      </c>
      <c r="H15" s="35"/>
      <c r="M15" s="35"/>
      <c r="Q15" s="35"/>
      <c r="U15" s="35"/>
      <c r="Y15" s="35"/>
      <c r="AC15" s="35"/>
      <c r="AG15" s="35"/>
      <c r="AJ15" s="37"/>
      <c r="AK15" s="35"/>
      <c r="AO15" s="83"/>
      <c r="AP15" s="83"/>
      <c r="AQ15" s="83"/>
      <c r="AR15" s="35"/>
      <c r="AW15" s="35"/>
      <c r="BA15" s="35"/>
      <c r="BE15" s="35"/>
    </row>
    <row r="16" spans="2:62" s="36" customFormat="1" x14ac:dyDescent="0.25">
      <c r="B16" s="33">
        <v>43689</v>
      </c>
      <c r="C16" s="34" t="s">
        <v>175</v>
      </c>
      <c r="D16" s="52" t="s">
        <v>349</v>
      </c>
      <c r="H16" s="35"/>
      <c r="M16" s="35"/>
      <c r="Q16" s="35"/>
      <c r="U16" s="35"/>
      <c r="Y16" s="35"/>
      <c r="AC16" s="35"/>
      <c r="AG16" s="35"/>
      <c r="AJ16" s="37"/>
      <c r="AK16" s="35"/>
      <c r="AO16" s="83"/>
      <c r="AP16" s="83"/>
      <c r="AQ16" s="83"/>
      <c r="AR16" s="35"/>
      <c r="AW16" s="35"/>
      <c r="BA16" s="35"/>
      <c r="BE16" s="35"/>
    </row>
    <row r="17" spans="2:57" s="36" customFormat="1" x14ac:dyDescent="0.25">
      <c r="B17" s="33">
        <v>43690</v>
      </c>
      <c r="C17" s="34" t="s">
        <v>181</v>
      </c>
      <c r="D17" s="52" t="s">
        <v>349</v>
      </c>
      <c r="H17" s="35"/>
      <c r="M17" s="35"/>
      <c r="Q17" s="35"/>
      <c r="U17" s="35"/>
      <c r="Y17" s="35"/>
      <c r="AC17" s="35"/>
      <c r="AG17" s="35"/>
      <c r="AJ17" s="37"/>
      <c r="AK17" s="35"/>
      <c r="AO17" s="83"/>
      <c r="AP17" s="83"/>
      <c r="AQ17" s="83"/>
      <c r="AR17" s="35"/>
      <c r="AW17" s="35"/>
      <c r="BA17" s="35"/>
      <c r="BE17" s="35"/>
    </row>
    <row r="18" spans="2:57" s="36" customFormat="1" x14ac:dyDescent="0.25">
      <c r="B18" s="33">
        <v>43691</v>
      </c>
      <c r="C18" s="34" t="s">
        <v>182</v>
      </c>
      <c r="D18" s="52" t="s">
        <v>349</v>
      </c>
      <c r="H18" s="35"/>
      <c r="M18" s="35"/>
      <c r="Q18" s="35"/>
      <c r="U18" s="35"/>
      <c r="Y18" s="35"/>
      <c r="AC18" s="35"/>
      <c r="AG18" s="35"/>
      <c r="AJ18" s="37"/>
      <c r="AK18" s="35"/>
      <c r="AO18" s="83"/>
      <c r="AP18" s="83"/>
      <c r="AQ18" s="83"/>
      <c r="AR18" s="35"/>
      <c r="AW18" s="35"/>
      <c r="BA18" s="35"/>
      <c r="BE18" s="35"/>
    </row>
    <row r="19" spans="2:57" s="36" customFormat="1" x14ac:dyDescent="0.25">
      <c r="B19" s="33">
        <v>43692</v>
      </c>
      <c r="C19" s="34" t="s">
        <v>167</v>
      </c>
      <c r="D19" s="52" t="s">
        <v>349</v>
      </c>
      <c r="H19" s="35"/>
      <c r="M19" s="35"/>
      <c r="Q19" s="35"/>
      <c r="U19" s="35"/>
      <c r="Y19" s="35"/>
      <c r="AC19" s="35"/>
      <c r="AG19" s="35"/>
      <c r="AJ19" s="37"/>
      <c r="AK19" s="35"/>
      <c r="AO19" s="83"/>
      <c r="AP19" s="83"/>
      <c r="AQ19" s="83"/>
      <c r="AR19" s="35"/>
      <c r="AW19" s="35"/>
      <c r="BA19" s="35"/>
      <c r="BE19" s="35"/>
    </row>
    <row r="20" spans="2:57" x14ac:dyDescent="0.25">
      <c r="B20" s="30">
        <v>43693</v>
      </c>
      <c r="C20" s="25" t="s">
        <v>166</v>
      </c>
      <c r="D20" s="51" t="s">
        <v>350</v>
      </c>
      <c r="H20" s="31"/>
      <c r="M20" s="31"/>
      <c r="O20">
        <v>1</v>
      </c>
      <c r="Q20" s="31"/>
      <c r="S20">
        <v>1</v>
      </c>
      <c r="U20" s="31"/>
      <c r="Y20" s="31"/>
      <c r="AC20" s="31"/>
      <c r="AG20" s="31"/>
      <c r="AJ20" s="14"/>
      <c r="AK20" s="31"/>
      <c r="AO20" s="83"/>
      <c r="AP20" s="83"/>
      <c r="AQ20" s="83"/>
      <c r="AR20" s="31"/>
      <c r="AW20" s="31"/>
      <c r="BA20" s="31"/>
      <c r="BE20" s="31"/>
    </row>
    <row r="21" spans="2:57" x14ac:dyDescent="0.25">
      <c r="B21" s="30">
        <v>43694</v>
      </c>
      <c r="C21" s="25" t="s">
        <v>165</v>
      </c>
      <c r="D21" s="51"/>
      <c r="E21">
        <v>1</v>
      </c>
      <c r="F21">
        <v>3</v>
      </c>
      <c r="G21">
        <v>4</v>
      </c>
      <c r="H21" s="31">
        <v>1</v>
      </c>
      <c r="M21" s="31"/>
      <c r="N21">
        <v>2</v>
      </c>
      <c r="Q21" s="31"/>
      <c r="U21" s="31"/>
      <c r="Y21" s="31"/>
      <c r="AC21" s="31"/>
      <c r="AG21" s="31"/>
      <c r="AJ21" s="14"/>
      <c r="AK21" s="31"/>
      <c r="AO21" s="83"/>
      <c r="AP21" s="83"/>
      <c r="AQ21" s="83"/>
      <c r="AR21" s="31"/>
      <c r="AW21" s="31"/>
      <c r="BA21" s="31"/>
      <c r="BE21" s="31"/>
    </row>
    <row r="22" spans="2:57" x14ac:dyDescent="0.25">
      <c r="B22" s="30">
        <v>43695</v>
      </c>
      <c r="C22" s="25" t="s">
        <v>164</v>
      </c>
      <c r="D22" s="51"/>
      <c r="H22" s="31"/>
      <c r="M22" s="31"/>
      <c r="Q22" s="31"/>
      <c r="U22" s="31"/>
      <c r="Y22" s="31"/>
      <c r="AC22" s="31"/>
      <c r="AE22">
        <v>3</v>
      </c>
      <c r="AF22">
        <v>1</v>
      </c>
      <c r="AG22" s="31"/>
      <c r="AJ22" s="14"/>
      <c r="AK22" s="31"/>
      <c r="AO22" s="83"/>
      <c r="AP22" s="83"/>
      <c r="AQ22" s="83"/>
      <c r="AR22" s="31"/>
      <c r="AW22" s="31"/>
      <c r="BA22" s="31"/>
      <c r="BE22" s="31"/>
    </row>
    <row r="23" spans="2:57" x14ac:dyDescent="0.25">
      <c r="B23" s="30">
        <v>43696</v>
      </c>
      <c r="C23" s="25" t="s">
        <v>175</v>
      </c>
      <c r="D23" s="51"/>
      <c r="F23">
        <v>3</v>
      </c>
      <c r="G23">
        <v>1</v>
      </c>
      <c r="H23" s="31"/>
      <c r="M23" s="31"/>
      <c r="Q23" s="31"/>
      <c r="S23">
        <v>1</v>
      </c>
      <c r="U23" s="31"/>
      <c r="Y23" s="31"/>
      <c r="AC23" s="31"/>
      <c r="AG23" s="31"/>
      <c r="AJ23" s="14"/>
      <c r="AK23" s="31"/>
      <c r="AO23" s="83"/>
      <c r="AP23" s="83"/>
      <c r="AQ23" s="83"/>
      <c r="AR23" s="31"/>
      <c r="AW23" s="31"/>
      <c r="BA23" s="31"/>
      <c r="BE23" s="31"/>
    </row>
    <row r="24" spans="2:57" x14ac:dyDescent="0.25">
      <c r="B24" s="30">
        <v>43697</v>
      </c>
      <c r="C24" s="25" t="s">
        <v>181</v>
      </c>
      <c r="D24" s="51"/>
      <c r="F24">
        <v>2</v>
      </c>
      <c r="G24">
        <v>1</v>
      </c>
      <c r="H24" s="31"/>
      <c r="M24" s="31"/>
      <c r="Q24" s="31"/>
      <c r="S24">
        <v>1</v>
      </c>
      <c r="U24" s="31"/>
      <c r="Y24" s="31"/>
      <c r="AC24" s="31"/>
      <c r="AG24" s="31"/>
      <c r="AJ24" s="14"/>
      <c r="AK24" s="31"/>
      <c r="AO24" s="83"/>
      <c r="AP24" s="83"/>
      <c r="AQ24" s="83"/>
      <c r="AR24" s="31"/>
      <c r="AW24" s="31"/>
      <c r="BA24" s="31"/>
      <c r="BE24" s="31"/>
    </row>
    <row r="25" spans="2:57" x14ac:dyDescent="0.25">
      <c r="B25" s="30">
        <v>43698</v>
      </c>
      <c r="C25" s="25" t="s">
        <v>182</v>
      </c>
      <c r="D25" s="51"/>
      <c r="F25">
        <v>3</v>
      </c>
      <c r="G25">
        <v>2</v>
      </c>
      <c r="H25" s="31"/>
      <c r="M25" s="31"/>
      <c r="Q25" s="31"/>
      <c r="U25" s="31"/>
      <c r="Y25" s="31"/>
      <c r="AC25" s="31"/>
      <c r="AG25" s="31"/>
      <c r="AJ25" s="14"/>
      <c r="AK25" s="31"/>
      <c r="AO25" s="83"/>
      <c r="AP25" s="83"/>
      <c r="AQ25" s="83"/>
      <c r="AR25" s="31"/>
      <c r="AW25" s="31"/>
      <c r="BA25" s="31"/>
      <c r="BE25" s="31"/>
    </row>
    <row r="26" spans="2:57" x14ac:dyDescent="0.25">
      <c r="B26" s="30">
        <v>43699</v>
      </c>
      <c r="C26" s="25" t="s">
        <v>167</v>
      </c>
      <c r="D26" s="51"/>
      <c r="F26">
        <v>1</v>
      </c>
      <c r="G26">
        <v>1</v>
      </c>
      <c r="H26" s="31"/>
      <c r="M26" s="31"/>
      <c r="Q26" s="31"/>
      <c r="U26" s="31"/>
      <c r="Y26" s="31"/>
      <c r="AC26" s="31"/>
      <c r="AG26" s="31"/>
      <c r="AJ26" s="14"/>
      <c r="AK26" s="31"/>
      <c r="AO26" s="83"/>
      <c r="AP26" s="83"/>
      <c r="AQ26" s="83"/>
      <c r="AR26" s="31"/>
      <c r="AW26" s="31"/>
      <c r="BA26" s="31"/>
      <c r="BE26" s="31"/>
    </row>
    <row r="27" spans="2:57" x14ac:dyDescent="0.25">
      <c r="B27" s="30">
        <v>43700</v>
      </c>
      <c r="C27" s="25" t="s">
        <v>166</v>
      </c>
      <c r="D27" s="51"/>
      <c r="H27" s="31"/>
      <c r="M27" s="31"/>
      <c r="Q27" s="31"/>
      <c r="U27" s="31"/>
      <c r="Y27" s="31"/>
      <c r="AC27" s="31"/>
      <c r="AG27" s="31"/>
      <c r="AJ27" s="14"/>
      <c r="AK27" s="31"/>
      <c r="AO27" s="83"/>
      <c r="AP27" s="83"/>
      <c r="AQ27" s="83"/>
      <c r="AR27" s="31"/>
      <c r="AW27" s="31"/>
      <c r="BA27" s="31"/>
      <c r="BE27" s="31"/>
    </row>
    <row r="28" spans="2:57" x14ac:dyDescent="0.25">
      <c r="B28" s="30">
        <v>43701</v>
      </c>
      <c r="C28" s="25" t="s">
        <v>165</v>
      </c>
      <c r="D28" s="51"/>
      <c r="F28">
        <v>1</v>
      </c>
      <c r="G28">
        <v>1</v>
      </c>
      <c r="H28" s="31">
        <v>2</v>
      </c>
      <c r="M28" s="31"/>
      <c r="Q28" s="31"/>
      <c r="U28" s="31"/>
      <c r="Y28" s="31"/>
      <c r="AC28" s="31"/>
      <c r="AG28" s="31"/>
      <c r="AJ28" s="14"/>
      <c r="AK28" s="31"/>
      <c r="AO28" s="83"/>
      <c r="AP28" s="83"/>
      <c r="AQ28" s="83"/>
      <c r="AR28" s="31"/>
      <c r="AW28" s="31"/>
      <c r="BA28" s="31"/>
      <c r="BE28" s="31"/>
    </row>
    <row r="29" spans="2:57" x14ac:dyDescent="0.25">
      <c r="B29" s="30">
        <v>43702</v>
      </c>
      <c r="C29" s="25" t="s">
        <v>164</v>
      </c>
      <c r="D29" s="51"/>
      <c r="H29" s="31">
        <v>5</v>
      </c>
      <c r="M29" s="31"/>
      <c r="Q29" s="31"/>
      <c r="U29" s="31"/>
      <c r="Y29" s="31"/>
      <c r="AC29" s="31"/>
      <c r="AG29" s="31"/>
      <c r="AJ29" s="14"/>
      <c r="AK29" s="31"/>
      <c r="AL29">
        <v>2</v>
      </c>
      <c r="AO29" s="83"/>
      <c r="AP29" s="83"/>
      <c r="AQ29" s="83"/>
      <c r="AR29" s="31"/>
      <c r="AW29" s="31"/>
      <c r="BA29" s="31"/>
      <c r="BE29" s="31"/>
    </row>
    <row r="30" spans="2:57" x14ac:dyDescent="0.25">
      <c r="B30" s="30">
        <v>43703</v>
      </c>
      <c r="C30" s="25" t="s">
        <v>175</v>
      </c>
      <c r="D30" s="51"/>
      <c r="F30">
        <v>1</v>
      </c>
      <c r="H30" s="31">
        <v>1</v>
      </c>
      <c r="M30" s="31"/>
      <c r="Q30" s="31"/>
      <c r="S30">
        <v>1</v>
      </c>
      <c r="U30" s="31"/>
      <c r="Y30" s="31"/>
      <c r="AC30" s="31"/>
      <c r="AF30">
        <v>2</v>
      </c>
      <c r="AG30" s="31"/>
      <c r="AJ30" s="14"/>
      <c r="AK30" s="31"/>
      <c r="AM30">
        <v>1</v>
      </c>
      <c r="AO30" s="83"/>
      <c r="AP30" s="83"/>
      <c r="AQ30" s="83"/>
      <c r="AR30" s="31"/>
      <c r="AW30" s="31"/>
      <c r="BA30" s="31"/>
      <c r="BE30" s="31"/>
    </row>
    <row r="31" spans="2:57" x14ac:dyDescent="0.25">
      <c r="B31" s="30">
        <v>43704</v>
      </c>
      <c r="C31" s="25" t="s">
        <v>181</v>
      </c>
      <c r="D31" s="51"/>
      <c r="F31">
        <v>3</v>
      </c>
      <c r="G31">
        <v>3</v>
      </c>
      <c r="H31" s="31"/>
      <c r="M31" s="31"/>
      <c r="Q31" s="31"/>
      <c r="S31">
        <v>1</v>
      </c>
      <c r="U31" s="31"/>
      <c r="Y31" s="31"/>
      <c r="AC31" s="31"/>
      <c r="AG31" s="31"/>
      <c r="AJ31" s="14"/>
      <c r="AK31" s="31"/>
      <c r="AO31" s="83"/>
      <c r="AP31" s="83"/>
      <c r="AQ31" s="83"/>
      <c r="AR31" s="31"/>
      <c r="AW31" s="31"/>
      <c r="BA31" s="31"/>
      <c r="BE31" s="31"/>
    </row>
    <row r="32" spans="2:57" x14ac:dyDescent="0.25">
      <c r="B32" s="30">
        <v>43705</v>
      </c>
      <c r="C32" s="25" t="s">
        <v>182</v>
      </c>
      <c r="D32" s="51"/>
      <c r="F32">
        <v>3</v>
      </c>
      <c r="G32">
        <v>2</v>
      </c>
      <c r="H32" s="31"/>
      <c r="M32" s="31"/>
      <c r="Q32" s="31"/>
      <c r="U32" s="31"/>
      <c r="W32">
        <v>1</v>
      </c>
      <c r="Y32" s="31"/>
      <c r="AC32" s="31"/>
      <c r="AG32" s="31"/>
      <c r="AJ32" s="14"/>
      <c r="AK32" s="31"/>
      <c r="AO32" s="83"/>
      <c r="AP32" s="83"/>
      <c r="AQ32" s="83"/>
      <c r="AR32" s="31"/>
      <c r="AW32" s="31"/>
      <c r="BA32" s="31"/>
      <c r="BE32" s="31"/>
    </row>
    <row r="33" spans="1:57" x14ac:dyDescent="0.25">
      <c r="B33" s="30">
        <v>43706</v>
      </c>
      <c r="C33" s="25" t="s">
        <v>167</v>
      </c>
      <c r="D33" s="51"/>
      <c r="F33">
        <v>4</v>
      </c>
      <c r="G33">
        <v>3</v>
      </c>
      <c r="H33" s="31"/>
      <c r="M33" s="31"/>
      <c r="Q33" s="31"/>
      <c r="U33" s="31"/>
      <c r="Y33" s="31"/>
      <c r="AC33" s="31"/>
      <c r="AG33" s="31"/>
      <c r="AI33">
        <v>1</v>
      </c>
      <c r="AJ33" s="14"/>
      <c r="AK33" s="31">
        <v>2</v>
      </c>
      <c r="AO33" s="83"/>
      <c r="AP33" s="83"/>
      <c r="AQ33" s="83"/>
      <c r="AR33" s="31"/>
      <c r="AW33" s="31"/>
      <c r="BA33" s="31"/>
      <c r="BE33" s="31"/>
    </row>
    <row r="34" spans="1:57" x14ac:dyDescent="0.25">
      <c r="B34" s="30">
        <v>43707</v>
      </c>
      <c r="C34" s="25" t="s">
        <v>166</v>
      </c>
      <c r="D34" s="51"/>
      <c r="F34">
        <v>2</v>
      </c>
      <c r="G34">
        <v>2</v>
      </c>
      <c r="H34" s="31"/>
      <c r="M34" s="31"/>
      <c r="Q34" s="31"/>
      <c r="S34">
        <v>1</v>
      </c>
      <c r="U34" s="31"/>
      <c r="Y34" s="31"/>
      <c r="AC34" s="31"/>
      <c r="AG34" s="31"/>
      <c r="AI34">
        <v>1</v>
      </c>
      <c r="AJ34" s="14"/>
      <c r="AK34" s="31">
        <v>1</v>
      </c>
      <c r="AO34" s="83"/>
      <c r="AP34" s="83"/>
      <c r="AQ34" s="83"/>
      <c r="AR34" s="31"/>
      <c r="AW34" s="31"/>
      <c r="BA34" s="31"/>
      <c r="BE34" s="31"/>
    </row>
    <row r="35" spans="1:57" ht="15.75" thickBot="1" x14ac:dyDescent="0.3">
      <c r="A35" s="47"/>
      <c r="B35" s="48">
        <v>43708</v>
      </c>
      <c r="C35" s="49" t="s">
        <v>165</v>
      </c>
      <c r="D35" s="53"/>
      <c r="E35" s="47"/>
      <c r="F35" s="47"/>
      <c r="G35" s="47"/>
      <c r="H35" s="50"/>
      <c r="I35" s="47"/>
      <c r="J35" s="47"/>
      <c r="K35" s="47"/>
      <c r="L35" s="47"/>
      <c r="M35" s="50"/>
      <c r="N35" s="47"/>
      <c r="O35" s="47"/>
      <c r="P35" s="47"/>
      <c r="Q35" s="50"/>
      <c r="R35" s="47"/>
      <c r="S35" s="47"/>
      <c r="T35" s="47"/>
      <c r="U35" s="50"/>
      <c r="V35" s="47"/>
      <c r="W35" s="47"/>
      <c r="X35" s="47"/>
      <c r="Y35" s="50"/>
      <c r="Z35" s="47"/>
      <c r="AA35" s="47"/>
      <c r="AB35" s="47"/>
      <c r="AC35" s="50"/>
      <c r="AD35" s="47"/>
      <c r="AE35" s="47"/>
      <c r="AF35" s="47"/>
      <c r="AG35" s="50"/>
      <c r="AH35" s="47"/>
      <c r="AI35" s="47">
        <v>1</v>
      </c>
      <c r="AJ35" s="47"/>
      <c r="AK35" s="50">
        <v>1</v>
      </c>
      <c r="AL35" s="47"/>
      <c r="AM35" s="47"/>
      <c r="AN35" s="47"/>
      <c r="AO35" s="84"/>
      <c r="AP35" s="84"/>
      <c r="AQ35" s="84"/>
      <c r="AR35" s="50"/>
      <c r="AS35" s="47"/>
      <c r="AT35" s="47"/>
      <c r="AU35" s="47"/>
      <c r="AV35" s="47"/>
      <c r="AW35" s="50"/>
      <c r="AX35" s="47"/>
      <c r="AY35" s="47"/>
      <c r="AZ35" s="47"/>
      <c r="BA35" s="50"/>
      <c r="BB35" s="47"/>
      <c r="BC35" s="47"/>
      <c r="BD35" s="47"/>
      <c r="BE35" s="50"/>
    </row>
    <row r="36" spans="1:57" s="36" customFormat="1" x14ac:dyDescent="0.25">
      <c r="B36" s="33">
        <v>43709</v>
      </c>
      <c r="C36" s="34" t="s">
        <v>164</v>
      </c>
      <c r="D36" s="52" t="s">
        <v>349</v>
      </c>
      <c r="H36" s="35"/>
      <c r="M36" s="35"/>
      <c r="Q36" s="35"/>
      <c r="U36" s="35"/>
      <c r="Y36" s="35"/>
      <c r="AC36" s="35"/>
      <c r="AG36" s="35"/>
      <c r="AJ36" s="37"/>
      <c r="AK36" s="35"/>
      <c r="AO36" s="83"/>
      <c r="AP36" s="83"/>
      <c r="AQ36" s="83"/>
      <c r="AR36" s="35"/>
      <c r="AW36" s="35"/>
      <c r="BA36" s="35"/>
      <c r="BE36" s="35"/>
    </row>
    <row r="37" spans="1:57" s="36" customFormat="1" x14ac:dyDescent="0.25">
      <c r="B37" s="33">
        <v>43710</v>
      </c>
      <c r="C37" s="34" t="s">
        <v>175</v>
      </c>
      <c r="D37" s="52" t="s">
        <v>349</v>
      </c>
      <c r="H37" s="35"/>
      <c r="M37" s="35"/>
      <c r="Q37" s="35"/>
      <c r="U37" s="35"/>
      <c r="Y37" s="35"/>
      <c r="AC37" s="35"/>
      <c r="AG37" s="35"/>
      <c r="AJ37" s="37"/>
      <c r="AK37" s="35"/>
      <c r="AO37" s="83"/>
      <c r="AP37" s="83"/>
      <c r="AQ37" s="83"/>
      <c r="AR37" s="35"/>
      <c r="AW37" s="35"/>
      <c r="BA37" s="35"/>
      <c r="BE37" s="35"/>
    </row>
    <row r="38" spans="1:57" s="36" customFormat="1" x14ac:dyDescent="0.25">
      <c r="B38" s="33">
        <v>43711</v>
      </c>
      <c r="C38" s="34" t="s">
        <v>181</v>
      </c>
      <c r="D38" s="52" t="s">
        <v>349</v>
      </c>
      <c r="H38" s="35"/>
      <c r="M38" s="35"/>
      <c r="Q38" s="35"/>
      <c r="U38" s="35"/>
      <c r="Y38" s="35"/>
      <c r="AC38" s="35"/>
      <c r="AG38" s="35"/>
      <c r="AJ38" s="37"/>
      <c r="AK38" s="35"/>
      <c r="AO38" s="83"/>
      <c r="AP38" s="83"/>
      <c r="AQ38" s="83"/>
      <c r="AR38" s="35"/>
      <c r="AW38" s="35"/>
      <c r="BA38" s="35"/>
      <c r="BE38" s="35"/>
    </row>
    <row r="39" spans="1:57" s="36" customFormat="1" x14ac:dyDescent="0.25">
      <c r="B39" s="33">
        <v>43712</v>
      </c>
      <c r="C39" s="34" t="s">
        <v>182</v>
      </c>
      <c r="D39" s="52" t="s">
        <v>349</v>
      </c>
      <c r="H39" s="35"/>
      <c r="M39" s="35"/>
      <c r="Q39" s="35"/>
      <c r="U39" s="35"/>
      <c r="Y39" s="35"/>
      <c r="AC39" s="35"/>
      <c r="AG39" s="35"/>
      <c r="AJ39" s="37"/>
      <c r="AK39" s="35"/>
      <c r="AO39" s="83"/>
      <c r="AP39" s="83"/>
      <c r="AQ39" s="83"/>
      <c r="AR39" s="35"/>
      <c r="AW39" s="35"/>
      <c r="BA39" s="35"/>
      <c r="BE39" s="35"/>
    </row>
    <row r="40" spans="1:57" s="36" customFormat="1" x14ac:dyDescent="0.25">
      <c r="B40" s="33">
        <v>43713</v>
      </c>
      <c r="C40" s="34" t="s">
        <v>167</v>
      </c>
      <c r="D40" s="52" t="s">
        <v>349</v>
      </c>
      <c r="H40" s="35"/>
      <c r="M40" s="35"/>
      <c r="Q40" s="35"/>
      <c r="U40" s="35"/>
      <c r="Y40" s="35"/>
      <c r="AC40" s="35"/>
      <c r="AG40" s="35"/>
      <c r="AJ40" s="37"/>
      <c r="AK40" s="35"/>
      <c r="AO40" s="83"/>
      <c r="AP40" s="83"/>
      <c r="AQ40" s="83"/>
      <c r="AR40" s="35"/>
      <c r="AW40" s="35"/>
      <c r="BA40" s="35"/>
      <c r="BE40" s="35"/>
    </row>
    <row r="41" spans="1:57" s="36" customFormat="1" x14ac:dyDescent="0.25">
      <c r="B41" s="33">
        <v>43714</v>
      </c>
      <c r="C41" s="34" t="s">
        <v>166</v>
      </c>
      <c r="D41" s="52" t="s">
        <v>349</v>
      </c>
      <c r="H41" s="35"/>
      <c r="M41" s="35"/>
      <c r="Q41" s="35"/>
      <c r="U41" s="35"/>
      <c r="Y41" s="35"/>
      <c r="AC41" s="35"/>
      <c r="AG41" s="35"/>
      <c r="AJ41" s="37"/>
      <c r="AK41" s="35"/>
      <c r="AO41" s="83"/>
      <c r="AP41" s="83"/>
      <c r="AQ41" s="83"/>
      <c r="AR41" s="35"/>
      <c r="AW41" s="35"/>
      <c r="BA41" s="35"/>
      <c r="BE41" s="35"/>
    </row>
    <row r="42" spans="1:57" s="36" customFormat="1" x14ac:dyDescent="0.25">
      <c r="B42" s="33">
        <v>43715</v>
      </c>
      <c r="C42" s="34" t="s">
        <v>165</v>
      </c>
      <c r="D42" s="52" t="s">
        <v>349</v>
      </c>
      <c r="H42" s="35"/>
      <c r="M42" s="35"/>
      <c r="Q42" s="35"/>
      <c r="U42" s="35"/>
      <c r="Y42" s="35"/>
      <c r="AC42" s="35"/>
      <c r="AG42" s="35"/>
      <c r="AJ42" s="37"/>
      <c r="AK42" s="35"/>
      <c r="AO42" s="83"/>
      <c r="AP42" s="83"/>
      <c r="AQ42" s="83"/>
      <c r="AR42" s="35"/>
      <c r="AW42" s="35"/>
      <c r="BA42" s="35"/>
      <c r="BE42" s="35"/>
    </row>
    <row r="43" spans="1:57" s="36" customFormat="1" x14ac:dyDescent="0.25">
      <c r="B43" s="33">
        <v>43716</v>
      </c>
      <c r="C43" s="34" t="s">
        <v>164</v>
      </c>
      <c r="D43" s="52" t="s">
        <v>349</v>
      </c>
      <c r="H43" s="35"/>
      <c r="M43" s="35"/>
      <c r="Q43" s="35"/>
      <c r="U43" s="35"/>
      <c r="Y43" s="35"/>
      <c r="AC43" s="35"/>
      <c r="AG43" s="35"/>
      <c r="AJ43" s="37"/>
      <c r="AK43" s="35"/>
      <c r="AO43" s="83"/>
      <c r="AP43" s="83"/>
      <c r="AQ43" s="83"/>
      <c r="AR43" s="35"/>
      <c r="AW43" s="35"/>
      <c r="BA43" s="35"/>
      <c r="BE43" s="35"/>
    </row>
    <row r="44" spans="1:57" s="36" customFormat="1" x14ac:dyDescent="0.25">
      <c r="B44" s="33">
        <v>43717</v>
      </c>
      <c r="C44" s="34" t="s">
        <v>175</v>
      </c>
      <c r="D44" s="52" t="s">
        <v>349</v>
      </c>
      <c r="H44" s="35"/>
      <c r="M44" s="35"/>
      <c r="Q44" s="35"/>
      <c r="U44" s="35"/>
      <c r="Y44" s="35"/>
      <c r="AC44" s="35"/>
      <c r="AG44" s="35"/>
      <c r="AJ44" s="37"/>
      <c r="AK44" s="35"/>
      <c r="AO44" s="83"/>
      <c r="AP44" s="83"/>
      <c r="AQ44" s="83"/>
      <c r="AR44" s="35"/>
      <c r="AW44" s="35"/>
      <c r="BA44" s="35"/>
      <c r="BE44" s="35"/>
    </row>
    <row r="45" spans="1:57" s="36" customFormat="1" x14ac:dyDescent="0.25">
      <c r="B45" s="33">
        <v>43718</v>
      </c>
      <c r="C45" s="34" t="s">
        <v>181</v>
      </c>
      <c r="D45" s="52" t="s">
        <v>349</v>
      </c>
      <c r="H45" s="35"/>
      <c r="M45" s="35"/>
      <c r="Q45" s="35"/>
      <c r="U45" s="35"/>
      <c r="Y45" s="35"/>
      <c r="AC45" s="35"/>
      <c r="AG45" s="35"/>
      <c r="AJ45" s="37"/>
      <c r="AK45" s="35"/>
      <c r="AO45" s="83"/>
      <c r="AP45" s="83"/>
      <c r="AQ45" s="83"/>
      <c r="AR45" s="35"/>
      <c r="AW45" s="35"/>
      <c r="BA45" s="35"/>
      <c r="BE45" s="35"/>
    </row>
    <row r="46" spans="1:57" s="36" customFormat="1" x14ac:dyDescent="0.25">
      <c r="B46" s="33">
        <v>43719</v>
      </c>
      <c r="C46" s="34" t="s">
        <v>182</v>
      </c>
      <c r="D46" s="52" t="s">
        <v>349</v>
      </c>
      <c r="H46" s="35"/>
      <c r="M46" s="35"/>
      <c r="Q46" s="35"/>
      <c r="U46" s="35"/>
      <c r="Y46" s="35"/>
      <c r="AC46" s="35"/>
      <c r="AG46" s="35"/>
      <c r="AJ46" s="37"/>
      <c r="AK46" s="35"/>
      <c r="AO46" s="83"/>
      <c r="AP46" s="83"/>
      <c r="AQ46" s="83"/>
      <c r="AR46" s="35"/>
      <c r="AW46" s="35"/>
      <c r="BA46" s="35"/>
      <c r="BE46" s="35"/>
    </row>
    <row r="47" spans="1:57" s="36" customFormat="1" x14ac:dyDescent="0.25">
      <c r="B47" s="33">
        <v>43720</v>
      </c>
      <c r="C47" s="34" t="s">
        <v>167</v>
      </c>
      <c r="D47" s="52" t="s">
        <v>349</v>
      </c>
      <c r="H47" s="35"/>
      <c r="M47" s="35"/>
      <c r="Q47" s="35"/>
      <c r="U47" s="35"/>
      <c r="Y47" s="35"/>
      <c r="AC47" s="35"/>
      <c r="AG47" s="35"/>
      <c r="AJ47" s="37"/>
      <c r="AK47" s="35"/>
      <c r="AO47" s="83"/>
      <c r="AP47" s="83"/>
      <c r="AQ47" s="83"/>
      <c r="AR47" s="35"/>
      <c r="AW47" s="35"/>
      <c r="BA47" s="35"/>
      <c r="BE47" s="35"/>
    </row>
    <row r="48" spans="1:57" s="36" customFormat="1" x14ac:dyDescent="0.25">
      <c r="B48" s="33">
        <v>43721</v>
      </c>
      <c r="C48" s="34" t="s">
        <v>166</v>
      </c>
      <c r="D48" s="52" t="s">
        <v>349</v>
      </c>
      <c r="H48" s="35"/>
      <c r="M48" s="35"/>
      <c r="Q48" s="35"/>
      <c r="U48" s="35"/>
      <c r="Y48" s="35"/>
      <c r="AC48" s="35"/>
      <c r="AG48" s="35"/>
      <c r="AJ48" s="37"/>
      <c r="AK48" s="35"/>
      <c r="AO48" s="83"/>
      <c r="AP48" s="83"/>
      <c r="AQ48" s="83"/>
      <c r="AR48" s="35"/>
      <c r="AW48" s="35"/>
      <c r="BA48" s="35"/>
      <c r="BE48" s="35"/>
    </row>
    <row r="49" spans="2:57" s="36" customFormat="1" x14ac:dyDescent="0.25">
      <c r="B49" s="33">
        <v>43722</v>
      </c>
      <c r="C49" s="34" t="s">
        <v>165</v>
      </c>
      <c r="D49" s="52" t="s">
        <v>349</v>
      </c>
      <c r="H49" s="35"/>
      <c r="M49" s="35"/>
      <c r="Q49" s="35"/>
      <c r="U49" s="35"/>
      <c r="Y49" s="35"/>
      <c r="AC49" s="35"/>
      <c r="AG49" s="35"/>
      <c r="AJ49" s="37"/>
      <c r="AK49" s="35"/>
      <c r="AO49" s="83"/>
      <c r="AP49" s="83"/>
      <c r="AQ49" s="83"/>
      <c r="AR49" s="35"/>
      <c r="AW49" s="35"/>
      <c r="BA49" s="35"/>
      <c r="BE49" s="35"/>
    </row>
    <row r="50" spans="2:57" x14ac:dyDescent="0.25">
      <c r="B50" s="30">
        <v>43723</v>
      </c>
      <c r="C50" s="25" t="s">
        <v>164</v>
      </c>
      <c r="D50" s="51" t="s">
        <v>369</v>
      </c>
      <c r="H50" s="31"/>
      <c r="M50" s="31"/>
      <c r="N50">
        <v>1</v>
      </c>
      <c r="Q50" s="31"/>
      <c r="R50">
        <v>1</v>
      </c>
      <c r="U50" s="31"/>
      <c r="Y50" s="31"/>
      <c r="AC50" s="31"/>
      <c r="AG50" s="31"/>
      <c r="AJ50" s="14"/>
      <c r="AK50" s="31"/>
      <c r="AO50" s="83"/>
      <c r="AP50" s="83"/>
      <c r="AQ50" s="83"/>
      <c r="AR50" s="31"/>
      <c r="AW50" s="31"/>
      <c r="BA50" s="31"/>
      <c r="BE50" s="31"/>
    </row>
    <row r="51" spans="2:57" x14ac:dyDescent="0.25">
      <c r="B51" s="30">
        <v>43724</v>
      </c>
      <c r="C51" s="25" t="s">
        <v>175</v>
      </c>
      <c r="D51" s="51"/>
      <c r="F51">
        <v>3</v>
      </c>
      <c r="G51">
        <v>1</v>
      </c>
      <c r="H51" s="31">
        <v>5</v>
      </c>
      <c r="M51" s="31"/>
      <c r="Q51" s="31"/>
      <c r="S51">
        <v>1</v>
      </c>
      <c r="U51" s="31"/>
      <c r="Y51" s="31"/>
      <c r="AC51" s="31"/>
      <c r="AG51" s="31"/>
      <c r="AJ51" s="14"/>
      <c r="AK51" s="31"/>
      <c r="AO51" s="83"/>
      <c r="AP51" s="83"/>
      <c r="AQ51" s="83"/>
      <c r="AR51" s="31"/>
      <c r="AW51" s="31"/>
      <c r="BA51" s="31"/>
      <c r="BE51" s="31"/>
    </row>
    <row r="52" spans="2:57" x14ac:dyDescent="0.25">
      <c r="B52" s="30">
        <v>43725</v>
      </c>
      <c r="C52" s="25" t="s">
        <v>181</v>
      </c>
      <c r="D52" s="51"/>
      <c r="F52">
        <v>2</v>
      </c>
      <c r="G52">
        <v>1</v>
      </c>
      <c r="H52" s="31"/>
      <c r="M52" s="31"/>
      <c r="N52">
        <v>1</v>
      </c>
      <c r="Q52" s="31"/>
      <c r="S52">
        <v>1</v>
      </c>
      <c r="U52" s="31"/>
      <c r="Y52" s="31"/>
      <c r="AC52" s="31"/>
      <c r="AG52" s="31"/>
      <c r="AJ52" s="14"/>
      <c r="AK52" s="31"/>
      <c r="AN52">
        <v>1</v>
      </c>
      <c r="AO52" s="83"/>
      <c r="AP52" s="83"/>
      <c r="AQ52" s="83"/>
      <c r="AR52" s="31"/>
      <c r="AW52" s="31"/>
      <c r="BA52" s="31"/>
      <c r="BE52" s="31"/>
    </row>
    <row r="53" spans="2:57" x14ac:dyDescent="0.25">
      <c r="B53" s="30">
        <v>43726</v>
      </c>
      <c r="C53" s="25" t="s">
        <v>182</v>
      </c>
      <c r="D53" s="51"/>
      <c r="H53" s="31"/>
      <c r="M53" s="31"/>
      <c r="N53">
        <v>1</v>
      </c>
      <c r="Q53" s="31"/>
      <c r="U53" s="31"/>
      <c r="V53">
        <v>1</v>
      </c>
      <c r="Y53" s="31"/>
      <c r="AC53" s="31"/>
      <c r="AG53" s="31"/>
      <c r="AJ53" s="14"/>
      <c r="AK53" s="31"/>
      <c r="AN53">
        <v>2</v>
      </c>
      <c r="AO53" s="83"/>
      <c r="AP53" s="83"/>
      <c r="AQ53" s="83"/>
      <c r="AR53" s="31"/>
      <c r="AW53" s="31"/>
      <c r="BA53" s="31"/>
      <c r="BE53" s="31"/>
    </row>
    <row r="54" spans="2:57" x14ac:dyDescent="0.25">
      <c r="B54" s="30">
        <v>43727</v>
      </c>
      <c r="C54" s="25" t="s">
        <v>167</v>
      </c>
      <c r="D54" s="51"/>
      <c r="F54">
        <v>2</v>
      </c>
      <c r="G54">
        <v>1</v>
      </c>
      <c r="H54" s="31"/>
      <c r="M54" s="31"/>
      <c r="Q54" s="31"/>
      <c r="U54" s="31"/>
      <c r="Y54" s="31"/>
      <c r="AC54" s="31"/>
      <c r="AG54" s="31"/>
      <c r="AJ54" s="14"/>
      <c r="AK54" s="31"/>
      <c r="AO54" s="83"/>
      <c r="AP54" s="83"/>
      <c r="AQ54" s="83"/>
      <c r="AR54" s="31"/>
      <c r="AW54" s="31"/>
      <c r="BA54" s="31"/>
      <c r="BE54" s="31"/>
    </row>
    <row r="55" spans="2:57" x14ac:dyDescent="0.25">
      <c r="B55" s="30">
        <v>43728</v>
      </c>
      <c r="C55" s="25" t="s">
        <v>166</v>
      </c>
      <c r="D55" s="51"/>
      <c r="F55">
        <v>3</v>
      </c>
      <c r="H55" s="31"/>
      <c r="M55" s="31"/>
      <c r="Q55" s="31"/>
      <c r="U55" s="31"/>
      <c r="Y55" s="31"/>
      <c r="AC55" s="31"/>
      <c r="AG55" s="31"/>
      <c r="AJ55" s="14"/>
      <c r="AK55" s="31"/>
      <c r="AN55">
        <v>5</v>
      </c>
      <c r="AO55" s="83"/>
      <c r="AP55" s="83"/>
      <c r="AQ55" s="83"/>
      <c r="AR55" s="31"/>
      <c r="AW55" s="31"/>
      <c r="BA55" s="31"/>
      <c r="BE55" s="31"/>
    </row>
    <row r="56" spans="2:57" x14ac:dyDescent="0.25">
      <c r="B56" s="30">
        <v>43729</v>
      </c>
      <c r="C56" s="25" t="s">
        <v>165</v>
      </c>
      <c r="D56" s="51"/>
      <c r="H56" s="31"/>
      <c r="M56" s="31"/>
      <c r="Q56" s="31"/>
      <c r="U56" s="31"/>
      <c r="Y56" s="31"/>
      <c r="AC56" s="31"/>
      <c r="AG56" s="31"/>
      <c r="AJ56" s="14"/>
      <c r="AK56" s="31"/>
      <c r="AO56" s="83"/>
      <c r="AP56" s="83"/>
      <c r="AQ56" s="83"/>
      <c r="AR56" s="31"/>
      <c r="AW56" s="31"/>
      <c r="BA56" s="31"/>
      <c r="BE56" s="31"/>
    </row>
    <row r="57" spans="2:57" x14ac:dyDescent="0.25">
      <c r="B57" s="30">
        <v>43730</v>
      </c>
      <c r="C57" s="25" t="s">
        <v>164</v>
      </c>
      <c r="D57" s="51"/>
      <c r="H57" s="31"/>
      <c r="M57" s="31"/>
      <c r="Q57" s="31"/>
      <c r="U57" s="31"/>
      <c r="Y57" s="31"/>
      <c r="AC57" s="31"/>
      <c r="AG57" s="31"/>
      <c r="AJ57" s="14"/>
      <c r="AK57" s="31"/>
      <c r="AO57" s="83"/>
      <c r="AP57" s="83"/>
      <c r="AQ57" s="83"/>
      <c r="AR57" s="31"/>
      <c r="AW57" s="31"/>
      <c r="BA57" s="31"/>
      <c r="BE57" s="31"/>
    </row>
    <row r="58" spans="2:57" x14ac:dyDescent="0.25">
      <c r="B58" s="30">
        <v>43731</v>
      </c>
      <c r="C58" s="25" t="s">
        <v>175</v>
      </c>
      <c r="D58" s="51"/>
      <c r="F58">
        <v>4</v>
      </c>
      <c r="G58">
        <v>1</v>
      </c>
      <c r="H58" s="31"/>
      <c r="M58" s="31"/>
      <c r="Q58" s="31"/>
      <c r="U58" s="31"/>
      <c r="Y58" s="31"/>
      <c r="AC58" s="31"/>
      <c r="AG58" s="31"/>
      <c r="AJ58" s="14"/>
      <c r="AK58" s="31"/>
      <c r="AO58" s="83"/>
      <c r="AP58" s="83"/>
      <c r="AQ58" s="83"/>
      <c r="AR58" s="31"/>
      <c r="AW58" s="31"/>
      <c r="BA58" s="31"/>
      <c r="BE58" s="31"/>
    </row>
    <row r="59" spans="2:57" s="36" customFormat="1" x14ac:dyDescent="0.25">
      <c r="B59" s="33">
        <v>43732</v>
      </c>
      <c r="C59" s="34" t="s">
        <v>181</v>
      </c>
      <c r="D59" s="52" t="s">
        <v>370</v>
      </c>
      <c r="H59" s="35"/>
      <c r="M59" s="35"/>
      <c r="Q59" s="35"/>
      <c r="U59" s="35"/>
      <c r="Y59" s="35"/>
      <c r="AC59" s="35"/>
      <c r="AG59" s="35"/>
      <c r="AJ59" s="37"/>
      <c r="AK59" s="35"/>
      <c r="AO59" s="83"/>
      <c r="AP59" s="83"/>
      <c r="AQ59" s="83"/>
      <c r="AR59" s="35"/>
      <c r="AW59" s="35"/>
      <c r="BA59" s="35"/>
      <c r="BE59" s="35"/>
    </row>
    <row r="60" spans="2:57" s="36" customFormat="1" x14ac:dyDescent="0.25">
      <c r="B60" s="33">
        <v>43733</v>
      </c>
      <c r="C60" s="34" t="s">
        <v>182</v>
      </c>
      <c r="D60" s="52" t="s">
        <v>370</v>
      </c>
      <c r="H60" s="35"/>
      <c r="M60" s="35"/>
      <c r="Q60" s="35"/>
      <c r="U60" s="35"/>
      <c r="Y60" s="35"/>
      <c r="AC60" s="35"/>
      <c r="AG60" s="35"/>
      <c r="AJ60" s="37"/>
      <c r="AK60" s="35"/>
      <c r="AO60" s="83"/>
      <c r="AP60" s="83"/>
      <c r="AQ60" s="83"/>
      <c r="AR60" s="35"/>
      <c r="AW60" s="35"/>
      <c r="BA60" s="35"/>
      <c r="BE60" s="35"/>
    </row>
    <row r="61" spans="2:57" s="36" customFormat="1" x14ac:dyDescent="0.25">
      <c r="B61" s="33">
        <v>43734</v>
      </c>
      <c r="C61" s="34" t="s">
        <v>167</v>
      </c>
      <c r="D61" s="52" t="s">
        <v>370</v>
      </c>
      <c r="H61" s="35"/>
      <c r="M61" s="35"/>
      <c r="Q61" s="35"/>
      <c r="U61" s="35"/>
      <c r="Y61" s="35"/>
      <c r="AC61" s="35"/>
      <c r="AG61" s="35"/>
      <c r="AJ61" s="37"/>
      <c r="AK61" s="35"/>
      <c r="AO61" s="83"/>
      <c r="AP61" s="83"/>
      <c r="AQ61" s="83"/>
      <c r="AR61" s="35"/>
      <c r="AW61" s="35"/>
      <c r="BA61" s="35"/>
      <c r="BE61" s="35"/>
    </row>
    <row r="62" spans="2:57" s="36" customFormat="1" x14ac:dyDescent="0.25">
      <c r="B62" s="33">
        <v>43735</v>
      </c>
      <c r="C62" s="34" t="s">
        <v>166</v>
      </c>
      <c r="D62" s="52" t="s">
        <v>370</v>
      </c>
      <c r="H62" s="35"/>
      <c r="M62" s="35"/>
      <c r="Q62" s="35"/>
      <c r="U62" s="35"/>
      <c r="Y62" s="35"/>
      <c r="AC62" s="35"/>
      <c r="AG62" s="35"/>
      <c r="AJ62" s="37"/>
      <c r="AK62" s="35"/>
      <c r="AO62" s="83"/>
      <c r="AP62" s="83"/>
      <c r="AQ62" s="83"/>
      <c r="AR62" s="35"/>
      <c r="AW62" s="35"/>
      <c r="BA62" s="35"/>
      <c r="BE62" s="35"/>
    </row>
    <row r="63" spans="2:57" s="36" customFormat="1" x14ac:dyDescent="0.25">
      <c r="B63" s="33">
        <v>43736</v>
      </c>
      <c r="C63" s="34" t="s">
        <v>165</v>
      </c>
      <c r="D63" s="52" t="s">
        <v>370</v>
      </c>
      <c r="H63" s="35"/>
      <c r="M63" s="35"/>
      <c r="Q63" s="35"/>
      <c r="U63" s="35"/>
      <c r="Y63" s="35"/>
      <c r="AC63" s="35"/>
      <c r="AG63" s="35"/>
      <c r="AJ63" s="37"/>
      <c r="AK63" s="35"/>
      <c r="AO63" s="83"/>
      <c r="AP63" s="83"/>
      <c r="AQ63" s="83"/>
      <c r="AR63" s="35"/>
      <c r="AW63" s="35"/>
      <c r="BA63" s="35"/>
      <c r="BE63" s="35"/>
    </row>
    <row r="64" spans="2:57" s="36" customFormat="1" x14ac:dyDescent="0.25">
      <c r="B64" s="33">
        <v>43737</v>
      </c>
      <c r="C64" s="34" t="s">
        <v>164</v>
      </c>
      <c r="D64" s="52" t="s">
        <v>370</v>
      </c>
      <c r="H64" s="35"/>
      <c r="M64" s="35"/>
      <c r="Q64" s="35"/>
      <c r="U64" s="35"/>
      <c r="Y64" s="35"/>
      <c r="AC64" s="35"/>
      <c r="AG64" s="35"/>
      <c r="AJ64" s="37"/>
      <c r="AK64" s="35"/>
      <c r="AO64" s="83"/>
      <c r="AP64" s="83"/>
      <c r="AQ64" s="83"/>
      <c r="AR64" s="35"/>
      <c r="AW64" s="35"/>
      <c r="BA64" s="35"/>
      <c r="BE64" s="35"/>
    </row>
    <row r="65" spans="1:57" s="36" customFormat="1" ht="15.75" thickBot="1" x14ac:dyDescent="0.3">
      <c r="A65" s="55"/>
      <c r="B65" s="56">
        <v>43738</v>
      </c>
      <c r="C65" s="57" t="s">
        <v>175</v>
      </c>
      <c r="D65" s="58" t="s">
        <v>370</v>
      </c>
      <c r="E65" s="55"/>
      <c r="F65" s="55"/>
      <c r="G65" s="55"/>
      <c r="H65" s="59"/>
      <c r="I65" s="55"/>
      <c r="J65" s="55"/>
      <c r="K65" s="55"/>
      <c r="L65" s="55"/>
      <c r="M65" s="59"/>
      <c r="N65" s="55"/>
      <c r="O65" s="55"/>
      <c r="P65" s="55"/>
      <c r="Q65" s="59"/>
      <c r="R65" s="55"/>
      <c r="S65" s="55"/>
      <c r="T65" s="55"/>
      <c r="U65" s="59"/>
      <c r="V65" s="55"/>
      <c r="W65" s="55"/>
      <c r="X65" s="55"/>
      <c r="Y65" s="59"/>
      <c r="Z65" s="55"/>
      <c r="AA65" s="55"/>
      <c r="AB65" s="55"/>
      <c r="AC65" s="59"/>
      <c r="AD65" s="55"/>
      <c r="AE65" s="55"/>
      <c r="AF65" s="55"/>
      <c r="AG65" s="59"/>
      <c r="AH65" s="55"/>
      <c r="AI65" s="55"/>
      <c r="AJ65" s="55"/>
      <c r="AK65" s="59"/>
      <c r="AL65" s="55"/>
      <c r="AM65" s="55"/>
      <c r="AN65" s="55"/>
      <c r="AO65" s="84"/>
      <c r="AP65" s="84"/>
      <c r="AQ65" s="84"/>
      <c r="AR65" s="59"/>
      <c r="AS65" s="55"/>
      <c r="AT65" s="55"/>
      <c r="AU65" s="55"/>
      <c r="AV65" s="55"/>
      <c r="AW65" s="59"/>
      <c r="AX65" s="55"/>
      <c r="AY65" s="55"/>
      <c r="AZ65" s="55"/>
      <c r="BA65" s="59"/>
      <c r="BB65" s="55"/>
      <c r="BC65" s="55"/>
      <c r="BD65" s="55"/>
      <c r="BE65" s="59"/>
    </row>
    <row r="66" spans="1:57" s="36" customFormat="1" x14ac:dyDescent="0.25">
      <c r="B66" s="33">
        <v>43739</v>
      </c>
      <c r="C66" s="34" t="s">
        <v>181</v>
      </c>
      <c r="D66" s="52" t="s">
        <v>370</v>
      </c>
      <c r="H66" s="35"/>
      <c r="M66" s="35"/>
      <c r="Q66" s="35"/>
      <c r="U66" s="35"/>
      <c r="Y66" s="35"/>
      <c r="AC66" s="35"/>
      <c r="AG66" s="35"/>
      <c r="AJ66" s="37"/>
      <c r="AK66" s="35"/>
      <c r="AO66" s="83"/>
      <c r="AP66" s="83"/>
      <c r="AQ66" s="83"/>
      <c r="AR66" s="35"/>
      <c r="AW66" s="35"/>
      <c r="BA66" s="35"/>
      <c r="BE66" s="35"/>
    </row>
    <row r="67" spans="1:57" s="36" customFormat="1" x14ac:dyDescent="0.25">
      <c r="B67" s="33">
        <v>43740</v>
      </c>
      <c r="C67" s="34" t="s">
        <v>182</v>
      </c>
      <c r="D67" s="52" t="s">
        <v>370</v>
      </c>
      <c r="H67" s="35"/>
      <c r="M67" s="35"/>
      <c r="Q67" s="35"/>
      <c r="U67" s="35"/>
      <c r="Y67" s="35"/>
      <c r="AC67" s="35"/>
      <c r="AG67" s="35"/>
      <c r="AJ67" s="37"/>
      <c r="AK67" s="35"/>
      <c r="AO67" s="83"/>
      <c r="AP67" s="83"/>
      <c r="AQ67" s="83"/>
      <c r="AR67" s="35"/>
      <c r="AW67" s="35"/>
      <c r="BA67" s="35"/>
      <c r="BE67" s="35"/>
    </row>
    <row r="68" spans="1:57" s="36" customFormat="1" x14ac:dyDescent="0.25">
      <c r="B68" s="33">
        <v>43741</v>
      </c>
      <c r="C68" s="34" t="s">
        <v>167</v>
      </c>
      <c r="D68" s="52" t="s">
        <v>370</v>
      </c>
      <c r="H68" s="35"/>
      <c r="M68" s="35"/>
      <c r="Q68" s="35"/>
      <c r="U68" s="35"/>
      <c r="Y68" s="35"/>
      <c r="AC68" s="35"/>
      <c r="AG68" s="35"/>
      <c r="AJ68" s="37"/>
      <c r="AK68" s="35"/>
      <c r="AO68" s="83"/>
      <c r="AP68" s="83"/>
      <c r="AQ68" s="83"/>
      <c r="AR68" s="35"/>
      <c r="AW68" s="35"/>
      <c r="BA68" s="35"/>
      <c r="BE68" s="35"/>
    </row>
    <row r="69" spans="1:57" s="36" customFormat="1" x14ac:dyDescent="0.25">
      <c r="B69" s="33">
        <v>43742</v>
      </c>
      <c r="C69" s="34" t="s">
        <v>166</v>
      </c>
      <c r="D69" s="52" t="s">
        <v>370</v>
      </c>
      <c r="H69" s="35"/>
      <c r="M69" s="35"/>
      <c r="Q69" s="35"/>
      <c r="U69" s="35"/>
      <c r="Y69" s="35"/>
      <c r="AC69" s="35"/>
      <c r="AG69" s="35"/>
      <c r="AJ69" s="37"/>
      <c r="AK69" s="35"/>
      <c r="AO69" s="83"/>
      <c r="AP69" s="83"/>
      <c r="AQ69" s="83"/>
      <c r="AR69" s="35"/>
      <c r="AW69" s="35"/>
      <c r="BA69" s="35"/>
      <c r="BE69" s="35"/>
    </row>
    <row r="70" spans="1:57" s="36" customFormat="1" x14ac:dyDescent="0.25">
      <c r="B70" s="33">
        <v>43743</v>
      </c>
      <c r="C70" s="34" t="s">
        <v>165</v>
      </c>
      <c r="D70" s="52" t="s">
        <v>370</v>
      </c>
      <c r="H70" s="35"/>
      <c r="M70" s="35"/>
      <c r="Q70" s="35"/>
      <c r="U70" s="35"/>
      <c r="Y70" s="35"/>
      <c r="AC70" s="35"/>
      <c r="AG70" s="35"/>
      <c r="AJ70" s="37"/>
      <c r="AK70" s="35"/>
      <c r="AO70" s="83"/>
      <c r="AP70" s="83"/>
      <c r="AQ70" s="83"/>
      <c r="AR70" s="35"/>
      <c r="AW70" s="35"/>
      <c r="BA70" s="35"/>
      <c r="BE70" s="35"/>
    </row>
    <row r="71" spans="1:57" x14ac:dyDescent="0.25">
      <c r="B71" s="30">
        <v>43744</v>
      </c>
      <c r="C71" s="25" t="s">
        <v>164</v>
      </c>
      <c r="D71" s="51"/>
      <c r="H71" s="31">
        <v>3</v>
      </c>
      <c r="M71" s="31"/>
      <c r="Q71" s="31"/>
      <c r="U71" s="31"/>
      <c r="V71">
        <v>1</v>
      </c>
      <c r="Y71" s="31"/>
      <c r="AC71" s="31"/>
      <c r="AG71" s="31"/>
      <c r="AI71">
        <v>1</v>
      </c>
      <c r="AJ71" s="14"/>
      <c r="AK71" s="31"/>
      <c r="AN71">
        <v>1</v>
      </c>
      <c r="AO71" s="83"/>
      <c r="AP71" s="83"/>
      <c r="AQ71" s="83"/>
      <c r="AR71" s="31"/>
      <c r="AW71" s="31"/>
      <c r="BA71" s="31"/>
      <c r="BE71" s="31"/>
    </row>
    <row r="72" spans="1:57" x14ac:dyDescent="0.25">
      <c r="B72" s="30">
        <v>43745</v>
      </c>
      <c r="C72" s="25" t="s">
        <v>175</v>
      </c>
      <c r="D72" s="51"/>
      <c r="H72" s="31">
        <v>6</v>
      </c>
      <c r="M72" s="31"/>
      <c r="Q72" s="31"/>
      <c r="U72" s="31"/>
      <c r="Y72" s="31"/>
      <c r="AC72" s="31"/>
      <c r="AG72" s="31"/>
      <c r="AJ72" s="14"/>
      <c r="AK72" s="31"/>
      <c r="AO72" s="83"/>
      <c r="AP72" s="83"/>
      <c r="AQ72" s="83"/>
      <c r="AR72" s="31"/>
      <c r="AW72" s="31"/>
      <c r="BA72" s="31"/>
      <c r="BE72" s="31"/>
    </row>
    <row r="73" spans="1:57" x14ac:dyDescent="0.25">
      <c r="B73" s="30">
        <v>43746</v>
      </c>
      <c r="C73" s="25" t="s">
        <v>181</v>
      </c>
      <c r="D73" s="51" t="s">
        <v>371</v>
      </c>
      <c r="F73">
        <v>3</v>
      </c>
      <c r="G73">
        <v>3</v>
      </c>
      <c r="H73" s="31"/>
      <c r="M73" s="31"/>
      <c r="Q73" s="31"/>
      <c r="U73" s="31"/>
      <c r="V73">
        <v>1</v>
      </c>
      <c r="Y73" s="31"/>
      <c r="AC73" s="31"/>
      <c r="AG73" s="31"/>
      <c r="AJ73" s="14"/>
      <c r="AK73" s="31"/>
      <c r="AL73">
        <v>1</v>
      </c>
      <c r="AO73" s="83"/>
      <c r="AP73" s="83"/>
      <c r="AQ73" s="83"/>
      <c r="AR73" s="31">
        <v>1</v>
      </c>
      <c r="AW73" s="31"/>
      <c r="BA73" s="31"/>
      <c r="BE73" s="31"/>
    </row>
    <row r="74" spans="1:57" x14ac:dyDescent="0.25">
      <c r="B74" s="30">
        <v>43747</v>
      </c>
      <c r="C74" s="25" t="s">
        <v>182</v>
      </c>
      <c r="D74" s="51"/>
      <c r="H74" s="31"/>
      <c r="M74" s="31"/>
      <c r="Q74" s="31"/>
      <c r="U74" s="31"/>
      <c r="Y74" s="31"/>
      <c r="AC74" s="31"/>
      <c r="AG74" s="31"/>
      <c r="AJ74" s="14"/>
      <c r="AK74" s="31"/>
      <c r="AO74" s="83"/>
      <c r="AP74" s="83"/>
      <c r="AQ74" s="83"/>
      <c r="AR74" s="31"/>
      <c r="AW74" s="31"/>
      <c r="BA74" s="31"/>
      <c r="BE74" s="31"/>
    </row>
    <row r="75" spans="1:57" x14ac:dyDescent="0.25">
      <c r="B75" s="30">
        <v>43748</v>
      </c>
      <c r="C75" s="25" t="s">
        <v>167</v>
      </c>
      <c r="D75" s="51"/>
      <c r="F75">
        <v>4</v>
      </c>
      <c r="H75" s="31"/>
      <c r="M75" s="31"/>
      <c r="Q75" s="31"/>
      <c r="U75" s="31"/>
      <c r="Y75" s="31"/>
      <c r="AC75" s="31"/>
      <c r="AG75" s="31"/>
      <c r="AJ75" s="14"/>
      <c r="AK75" s="31"/>
      <c r="AO75" s="83"/>
      <c r="AP75" s="83"/>
      <c r="AQ75" s="83"/>
      <c r="AR75" s="31"/>
      <c r="AW75" s="31"/>
      <c r="BA75" s="31"/>
      <c r="BE75" s="31"/>
    </row>
    <row r="76" spans="1:57" x14ac:dyDescent="0.25">
      <c r="B76" s="30">
        <v>43749</v>
      </c>
      <c r="C76" s="25" t="s">
        <v>166</v>
      </c>
      <c r="D76" s="51"/>
      <c r="F76">
        <v>2</v>
      </c>
      <c r="G76">
        <v>2</v>
      </c>
      <c r="H76" s="31"/>
      <c r="M76" s="31"/>
      <c r="Q76" s="31"/>
      <c r="U76" s="31"/>
      <c r="Y76" s="31"/>
      <c r="AC76" s="31"/>
      <c r="AG76" s="31"/>
      <c r="AJ76" s="14"/>
      <c r="AK76" s="31"/>
      <c r="AO76" s="83"/>
      <c r="AP76" s="83"/>
      <c r="AQ76" s="83"/>
      <c r="AR76" s="31"/>
      <c r="AW76" s="31"/>
      <c r="BA76" s="31"/>
      <c r="BE76" s="31"/>
    </row>
    <row r="77" spans="1:57" x14ac:dyDescent="0.25">
      <c r="B77" s="30">
        <v>43750</v>
      </c>
      <c r="C77" s="25" t="s">
        <v>165</v>
      </c>
      <c r="D77" s="51"/>
      <c r="F77">
        <v>4</v>
      </c>
      <c r="G77">
        <v>3</v>
      </c>
      <c r="H77" s="31"/>
      <c r="M77" s="31"/>
      <c r="Q77" s="31"/>
      <c r="U77" s="31"/>
      <c r="Y77" s="31"/>
      <c r="AC77" s="31"/>
      <c r="AG77" s="31"/>
      <c r="AJ77" s="14"/>
      <c r="AK77" s="31">
        <v>1</v>
      </c>
      <c r="AO77" s="83"/>
      <c r="AP77" s="83"/>
      <c r="AQ77" s="83"/>
      <c r="AR77" s="31"/>
      <c r="AW77" s="31"/>
      <c r="BA77" s="31"/>
      <c r="BE77" s="31"/>
    </row>
    <row r="78" spans="1:57" ht="30" x14ac:dyDescent="0.25">
      <c r="B78" s="30">
        <v>43751</v>
      </c>
      <c r="C78" s="25" t="s">
        <v>164</v>
      </c>
      <c r="D78" s="54" t="s">
        <v>378</v>
      </c>
      <c r="E78">
        <v>3</v>
      </c>
      <c r="F78">
        <v>5</v>
      </c>
      <c r="G78">
        <v>3</v>
      </c>
      <c r="H78" s="31"/>
      <c r="M78" s="31"/>
      <c r="N78">
        <v>1</v>
      </c>
      <c r="Q78" s="31"/>
      <c r="U78" s="31"/>
      <c r="W78">
        <v>2</v>
      </c>
      <c r="Y78" s="31"/>
      <c r="AC78" s="31"/>
      <c r="AG78" s="31"/>
      <c r="AJ78" s="14"/>
      <c r="AK78" s="31"/>
      <c r="AL78">
        <v>1</v>
      </c>
      <c r="AO78" s="83"/>
      <c r="AP78" s="83"/>
      <c r="AQ78" s="83"/>
      <c r="AR78" s="31"/>
      <c r="AW78" s="31"/>
      <c r="BA78" s="31"/>
      <c r="BE78" s="31"/>
    </row>
    <row r="79" spans="1:57" x14ac:dyDescent="0.25">
      <c r="B79" s="30">
        <v>43752</v>
      </c>
      <c r="C79" s="25" t="s">
        <v>175</v>
      </c>
      <c r="D79" s="51"/>
      <c r="F79">
        <v>3</v>
      </c>
      <c r="G79">
        <v>1</v>
      </c>
      <c r="H79" s="31"/>
      <c r="M79" s="31"/>
      <c r="Q79" s="31"/>
      <c r="U79" s="31"/>
      <c r="Y79" s="31"/>
      <c r="AC79" s="31"/>
      <c r="AG79" s="31"/>
      <c r="AJ79" s="14"/>
      <c r="AK79" s="31"/>
      <c r="AO79" s="83"/>
      <c r="AP79" s="83"/>
      <c r="AQ79" s="83"/>
      <c r="AR79" s="31"/>
      <c r="AW79" s="31"/>
      <c r="BA79" s="31"/>
      <c r="BE79" s="31"/>
    </row>
    <row r="80" spans="1:57" x14ac:dyDescent="0.25">
      <c r="B80" s="30">
        <v>43753</v>
      </c>
      <c r="C80" s="25" t="s">
        <v>181</v>
      </c>
      <c r="D80" s="51" t="s">
        <v>377</v>
      </c>
      <c r="F80">
        <v>1</v>
      </c>
      <c r="G80">
        <v>3</v>
      </c>
      <c r="H80" s="31"/>
      <c r="M80" s="31"/>
      <c r="Q80" s="31"/>
      <c r="S80">
        <v>1</v>
      </c>
      <c r="U80" s="31"/>
      <c r="Y80" s="31"/>
      <c r="AC80" s="31"/>
      <c r="AG80" s="31"/>
      <c r="AJ80" s="14"/>
      <c r="AK80" s="31">
        <v>1</v>
      </c>
      <c r="AO80" s="83"/>
      <c r="AP80" s="83"/>
      <c r="AQ80" s="83"/>
      <c r="AR80" s="31"/>
      <c r="AW80" s="31"/>
      <c r="BA80" s="31"/>
      <c r="BE80" s="31"/>
    </row>
    <row r="81" spans="2:57" x14ac:dyDescent="0.25">
      <c r="B81" s="30">
        <v>43754</v>
      </c>
      <c r="C81" s="25" t="s">
        <v>182</v>
      </c>
      <c r="D81" s="51"/>
      <c r="F81">
        <v>2</v>
      </c>
      <c r="G81">
        <v>3</v>
      </c>
      <c r="H81" s="31"/>
      <c r="M81" s="31"/>
      <c r="Q81" s="31"/>
      <c r="T81">
        <v>1</v>
      </c>
      <c r="U81" s="31"/>
      <c r="Y81" s="31"/>
      <c r="AC81" s="31"/>
      <c r="AF81">
        <v>1</v>
      </c>
      <c r="AG81" s="31"/>
      <c r="AJ81" s="14"/>
      <c r="AK81" s="31"/>
      <c r="AO81" s="83"/>
      <c r="AP81" s="83"/>
      <c r="AQ81" s="83"/>
      <c r="AR81" s="31"/>
      <c r="AW81" s="31"/>
      <c r="BA81" s="31"/>
      <c r="BE81" s="31"/>
    </row>
    <row r="82" spans="2:57" x14ac:dyDescent="0.25">
      <c r="B82" s="30">
        <v>43755</v>
      </c>
      <c r="C82" s="25" t="s">
        <v>167</v>
      </c>
      <c r="D82" s="51" t="s">
        <v>384</v>
      </c>
      <c r="F82">
        <v>3</v>
      </c>
      <c r="H82" s="31"/>
      <c r="M82" s="31"/>
      <c r="Q82" s="31"/>
      <c r="U82" s="31"/>
      <c r="Y82" s="31"/>
      <c r="AC82" s="31"/>
      <c r="AG82" s="31"/>
      <c r="AJ82" s="14"/>
      <c r="AK82" s="31"/>
      <c r="AO82" s="83"/>
      <c r="AP82" s="83"/>
      <c r="AQ82" s="83"/>
      <c r="AR82" s="31">
        <v>1</v>
      </c>
      <c r="AW82" s="31"/>
      <c r="BA82" s="31"/>
      <c r="BE82" s="31"/>
    </row>
    <row r="83" spans="2:57" x14ac:dyDescent="0.25">
      <c r="B83" s="30">
        <v>43756</v>
      </c>
      <c r="C83" s="25" t="s">
        <v>166</v>
      </c>
      <c r="D83" s="51" t="s">
        <v>385</v>
      </c>
      <c r="F83">
        <v>1</v>
      </c>
      <c r="G83">
        <v>1</v>
      </c>
      <c r="H83" s="31"/>
      <c r="M83" s="31"/>
      <c r="Q83" s="31"/>
      <c r="U83" s="31"/>
      <c r="Y83" s="31"/>
      <c r="AC83" s="31">
        <v>1</v>
      </c>
      <c r="AF83">
        <v>1</v>
      </c>
      <c r="AG83" s="31"/>
      <c r="AJ83" s="14"/>
      <c r="AK83" s="31"/>
      <c r="AO83" s="83"/>
      <c r="AP83" s="83"/>
      <c r="AQ83" s="83"/>
      <c r="AR83" s="31">
        <v>2</v>
      </c>
      <c r="AW83" s="31"/>
      <c r="BA83" s="31"/>
      <c r="BE83" s="31"/>
    </row>
    <row r="84" spans="2:57" s="36" customFormat="1" x14ac:dyDescent="0.25">
      <c r="B84" s="33">
        <v>43757</v>
      </c>
      <c r="C84" s="34" t="s">
        <v>165</v>
      </c>
      <c r="D84" s="52" t="s">
        <v>370</v>
      </c>
      <c r="H84" s="35"/>
      <c r="M84" s="35"/>
      <c r="Q84" s="35"/>
      <c r="U84" s="35"/>
      <c r="Y84" s="35"/>
      <c r="AC84" s="35"/>
      <c r="AG84" s="35"/>
      <c r="AJ84" s="37"/>
      <c r="AK84" s="35"/>
      <c r="AO84" s="83"/>
      <c r="AP84" s="83"/>
      <c r="AQ84" s="83"/>
      <c r="AR84" s="35"/>
      <c r="AW84" s="35"/>
      <c r="BA84" s="35"/>
      <c r="BE84" s="35"/>
    </row>
    <row r="85" spans="2:57" s="36" customFormat="1" x14ac:dyDescent="0.25">
      <c r="B85" s="33">
        <v>43758</v>
      </c>
      <c r="C85" s="34" t="s">
        <v>164</v>
      </c>
      <c r="D85" s="52" t="s">
        <v>370</v>
      </c>
      <c r="H85" s="35"/>
      <c r="M85" s="35"/>
      <c r="Q85" s="35"/>
      <c r="U85" s="35"/>
      <c r="Y85" s="35"/>
      <c r="AC85" s="35"/>
      <c r="AG85" s="35"/>
      <c r="AJ85" s="37"/>
      <c r="AK85" s="35"/>
      <c r="AO85" s="83"/>
      <c r="AP85" s="83"/>
      <c r="AQ85" s="83"/>
      <c r="AR85" s="35"/>
      <c r="AW85" s="35"/>
      <c r="BA85" s="35"/>
      <c r="BE85" s="35"/>
    </row>
    <row r="86" spans="2:57" s="36" customFormat="1" x14ac:dyDescent="0.25">
      <c r="B86" s="33">
        <v>43759</v>
      </c>
      <c r="C86" s="34" t="s">
        <v>175</v>
      </c>
      <c r="D86" s="52" t="s">
        <v>370</v>
      </c>
      <c r="H86" s="35"/>
      <c r="M86" s="35"/>
      <c r="Q86" s="35"/>
      <c r="U86" s="35"/>
      <c r="Y86" s="35"/>
      <c r="AC86" s="35"/>
      <c r="AG86" s="35"/>
      <c r="AJ86" s="37"/>
      <c r="AK86" s="35"/>
      <c r="AO86" s="83"/>
      <c r="AP86" s="83"/>
      <c r="AQ86" s="83"/>
      <c r="AR86" s="35"/>
      <c r="AW86" s="35"/>
      <c r="BA86" s="35"/>
      <c r="BE86" s="35"/>
    </row>
    <row r="87" spans="2:57" s="36" customFormat="1" x14ac:dyDescent="0.25">
      <c r="B87" s="33">
        <v>43760</v>
      </c>
      <c r="C87" s="34" t="s">
        <v>181</v>
      </c>
      <c r="D87" s="52" t="s">
        <v>370</v>
      </c>
      <c r="H87" s="35"/>
      <c r="M87" s="35"/>
      <c r="Q87" s="35"/>
      <c r="U87" s="35"/>
      <c r="Y87" s="35"/>
      <c r="AC87" s="35"/>
      <c r="AG87" s="35"/>
      <c r="AJ87" s="37"/>
      <c r="AK87" s="35"/>
      <c r="AO87" s="83"/>
      <c r="AP87" s="83"/>
      <c r="AQ87" s="83"/>
      <c r="AR87" s="35"/>
      <c r="AW87" s="35"/>
      <c r="BA87" s="35"/>
      <c r="BE87" s="35"/>
    </row>
    <row r="88" spans="2:57" s="36" customFormat="1" ht="30" x14ac:dyDescent="0.25">
      <c r="B88" s="33">
        <v>43761</v>
      </c>
      <c r="C88" s="34" t="s">
        <v>182</v>
      </c>
      <c r="D88" s="60" t="s">
        <v>389</v>
      </c>
      <c r="H88" s="35"/>
      <c r="M88" s="35"/>
      <c r="Q88" s="35"/>
      <c r="R88" s="36">
        <v>1</v>
      </c>
      <c r="U88" s="35"/>
      <c r="Y88" s="35"/>
      <c r="AC88" s="35"/>
      <c r="AG88" s="35"/>
      <c r="AJ88" s="37"/>
      <c r="AK88" s="35"/>
      <c r="AO88" s="83"/>
      <c r="AP88" s="83"/>
      <c r="AQ88" s="83"/>
      <c r="AR88" s="35"/>
      <c r="AW88" s="35"/>
      <c r="BA88" s="35"/>
      <c r="BE88" s="35"/>
    </row>
    <row r="89" spans="2:57" s="36" customFormat="1" x14ac:dyDescent="0.25">
      <c r="B89" s="33">
        <v>43762</v>
      </c>
      <c r="C89" s="34" t="s">
        <v>167</v>
      </c>
      <c r="D89" s="52" t="s">
        <v>370</v>
      </c>
      <c r="H89" s="35"/>
      <c r="M89" s="35"/>
      <c r="Q89" s="35"/>
      <c r="U89" s="35"/>
      <c r="Y89" s="35"/>
      <c r="AC89" s="35"/>
      <c r="AG89" s="35"/>
      <c r="AJ89" s="37"/>
      <c r="AK89" s="35"/>
      <c r="AO89" s="83"/>
      <c r="AP89" s="83"/>
      <c r="AQ89" s="83"/>
      <c r="AR89" s="35"/>
      <c r="AW89" s="35"/>
      <c r="BA89" s="35"/>
      <c r="BE89" s="35"/>
    </row>
    <row r="90" spans="2:57" s="36" customFormat="1" ht="30" x14ac:dyDescent="0.25">
      <c r="B90" s="33">
        <v>43763</v>
      </c>
      <c r="C90" s="34" t="s">
        <v>166</v>
      </c>
      <c r="D90" s="60" t="s">
        <v>390</v>
      </c>
      <c r="H90" s="35">
        <v>8</v>
      </c>
      <c r="M90" s="35"/>
      <c r="Q90" s="35"/>
      <c r="R90" s="36">
        <v>1</v>
      </c>
      <c r="U90" s="35"/>
      <c r="W90" s="36">
        <v>1</v>
      </c>
      <c r="Y90" s="35"/>
      <c r="AC90" s="35"/>
      <c r="AG90" s="35"/>
      <c r="AJ90" s="37"/>
      <c r="AK90" s="35"/>
      <c r="AO90" s="83"/>
      <c r="AP90" s="83"/>
      <c r="AQ90" s="83"/>
      <c r="AR90" s="35"/>
      <c r="AW90" s="35"/>
      <c r="BA90" s="35"/>
      <c r="BE90" s="35"/>
    </row>
    <row r="91" spans="2:57" x14ac:dyDescent="0.25">
      <c r="B91" s="30">
        <v>43764</v>
      </c>
      <c r="C91" s="25" t="s">
        <v>165</v>
      </c>
      <c r="D91" s="51" t="s">
        <v>400</v>
      </c>
      <c r="F91">
        <v>4</v>
      </c>
      <c r="H91" s="31">
        <v>1</v>
      </c>
      <c r="M91" s="31"/>
      <c r="Q91" s="31"/>
      <c r="U91" s="31"/>
      <c r="V91">
        <v>2</v>
      </c>
      <c r="Y91" s="31"/>
      <c r="AC91" s="31"/>
      <c r="AG91" s="31"/>
      <c r="AJ91" s="14"/>
      <c r="AK91" s="31"/>
      <c r="AO91" s="83"/>
      <c r="AP91" s="83"/>
      <c r="AQ91" s="83"/>
      <c r="AR91" s="31"/>
      <c r="AW91" s="31"/>
      <c r="BA91" s="31"/>
      <c r="BE91" s="31"/>
    </row>
    <row r="92" spans="2:57" x14ac:dyDescent="0.25">
      <c r="B92" s="30">
        <v>43765</v>
      </c>
      <c r="C92" s="25" t="s">
        <v>164</v>
      </c>
      <c r="D92" s="54" t="s">
        <v>403</v>
      </c>
      <c r="H92" s="31">
        <v>2</v>
      </c>
      <c r="M92" s="31"/>
      <c r="N92">
        <v>2</v>
      </c>
      <c r="Q92" s="31"/>
      <c r="U92" s="31"/>
      <c r="V92">
        <v>3</v>
      </c>
      <c r="Y92" s="31"/>
      <c r="AC92" s="31"/>
      <c r="AG92" s="31"/>
      <c r="AJ92" s="14"/>
      <c r="AK92" s="31"/>
      <c r="AO92" s="83"/>
      <c r="AP92" s="83"/>
      <c r="AQ92" s="83"/>
      <c r="AR92" s="31"/>
      <c r="AW92" s="31"/>
      <c r="BA92" s="31"/>
      <c r="BE92" s="31"/>
    </row>
    <row r="93" spans="2:57" x14ac:dyDescent="0.25">
      <c r="B93" s="30">
        <v>43766</v>
      </c>
      <c r="C93" s="25" t="s">
        <v>175</v>
      </c>
      <c r="D93" s="51"/>
      <c r="H93" s="31">
        <v>3</v>
      </c>
      <c r="M93" s="31"/>
      <c r="Q93" s="31"/>
      <c r="U93" s="31"/>
      <c r="Y93" s="31"/>
      <c r="AC93" s="31"/>
      <c r="AG93" s="31"/>
      <c r="AJ93" s="14"/>
      <c r="AK93" s="31"/>
      <c r="AO93" s="83"/>
      <c r="AP93" s="83"/>
      <c r="AQ93" s="83"/>
      <c r="AR93" s="31"/>
      <c r="AW93" s="31"/>
      <c r="BA93" s="31"/>
      <c r="BE93" s="31"/>
    </row>
    <row r="94" spans="2:57" x14ac:dyDescent="0.25">
      <c r="B94" s="30">
        <v>43767</v>
      </c>
      <c r="C94" s="25" t="s">
        <v>181</v>
      </c>
      <c r="D94" s="51" t="s">
        <v>405</v>
      </c>
      <c r="H94" s="31">
        <v>6</v>
      </c>
      <c r="M94" s="31"/>
      <c r="Q94" s="31"/>
      <c r="U94" s="31"/>
      <c r="Y94" s="31"/>
      <c r="AC94" s="31"/>
      <c r="AG94" s="31"/>
      <c r="AJ94" s="14"/>
      <c r="AK94" s="31"/>
      <c r="AO94" s="83"/>
      <c r="AP94" s="83"/>
      <c r="AQ94" s="83"/>
      <c r="AR94" s="31"/>
      <c r="AW94" s="31"/>
      <c r="BA94" s="31"/>
      <c r="BE94" s="31"/>
    </row>
    <row r="95" spans="2:57" x14ac:dyDescent="0.25">
      <c r="B95" s="30">
        <v>43768</v>
      </c>
      <c r="C95" s="25" t="s">
        <v>182</v>
      </c>
      <c r="D95" s="51" t="s">
        <v>408</v>
      </c>
      <c r="F95">
        <v>4</v>
      </c>
      <c r="G95">
        <v>4</v>
      </c>
      <c r="H95" s="31">
        <v>4</v>
      </c>
      <c r="M95" s="31"/>
      <c r="N95">
        <v>1</v>
      </c>
      <c r="Q95" s="31"/>
      <c r="U95" s="31"/>
      <c r="Y95" s="31"/>
      <c r="AC95" s="31"/>
      <c r="AF95">
        <v>1</v>
      </c>
      <c r="AG95" s="31"/>
      <c r="AJ95" s="14"/>
      <c r="AK95" s="31"/>
      <c r="AO95" s="83"/>
      <c r="AP95" s="83"/>
      <c r="AQ95" s="83"/>
      <c r="AR95" s="31"/>
      <c r="AW95" s="31"/>
      <c r="BA95" s="31"/>
      <c r="BE95" s="31"/>
    </row>
    <row r="96" spans="2:57" x14ac:dyDescent="0.25">
      <c r="B96" s="30">
        <v>43769</v>
      </c>
      <c r="C96" s="25" t="s">
        <v>167</v>
      </c>
      <c r="D96" s="51" t="s">
        <v>411</v>
      </c>
      <c r="F96">
        <v>2</v>
      </c>
      <c r="G96">
        <v>2</v>
      </c>
      <c r="H96" s="31"/>
      <c r="M96" s="31"/>
      <c r="Q96" s="31"/>
      <c r="U96" s="31"/>
      <c r="Y96" s="31"/>
      <c r="AC96" s="31"/>
      <c r="AG96" s="31"/>
      <c r="AJ96" s="14"/>
      <c r="AK96" s="31"/>
      <c r="AO96" s="83"/>
      <c r="AP96" s="83"/>
      <c r="AQ96" s="83"/>
      <c r="AR96" s="31"/>
      <c r="AW96" s="31"/>
      <c r="BA96" s="31"/>
      <c r="BE96" s="31"/>
    </row>
    <row r="97" spans="2:57" x14ac:dyDescent="0.25">
      <c r="B97" s="30">
        <v>43770</v>
      </c>
      <c r="C97" s="25" t="s">
        <v>166</v>
      </c>
      <c r="D97" s="51" t="s">
        <v>412</v>
      </c>
      <c r="F97">
        <v>4</v>
      </c>
      <c r="G97">
        <v>1</v>
      </c>
      <c r="H97" s="31">
        <v>3</v>
      </c>
      <c r="M97" s="31"/>
      <c r="Q97" s="31"/>
      <c r="U97" s="31"/>
      <c r="V97">
        <v>1</v>
      </c>
      <c r="W97">
        <v>1</v>
      </c>
      <c r="Y97" s="31"/>
      <c r="AC97" s="31"/>
      <c r="AF97">
        <v>1</v>
      </c>
      <c r="AG97" s="31"/>
      <c r="AJ97" s="14"/>
      <c r="AK97" s="31"/>
      <c r="AO97" s="83"/>
      <c r="AP97" s="83"/>
      <c r="AQ97" s="83"/>
      <c r="AR97" s="31">
        <v>1</v>
      </c>
      <c r="AW97" s="31"/>
      <c r="BA97" s="31"/>
      <c r="BE97" s="31"/>
    </row>
    <row r="98" spans="2:57" x14ac:dyDescent="0.25">
      <c r="B98" s="30">
        <v>43771</v>
      </c>
      <c r="C98" s="25" t="s">
        <v>165</v>
      </c>
      <c r="D98" s="51" t="s">
        <v>416</v>
      </c>
      <c r="F98">
        <v>2</v>
      </c>
      <c r="G98">
        <v>2</v>
      </c>
      <c r="H98" s="31">
        <v>1</v>
      </c>
      <c r="M98" s="31"/>
      <c r="Q98" s="31"/>
      <c r="U98" s="31"/>
      <c r="V98">
        <v>2</v>
      </c>
      <c r="Y98" s="31"/>
      <c r="AC98" s="31"/>
      <c r="AG98" s="31"/>
      <c r="AJ98" s="14"/>
      <c r="AK98" s="31"/>
      <c r="AO98" s="83"/>
      <c r="AP98" s="83"/>
      <c r="AQ98" s="83"/>
      <c r="AR98" s="31"/>
      <c r="AW98" s="31"/>
      <c r="BA98" s="31"/>
      <c r="BE98" s="31"/>
    </row>
    <row r="99" spans="2:57" ht="45" x14ac:dyDescent="0.25">
      <c r="B99" s="30">
        <v>43772</v>
      </c>
      <c r="C99" s="25" t="s">
        <v>164</v>
      </c>
      <c r="D99" s="54" t="s">
        <v>426</v>
      </c>
      <c r="H99" s="31"/>
      <c r="M99" s="31"/>
      <c r="N99">
        <v>3</v>
      </c>
      <c r="Q99" s="31"/>
      <c r="U99" s="31"/>
      <c r="V99">
        <v>7</v>
      </c>
      <c r="Y99" s="31"/>
      <c r="AC99" s="31"/>
      <c r="AG99" s="31"/>
      <c r="AJ99" s="14"/>
      <c r="AK99" s="31"/>
      <c r="AO99" s="83"/>
      <c r="AP99" s="83"/>
      <c r="AQ99" s="83"/>
      <c r="AR99" s="31"/>
      <c r="AW99" s="31"/>
      <c r="BA99" s="31"/>
      <c r="BE99" s="31"/>
    </row>
    <row r="100" spans="2:57" x14ac:dyDescent="0.25">
      <c r="B100" s="30">
        <v>43773</v>
      </c>
      <c r="C100" s="25" t="s">
        <v>175</v>
      </c>
      <c r="D100" s="51" t="s">
        <v>418</v>
      </c>
      <c r="E100">
        <v>2</v>
      </c>
      <c r="F100">
        <v>3</v>
      </c>
      <c r="G100">
        <v>3</v>
      </c>
      <c r="H100" s="31"/>
      <c r="M100" s="31"/>
      <c r="Q100" s="31"/>
      <c r="U100" s="31"/>
      <c r="Y100" s="31"/>
      <c r="AC100" s="31"/>
      <c r="AG100" s="31"/>
      <c r="AJ100" s="14"/>
      <c r="AK100" s="31"/>
      <c r="AO100" s="83"/>
      <c r="AP100" s="83"/>
      <c r="AQ100" s="83"/>
      <c r="AR100" s="31"/>
      <c r="AW100" s="31"/>
      <c r="BA100" s="31"/>
      <c r="BE100" s="31"/>
    </row>
    <row r="101" spans="2:57" x14ac:dyDescent="0.25">
      <c r="B101" s="30">
        <v>43774</v>
      </c>
      <c r="C101" s="25" t="s">
        <v>181</v>
      </c>
      <c r="D101" s="54" t="s">
        <v>425</v>
      </c>
      <c r="F101">
        <v>1</v>
      </c>
      <c r="G101">
        <v>1</v>
      </c>
      <c r="H101" s="31"/>
      <c r="M101" s="31"/>
      <c r="Q101" s="31"/>
      <c r="R101">
        <v>1</v>
      </c>
      <c r="U101" s="31"/>
      <c r="V101">
        <v>2</v>
      </c>
      <c r="Y101" s="31"/>
      <c r="AC101" s="31"/>
      <c r="AG101" s="31"/>
      <c r="AJ101" s="14"/>
      <c r="AK101" s="31">
        <v>2</v>
      </c>
      <c r="AO101" s="83"/>
      <c r="AP101" s="83"/>
      <c r="AQ101" s="83"/>
      <c r="AR101" s="31"/>
      <c r="AW101" s="31"/>
      <c r="BA101" s="31"/>
      <c r="BE101" s="31"/>
    </row>
    <row r="102" spans="2:57" x14ac:dyDescent="0.25">
      <c r="B102" s="30">
        <v>43775</v>
      </c>
      <c r="C102" s="25" t="s">
        <v>182</v>
      </c>
      <c r="D102" s="51"/>
      <c r="H102" s="31"/>
      <c r="M102" s="31"/>
      <c r="Q102" s="31"/>
      <c r="U102" s="31"/>
      <c r="Y102" s="31"/>
      <c r="AC102" s="31"/>
      <c r="AG102" s="31"/>
      <c r="AJ102" s="14"/>
      <c r="AK102" s="31">
        <v>1</v>
      </c>
      <c r="AO102" s="83"/>
      <c r="AP102" s="83"/>
      <c r="AQ102" s="83"/>
      <c r="AR102" s="31"/>
      <c r="AW102" s="31"/>
      <c r="BA102" s="31"/>
      <c r="BE102" s="31"/>
    </row>
    <row r="103" spans="2:57" x14ac:dyDescent="0.25">
      <c r="B103" s="30">
        <v>43776</v>
      </c>
      <c r="C103" s="25" t="s">
        <v>167</v>
      </c>
      <c r="D103" s="51" t="s">
        <v>427</v>
      </c>
      <c r="G103">
        <v>1</v>
      </c>
      <c r="H103" s="31">
        <v>3</v>
      </c>
      <c r="M103" s="31"/>
      <c r="Q103" s="31"/>
      <c r="U103" s="31"/>
      <c r="Y103" s="31"/>
      <c r="AC103" s="31"/>
      <c r="AG103" s="31"/>
      <c r="AJ103" s="14"/>
      <c r="AK103" s="31">
        <v>2</v>
      </c>
      <c r="AO103" s="83"/>
      <c r="AP103" s="83"/>
      <c r="AQ103" s="83"/>
      <c r="AR103" s="31"/>
      <c r="AW103" s="31"/>
      <c r="BA103" s="31"/>
      <c r="BE103" s="31"/>
    </row>
    <row r="104" spans="2:57" x14ac:dyDescent="0.25">
      <c r="B104" s="30">
        <v>43777</v>
      </c>
      <c r="C104" s="25" t="s">
        <v>166</v>
      </c>
      <c r="D104" s="51" t="s">
        <v>433</v>
      </c>
      <c r="F104">
        <v>1</v>
      </c>
      <c r="G104">
        <v>1</v>
      </c>
      <c r="H104" s="31">
        <v>3</v>
      </c>
      <c r="M104" s="31"/>
      <c r="Q104" s="31"/>
      <c r="U104" s="31"/>
      <c r="Y104" s="31"/>
      <c r="AC104" s="31"/>
      <c r="AG104" s="31"/>
      <c r="AJ104" s="14"/>
      <c r="AK104" s="31">
        <v>1</v>
      </c>
      <c r="AO104" s="83"/>
      <c r="AP104" s="83"/>
      <c r="AQ104" s="83"/>
      <c r="AR104" s="31"/>
      <c r="AW104" s="31"/>
      <c r="BA104" s="31"/>
      <c r="BE104" s="31"/>
    </row>
    <row r="105" spans="2:57" x14ac:dyDescent="0.25">
      <c r="B105" s="30">
        <v>43778</v>
      </c>
      <c r="C105" s="25" t="s">
        <v>165</v>
      </c>
      <c r="D105" s="51"/>
      <c r="E105">
        <v>1</v>
      </c>
      <c r="F105">
        <v>2</v>
      </c>
      <c r="H105" s="31">
        <v>2</v>
      </c>
      <c r="M105" s="31"/>
      <c r="N105">
        <v>2</v>
      </c>
      <c r="Q105" s="31"/>
      <c r="U105" s="31"/>
      <c r="Y105" s="31"/>
      <c r="AC105" s="31"/>
      <c r="AG105" s="31"/>
      <c r="AI105">
        <v>1</v>
      </c>
      <c r="AJ105" s="14"/>
      <c r="AK105" s="31">
        <v>2</v>
      </c>
      <c r="AO105" s="83"/>
      <c r="AP105" s="83"/>
      <c r="AQ105" s="83"/>
      <c r="AR105" s="31"/>
      <c r="AW105" s="31"/>
      <c r="BA105" s="31"/>
      <c r="BE105" s="31"/>
    </row>
    <row r="106" spans="2:57" x14ac:dyDescent="0.25">
      <c r="B106" s="30">
        <v>43779</v>
      </c>
      <c r="C106" s="25" t="s">
        <v>164</v>
      </c>
      <c r="D106" s="51"/>
      <c r="E106">
        <v>1</v>
      </c>
      <c r="F106">
        <v>2</v>
      </c>
      <c r="G106">
        <v>1</v>
      </c>
      <c r="H106" s="31"/>
      <c r="M106" s="31"/>
      <c r="N106">
        <v>2</v>
      </c>
      <c r="Q106" s="31"/>
      <c r="U106" s="31"/>
      <c r="W106">
        <v>1</v>
      </c>
      <c r="X106">
        <v>1</v>
      </c>
      <c r="Y106" s="31"/>
      <c r="AC106" s="31"/>
      <c r="AG106" s="31"/>
      <c r="AJ106" s="14"/>
      <c r="AK106" s="31">
        <v>2</v>
      </c>
      <c r="AO106" s="83"/>
      <c r="AP106" s="83"/>
      <c r="AQ106" s="83"/>
      <c r="AR106" s="31"/>
      <c r="AW106" s="31"/>
      <c r="BA106" s="31"/>
      <c r="BE106" s="31"/>
    </row>
    <row r="107" spans="2:57" x14ac:dyDescent="0.25">
      <c r="B107" s="30">
        <v>43780</v>
      </c>
      <c r="C107" s="25" t="s">
        <v>175</v>
      </c>
      <c r="D107" s="51" t="s">
        <v>453</v>
      </c>
      <c r="H107" s="31"/>
      <c r="M107" s="31"/>
      <c r="Q107" s="31"/>
      <c r="U107" s="31"/>
      <c r="Y107" s="31"/>
      <c r="AC107" s="31"/>
      <c r="AG107" s="31"/>
      <c r="AJ107" s="14"/>
      <c r="AK107" s="31"/>
      <c r="AO107" s="83"/>
      <c r="AP107" s="83"/>
      <c r="AQ107" s="83"/>
      <c r="AR107" s="31"/>
      <c r="AW107" s="31"/>
      <c r="BA107" s="31"/>
      <c r="BE107" s="31"/>
    </row>
    <row r="108" spans="2:57" ht="30" x14ac:dyDescent="0.25">
      <c r="B108" s="30">
        <v>43781</v>
      </c>
      <c r="C108" s="25" t="s">
        <v>181</v>
      </c>
      <c r="D108" s="54" t="s">
        <v>455</v>
      </c>
      <c r="H108" s="31"/>
      <c r="M108" s="31"/>
      <c r="Q108" s="31"/>
      <c r="U108" s="31"/>
      <c r="V108">
        <v>1</v>
      </c>
      <c r="Y108" s="31"/>
      <c r="AC108" s="31"/>
      <c r="AG108" s="31"/>
      <c r="AJ108" s="14"/>
      <c r="AK108" s="31"/>
      <c r="AO108" s="83"/>
      <c r="AP108" s="83"/>
      <c r="AQ108" s="83"/>
      <c r="AR108" s="31" t="s">
        <v>454</v>
      </c>
      <c r="AW108" s="31"/>
      <c r="BA108" s="31"/>
      <c r="BE108" s="31"/>
    </row>
    <row r="109" spans="2:57" x14ac:dyDescent="0.25">
      <c r="B109" s="30">
        <v>43782</v>
      </c>
      <c r="C109" s="25" t="s">
        <v>182</v>
      </c>
      <c r="D109" s="51" t="s">
        <v>458</v>
      </c>
      <c r="H109" s="31"/>
      <c r="M109" s="31"/>
      <c r="N109">
        <v>2</v>
      </c>
      <c r="Q109" s="31"/>
      <c r="U109" s="31"/>
      <c r="Y109" s="31"/>
      <c r="AC109" s="31"/>
      <c r="AG109" s="31"/>
      <c r="AJ109" s="14"/>
      <c r="AK109" s="31"/>
      <c r="AO109" s="83"/>
      <c r="AP109" s="83"/>
      <c r="AQ109" s="83"/>
      <c r="AR109" s="31"/>
      <c r="AW109" s="31"/>
      <c r="BA109" s="31"/>
      <c r="BE109" s="31"/>
    </row>
    <row r="110" spans="2:57" x14ac:dyDescent="0.25">
      <c r="B110" s="30">
        <v>43783</v>
      </c>
      <c r="C110" s="25" t="s">
        <v>167</v>
      </c>
      <c r="D110" s="51" t="s">
        <v>462</v>
      </c>
      <c r="H110" s="31"/>
      <c r="M110" s="31"/>
      <c r="N110">
        <v>1</v>
      </c>
      <c r="Q110" s="31"/>
      <c r="U110" s="31"/>
      <c r="Y110" s="31"/>
      <c r="AC110" s="31"/>
      <c r="AG110" s="31"/>
      <c r="AJ110" s="14"/>
      <c r="AK110" s="31">
        <v>1</v>
      </c>
      <c r="AO110" s="83"/>
      <c r="AP110" s="83"/>
      <c r="AQ110" s="83"/>
      <c r="AR110" s="31" t="s">
        <v>454</v>
      </c>
      <c r="AW110" s="31"/>
      <c r="BA110" s="31"/>
      <c r="BE110" s="31"/>
    </row>
    <row r="111" spans="2:57" x14ac:dyDescent="0.25">
      <c r="B111" s="30">
        <v>43784</v>
      </c>
      <c r="C111" s="25" t="s">
        <v>166</v>
      </c>
      <c r="D111" s="51"/>
      <c r="F111">
        <v>1</v>
      </c>
      <c r="G111">
        <v>1</v>
      </c>
      <c r="H111" s="31"/>
      <c r="M111" s="31"/>
      <c r="N111">
        <v>2</v>
      </c>
      <c r="Q111" s="31"/>
      <c r="U111" s="31"/>
      <c r="V111">
        <v>1</v>
      </c>
      <c r="Y111" s="31"/>
      <c r="AC111" s="31"/>
      <c r="AG111" s="31"/>
      <c r="AJ111" s="14"/>
      <c r="AK111" s="31"/>
      <c r="AO111" s="83"/>
      <c r="AP111" s="83"/>
      <c r="AQ111" s="83"/>
      <c r="AR111" s="31"/>
      <c r="AW111" s="31"/>
      <c r="BA111" s="31"/>
      <c r="BE111" s="31"/>
    </row>
    <row r="112" spans="2:57" x14ac:dyDescent="0.25">
      <c r="B112" s="30">
        <v>43785</v>
      </c>
      <c r="C112" s="25" t="s">
        <v>165</v>
      </c>
      <c r="D112" s="51"/>
      <c r="F112">
        <v>1</v>
      </c>
      <c r="G112">
        <v>1</v>
      </c>
      <c r="H112" s="31">
        <v>1</v>
      </c>
      <c r="M112" s="31"/>
      <c r="N112">
        <v>4</v>
      </c>
      <c r="Q112" s="31"/>
      <c r="U112" s="31"/>
      <c r="Y112" s="31"/>
      <c r="AC112" s="31"/>
      <c r="AG112" s="31"/>
      <c r="AJ112" s="14"/>
      <c r="AK112" s="31">
        <v>1</v>
      </c>
      <c r="AO112" s="83"/>
      <c r="AP112" s="83"/>
      <c r="AQ112" s="83"/>
      <c r="AR112" s="31"/>
      <c r="AW112" s="31"/>
      <c r="BA112" s="31"/>
      <c r="BE112" s="31"/>
    </row>
    <row r="113" spans="1:57" x14ac:dyDescent="0.25">
      <c r="B113" s="30">
        <v>43786</v>
      </c>
      <c r="C113" s="25" t="s">
        <v>164</v>
      </c>
      <c r="D113" s="51" t="s">
        <v>462</v>
      </c>
      <c r="F113">
        <v>2</v>
      </c>
      <c r="G113">
        <v>1</v>
      </c>
      <c r="H113" s="31"/>
      <c r="M113" s="31"/>
      <c r="N113">
        <v>3</v>
      </c>
      <c r="Q113" s="31"/>
      <c r="U113" s="31"/>
      <c r="Y113" s="31"/>
      <c r="AC113" s="31"/>
      <c r="AG113" s="31"/>
      <c r="AJ113" s="14"/>
      <c r="AK113" s="31">
        <v>3</v>
      </c>
      <c r="AO113" s="83"/>
      <c r="AP113" s="83"/>
      <c r="AQ113" s="83"/>
      <c r="AR113" s="31" t="s">
        <v>469</v>
      </c>
      <c r="AW113" s="31"/>
      <c r="BA113" s="31"/>
      <c r="BE113" s="31"/>
    </row>
    <row r="114" spans="1:57" x14ac:dyDescent="0.25">
      <c r="B114" s="30">
        <v>43787</v>
      </c>
      <c r="C114" s="25" t="s">
        <v>175</v>
      </c>
      <c r="D114" s="51"/>
      <c r="E114">
        <v>1</v>
      </c>
      <c r="F114">
        <v>2</v>
      </c>
      <c r="G114">
        <v>1</v>
      </c>
      <c r="H114" s="31"/>
      <c r="M114" s="31"/>
      <c r="Q114" s="31"/>
      <c r="U114" s="31"/>
      <c r="Y114" s="31"/>
      <c r="AC114" s="31"/>
      <c r="AG114" s="31"/>
      <c r="AJ114" s="14"/>
      <c r="AK114" s="31"/>
      <c r="AO114" s="83"/>
      <c r="AP114" s="83"/>
      <c r="AQ114" s="83"/>
      <c r="AR114" s="31"/>
      <c r="AW114" s="31"/>
      <c r="BA114" s="31"/>
      <c r="BE114" s="31"/>
    </row>
    <row r="115" spans="1:57" x14ac:dyDescent="0.25">
      <c r="B115" s="30">
        <v>43788</v>
      </c>
      <c r="C115" s="25" t="s">
        <v>181</v>
      </c>
      <c r="D115" s="51"/>
      <c r="F115">
        <v>4</v>
      </c>
      <c r="G115">
        <v>1</v>
      </c>
      <c r="H115" s="31"/>
      <c r="M115" s="31"/>
      <c r="N115">
        <v>2</v>
      </c>
      <c r="Q115" s="31"/>
      <c r="U115" s="31"/>
      <c r="Y115" s="31"/>
      <c r="AC115" s="31"/>
      <c r="AG115" s="31"/>
      <c r="AJ115" s="14"/>
      <c r="AK115" s="31">
        <v>2</v>
      </c>
      <c r="AO115" s="83"/>
      <c r="AP115" s="83"/>
      <c r="AQ115" s="83"/>
      <c r="AR115" s="31"/>
      <c r="AW115" s="31"/>
      <c r="BA115" s="31"/>
      <c r="BE115" s="31"/>
    </row>
    <row r="116" spans="1:57" x14ac:dyDescent="0.25">
      <c r="B116" s="30">
        <v>43789</v>
      </c>
      <c r="C116" s="25" t="s">
        <v>182</v>
      </c>
      <c r="D116" s="51"/>
      <c r="E116">
        <v>1</v>
      </c>
      <c r="F116">
        <v>3</v>
      </c>
      <c r="H116" s="31"/>
      <c r="M116" s="31"/>
      <c r="N116">
        <v>1</v>
      </c>
      <c r="Q116" s="31"/>
      <c r="U116" s="31"/>
      <c r="Y116" s="31"/>
      <c r="AC116" s="31"/>
      <c r="AG116" s="31"/>
      <c r="AJ116" s="14"/>
      <c r="AK116" s="31">
        <v>1</v>
      </c>
      <c r="AO116" s="83"/>
      <c r="AP116" s="83"/>
      <c r="AQ116" s="83"/>
      <c r="AR116" s="31"/>
      <c r="AW116" s="31"/>
      <c r="BA116" s="31"/>
      <c r="BE116" s="31"/>
    </row>
    <row r="117" spans="1:57" x14ac:dyDescent="0.25">
      <c r="B117" s="30">
        <v>43790</v>
      </c>
      <c r="C117" s="25" t="s">
        <v>167</v>
      </c>
      <c r="D117" s="51"/>
      <c r="H117" s="31"/>
      <c r="M117" s="31"/>
      <c r="Q117" s="31"/>
      <c r="U117" s="31"/>
      <c r="Y117" s="31"/>
      <c r="AC117" s="31"/>
      <c r="AG117" s="31"/>
      <c r="AJ117" s="14"/>
      <c r="AK117" s="31"/>
      <c r="AO117" s="83"/>
      <c r="AP117" s="83"/>
      <c r="AQ117" s="83"/>
      <c r="AR117" s="31"/>
      <c r="AW117" s="31"/>
      <c r="BA117" s="31"/>
      <c r="BE117" s="31"/>
    </row>
    <row r="118" spans="1:57" x14ac:dyDescent="0.25">
      <c r="B118" s="30">
        <v>43791</v>
      </c>
      <c r="C118" s="25" t="s">
        <v>166</v>
      </c>
      <c r="D118" s="51"/>
      <c r="F118">
        <v>1</v>
      </c>
      <c r="H118" s="31">
        <v>4</v>
      </c>
      <c r="M118" s="31"/>
      <c r="Q118" s="31"/>
      <c r="U118" s="31"/>
      <c r="V118">
        <v>10</v>
      </c>
      <c r="Y118" s="31"/>
      <c r="AC118" s="31"/>
      <c r="AG118" s="31"/>
      <c r="AJ118" s="14"/>
      <c r="AK118" s="31"/>
      <c r="AO118" s="83"/>
      <c r="AP118" s="83"/>
      <c r="AQ118" s="83"/>
      <c r="AR118" s="31" t="s">
        <v>454</v>
      </c>
      <c r="AW118" s="31"/>
      <c r="BA118" s="31"/>
      <c r="BE118" s="31"/>
    </row>
    <row r="119" spans="1:57" x14ac:dyDescent="0.25">
      <c r="A119" s="36"/>
      <c r="B119" s="33">
        <v>43792</v>
      </c>
      <c r="C119" s="34" t="s">
        <v>165</v>
      </c>
      <c r="D119" s="52" t="s">
        <v>485</v>
      </c>
      <c r="E119" s="36"/>
      <c r="F119" s="36"/>
      <c r="G119" s="36"/>
      <c r="H119" s="35"/>
      <c r="I119" s="36"/>
      <c r="J119" s="36"/>
      <c r="K119" s="36"/>
      <c r="L119" s="36"/>
      <c r="M119" s="35"/>
      <c r="N119" s="36"/>
      <c r="O119" s="36"/>
      <c r="P119" s="36"/>
      <c r="Q119" s="35"/>
      <c r="R119" s="36"/>
      <c r="S119" s="36"/>
      <c r="T119" s="36"/>
      <c r="U119" s="35"/>
      <c r="V119" s="36"/>
      <c r="W119" s="36"/>
      <c r="X119" s="36"/>
      <c r="Y119" s="35"/>
      <c r="Z119" s="36"/>
      <c r="AA119" s="36"/>
      <c r="AB119" s="36"/>
      <c r="AC119" s="35"/>
      <c r="AD119" s="36"/>
      <c r="AE119" s="36"/>
      <c r="AF119" s="36"/>
      <c r="AG119" s="35"/>
      <c r="AH119" s="36"/>
      <c r="AI119" s="36"/>
      <c r="AJ119" s="37"/>
      <c r="AK119" s="35"/>
      <c r="AL119" s="36"/>
      <c r="AM119" s="36"/>
      <c r="AN119" s="36"/>
      <c r="AO119" s="83"/>
      <c r="AP119" s="83"/>
      <c r="AQ119" s="83"/>
      <c r="AR119" s="35"/>
      <c r="AS119" s="36"/>
      <c r="AT119" s="36"/>
      <c r="AU119" s="36"/>
      <c r="AV119" s="36"/>
      <c r="AW119" s="35"/>
      <c r="AX119" s="36"/>
      <c r="AY119" s="36"/>
      <c r="AZ119" s="36"/>
      <c r="BA119" s="35"/>
      <c r="BB119" s="36"/>
      <c r="BC119" s="36"/>
      <c r="BD119" s="36"/>
      <c r="BE119" s="35"/>
    </row>
    <row r="120" spans="1:57" x14ac:dyDescent="0.25">
      <c r="A120" s="36"/>
      <c r="B120" s="33">
        <v>43793</v>
      </c>
      <c r="C120" s="34" t="s">
        <v>164</v>
      </c>
      <c r="D120" s="52" t="s">
        <v>485</v>
      </c>
      <c r="E120" s="36"/>
      <c r="F120" s="36"/>
      <c r="G120" s="36"/>
      <c r="H120" s="35"/>
      <c r="I120" s="36"/>
      <c r="J120" s="36"/>
      <c r="K120" s="36"/>
      <c r="L120" s="36"/>
      <c r="M120" s="35"/>
      <c r="N120" s="36"/>
      <c r="O120" s="36"/>
      <c r="P120" s="36"/>
      <c r="Q120" s="35"/>
      <c r="R120" s="36"/>
      <c r="S120" s="36"/>
      <c r="T120" s="36"/>
      <c r="U120" s="35"/>
      <c r="V120" s="36"/>
      <c r="W120" s="36"/>
      <c r="X120" s="36"/>
      <c r="Y120" s="35"/>
      <c r="Z120" s="36"/>
      <c r="AA120" s="36"/>
      <c r="AB120" s="36"/>
      <c r="AC120" s="35"/>
      <c r="AD120" s="36"/>
      <c r="AE120" s="36"/>
      <c r="AF120" s="36"/>
      <c r="AG120" s="35"/>
      <c r="AH120" s="36"/>
      <c r="AI120" s="36"/>
      <c r="AJ120" s="37"/>
      <c r="AK120" s="35"/>
      <c r="AL120" s="36"/>
      <c r="AM120" s="36"/>
      <c r="AN120" s="36"/>
      <c r="AO120" s="83"/>
      <c r="AP120" s="83"/>
      <c r="AQ120" s="83"/>
      <c r="AR120" s="35"/>
      <c r="AS120" s="36"/>
      <c r="AT120" s="36"/>
      <c r="AU120" s="36"/>
      <c r="AV120" s="36"/>
      <c r="AW120" s="35"/>
      <c r="AX120" s="36"/>
      <c r="AY120" s="36"/>
      <c r="AZ120" s="36"/>
      <c r="BA120" s="35"/>
      <c r="BB120" s="36"/>
      <c r="BC120" s="36"/>
      <c r="BD120" s="36"/>
      <c r="BE120" s="35"/>
    </row>
    <row r="121" spans="1:57" x14ac:dyDescent="0.25">
      <c r="A121" s="36"/>
      <c r="B121" s="33">
        <v>43794</v>
      </c>
      <c r="C121" s="34" t="s">
        <v>175</v>
      </c>
      <c r="D121" s="52" t="s">
        <v>485</v>
      </c>
      <c r="E121" s="36"/>
      <c r="F121" s="36"/>
      <c r="G121" s="36"/>
      <c r="H121" s="35"/>
      <c r="I121" s="36"/>
      <c r="J121" s="36"/>
      <c r="K121" s="36"/>
      <c r="L121" s="36"/>
      <c r="M121" s="35"/>
      <c r="N121" s="36"/>
      <c r="O121" s="36"/>
      <c r="P121" s="36"/>
      <c r="Q121" s="35"/>
      <c r="R121" s="36"/>
      <c r="S121" s="36"/>
      <c r="T121" s="36"/>
      <c r="U121" s="35"/>
      <c r="V121" s="36"/>
      <c r="W121" s="36"/>
      <c r="X121" s="36"/>
      <c r="Y121" s="35"/>
      <c r="Z121" s="36"/>
      <c r="AA121" s="36"/>
      <c r="AB121" s="36"/>
      <c r="AC121" s="35"/>
      <c r="AD121" s="36"/>
      <c r="AE121" s="36"/>
      <c r="AF121" s="36"/>
      <c r="AG121" s="35"/>
      <c r="AH121" s="36"/>
      <c r="AI121" s="36"/>
      <c r="AJ121" s="37"/>
      <c r="AK121" s="35"/>
      <c r="AL121" s="36"/>
      <c r="AM121" s="36"/>
      <c r="AN121" s="36"/>
      <c r="AO121" s="83"/>
      <c r="AP121" s="83"/>
      <c r="AQ121" s="83"/>
      <c r="AR121" s="35"/>
      <c r="AS121" s="36"/>
      <c r="AT121" s="36"/>
      <c r="AU121" s="36"/>
      <c r="AV121" s="36"/>
      <c r="AW121" s="35"/>
      <c r="AX121" s="36"/>
      <c r="AY121" s="36"/>
      <c r="AZ121" s="36"/>
      <c r="BA121" s="35"/>
      <c r="BB121" s="36"/>
      <c r="BC121" s="36"/>
      <c r="BD121" s="36"/>
      <c r="BE121" s="35"/>
    </row>
    <row r="122" spans="1:57" x14ac:dyDescent="0.25">
      <c r="A122" s="36"/>
      <c r="B122" s="33">
        <v>43795</v>
      </c>
      <c r="C122" s="34" t="s">
        <v>181</v>
      </c>
      <c r="D122" s="52" t="s">
        <v>485</v>
      </c>
      <c r="E122" s="36"/>
      <c r="F122" s="36"/>
      <c r="G122" s="36"/>
      <c r="H122" s="35"/>
      <c r="I122" s="36"/>
      <c r="J122" s="36"/>
      <c r="K122" s="36"/>
      <c r="L122" s="36"/>
      <c r="M122" s="35"/>
      <c r="N122" s="36"/>
      <c r="O122" s="36"/>
      <c r="P122" s="36"/>
      <c r="Q122" s="35"/>
      <c r="R122" s="36"/>
      <c r="S122" s="36"/>
      <c r="T122" s="36"/>
      <c r="U122" s="35"/>
      <c r="V122" s="36"/>
      <c r="W122" s="36"/>
      <c r="X122" s="36"/>
      <c r="Y122" s="35"/>
      <c r="Z122" s="36"/>
      <c r="AA122" s="36"/>
      <c r="AB122" s="36"/>
      <c r="AC122" s="35"/>
      <c r="AD122" s="36"/>
      <c r="AE122" s="36"/>
      <c r="AF122" s="36"/>
      <c r="AG122" s="35"/>
      <c r="AH122" s="36"/>
      <c r="AI122" s="36"/>
      <c r="AJ122" s="37"/>
      <c r="AK122" s="35"/>
      <c r="AL122" s="36"/>
      <c r="AM122" s="36"/>
      <c r="AN122" s="36"/>
      <c r="AO122" s="83"/>
      <c r="AP122" s="83"/>
      <c r="AQ122" s="83"/>
      <c r="AR122" s="35"/>
      <c r="AS122" s="36"/>
      <c r="AT122" s="36"/>
      <c r="AU122" s="36"/>
      <c r="AV122" s="36"/>
      <c r="AW122" s="35"/>
      <c r="AX122" s="36"/>
      <c r="AY122" s="36"/>
      <c r="AZ122" s="36"/>
      <c r="BA122" s="35"/>
      <c r="BB122" s="36"/>
      <c r="BC122" s="36"/>
      <c r="BD122" s="36"/>
      <c r="BE122" s="35"/>
    </row>
    <row r="123" spans="1:57" x14ac:dyDescent="0.25">
      <c r="A123" s="36"/>
      <c r="B123" s="33">
        <v>43796</v>
      </c>
      <c r="C123" s="34" t="s">
        <v>182</v>
      </c>
      <c r="D123" s="52" t="s">
        <v>485</v>
      </c>
      <c r="E123" s="36"/>
      <c r="F123" s="36"/>
      <c r="G123" s="36"/>
      <c r="H123" s="35"/>
      <c r="I123" s="36"/>
      <c r="J123" s="36"/>
      <c r="K123" s="36"/>
      <c r="L123" s="36"/>
      <c r="M123" s="35"/>
      <c r="N123" s="36"/>
      <c r="O123" s="36"/>
      <c r="P123" s="36"/>
      <c r="Q123" s="35"/>
      <c r="R123" s="36"/>
      <c r="S123" s="36"/>
      <c r="T123" s="36"/>
      <c r="U123" s="35"/>
      <c r="V123" s="36"/>
      <c r="W123" s="36"/>
      <c r="X123" s="36"/>
      <c r="Y123" s="35"/>
      <c r="Z123" s="36"/>
      <c r="AA123" s="36"/>
      <c r="AB123" s="36"/>
      <c r="AC123" s="35"/>
      <c r="AD123" s="36"/>
      <c r="AE123" s="36"/>
      <c r="AF123" s="36"/>
      <c r="AG123" s="35"/>
      <c r="AH123" s="36"/>
      <c r="AI123" s="36"/>
      <c r="AJ123" s="37"/>
      <c r="AK123" s="35"/>
      <c r="AL123" s="36"/>
      <c r="AM123" s="36"/>
      <c r="AN123" s="36"/>
      <c r="AO123" s="83"/>
      <c r="AP123" s="83"/>
      <c r="AQ123" s="83"/>
      <c r="AR123" s="35"/>
      <c r="AS123" s="36"/>
      <c r="AT123" s="36"/>
      <c r="AU123" s="36"/>
      <c r="AV123" s="36"/>
      <c r="AW123" s="35"/>
      <c r="AX123" s="36"/>
      <c r="AY123" s="36"/>
      <c r="AZ123" s="36"/>
      <c r="BA123" s="35"/>
      <c r="BB123" s="36"/>
      <c r="BC123" s="36"/>
      <c r="BD123" s="36"/>
      <c r="BE123" s="35"/>
    </row>
    <row r="124" spans="1:57" x14ac:dyDescent="0.25">
      <c r="A124" s="36"/>
      <c r="B124" s="33">
        <v>43797</v>
      </c>
      <c r="C124" s="34" t="s">
        <v>167</v>
      </c>
      <c r="D124" s="52" t="s">
        <v>485</v>
      </c>
      <c r="E124" s="36"/>
      <c r="F124" s="36"/>
      <c r="G124" s="36"/>
      <c r="H124" s="35"/>
      <c r="I124" s="36"/>
      <c r="J124" s="36"/>
      <c r="K124" s="36"/>
      <c r="L124" s="36"/>
      <c r="M124" s="35"/>
      <c r="N124" s="36"/>
      <c r="O124" s="36"/>
      <c r="P124" s="36"/>
      <c r="Q124" s="35"/>
      <c r="R124" s="36"/>
      <c r="S124" s="36"/>
      <c r="T124" s="36"/>
      <c r="U124" s="35"/>
      <c r="V124" s="36"/>
      <c r="W124" s="36"/>
      <c r="X124" s="36"/>
      <c r="Y124" s="35"/>
      <c r="Z124" s="36"/>
      <c r="AA124" s="36"/>
      <c r="AB124" s="36"/>
      <c r="AC124" s="35"/>
      <c r="AD124" s="36"/>
      <c r="AE124" s="36"/>
      <c r="AF124" s="36"/>
      <c r="AG124" s="35"/>
      <c r="AH124" s="36"/>
      <c r="AI124" s="36"/>
      <c r="AJ124" s="37"/>
      <c r="AK124" s="35"/>
      <c r="AL124" s="36"/>
      <c r="AM124" s="36"/>
      <c r="AN124" s="36"/>
      <c r="AO124" s="83"/>
      <c r="AP124" s="83"/>
      <c r="AQ124" s="83"/>
      <c r="AR124" s="35"/>
      <c r="AS124" s="36"/>
      <c r="AT124" s="36"/>
      <c r="AU124" s="36"/>
      <c r="AV124" s="36"/>
      <c r="AW124" s="35"/>
      <c r="AX124" s="36"/>
      <c r="AY124" s="36"/>
      <c r="AZ124" s="36"/>
      <c r="BA124" s="35"/>
      <c r="BB124" s="36"/>
      <c r="BC124" s="36"/>
      <c r="BD124" s="36"/>
      <c r="BE124" s="35"/>
    </row>
    <row r="125" spans="1:57" x14ac:dyDescent="0.25">
      <c r="B125" s="30">
        <v>43798</v>
      </c>
      <c r="C125" s="25" t="s">
        <v>166</v>
      </c>
      <c r="D125" s="51"/>
      <c r="H125" s="31"/>
      <c r="M125" s="31"/>
      <c r="Q125" s="31"/>
      <c r="U125" s="31"/>
      <c r="Y125" s="31"/>
      <c r="AC125" s="31"/>
      <c r="AG125" s="31"/>
      <c r="AJ125" s="14"/>
      <c r="AK125" s="31"/>
      <c r="AO125" s="83"/>
      <c r="AP125" s="83"/>
      <c r="AQ125" s="83"/>
      <c r="AR125" s="31"/>
      <c r="AW125" s="31"/>
      <c r="BA125" s="31"/>
      <c r="BE125" s="31"/>
    </row>
    <row r="126" spans="1:57" x14ac:dyDescent="0.25">
      <c r="B126" s="30">
        <v>43799</v>
      </c>
      <c r="C126" s="25" t="s">
        <v>165</v>
      </c>
      <c r="D126" s="51" t="s">
        <v>495</v>
      </c>
      <c r="H126" s="31"/>
      <c r="M126" s="31"/>
      <c r="N126">
        <v>3</v>
      </c>
      <c r="Q126" s="31"/>
      <c r="U126" s="31"/>
      <c r="V126">
        <v>1</v>
      </c>
      <c r="Y126" s="31"/>
      <c r="AC126" s="31"/>
      <c r="AG126" s="31"/>
      <c r="AJ126" s="14"/>
      <c r="AK126" s="31"/>
      <c r="AO126" s="83"/>
      <c r="AP126" s="83"/>
      <c r="AQ126" s="83"/>
      <c r="AR126" s="31"/>
      <c r="AW126" s="31"/>
      <c r="BA126" s="31"/>
      <c r="BE126" s="31"/>
    </row>
    <row r="127" spans="1:57" ht="30" x14ac:dyDescent="0.25">
      <c r="B127" s="30">
        <v>43800</v>
      </c>
      <c r="C127" s="25" t="s">
        <v>164</v>
      </c>
      <c r="D127" s="54" t="s">
        <v>498</v>
      </c>
      <c r="H127" s="31"/>
      <c r="M127" s="31"/>
      <c r="N127">
        <v>1</v>
      </c>
      <c r="Q127" s="31"/>
      <c r="U127" s="31"/>
      <c r="V127">
        <v>2</v>
      </c>
      <c r="Y127" s="31"/>
      <c r="AC127" s="31"/>
      <c r="AG127" s="31"/>
      <c r="AJ127" s="14"/>
      <c r="AK127" s="31">
        <v>1</v>
      </c>
      <c r="AO127" s="83"/>
      <c r="AP127" s="83"/>
      <c r="AQ127" s="83"/>
      <c r="AR127" s="31"/>
      <c r="AW127" s="31"/>
      <c r="BA127" s="31"/>
      <c r="BE127" s="31"/>
    </row>
    <row r="128" spans="1:57" x14ac:dyDescent="0.25">
      <c r="B128" s="30">
        <v>43801</v>
      </c>
      <c r="C128" s="25" t="s">
        <v>175</v>
      </c>
      <c r="D128" s="51"/>
      <c r="H128" s="31"/>
      <c r="M128" s="31"/>
      <c r="Q128" s="31"/>
      <c r="U128" s="31"/>
      <c r="Y128" s="31"/>
      <c r="AC128" s="31"/>
      <c r="AG128" s="31"/>
      <c r="AJ128" s="14"/>
      <c r="AK128" s="31"/>
      <c r="AO128" s="83"/>
      <c r="AP128" s="83"/>
      <c r="AQ128" s="83"/>
      <c r="AR128" s="31"/>
      <c r="AW128" s="31"/>
      <c r="BA128" s="31"/>
      <c r="BE128" s="31"/>
    </row>
    <row r="129" spans="1:57" ht="30" x14ac:dyDescent="0.25">
      <c r="A129" s="36"/>
      <c r="B129" s="33">
        <v>43802</v>
      </c>
      <c r="C129" s="34" t="s">
        <v>181</v>
      </c>
      <c r="D129" s="60" t="s">
        <v>518</v>
      </c>
      <c r="H129" s="31"/>
      <c r="J129">
        <v>1</v>
      </c>
      <c r="M129" s="31"/>
      <c r="N129">
        <v>1</v>
      </c>
      <c r="Q129" s="31"/>
      <c r="U129" s="31"/>
      <c r="V129">
        <v>1</v>
      </c>
      <c r="Y129" s="31"/>
      <c r="AC129" s="31"/>
      <c r="AG129" s="31"/>
      <c r="AI129">
        <v>1</v>
      </c>
      <c r="AJ129" s="14"/>
      <c r="AK129" s="31">
        <v>1</v>
      </c>
      <c r="AO129" s="83"/>
      <c r="AP129" s="83"/>
      <c r="AQ129" s="83"/>
      <c r="AR129" s="31"/>
      <c r="AW129" s="31"/>
      <c r="BA129" s="31"/>
      <c r="BE129" s="31"/>
    </row>
    <row r="130" spans="1:57" x14ac:dyDescent="0.25">
      <c r="A130" s="36"/>
      <c r="B130" s="33">
        <v>43803</v>
      </c>
      <c r="C130" s="34" t="s">
        <v>182</v>
      </c>
      <c r="D130" s="52"/>
      <c r="H130" s="31"/>
      <c r="M130" s="31"/>
      <c r="Q130" s="31"/>
      <c r="U130" s="31"/>
      <c r="Y130" s="31"/>
      <c r="AC130" s="31"/>
      <c r="AG130" s="31"/>
      <c r="AJ130" s="14"/>
      <c r="AK130" s="31"/>
      <c r="AO130" s="83"/>
      <c r="AP130" s="83"/>
      <c r="AQ130" s="83"/>
      <c r="AR130" s="31"/>
      <c r="AW130" s="31"/>
      <c r="BA130" s="31"/>
      <c r="BE130" s="31"/>
    </row>
    <row r="131" spans="1:57" x14ac:dyDescent="0.25">
      <c r="A131" s="36"/>
      <c r="B131" s="33">
        <v>43804</v>
      </c>
      <c r="C131" s="34" t="s">
        <v>167</v>
      </c>
      <c r="D131" s="52"/>
      <c r="H131" s="31"/>
      <c r="M131" s="31"/>
      <c r="Q131" s="31"/>
      <c r="U131" s="31"/>
      <c r="Y131" s="31"/>
      <c r="AC131" s="31"/>
      <c r="AG131" s="31"/>
      <c r="AJ131" s="14"/>
      <c r="AK131" s="31"/>
      <c r="AO131" s="83"/>
      <c r="AP131" s="83"/>
      <c r="AQ131" s="83"/>
      <c r="AR131" s="31"/>
      <c r="AW131" s="31"/>
      <c r="BA131" s="31"/>
      <c r="BE131" s="31"/>
    </row>
    <row r="132" spans="1:57" x14ac:dyDescent="0.25">
      <c r="A132" s="36"/>
      <c r="B132" s="33">
        <v>43805</v>
      </c>
      <c r="C132" s="34" t="s">
        <v>166</v>
      </c>
      <c r="D132" s="52"/>
      <c r="H132" s="31"/>
      <c r="M132" s="31"/>
      <c r="Q132" s="31"/>
      <c r="U132" s="31"/>
      <c r="Y132" s="31"/>
      <c r="AC132" s="31"/>
      <c r="AG132" s="31"/>
      <c r="AJ132" s="14"/>
      <c r="AK132" s="31"/>
      <c r="AO132" s="83"/>
      <c r="AP132" s="83"/>
      <c r="AQ132" s="83"/>
      <c r="AR132" s="31"/>
      <c r="AW132" s="31"/>
      <c r="BA132" s="31"/>
      <c r="BE132" s="31"/>
    </row>
    <row r="133" spans="1:57" x14ac:dyDescent="0.25">
      <c r="A133" s="36"/>
      <c r="B133" s="33">
        <v>43806</v>
      </c>
      <c r="C133" s="34" t="s">
        <v>165</v>
      </c>
      <c r="D133" s="52"/>
      <c r="H133" s="31"/>
      <c r="M133" s="31"/>
      <c r="Q133" s="31"/>
      <c r="U133" s="31"/>
      <c r="Y133" s="31"/>
      <c r="AC133" s="31"/>
      <c r="AG133" s="31"/>
      <c r="AJ133" s="14"/>
      <c r="AK133" s="31"/>
      <c r="AO133" s="83"/>
      <c r="AP133" s="83"/>
      <c r="AQ133" s="83"/>
      <c r="AR133" s="31"/>
      <c r="AW133" s="31"/>
      <c r="BA133" s="31"/>
      <c r="BE133" s="31"/>
    </row>
    <row r="134" spans="1:57" x14ac:dyDescent="0.25">
      <c r="A134" s="36"/>
      <c r="B134" s="33">
        <v>43807</v>
      </c>
      <c r="C134" s="34" t="s">
        <v>164</v>
      </c>
      <c r="D134" s="52"/>
      <c r="H134" s="31"/>
      <c r="M134" s="31"/>
      <c r="Q134" s="31"/>
      <c r="U134" s="31"/>
      <c r="Y134" s="31"/>
      <c r="AC134" s="31"/>
      <c r="AG134" s="31"/>
      <c r="AJ134" s="14"/>
      <c r="AK134" s="31"/>
      <c r="AO134" s="83"/>
      <c r="AP134" s="83"/>
      <c r="AQ134" s="83"/>
      <c r="AR134" s="31"/>
      <c r="AW134" s="31"/>
      <c r="BA134" s="31"/>
      <c r="BE134" s="31"/>
    </row>
    <row r="135" spans="1:57" x14ac:dyDescent="0.25">
      <c r="A135" s="36"/>
      <c r="B135" s="33">
        <v>43808</v>
      </c>
      <c r="C135" s="34" t="s">
        <v>175</v>
      </c>
      <c r="D135" s="52"/>
      <c r="H135" s="31"/>
      <c r="M135" s="31"/>
      <c r="Q135" s="31"/>
      <c r="U135" s="31"/>
      <c r="Y135" s="31"/>
      <c r="AC135" s="31"/>
      <c r="AG135" s="31"/>
      <c r="AJ135" s="14"/>
      <c r="AK135" s="31"/>
      <c r="AO135" s="83"/>
      <c r="AP135" s="83"/>
      <c r="AQ135" s="83"/>
      <c r="AR135" s="31"/>
      <c r="AW135" s="31"/>
      <c r="BA135" s="31"/>
      <c r="BE135" s="31"/>
    </row>
    <row r="136" spans="1:57" x14ac:dyDescent="0.25">
      <c r="A136" s="36"/>
      <c r="B136" s="33">
        <v>43809</v>
      </c>
      <c r="C136" s="34" t="s">
        <v>181</v>
      </c>
      <c r="D136" s="52"/>
      <c r="H136" s="31"/>
      <c r="M136" s="31"/>
      <c r="Q136" s="31"/>
      <c r="U136" s="31"/>
      <c r="Y136" s="31"/>
      <c r="AC136" s="31"/>
      <c r="AG136" s="31"/>
      <c r="AJ136" s="14"/>
      <c r="AK136" s="31"/>
      <c r="AO136" s="83"/>
      <c r="AP136" s="83"/>
      <c r="AQ136" s="83"/>
      <c r="AR136" s="31"/>
      <c r="AW136" s="31"/>
      <c r="BA136" s="31"/>
      <c r="BE136" s="31"/>
    </row>
    <row r="137" spans="1:57" x14ac:dyDescent="0.25">
      <c r="A137" s="36"/>
      <c r="B137" s="33">
        <v>43810</v>
      </c>
      <c r="C137" s="34" t="s">
        <v>182</v>
      </c>
      <c r="D137" s="52"/>
      <c r="H137" s="31"/>
      <c r="M137" s="31"/>
      <c r="Q137" s="31"/>
      <c r="U137" s="31"/>
      <c r="Y137" s="31"/>
      <c r="AC137" s="31"/>
      <c r="AG137" s="31"/>
      <c r="AJ137" s="14"/>
      <c r="AK137" s="31"/>
      <c r="AO137" s="83"/>
      <c r="AP137" s="83"/>
      <c r="AQ137" s="83"/>
      <c r="AR137" s="31"/>
      <c r="AW137" s="31"/>
      <c r="BA137" s="31"/>
      <c r="BE137" s="31"/>
    </row>
    <row r="138" spans="1:57" x14ac:dyDescent="0.25">
      <c r="A138" s="36"/>
      <c r="B138" s="33">
        <v>43811</v>
      </c>
      <c r="C138" s="34" t="s">
        <v>167</v>
      </c>
      <c r="D138" s="52"/>
      <c r="H138" s="31"/>
      <c r="M138" s="31"/>
      <c r="Q138" s="31"/>
      <c r="U138" s="31"/>
      <c r="Y138" s="31"/>
      <c r="AC138" s="31"/>
      <c r="AG138" s="31"/>
      <c r="AJ138" s="14"/>
      <c r="AK138" s="31"/>
      <c r="AO138" s="83"/>
      <c r="AP138" s="83"/>
      <c r="AQ138" s="83"/>
      <c r="AR138" s="31"/>
      <c r="AW138" s="31"/>
      <c r="BA138" s="31"/>
      <c r="BE138" s="31"/>
    </row>
    <row r="139" spans="1:57" x14ac:dyDescent="0.25">
      <c r="A139" s="36"/>
      <c r="B139" s="33">
        <v>43812</v>
      </c>
      <c r="C139" s="34" t="s">
        <v>166</v>
      </c>
      <c r="D139" s="52"/>
      <c r="H139" s="31"/>
      <c r="M139" s="31"/>
      <c r="Q139" s="31"/>
      <c r="U139" s="31"/>
      <c r="Y139" s="31"/>
      <c r="AC139" s="31"/>
      <c r="AG139" s="31"/>
      <c r="AJ139" s="14"/>
      <c r="AK139" s="31"/>
      <c r="AO139" s="83"/>
      <c r="AP139" s="83"/>
      <c r="AQ139" s="83"/>
      <c r="AR139" s="31"/>
      <c r="AW139" s="31"/>
      <c r="BA139" s="31"/>
      <c r="BE139" s="31"/>
    </row>
    <row r="140" spans="1:57" x14ac:dyDescent="0.25">
      <c r="B140" s="30">
        <v>43813</v>
      </c>
      <c r="C140" s="25" t="s">
        <v>165</v>
      </c>
      <c r="D140" s="51"/>
      <c r="E140">
        <v>1</v>
      </c>
      <c r="F140">
        <v>4</v>
      </c>
      <c r="H140" s="31"/>
      <c r="M140" s="31"/>
      <c r="Q140" s="31"/>
      <c r="U140" s="31"/>
      <c r="Y140" s="31"/>
      <c r="AC140" s="31"/>
      <c r="AG140" s="31"/>
      <c r="AI140">
        <v>2</v>
      </c>
      <c r="AJ140" s="14"/>
      <c r="AK140" s="31">
        <v>2</v>
      </c>
      <c r="AO140" s="83"/>
      <c r="AP140" s="83"/>
      <c r="AQ140" s="83"/>
      <c r="AR140" s="31"/>
      <c r="AW140" s="31"/>
      <c r="BA140" s="31"/>
      <c r="BE140" s="31"/>
    </row>
    <row r="141" spans="1:57" x14ac:dyDescent="0.25">
      <c r="B141" s="30">
        <v>43814</v>
      </c>
      <c r="C141" s="25" t="s">
        <v>164</v>
      </c>
      <c r="D141" s="51"/>
      <c r="H141" s="31"/>
      <c r="M141" s="31"/>
      <c r="Q141" s="31"/>
      <c r="U141" s="31"/>
      <c r="V141">
        <v>1</v>
      </c>
      <c r="Y141" s="31"/>
      <c r="AC141" s="31"/>
      <c r="AG141" s="31"/>
      <c r="AI141">
        <v>1</v>
      </c>
      <c r="AJ141" s="14"/>
      <c r="AK141" s="31">
        <v>1</v>
      </c>
      <c r="AO141" s="83"/>
      <c r="AP141" s="83"/>
      <c r="AQ141" s="83"/>
      <c r="AR141" s="31"/>
      <c r="AW141" s="31"/>
      <c r="BA141" s="31"/>
      <c r="BE141" s="31"/>
    </row>
    <row r="142" spans="1:57" x14ac:dyDescent="0.25">
      <c r="B142" s="30">
        <v>43815</v>
      </c>
      <c r="C142" s="25" t="s">
        <v>175</v>
      </c>
      <c r="D142" s="51"/>
      <c r="H142" s="31"/>
      <c r="M142" s="31"/>
      <c r="Q142" s="31"/>
      <c r="U142" s="31"/>
      <c r="Y142" s="31"/>
      <c r="AC142" s="31"/>
      <c r="AG142" s="31"/>
      <c r="AI142">
        <v>2</v>
      </c>
      <c r="AJ142" s="14"/>
      <c r="AK142" s="31">
        <v>2</v>
      </c>
      <c r="AO142" s="83"/>
      <c r="AP142" s="83"/>
      <c r="AQ142" s="83"/>
      <c r="AR142" s="31"/>
      <c r="AW142" s="31"/>
      <c r="BA142" s="31"/>
      <c r="BE142" s="31"/>
    </row>
    <row r="143" spans="1:57" x14ac:dyDescent="0.25">
      <c r="A143" s="36"/>
      <c r="B143" s="33">
        <v>43816</v>
      </c>
      <c r="C143" s="34" t="s">
        <v>181</v>
      </c>
      <c r="D143" s="52" t="s">
        <v>505</v>
      </c>
      <c r="H143" s="31"/>
      <c r="M143" s="31"/>
      <c r="Q143" s="31"/>
      <c r="U143" s="31"/>
      <c r="Y143" s="31"/>
      <c r="AC143" s="31"/>
      <c r="AG143" s="31"/>
      <c r="AJ143" s="14"/>
      <c r="AK143" s="31"/>
      <c r="AO143" s="83"/>
      <c r="AP143" s="83"/>
      <c r="AQ143" s="83"/>
      <c r="AR143" s="31"/>
      <c r="AW143" s="31"/>
      <c r="BA143" s="31"/>
      <c r="BE143" s="31"/>
    </row>
    <row r="144" spans="1:57" x14ac:dyDescent="0.25">
      <c r="B144" s="30">
        <v>43817</v>
      </c>
      <c r="C144" s="25" t="s">
        <v>182</v>
      </c>
      <c r="D144" s="51"/>
      <c r="F144">
        <v>3</v>
      </c>
      <c r="G144">
        <v>2</v>
      </c>
      <c r="H144" s="31"/>
      <c r="M144" s="31"/>
      <c r="Q144" s="31"/>
      <c r="U144" s="31"/>
      <c r="Y144" s="31"/>
      <c r="AC144" s="31"/>
      <c r="AG144" s="31"/>
      <c r="AJ144" s="14"/>
      <c r="AK144" s="31"/>
      <c r="AO144" s="83"/>
      <c r="AP144" s="83"/>
      <c r="AQ144" s="83"/>
      <c r="AR144" s="31"/>
      <c r="AW144" s="31"/>
      <c r="BA144" s="31"/>
      <c r="BE144" s="31"/>
    </row>
    <row r="145" spans="1:57" x14ac:dyDescent="0.25">
      <c r="B145" s="30">
        <v>43818</v>
      </c>
      <c r="C145" s="25" t="s">
        <v>167</v>
      </c>
      <c r="D145" s="51" t="s">
        <v>549</v>
      </c>
      <c r="E145">
        <v>1</v>
      </c>
      <c r="F145">
        <v>4</v>
      </c>
      <c r="H145" s="31"/>
      <c r="M145" s="31"/>
      <c r="N145">
        <v>1</v>
      </c>
      <c r="Q145" s="31"/>
      <c r="U145" s="31"/>
      <c r="V145">
        <v>1</v>
      </c>
      <c r="Y145" s="31"/>
      <c r="AC145" s="31"/>
      <c r="AF145">
        <v>2</v>
      </c>
      <c r="AG145" s="31"/>
      <c r="AI145">
        <v>3</v>
      </c>
      <c r="AJ145" s="14"/>
      <c r="AK145" s="31">
        <v>1</v>
      </c>
      <c r="AO145" s="83"/>
      <c r="AP145" s="83"/>
      <c r="AQ145" s="83"/>
      <c r="AR145" s="31">
        <v>1</v>
      </c>
      <c r="AW145" s="31"/>
      <c r="BA145" s="31"/>
      <c r="BE145" s="31"/>
    </row>
    <row r="146" spans="1:57" x14ac:dyDescent="0.25">
      <c r="B146" s="30">
        <v>43819</v>
      </c>
      <c r="C146" s="25" t="s">
        <v>166</v>
      </c>
      <c r="D146" s="51" t="s">
        <v>384</v>
      </c>
      <c r="E146">
        <v>2</v>
      </c>
      <c r="F146">
        <v>4</v>
      </c>
      <c r="G146">
        <v>3</v>
      </c>
      <c r="H146" s="31"/>
      <c r="M146" s="31"/>
      <c r="N146">
        <v>2</v>
      </c>
      <c r="Q146" s="31"/>
      <c r="U146" s="31"/>
      <c r="V146">
        <v>1</v>
      </c>
      <c r="Y146" s="31"/>
      <c r="AC146" s="31"/>
      <c r="AG146" s="31"/>
      <c r="AI146">
        <v>4</v>
      </c>
      <c r="AJ146" s="14"/>
      <c r="AK146" s="31">
        <v>2</v>
      </c>
      <c r="AO146" s="83"/>
      <c r="AP146" s="83"/>
      <c r="AQ146" s="83"/>
      <c r="AR146" s="31">
        <v>1</v>
      </c>
      <c r="AW146" s="31"/>
      <c r="BA146" s="31"/>
      <c r="BE146" s="31"/>
    </row>
    <row r="147" spans="1:57" x14ac:dyDescent="0.25">
      <c r="B147" s="30">
        <v>43820</v>
      </c>
      <c r="C147" s="25" t="s">
        <v>165</v>
      </c>
      <c r="D147" s="51"/>
      <c r="F147">
        <v>4</v>
      </c>
      <c r="G147">
        <v>4</v>
      </c>
      <c r="H147" s="31"/>
      <c r="M147" s="31"/>
      <c r="Q147" s="31"/>
      <c r="U147" s="31"/>
      <c r="V147">
        <v>1</v>
      </c>
      <c r="Y147" s="31"/>
      <c r="AC147" s="31"/>
      <c r="AG147" s="31"/>
      <c r="AI147">
        <v>1</v>
      </c>
      <c r="AJ147" s="14"/>
      <c r="AK147" s="31"/>
      <c r="AO147" s="83"/>
      <c r="AP147" s="83"/>
      <c r="AQ147" s="83"/>
      <c r="AR147" s="31"/>
      <c r="AW147" s="31"/>
      <c r="BA147" s="31"/>
      <c r="BE147" s="31"/>
    </row>
    <row r="148" spans="1:57" x14ac:dyDescent="0.25">
      <c r="B148" s="30">
        <v>43821</v>
      </c>
      <c r="C148" s="25" t="s">
        <v>164</v>
      </c>
      <c r="D148" s="51"/>
      <c r="E148">
        <v>1</v>
      </c>
      <c r="F148">
        <v>4</v>
      </c>
      <c r="G148">
        <v>1</v>
      </c>
      <c r="H148" s="31"/>
      <c r="M148" s="31"/>
      <c r="N148">
        <v>6</v>
      </c>
      <c r="Q148" s="31"/>
      <c r="U148" s="31"/>
      <c r="V148">
        <v>1</v>
      </c>
      <c r="Y148" s="31"/>
      <c r="AC148" s="31"/>
      <c r="AG148" s="31"/>
      <c r="AJ148" s="14"/>
      <c r="AK148" s="31">
        <v>2</v>
      </c>
      <c r="AO148" s="83"/>
      <c r="AP148" s="83"/>
      <c r="AQ148" s="83"/>
      <c r="AR148" s="31"/>
      <c r="AW148" s="31"/>
      <c r="BA148" s="31"/>
      <c r="BE148" s="31"/>
    </row>
    <row r="149" spans="1:57" x14ac:dyDescent="0.25">
      <c r="B149" s="30">
        <v>43822</v>
      </c>
      <c r="C149" s="25" t="s">
        <v>175</v>
      </c>
      <c r="D149" s="51"/>
      <c r="F149">
        <v>4</v>
      </c>
      <c r="G149">
        <v>1</v>
      </c>
      <c r="H149" s="31"/>
      <c r="M149" s="31"/>
      <c r="Q149" s="31"/>
      <c r="U149" s="31"/>
      <c r="Y149" s="31"/>
      <c r="AC149" s="31"/>
      <c r="AG149" s="31"/>
      <c r="AJ149" s="14"/>
      <c r="AK149" s="31"/>
      <c r="AO149" s="83"/>
      <c r="AP149" s="83"/>
      <c r="AQ149" s="83"/>
      <c r="AR149" s="31"/>
      <c r="AW149" s="31"/>
      <c r="BA149" s="31"/>
      <c r="BE149" s="31"/>
    </row>
    <row r="150" spans="1:57" x14ac:dyDescent="0.25">
      <c r="B150" s="30">
        <v>43823</v>
      </c>
      <c r="C150" s="25" t="s">
        <v>181</v>
      </c>
      <c r="D150" s="51"/>
      <c r="E150">
        <v>1</v>
      </c>
      <c r="H150" s="31"/>
      <c r="M150" s="31"/>
      <c r="Q150" s="31"/>
      <c r="U150" s="31"/>
      <c r="Y150" s="31"/>
      <c r="AC150" s="31"/>
      <c r="AG150" s="31"/>
      <c r="AJ150" s="14"/>
      <c r="AK150" s="31"/>
      <c r="AO150" s="83"/>
      <c r="AP150" s="83"/>
      <c r="AQ150" s="83"/>
      <c r="AR150" s="31"/>
      <c r="AW150" s="31"/>
      <c r="BA150" s="31"/>
      <c r="BE150" s="31"/>
    </row>
    <row r="151" spans="1:57" x14ac:dyDescent="0.25">
      <c r="A151" s="1"/>
      <c r="B151" s="64">
        <v>43824</v>
      </c>
      <c r="C151" s="65" t="s">
        <v>182</v>
      </c>
      <c r="D151" s="66"/>
      <c r="E151" s="1">
        <v>1</v>
      </c>
      <c r="F151" s="1">
        <v>1</v>
      </c>
      <c r="G151" s="1">
        <v>2</v>
      </c>
      <c r="H151" s="67"/>
      <c r="I151" s="1"/>
      <c r="J151" s="1"/>
      <c r="K151" s="1"/>
      <c r="L151" s="1"/>
      <c r="M151" s="67"/>
      <c r="N151" s="1">
        <v>1</v>
      </c>
      <c r="O151" s="1"/>
      <c r="P151" s="1"/>
      <c r="Q151" s="67"/>
      <c r="R151" s="1"/>
      <c r="S151" s="1"/>
      <c r="T151" s="1"/>
      <c r="U151" s="67"/>
      <c r="V151" s="1"/>
      <c r="W151" s="1"/>
      <c r="X151" s="1"/>
      <c r="Y151" s="67"/>
      <c r="Z151" s="1"/>
      <c r="AA151" s="1"/>
      <c r="AB151" s="1"/>
      <c r="AC151" s="67"/>
      <c r="AD151" s="1"/>
      <c r="AE151" s="1"/>
      <c r="AF151" s="1"/>
      <c r="AG151" s="67"/>
      <c r="AH151" s="1"/>
      <c r="AI151" s="1">
        <v>4</v>
      </c>
      <c r="AJ151" s="1"/>
      <c r="AK151" s="67">
        <v>2</v>
      </c>
      <c r="AL151" s="1"/>
      <c r="AM151" s="1"/>
      <c r="AN151" s="1"/>
      <c r="AO151" s="85"/>
      <c r="AP151" s="85"/>
      <c r="AQ151" s="85"/>
      <c r="AR151" s="67"/>
      <c r="AS151" s="1"/>
      <c r="AT151" s="1"/>
      <c r="AU151" s="1"/>
      <c r="AV151" s="1"/>
      <c r="AW151" s="67"/>
      <c r="AX151" s="1"/>
      <c r="AY151" s="1"/>
      <c r="AZ151" s="1"/>
      <c r="BA151" s="67"/>
      <c r="BB151" s="1"/>
      <c r="BC151" s="1"/>
      <c r="BD151" s="1"/>
      <c r="BE151" s="67"/>
    </row>
    <row r="152" spans="1:57" x14ac:dyDescent="0.25">
      <c r="B152" s="30">
        <v>43825</v>
      </c>
      <c r="C152" s="25" t="s">
        <v>167</v>
      </c>
      <c r="D152" s="51" t="s">
        <v>528</v>
      </c>
      <c r="H152" s="31"/>
      <c r="M152" s="31"/>
      <c r="Q152" s="31"/>
      <c r="U152" s="31"/>
      <c r="Y152" s="31"/>
      <c r="AC152" s="31"/>
      <c r="AG152" s="31"/>
      <c r="AJ152" s="14"/>
      <c r="AK152" s="31">
        <v>2</v>
      </c>
      <c r="AO152" s="83"/>
      <c r="AP152" s="83"/>
      <c r="AQ152" s="83"/>
      <c r="AR152" s="31"/>
      <c r="AW152" s="31"/>
      <c r="BA152" s="31"/>
      <c r="BE152" s="31"/>
    </row>
    <row r="153" spans="1:57" x14ac:dyDescent="0.25">
      <c r="B153" s="30">
        <v>43826</v>
      </c>
      <c r="C153" s="25" t="s">
        <v>166</v>
      </c>
      <c r="D153" s="51"/>
      <c r="H153" s="31"/>
      <c r="M153" s="31"/>
      <c r="Q153" s="31"/>
      <c r="U153" s="31"/>
      <c r="W153">
        <v>1</v>
      </c>
      <c r="Y153" s="31"/>
      <c r="AC153" s="31"/>
      <c r="AG153" s="31"/>
      <c r="AI153">
        <v>1</v>
      </c>
      <c r="AJ153" s="14"/>
      <c r="AK153" s="31">
        <v>1</v>
      </c>
      <c r="AO153" s="83"/>
      <c r="AP153" s="83"/>
      <c r="AQ153" s="83"/>
      <c r="AR153" s="31"/>
      <c r="AW153" s="31"/>
      <c r="BA153" s="31"/>
      <c r="BE153" s="31"/>
    </row>
    <row r="154" spans="1:57" x14ac:dyDescent="0.25">
      <c r="B154" s="30">
        <v>43827</v>
      </c>
      <c r="C154" s="25" t="s">
        <v>165</v>
      </c>
      <c r="D154" s="51" t="s">
        <v>536</v>
      </c>
      <c r="E154">
        <v>1</v>
      </c>
      <c r="F154">
        <v>4</v>
      </c>
      <c r="G154">
        <v>5</v>
      </c>
      <c r="H154" s="31"/>
      <c r="M154" s="31"/>
      <c r="Q154" s="31"/>
      <c r="U154" s="31"/>
      <c r="W154">
        <v>1</v>
      </c>
      <c r="Y154" s="31"/>
      <c r="AC154" s="31"/>
      <c r="AG154" s="31"/>
      <c r="AI154">
        <v>3</v>
      </c>
      <c r="AJ154" s="14"/>
      <c r="AK154" s="31">
        <v>1</v>
      </c>
      <c r="AO154" s="83"/>
      <c r="AP154" s="83"/>
      <c r="AQ154" s="83"/>
      <c r="AR154" s="31"/>
      <c r="AW154" s="31"/>
      <c r="BA154" s="31"/>
      <c r="BE154" s="31"/>
    </row>
    <row r="155" spans="1:57" x14ac:dyDescent="0.25">
      <c r="A155" s="14"/>
      <c r="B155" s="68">
        <v>43828</v>
      </c>
      <c r="C155" s="69" t="s">
        <v>164</v>
      </c>
      <c r="D155" s="51" t="s">
        <v>412</v>
      </c>
      <c r="E155" s="14"/>
      <c r="F155" s="14"/>
      <c r="G155" s="14"/>
      <c r="H155" s="31"/>
      <c r="I155" s="14"/>
      <c r="J155" s="14"/>
      <c r="K155" s="14"/>
      <c r="L155" s="14"/>
      <c r="M155" s="31"/>
      <c r="N155" s="14"/>
      <c r="O155" s="14"/>
      <c r="P155" s="14"/>
      <c r="Q155" s="31"/>
      <c r="R155" s="14"/>
      <c r="S155" s="14"/>
      <c r="T155" s="14"/>
      <c r="U155" s="31"/>
      <c r="V155" s="14">
        <v>2</v>
      </c>
      <c r="W155" s="14">
        <v>1</v>
      </c>
      <c r="X155" s="14"/>
      <c r="Y155" s="31"/>
      <c r="Z155" s="14"/>
      <c r="AA155" s="14"/>
      <c r="AB155" s="14"/>
      <c r="AC155" s="31"/>
      <c r="AD155" s="14"/>
      <c r="AE155" s="14"/>
      <c r="AF155" s="14"/>
      <c r="AG155" s="31"/>
      <c r="AH155" s="14"/>
      <c r="AI155" s="14">
        <v>1</v>
      </c>
      <c r="AJ155" s="14"/>
      <c r="AK155" s="31">
        <v>2</v>
      </c>
      <c r="AL155" s="14"/>
      <c r="AM155" s="14"/>
      <c r="AN155" s="14"/>
      <c r="AO155" s="86"/>
      <c r="AP155" s="86"/>
      <c r="AQ155" s="86"/>
      <c r="AR155" s="31">
        <v>1</v>
      </c>
      <c r="AS155" s="14"/>
      <c r="AT155" s="14"/>
      <c r="AU155" s="14"/>
      <c r="AV155" s="14"/>
      <c r="AW155" s="31"/>
      <c r="AX155" s="14"/>
      <c r="AY155" s="14"/>
      <c r="AZ155" s="14"/>
      <c r="BA155" s="31"/>
      <c r="BB155" s="14"/>
      <c r="BC155" s="14"/>
      <c r="BD155" s="14"/>
      <c r="BE155" s="31"/>
    </row>
    <row r="156" spans="1:57" x14ac:dyDescent="0.25">
      <c r="A156" s="14"/>
      <c r="B156" s="68">
        <v>43829</v>
      </c>
      <c r="C156" s="69" t="s">
        <v>175</v>
      </c>
      <c r="D156" s="51"/>
      <c r="E156" s="14"/>
      <c r="F156" s="14"/>
      <c r="G156" s="14"/>
      <c r="H156" s="31"/>
      <c r="I156" s="14"/>
      <c r="J156" s="14"/>
      <c r="K156" s="14"/>
      <c r="L156" s="14"/>
      <c r="M156" s="31"/>
      <c r="N156" s="14"/>
      <c r="O156" s="14"/>
      <c r="P156" s="14"/>
      <c r="Q156" s="31"/>
      <c r="R156" s="14"/>
      <c r="S156" s="14"/>
      <c r="T156" s="14"/>
      <c r="U156" s="31"/>
      <c r="V156" s="14"/>
      <c r="W156" s="14"/>
      <c r="X156" s="14"/>
      <c r="Y156" s="31"/>
      <c r="Z156" s="14"/>
      <c r="AA156" s="14"/>
      <c r="AB156" s="14"/>
      <c r="AC156" s="31"/>
      <c r="AD156" s="14"/>
      <c r="AE156" s="14"/>
      <c r="AF156" s="14"/>
      <c r="AG156" s="31"/>
      <c r="AH156" s="14"/>
      <c r="AI156" s="14"/>
      <c r="AJ156" s="14"/>
      <c r="AK156" s="31"/>
      <c r="AL156" s="14"/>
      <c r="AM156" s="14"/>
      <c r="AN156" s="14"/>
      <c r="AO156" s="86"/>
      <c r="AP156" s="86"/>
      <c r="AQ156" s="86"/>
      <c r="AR156" s="31"/>
      <c r="AS156" s="14"/>
      <c r="AT156" s="14"/>
      <c r="AU156" s="14"/>
      <c r="AV156" s="14"/>
      <c r="AW156" s="31"/>
      <c r="AX156" s="14"/>
      <c r="AY156" s="14"/>
      <c r="AZ156" s="14"/>
      <c r="BA156" s="31"/>
      <c r="BB156" s="14"/>
      <c r="BC156" s="14"/>
      <c r="BD156" s="14"/>
      <c r="BE156" s="31"/>
    </row>
    <row r="157" spans="1:57" ht="15.75" thickBot="1" x14ac:dyDescent="0.3">
      <c r="A157" s="47"/>
      <c r="B157" s="48">
        <v>43830</v>
      </c>
      <c r="C157" s="49" t="s">
        <v>181</v>
      </c>
      <c r="D157" s="53" t="s">
        <v>549</v>
      </c>
      <c r="E157" s="47">
        <v>1</v>
      </c>
      <c r="F157" s="47">
        <v>5</v>
      </c>
      <c r="G157" s="47">
        <v>2</v>
      </c>
      <c r="H157" s="50"/>
      <c r="I157" s="47"/>
      <c r="J157" s="47"/>
      <c r="K157" s="47"/>
      <c r="L157" s="47"/>
      <c r="M157" s="50"/>
      <c r="N157" s="47"/>
      <c r="O157" s="47"/>
      <c r="P157" s="47"/>
      <c r="Q157" s="50"/>
      <c r="R157" s="47"/>
      <c r="S157" s="47"/>
      <c r="T157" s="47"/>
      <c r="U157" s="50"/>
      <c r="V157" s="47"/>
      <c r="W157" s="47"/>
      <c r="X157" s="47"/>
      <c r="Y157" s="50"/>
      <c r="Z157" s="47"/>
      <c r="AA157" s="47"/>
      <c r="AB157" s="47"/>
      <c r="AC157" s="50"/>
      <c r="AD157" s="47"/>
      <c r="AE157" s="47"/>
      <c r="AF157" s="47"/>
      <c r="AG157" s="50"/>
      <c r="AH157" s="47"/>
      <c r="AI157" s="47">
        <v>2</v>
      </c>
      <c r="AJ157" s="47"/>
      <c r="AK157" s="50">
        <v>1</v>
      </c>
      <c r="AL157" s="47"/>
      <c r="AM157" s="47"/>
      <c r="AN157" s="47"/>
      <c r="AO157" s="84"/>
      <c r="AP157" s="84"/>
      <c r="AQ157" s="84"/>
      <c r="AR157" s="50">
        <v>2</v>
      </c>
      <c r="AS157" s="47"/>
      <c r="AT157" s="47"/>
      <c r="AU157" s="47"/>
      <c r="AV157" s="47"/>
      <c r="AW157" s="50"/>
      <c r="AX157" s="47"/>
      <c r="AY157" s="47"/>
      <c r="AZ157" s="47"/>
      <c r="BA157" s="50"/>
      <c r="BB157" s="47"/>
      <c r="BC157" s="47"/>
      <c r="BD157" s="47"/>
      <c r="BE157" s="50"/>
    </row>
    <row r="158" spans="1:57" x14ac:dyDescent="0.25">
      <c r="B158" s="30">
        <v>43831</v>
      </c>
      <c r="C158" s="25" t="s">
        <v>182</v>
      </c>
      <c r="D158" s="51"/>
      <c r="E158">
        <v>1</v>
      </c>
      <c r="F158">
        <v>7</v>
      </c>
      <c r="G158">
        <v>4</v>
      </c>
      <c r="H158" s="31"/>
      <c r="M158" s="31"/>
      <c r="Q158" s="31"/>
      <c r="U158" s="31"/>
      <c r="V158">
        <v>1</v>
      </c>
      <c r="W158" s="26">
        <v>1</v>
      </c>
      <c r="Y158" s="31"/>
      <c r="AC158" s="31"/>
      <c r="AG158" s="31"/>
      <c r="AI158" s="26">
        <v>2</v>
      </c>
      <c r="AJ158" s="14"/>
      <c r="AK158" s="31">
        <v>1</v>
      </c>
      <c r="AO158" s="83"/>
      <c r="AP158" s="83"/>
      <c r="AQ158" s="83"/>
      <c r="AR158" s="31"/>
      <c r="AW158" s="31"/>
      <c r="BA158" s="31"/>
      <c r="BE158" s="31"/>
    </row>
    <row r="159" spans="1:57" x14ac:dyDescent="0.25">
      <c r="B159" s="30">
        <v>43832</v>
      </c>
      <c r="C159" s="25" t="s">
        <v>167</v>
      </c>
      <c r="D159" s="51"/>
      <c r="F159">
        <v>4</v>
      </c>
      <c r="G159">
        <v>3</v>
      </c>
      <c r="H159" s="31"/>
      <c r="M159" s="31"/>
      <c r="N159">
        <v>2</v>
      </c>
      <c r="Q159" s="31"/>
      <c r="U159" s="31"/>
      <c r="Y159" s="31"/>
      <c r="AC159" s="31"/>
      <c r="AG159" s="31"/>
      <c r="AI159" s="26">
        <v>2</v>
      </c>
      <c r="AJ159" s="14"/>
      <c r="AK159" s="31">
        <v>2</v>
      </c>
      <c r="AO159" s="83"/>
      <c r="AP159" s="83"/>
      <c r="AQ159" s="83"/>
      <c r="AR159" s="31"/>
      <c r="AW159" s="31"/>
      <c r="BA159" s="31"/>
      <c r="BE159" s="31"/>
    </row>
    <row r="160" spans="1:57" x14ac:dyDescent="0.25">
      <c r="B160" s="30">
        <v>43833</v>
      </c>
      <c r="C160" s="25" t="s">
        <v>166</v>
      </c>
      <c r="D160" s="51"/>
      <c r="F160">
        <v>4</v>
      </c>
      <c r="H160" s="31"/>
      <c r="M160" s="31"/>
      <c r="Q160" s="31"/>
      <c r="U160" s="31"/>
      <c r="Y160" s="31"/>
      <c r="AC160" s="31"/>
      <c r="AG160" s="31"/>
      <c r="AJ160" s="14"/>
      <c r="AK160" s="31"/>
      <c r="AO160" s="83"/>
      <c r="AP160" s="83"/>
      <c r="AQ160" s="83"/>
      <c r="AR160" s="31"/>
      <c r="AW160" s="31"/>
      <c r="BA160" s="31"/>
      <c r="BE160" s="31"/>
    </row>
    <row r="161" spans="2:57" ht="30" x14ac:dyDescent="0.25">
      <c r="B161" s="30">
        <v>43834</v>
      </c>
      <c r="C161" s="25" t="s">
        <v>165</v>
      </c>
      <c r="D161" s="54" t="s">
        <v>558</v>
      </c>
      <c r="H161" s="31">
        <v>1</v>
      </c>
      <c r="M161" s="31"/>
      <c r="Q161" s="31"/>
      <c r="U161" s="31"/>
      <c r="V161">
        <v>2</v>
      </c>
      <c r="Y161" s="31"/>
      <c r="AC161" s="31"/>
      <c r="AG161" s="31"/>
      <c r="AJ161" s="14"/>
      <c r="AK161" s="31"/>
      <c r="AO161" s="83"/>
      <c r="AP161" s="83"/>
      <c r="AQ161" s="83"/>
      <c r="AR161" s="31"/>
      <c r="AW161" s="31"/>
      <c r="AY161">
        <v>2</v>
      </c>
      <c r="BA161" s="31"/>
      <c r="BE161" s="31"/>
    </row>
    <row r="162" spans="2:57" ht="30" x14ac:dyDescent="0.25">
      <c r="B162" s="30">
        <v>43835</v>
      </c>
      <c r="C162" s="25" t="s">
        <v>164</v>
      </c>
      <c r="D162" s="54" t="s">
        <v>559</v>
      </c>
      <c r="E162">
        <v>2</v>
      </c>
      <c r="F162">
        <v>7</v>
      </c>
      <c r="G162">
        <v>3</v>
      </c>
      <c r="H162" s="31"/>
      <c r="M162" s="31"/>
      <c r="N162">
        <v>3</v>
      </c>
      <c r="Q162" s="31"/>
      <c r="U162" s="31"/>
      <c r="V162">
        <v>4</v>
      </c>
      <c r="Y162" s="31"/>
      <c r="AC162" s="31"/>
      <c r="AG162" s="31"/>
      <c r="AJ162" s="14"/>
      <c r="AK162" s="31">
        <v>2</v>
      </c>
      <c r="AO162" s="83"/>
      <c r="AP162" s="83"/>
      <c r="AQ162" s="83"/>
      <c r="AR162" s="31">
        <v>2</v>
      </c>
      <c r="AW162" s="31"/>
      <c r="AY162">
        <v>1</v>
      </c>
      <c r="BA162" s="31"/>
      <c r="BE162" s="31"/>
    </row>
    <row r="163" spans="2:57" x14ac:dyDescent="0.25">
      <c r="B163" s="30">
        <v>43836</v>
      </c>
      <c r="C163" s="25" t="s">
        <v>175</v>
      </c>
      <c r="D163" s="51" t="s">
        <v>564</v>
      </c>
      <c r="H163" s="31"/>
      <c r="M163" s="31"/>
      <c r="N163">
        <v>2</v>
      </c>
      <c r="Q163" s="31"/>
      <c r="U163" s="31"/>
      <c r="V163">
        <v>2</v>
      </c>
      <c r="Y163" s="31"/>
      <c r="AC163" s="31"/>
      <c r="AG163" s="31"/>
      <c r="AI163">
        <v>1</v>
      </c>
      <c r="AJ163" s="14"/>
      <c r="AK163" s="31">
        <v>1</v>
      </c>
      <c r="AO163" s="83"/>
      <c r="AP163" s="83"/>
      <c r="AQ163" s="83"/>
      <c r="AR163" s="31"/>
      <c r="AW163" s="31"/>
      <c r="BA163" s="31"/>
      <c r="BE163" s="31"/>
    </row>
    <row r="164" spans="2:57" x14ac:dyDescent="0.25">
      <c r="B164" s="30">
        <v>43837</v>
      </c>
      <c r="C164" s="25" t="s">
        <v>181</v>
      </c>
      <c r="D164" s="51"/>
      <c r="H164" s="31"/>
      <c r="M164" s="31"/>
      <c r="N164">
        <v>3</v>
      </c>
      <c r="Q164" s="31"/>
      <c r="U164" s="31"/>
      <c r="Y164" s="31"/>
      <c r="AC164" s="31"/>
      <c r="AF164">
        <v>1</v>
      </c>
      <c r="AG164" s="31"/>
      <c r="AI164">
        <v>2</v>
      </c>
      <c r="AJ164" s="14"/>
      <c r="AK164" s="31"/>
      <c r="AO164" s="83"/>
      <c r="AP164" s="83"/>
      <c r="AQ164" s="83"/>
      <c r="AR164" s="31"/>
      <c r="AW164" s="31"/>
      <c r="BA164" s="31"/>
      <c r="BE164" s="31"/>
    </row>
    <row r="165" spans="2:57" x14ac:dyDescent="0.25">
      <c r="B165" s="30">
        <v>43838</v>
      </c>
      <c r="C165" s="25" t="s">
        <v>182</v>
      </c>
      <c r="D165" s="51"/>
      <c r="E165">
        <v>1</v>
      </c>
      <c r="F165">
        <v>2</v>
      </c>
      <c r="H165" s="31"/>
      <c r="M165" s="31"/>
      <c r="N165">
        <v>2</v>
      </c>
      <c r="Q165" s="31"/>
      <c r="U165" s="31"/>
      <c r="V165">
        <v>1</v>
      </c>
      <c r="W165">
        <v>1</v>
      </c>
      <c r="Y165" s="31"/>
      <c r="AC165" s="31"/>
      <c r="AG165" s="31"/>
      <c r="AI165">
        <v>1</v>
      </c>
      <c r="AJ165" s="14"/>
      <c r="AK165" s="31">
        <v>1</v>
      </c>
      <c r="AO165" s="83"/>
      <c r="AP165" s="83"/>
      <c r="AQ165" s="83"/>
      <c r="AR165" s="31"/>
      <c r="AS165" t="s">
        <v>576</v>
      </c>
      <c r="AW165" s="31"/>
      <c r="BA165" s="31"/>
      <c r="BE165" s="31"/>
    </row>
    <row r="166" spans="2:57" x14ac:dyDescent="0.25">
      <c r="B166" s="30">
        <v>43839</v>
      </c>
      <c r="C166" s="25" t="s">
        <v>167</v>
      </c>
      <c r="D166" s="51"/>
      <c r="H166" s="31"/>
      <c r="M166" s="31"/>
      <c r="Q166" s="31"/>
      <c r="U166" s="31"/>
      <c r="Y166" s="31"/>
      <c r="AC166" s="31"/>
      <c r="AG166" s="31"/>
      <c r="AI166">
        <v>2</v>
      </c>
      <c r="AJ166" s="14"/>
      <c r="AK166" s="31"/>
      <c r="AO166" s="83"/>
      <c r="AP166" s="83"/>
      <c r="AQ166" s="83"/>
      <c r="AR166" s="31"/>
      <c r="AW166" s="31"/>
      <c r="BA166" s="31"/>
      <c r="BE166" s="31"/>
    </row>
    <row r="167" spans="2:57" x14ac:dyDescent="0.25">
      <c r="B167" s="30">
        <v>43840</v>
      </c>
      <c r="C167" s="25" t="s">
        <v>166</v>
      </c>
      <c r="D167" s="51"/>
      <c r="H167" s="31">
        <v>2</v>
      </c>
      <c r="M167" s="31"/>
      <c r="Q167" s="31"/>
      <c r="U167" s="31"/>
      <c r="Y167" s="31"/>
      <c r="AC167" s="31"/>
      <c r="AG167" s="31"/>
      <c r="AJ167" s="14"/>
      <c r="AK167" s="31"/>
      <c r="AO167" s="83"/>
      <c r="AP167" s="83"/>
      <c r="AQ167" s="83"/>
      <c r="AR167" s="31"/>
      <c r="AW167" s="31"/>
      <c r="BA167" s="31"/>
      <c r="BE167" s="31"/>
    </row>
    <row r="168" spans="2:57" x14ac:dyDescent="0.25">
      <c r="B168" s="30">
        <v>43841</v>
      </c>
      <c r="C168" s="25" t="s">
        <v>165</v>
      </c>
      <c r="D168" s="51"/>
      <c r="H168" s="31"/>
      <c r="M168" s="31"/>
      <c r="Q168" s="31"/>
      <c r="U168" s="31"/>
      <c r="V168">
        <v>2</v>
      </c>
      <c r="Y168" s="31"/>
      <c r="AC168" s="31"/>
      <c r="AG168" s="31"/>
      <c r="AH168">
        <v>2</v>
      </c>
      <c r="AI168">
        <v>2</v>
      </c>
      <c r="AJ168" s="14"/>
      <c r="AK168" s="31"/>
      <c r="AO168" s="83"/>
      <c r="AP168" s="83"/>
      <c r="AQ168" s="83"/>
      <c r="AR168" s="31"/>
      <c r="AW168" s="31"/>
      <c r="BA168" s="31"/>
      <c r="BE168" s="31"/>
    </row>
    <row r="169" spans="2:57" x14ac:dyDescent="0.25">
      <c r="B169" s="30">
        <v>43842</v>
      </c>
      <c r="C169" s="25" t="s">
        <v>164</v>
      </c>
      <c r="D169" s="51" t="s">
        <v>549</v>
      </c>
      <c r="E169">
        <v>1</v>
      </c>
      <c r="F169">
        <v>2</v>
      </c>
      <c r="G169">
        <v>1</v>
      </c>
      <c r="H169" s="31"/>
      <c r="M169" s="31"/>
      <c r="Q169" s="31"/>
      <c r="U169" s="31"/>
      <c r="V169">
        <v>1</v>
      </c>
      <c r="Y169" s="31"/>
      <c r="AC169" s="31"/>
      <c r="AG169" s="31"/>
      <c r="AI169">
        <v>3</v>
      </c>
      <c r="AJ169" s="14"/>
      <c r="AK169" s="31">
        <v>1</v>
      </c>
      <c r="AO169" s="83"/>
      <c r="AP169" s="83"/>
      <c r="AQ169" s="83"/>
      <c r="AR169" s="31">
        <v>1</v>
      </c>
      <c r="AW169" s="31"/>
      <c r="BA169" s="31"/>
      <c r="BE169" s="31"/>
    </row>
    <row r="170" spans="2:57" ht="30" x14ac:dyDescent="0.25">
      <c r="B170" s="30">
        <v>43843</v>
      </c>
      <c r="C170" s="25" t="s">
        <v>175</v>
      </c>
      <c r="D170" s="54" t="s">
        <v>591</v>
      </c>
      <c r="F170">
        <v>2</v>
      </c>
      <c r="H170" s="31"/>
      <c r="M170" s="31"/>
      <c r="N170">
        <v>1</v>
      </c>
      <c r="Q170" s="31"/>
      <c r="U170" s="31"/>
      <c r="Y170" s="31"/>
      <c r="AC170" s="31"/>
      <c r="AG170" s="31"/>
      <c r="AI170">
        <v>3</v>
      </c>
      <c r="AJ170" s="14"/>
      <c r="AK170" s="31">
        <v>2</v>
      </c>
      <c r="AO170" s="83"/>
      <c r="AP170" s="83"/>
      <c r="AQ170" s="83"/>
      <c r="AR170" s="31">
        <v>2</v>
      </c>
      <c r="AW170" s="31"/>
      <c r="BA170" s="31">
        <v>4</v>
      </c>
      <c r="BE170" s="31"/>
    </row>
    <row r="171" spans="2:57" ht="30" x14ac:dyDescent="0.25">
      <c r="B171" s="30">
        <v>43844</v>
      </c>
      <c r="C171" s="25" t="s">
        <v>181</v>
      </c>
      <c r="D171" s="54" t="s">
        <v>592</v>
      </c>
      <c r="E171">
        <v>1</v>
      </c>
      <c r="F171">
        <v>11</v>
      </c>
      <c r="G171">
        <v>2</v>
      </c>
      <c r="H171" s="31"/>
      <c r="M171" s="31"/>
      <c r="N171">
        <v>4</v>
      </c>
      <c r="Q171" s="31"/>
      <c r="U171" s="31"/>
      <c r="Y171" s="31"/>
      <c r="AC171" s="31"/>
      <c r="AG171" s="31"/>
      <c r="AI171">
        <v>4</v>
      </c>
      <c r="AJ171" s="14"/>
      <c r="AK171" s="31">
        <v>2</v>
      </c>
      <c r="AO171" s="83"/>
      <c r="AP171" s="83"/>
      <c r="AQ171" s="83"/>
      <c r="AR171" s="31"/>
      <c r="AW171" s="31"/>
      <c r="BA171" s="31"/>
      <c r="BE171" s="31"/>
    </row>
    <row r="172" spans="2:57" x14ac:dyDescent="0.25">
      <c r="B172" s="30">
        <v>43845</v>
      </c>
      <c r="C172" s="25" t="s">
        <v>182</v>
      </c>
      <c r="D172" s="51"/>
      <c r="F172">
        <v>1</v>
      </c>
      <c r="H172" s="31"/>
      <c r="M172" s="31"/>
      <c r="Q172" s="31"/>
      <c r="U172" s="31"/>
      <c r="Y172" s="31"/>
      <c r="AC172" s="31"/>
      <c r="AG172" s="31"/>
      <c r="AI172">
        <v>1</v>
      </c>
      <c r="AJ172" s="14"/>
      <c r="AK172" s="31"/>
      <c r="AO172" s="83"/>
      <c r="AP172" s="83"/>
      <c r="AQ172" s="83"/>
      <c r="AR172" s="31"/>
      <c r="AW172" s="31"/>
      <c r="BA172" s="31"/>
      <c r="BE172" s="31"/>
    </row>
    <row r="173" spans="2:57" x14ac:dyDescent="0.25">
      <c r="B173" s="30">
        <v>43846</v>
      </c>
      <c r="C173" s="25" t="s">
        <v>167</v>
      </c>
      <c r="D173" s="51"/>
      <c r="H173" s="31"/>
      <c r="M173" s="31"/>
      <c r="Q173" s="31"/>
      <c r="U173" s="31"/>
      <c r="Y173" s="31"/>
      <c r="AC173" s="31"/>
      <c r="AG173" s="31"/>
      <c r="AI173">
        <v>3</v>
      </c>
      <c r="AJ173" s="14"/>
      <c r="AK173" s="31"/>
      <c r="AO173" s="83"/>
      <c r="AP173" s="83"/>
      <c r="AQ173" s="83"/>
      <c r="AR173" s="31"/>
      <c r="AW173" s="31"/>
      <c r="BA173" s="31"/>
      <c r="BE173" s="31"/>
    </row>
    <row r="174" spans="2:57" x14ac:dyDescent="0.25">
      <c r="B174" s="30">
        <v>43847</v>
      </c>
      <c r="C174" s="25" t="s">
        <v>166</v>
      </c>
      <c r="D174" s="51" t="s">
        <v>371</v>
      </c>
      <c r="H174" s="31"/>
      <c r="M174" s="31"/>
      <c r="Q174" s="31"/>
      <c r="U174" s="31"/>
      <c r="V174">
        <v>2</v>
      </c>
      <c r="Y174" s="31"/>
      <c r="AC174" s="31"/>
      <c r="AG174" s="31"/>
      <c r="AI174">
        <v>3</v>
      </c>
      <c r="AJ174" s="14"/>
      <c r="AK174" s="31">
        <v>1</v>
      </c>
      <c r="AO174" s="83"/>
      <c r="AP174" s="83"/>
      <c r="AQ174" s="83"/>
      <c r="AR174" s="31">
        <v>1</v>
      </c>
      <c r="AW174" s="31"/>
      <c r="BA174" s="31"/>
      <c r="BE174" s="31"/>
    </row>
    <row r="175" spans="2:57" x14ac:dyDescent="0.25">
      <c r="B175" s="30">
        <v>43848</v>
      </c>
      <c r="C175" s="25" t="s">
        <v>165</v>
      </c>
      <c r="D175" s="51"/>
      <c r="F175">
        <v>4</v>
      </c>
      <c r="G175">
        <v>2</v>
      </c>
      <c r="H175" s="31"/>
      <c r="M175" s="31"/>
      <c r="N175">
        <v>1</v>
      </c>
      <c r="Q175" s="31"/>
      <c r="U175" s="31"/>
      <c r="Y175" s="31"/>
      <c r="AC175" s="31"/>
      <c r="AF175">
        <v>1</v>
      </c>
      <c r="AG175" s="31"/>
      <c r="AI175">
        <v>2</v>
      </c>
      <c r="AJ175" s="14"/>
      <c r="AK175" s="31"/>
      <c r="AO175" s="83"/>
      <c r="AP175" s="83"/>
      <c r="AQ175" s="83"/>
      <c r="AR175" s="31"/>
      <c r="AW175" s="31"/>
      <c r="BA175" s="31"/>
      <c r="BE175" s="31"/>
    </row>
    <row r="176" spans="2:57" x14ac:dyDescent="0.25">
      <c r="B176" s="30">
        <v>43849</v>
      </c>
      <c r="C176" s="25" t="s">
        <v>164</v>
      </c>
      <c r="D176" s="51"/>
      <c r="E176">
        <v>3</v>
      </c>
      <c r="H176" s="31"/>
      <c r="M176" s="31"/>
      <c r="Q176" s="31"/>
      <c r="U176" s="31"/>
      <c r="V176">
        <v>7</v>
      </c>
      <c r="Y176" s="31"/>
      <c r="AC176" s="31"/>
      <c r="AG176" s="31"/>
      <c r="AI176">
        <v>2</v>
      </c>
      <c r="AJ176" s="14"/>
      <c r="AK176" s="31">
        <v>2</v>
      </c>
      <c r="AO176" s="83"/>
      <c r="AP176" s="83"/>
      <c r="AQ176" s="83"/>
      <c r="AR176" s="31"/>
      <c r="AW176" s="31"/>
      <c r="BA176" s="31"/>
      <c r="BE176" s="31"/>
    </row>
    <row r="177" spans="2:57" x14ac:dyDescent="0.25">
      <c r="B177" s="30">
        <v>43850</v>
      </c>
      <c r="C177" s="25" t="s">
        <v>175</v>
      </c>
      <c r="D177" s="51" t="s">
        <v>614</v>
      </c>
      <c r="F177">
        <v>3</v>
      </c>
      <c r="H177" s="31"/>
      <c r="M177" s="31"/>
      <c r="N177">
        <v>1</v>
      </c>
      <c r="Q177" s="31"/>
      <c r="U177" s="31"/>
      <c r="V177">
        <v>1</v>
      </c>
      <c r="Y177" s="31"/>
      <c r="AC177" s="31"/>
      <c r="AG177" s="31"/>
      <c r="AI177">
        <v>1</v>
      </c>
      <c r="AJ177" s="14"/>
      <c r="AK177" s="31">
        <v>2</v>
      </c>
      <c r="AO177" s="83"/>
      <c r="AP177" s="83"/>
      <c r="AQ177" s="83"/>
      <c r="AR177" s="31">
        <v>1</v>
      </c>
      <c r="AW177" s="31"/>
      <c r="BA177" s="31"/>
      <c r="BE177" s="31"/>
    </row>
    <row r="178" spans="2:57" x14ac:dyDescent="0.25">
      <c r="B178" s="30">
        <v>43851</v>
      </c>
      <c r="C178" s="25" t="s">
        <v>181</v>
      </c>
      <c r="D178" s="51"/>
      <c r="F178">
        <v>2</v>
      </c>
      <c r="G178">
        <v>1</v>
      </c>
      <c r="H178" s="31"/>
      <c r="M178" s="31"/>
      <c r="Q178" s="31"/>
      <c r="U178" s="31"/>
      <c r="Y178" s="31"/>
      <c r="AC178" s="31"/>
      <c r="AG178" s="31"/>
      <c r="AI178">
        <v>4</v>
      </c>
      <c r="AJ178" s="14"/>
      <c r="AK178" s="31">
        <v>1</v>
      </c>
      <c r="AO178" s="83"/>
      <c r="AP178" s="83"/>
      <c r="AQ178" s="83"/>
      <c r="AR178" s="31"/>
      <c r="AW178" s="31"/>
      <c r="BA178" s="31"/>
      <c r="BE178" s="31"/>
    </row>
    <row r="179" spans="2:57" x14ac:dyDescent="0.25">
      <c r="B179" s="30">
        <v>43852</v>
      </c>
      <c r="C179" s="25" t="s">
        <v>182</v>
      </c>
      <c r="D179" s="51"/>
      <c r="E179">
        <v>1</v>
      </c>
      <c r="F179">
        <v>5</v>
      </c>
      <c r="G179">
        <v>1</v>
      </c>
      <c r="H179" s="31"/>
      <c r="M179" s="31"/>
      <c r="Q179" s="31"/>
      <c r="U179" s="31"/>
      <c r="Y179" s="31"/>
      <c r="AC179" s="31"/>
      <c r="AG179" s="31"/>
      <c r="AI179">
        <v>2</v>
      </c>
      <c r="AJ179" s="14"/>
      <c r="AK179" s="31">
        <v>1</v>
      </c>
      <c r="AO179" s="83"/>
      <c r="AP179" s="83"/>
      <c r="AQ179" s="83"/>
      <c r="AR179" s="31"/>
      <c r="AW179" s="31"/>
      <c r="BA179" s="31"/>
      <c r="BE179" s="31"/>
    </row>
    <row r="180" spans="2:57" x14ac:dyDescent="0.25">
      <c r="B180" s="30">
        <v>43853</v>
      </c>
      <c r="C180" s="25" t="s">
        <v>167</v>
      </c>
      <c r="D180" s="51"/>
      <c r="F180">
        <v>4</v>
      </c>
      <c r="G180">
        <v>4</v>
      </c>
      <c r="H180" s="31"/>
      <c r="M180" s="31"/>
      <c r="Q180" s="31"/>
      <c r="U180" s="31"/>
      <c r="V180">
        <v>2</v>
      </c>
      <c r="Y180" s="31"/>
      <c r="AC180" s="31"/>
      <c r="AG180" s="31"/>
      <c r="AJ180" s="14"/>
      <c r="AK180" s="31">
        <v>1</v>
      </c>
      <c r="AO180" s="83"/>
      <c r="AP180" s="83"/>
      <c r="AQ180" s="83"/>
      <c r="AR180" s="31"/>
      <c r="AW180" s="31"/>
      <c r="BA180" s="31"/>
      <c r="BE180" s="31"/>
    </row>
    <row r="181" spans="2:57" x14ac:dyDescent="0.25">
      <c r="B181" s="30">
        <v>43854</v>
      </c>
      <c r="C181" s="25" t="s">
        <v>166</v>
      </c>
      <c r="D181" s="51"/>
      <c r="E181">
        <v>1</v>
      </c>
      <c r="F181">
        <v>6</v>
      </c>
      <c r="G181">
        <v>2</v>
      </c>
      <c r="H181" s="31"/>
      <c r="M181" s="31"/>
      <c r="N181">
        <v>1</v>
      </c>
      <c r="Q181" s="31"/>
      <c r="U181" s="31"/>
      <c r="Y181" s="31"/>
      <c r="AC181" s="31"/>
      <c r="AG181" s="31"/>
      <c r="AI181">
        <v>2</v>
      </c>
      <c r="AJ181" s="14"/>
      <c r="AK181" s="31">
        <v>1</v>
      </c>
      <c r="AO181" s="83"/>
      <c r="AP181" s="83"/>
      <c r="AQ181" s="83"/>
      <c r="AR181" s="31"/>
      <c r="AW181" s="31"/>
      <c r="BA181" s="31"/>
      <c r="BE181" s="31"/>
    </row>
    <row r="182" spans="2:57" x14ac:dyDescent="0.25">
      <c r="B182" s="30">
        <v>43855</v>
      </c>
      <c r="C182" s="25" t="s">
        <v>165</v>
      </c>
      <c r="D182" s="51"/>
      <c r="E182">
        <v>3</v>
      </c>
      <c r="F182">
        <v>6</v>
      </c>
      <c r="G182">
        <v>2</v>
      </c>
      <c r="H182" s="31"/>
      <c r="M182" s="31"/>
      <c r="Q182" s="31"/>
      <c r="U182" s="31"/>
      <c r="V182">
        <v>1</v>
      </c>
      <c r="Y182" s="31"/>
      <c r="AC182" s="31"/>
      <c r="AF182">
        <v>3</v>
      </c>
      <c r="AG182" s="31"/>
      <c r="AJ182" s="14"/>
      <c r="AK182" s="31"/>
      <c r="AO182" s="83"/>
      <c r="AP182" s="83"/>
      <c r="AQ182" s="83"/>
      <c r="AR182" s="31"/>
      <c r="AW182" s="31"/>
      <c r="BA182" s="31"/>
      <c r="BE182" s="31"/>
    </row>
    <row r="183" spans="2:57" x14ac:dyDescent="0.25">
      <c r="B183" s="30">
        <v>43856</v>
      </c>
      <c r="C183" s="25" t="s">
        <v>164</v>
      </c>
      <c r="D183" s="51" t="s">
        <v>384</v>
      </c>
      <c r="F183">
        <v>3</v>
      </c>
      <c r="G183">
        <v>2</v>
      </c>
      <c r="H183" s="31"/>
      <c r="M183" s="31"/>
      <c r="Q183" s="31"/>
      <c r="U183" s="31"/>
      <c r="Y183" s="31"/>
      <c r="AC183" s="31"/>
      <c r="AF183">
        <v>1</v>
      </c>
      <c r="AG183" s="31"/>
      <c r="AI183">
        <v>1</v>
      </c>
      <c r="AJ183" s="14"/>
      <c r="AK183" s="31">
        <v>1</v>
      </c>
      <c r="AO183" s="83"/>
      <c r="AP183" s="83"/>
      <c r="AQ183" s="83"/>
      <c r="AR183" s="31">
        <v>1</v>
      </c>
      <c r="AW183" s="31"/>
      <c r="BA183" s="31"/>
      <c r="BE183" s="31"/>
    </row>
    <row r="184" spans="2:57" x14ac:dyDescent="0.25">
      <c r="B184" s="30">
        <v>43857</v>
      </c>
      <c r="C184" s="25" t="s">
        <v>175</v>
      </c>
      <c r="D184" s="51"/>
      <c r="F184">
        <v>5</v>
      </c>
      <c r="G184">
        <v>3</v>
      </c>
      <c r="H184" s="31"/>
      <c r="M184" s="31"/>
      <c r="Q184" s="31"/>
      <c r="U184" s="31"/>
      <c r="Y184" s="31"/>
      <c r="AC184" s="31"/>
      <c r="AF184">
        <v>1</v>
      </c>
      <c r="AG184" s="31"/>
      <c r="AJ184" s="14"/>
      <c r="AK184" s="31"/>
      <c r="AO184" s="83"/>
      <c r="AP184" s="83"/>
      <c r="AQ184" s="83"/>
      <c r="AR184" s="31"/>
      <c r="AW184" s="31"/>
      <c r="BA184" s="31"/>
      <c r="BE184" s="31"/>
    </row>
    <row r="185" spans="2:57" x14ac:dyDescent="0.25">
      <c r="B185" s="30">
        <v>43858</v>
      </c>
      <c r="C185" s="25" t="s">
        <v>181</v>
      </c>
      <c r="D185" s="51" t="s">
        <v>371</v>
      </c>
      <c r="E185">
        <v>1</v>
      </c>
      <c r="F185">
        <v>6</v>
      </c>
      <c r="G185">
        <v>1</v>
      </c>
      <c r="H185" s="31"/>
      <c r="M185" s="31"/>
      <c r="Q185" s="31"/>
      <c r="U185" s="31"/>
      <c r="V185">
        <v>2</v>
      </c>
      <c r="Y185" s="31"/>
      <c r="AC185" s="31"/>
      <c r="AF185">
        <v>2</v>
      </c>
      <c r="AG185" s="31"/>
      <c r="AI185">
        <v>2</v>
      </c>
      <c r="AJ185" s="14"/>
      <c r="AK185" s="31"/>
      <c r="AO185" s="83"/>
      <c r="AP185" s="83"/>
      <c r="AQ185" s="83"/>
      <c r="AR185" s="31">
        <v>1</v>
      </c>
      <c r="AW185" s="31"/>
      <c r="BA185" s="31"/>
      <c r="BE185" s="31"/>
    </row>
    <row r="186" spans="2:57" x14ac:dyDescent="0.25">
      <c r="B186" s="30">
        <v>43859</v>
      </c>
      <c r="C186" s="25" t="s">
        <v>182</v>
      </c>
      <c r="D186" s="51"/>
      <c r="H186" s="31"/>
      <c r="M186" s="31"/>
      <c r="N186">
        <v>1</v>
      </c>
      <c r="Q186" s="31"/>
      <c r="U186" s="31"/>
      <c r="Y186" s="31"/>
      <c r="AC186" s="31"/>
      <c r="AG186" s="31"/>
      <c r="AJ186" s="14"/>
      <c r="AK186" s="31"/>
      <c r="AO186" s="83"/>
      <c r="AP186" s="83"/>
      <c r="AQ186" s="83"/>
      <c r="AR186" s="31"/>
      <c r="AW186" s="31"/>
      <c r="BA186" s="31"/>
      <c r="BE186" s="31"/>
    </row>
    <row r="187" spans="2:57" x14ac:dyDescent="0.25">
      <c r="B187" s="72">
        <v>43860</v>
      </c>
      <c r="C187" s="73" t="s">
        <v>167</v>
      </c>
      <c r="D187" s="74"/>
      <c r="E187" s="75"/>
      <c r="F187" s="75"/>
      <c r="G187" s="75"/>
      <c r="H187" s="76"/>
      <c r="I187" s="75"/>
      <c r="J187" s="75"/>
      <c r="K187" s="75"/>
      <c r="L187" s="75"/>
      <c r="M187" s="76"/>
      <c r="N187" s="75"/>
      <c r="O187" s="75"/>
      <c r="P187" s="75"/>
      <c r="Q187" s="76"/>
      <c r="R187" s="75"/>
      <c r="S187" s="75"/>
      <c r="T187" s="75"/>
      <c r="U187" s="76"/>
      <c r="V187" s="75"/>
      <c r="W187" s="75"/>
      <c r="X187" s="75"/>
      <c r="Y187" s="76"/>
      <c r="Z187" s="75"/>
      <c r="AA187" s="75"/>
      <c r="AB187" s="75"/>
      <c r="AC187" s="76"/>
      <c r="AD187" s="75"/>
      <c r="AE187" s="75"/>
      <c r="AF187" s="75"/>
      <c r="AG187" s="76"/>
      <c r="AH187" s="75"/>
      <c r="AI187" s="75"/>
      <c r="AJ187" s="77"/>
      <c r="AK187" s="76"/>
      <c r="AL187" s="75"/>
      <c r="AM187" s="75"/>
      <c r="AN187" s="75"/>
      <c r="AO187" s="83"/>
      <c r="AP187" s="83"/>
      <c r="AQ187" s="83"/>
      <c r="AR187" s="76"/>
      <c r="AS187" s="75"/>
      <c r="AT187" s="75"/>
      <c r="AU187" s="75"/>
      <c r="AV187" s="75"/>
      <c r="AW187" s="76"/>
      <c r="AX187" s="75"/>
      <c r="AY187" s="75"/>
      <c r="AZ187" s="75"/>
      <c r="BA187" s="76"/>
      <c r="BB187" s="75"/>
      <c r="BC187" s="75"/>
      <c r="BD187" s="75"/>
      <c r="BE187" s="76"/>
    </row>
    <row r="188" spans="2:57" x14ac:dyDescent="0.25">
      <c r="B188" s="30">
        <v>43861</v>
      </c>
      <c r="C188" s="25" t="s">
        <v>166</v>
      </c>
      <c r="D188" s="51" t="s">
        <v>371</v>
      </c>
      <c r="H188" s="31">
        <v>1</v>
      </c>
      <c r="M188" s="31"/>
      <c r="Q188" s="31"/>
      <c r="U188" s="31"/>
      <c r="V188">
        <v>2</v>
      </c>
      <c r="Y188" s="31"/>
      <c r="AC188" s="31"/>
      <c r="AF188">
        <v>1</v>
      </c>
      <c r="AG188" s="31"/>
      <c r="AH188">
        <v>1</v>
      </c>
      <c r="AI188">
        <v>3</v>
      </c>
      <c r="AJ188" s="14"/>
      <c r="AK188" s="31">
        <v>1</v>
      </c>
      <c r="AO188" s="83"/>
      <c r="AP188" s="83"/>
      <c r="AQ188" s="83"/>
      <c r="AR188" s="31"/>
      <c r="AW188" s="31"/>
      <c r="BA188" s="31"/>
      <c r="BE188" s="31"/>
    </row>
    <row r="189" spans="2:57" x14ac:dyDescent="0.25">
      <c r="B189" s="30">
        <v>43862</v>
      </c>
      <c r="C189" s="25" t="s">
        <v>165</v>
      </c>
      <c r="D189" s="51"/>
      <c r="E189">
        <v>6</v>
      </c>
      <c r="F189">
        <v>6</v>
      </c>
      <c r="G189">
        <v>1</v>
      </c>
      <c r="H189" s="31"/>
      <c r="M189" s="31"/>
      <c r="N189">
        <v>1</v>
      </c>
      <c r="Q189" s="31"/>
      <c r="U189" s="31"/>
      <c r="V189">
        <v>2</v>
      </c>
      <c r="Y189" s="31"/>
      <c r="AC189" s="31"/>
      <c r="AF189">
        <v>3</v>
      </c>
      <c r="AG189" s="31"/>
      <c r="AI189">
        <v>2</v>
      </c>
      <c r="AJ189" s="14"/>
      <c r="AK189" s="31">
        <v>2</v>
      </c>
      <c r="AO189" s="83"/>
      <c r="AP189" s="83"/>
      <c r="AQ189" s="83"/>
      <c r="AR189" s="31"/>
      <c r="AW189" s="31"/>
      <c r="BA189" s="31"/>
      <c r="BE189" s="31"/>
    </row>
    <row r="190" spans="2:57" x14ac:dyDescent="0.25">
      <c r="B190" s="30">
        <v>43863</v>
      </c>
      <c r="C190" s="25" t="s">
        <v>164</v>
      </c>
      <c r="D190" s="51" t="s">
        <v>384</v>
      </c>
      <c r="F190">
        <v>2</v>
      </c>
      <c r="G190">
        <v>1</v>
      </c>
      <c r="H190" s="31"/>
      <c r="M190" s="31"/>
      <c r="Q190" s="31"/>
      <c r="U190" s="31"/>
      <c r="V190">
        <v>3</v>
      </c>
      <c r="Y190" s="31"/>
      <c r="AC190" s="31"/>
      <c r="AF190">
        <v>2</v>
      </c>
      <c r="AG190" s="31"/>
      <c r="AJ190" s="14"/>
      <c r="AK190" s="31"/>
      <c r="AO190" s="83"/>
      <c r="AP190" s="83"/>
      <c r="AQ190" s="83"/>
      <c r="AR190" s="31">
        <v>2</v>
      </c>
      <c r="AW190" s="31"/>
      <c r="BA190" s="31"/>
      <c r="BE190" s="31"/>
    </row>
    <row r="191" spans="2:57" x14ac:dyDescent="0.25">
      <c r="B191" s="72">
        <v>43864</v>
      </c>
      <c r="C191" s="73" t="s">
        <v>175</v>
      </c>
      <c r="D191" s="74" t="s">
        <v>645</v>
      </c>
      <c r="E191" s="75"/>
      <c r="F191" s="75"/>
      <c r="G191" s="75"/>
      <c r="H191" s="76"/>
      <c r="I191" s="75"/>
      <c r="J191" s="75"/>
      <c r="K191" s="75"/>
      <c r="L191" s="75"/>
      <c r="M191" s="76"/>
      <c r="N191" s="75"/>
      <c r="O191" s="75"/>
      <c r="P191" s="75"/>
      <c r="Q191" s="76"/>
      <c r="R191" s="75"/>
      <c r="S191" s="75"/>
      <c r="T191" s="75"/>
      <c r="U191" s="76"/>
      <c r="V191" s="75"/>
      <c r="W191" s="75"/>
      <c r="X191" s="75"/>
      <c r="Y191" s="76"/>
      <c r="Z191" s="75"/>
      <c r="AA191" s="75"/>
      <c r="AB191" s="75"/>
      <c r="AC191" s="76"/>
      <c r="AD191" s="75"/>
      <c r="AE191" s="75"/>
      <c r="AF191" s="75"/>
      <c r="AG191" s="76"/>
      <c r="AH191" s="75"/>
      <c r="AI191" s="75"/>
      <c r="AJ191" s="77"/>
      <c r="AK191" s="76"/>
      <c r="AL191" s="75"/>
      <c r="AM191" s="75"/>
      <c r="AN191" s="75"/>
      <c r="AO191" s="83"/>
      <c r="AP191" s="83"/>
      <c r="AQ191" s="83"/>
      <c r="AR191" s="76"/>
      <c r="AS191" s="75"/>
      <c r="AT191" s="75"/>
      <c r="AU191" s="75"/>
      <c r="AV191" s="75"/>
      <c r="AW191" s="76"/>
      <c r="AX191" s="75"/>
      <c r="AY191" s="75"/>
      <c r="AZ191" s="75"/>
      <c r="BA191" s="76"/>
      <c r="BB191" s="75"/>
      <c r="BC191" s="75"/>
      <c r="BD191" s="75"/>
      <c r="BE191" s="76"/>
    </row>
    <row r="192" spans="2:57" x14ac:dyDescent="0.25">
      <c r="B192" s="72">
        <v>43865</v>
      </c>
      <c r="C192" s="73" t="s">
        <v>181</v>
      </c>
      <c r="D192" s="74" t="s">
        <v>645</v>
      </c>
      <c r="E192" s="75"/>
      <c r="F192" s="75"/>
      <c r="G192" s="75"/>
      <c r="H192" s="76"/>
      <c r="I192" s="75"/>
      <c r="J192" s="75"/>
      <c r="K192" s="75"/>
      <c r="L192" s="75"/>
      <c r="M192" s="76"/>
      <c r="N192" s="75"/>
      <c r="O192" s="75"/>
      <c r="P192" s="75"/>
      <c r="Q192" s="76"/>
      <c r="R192" s="75"/>
      <c r="S192" s="75"/>
      <c r="T192" s="75"/>
      <c r="U192" s="76"/>
      <c r="V192" s="75"/>
      <c r="W192" s="75"/>
      <c r="X192" s="75"/>
      <c r="Y192" s="76"/>
      <c r="Z192" s="75"/>
      <c r="AA192" s="75"/>
      <c r="AB192" s="75"/>
      <c r="AC192" s="76"/>
      <c r="AD192" s="75"/>
      <c r="AE192" s="75"/>
      <c r="AF192" s="75"/>
      <c r="AG192" s="76"/>
      <c r="AH192" s="75"/>
      <c r="AI192" s="75"/>
      <c r="AJ192" s="77"/>
      <c r="AK192" s="76"/>
      <c r="AL192" s="75"/>
      <c r="AM192" s="75"/>
      <c r="AN192" s="75"/>
      <c r="AO192" s="83"/>
      <c r="AP192" s="83"/>
      <c r="AQ192" s="83"/>
      <c r="AR192" s="76"/>
      <c r="AS192" s="75"/>
      <c r="AT192" s="75"/>
      <c r="AU192" s="75"/>
      <c r="AV192" s="75"/>
      <c r="AW192" s="76"/>
      <c r="AX192" s="75"/>
      <c r="AY192" s="75"/>
      <c r="AZ192" s="75"/>
      <c r="BA192" s="76"/>
      <c r="BB192" s="75"/>
      <c r="BC192" s="75"/>
      <c r="BD192" s="75"/>
      <c r="BE192" s="76"/>
    </row>
    <row r="193" spans="2:57" x14ac:dyDescent="0.25">
      <c r="B193" s="72">
        <v>43866</v>
      </c>
      <c r="C193" s="73" t="s">
        <v>182</v>
      </c>
      <c r="D193" s="74" t="s">
        <v>645</v>
      </c>
      <c r="E193" s="75"/>
      <c r="F193" s="75"/>
      <c r="G193" s="75"/>
      <c r="H193" s="76"/>
      <c r="I193" s="75"/>
      <c r="J193" s="75"/>
      <c r="K193" s="75"/>
      <c r="L193" s="75"/>
      <c r="M193" s="76"/>
      <c r="N193" s="75"/>
      <c r="O193" s="75"/>
      <c r="P193" s="75"/>
      <c r="Q193" s="76"/>
      <c r="R193" s="75"/>
      <c r="S193" s="75"/>
      <c r="T193" s="75"/>
      <c r="U193" s="76"/>
      <c r="V193" s="75"/>
      <c r="W193" s="75"/>
      <c r="X193" s="75"/>
      <c r="Y193" s="76"/>
      <c r="Z193" s="75"/>
      <c r="AA193" s="75"/>
      <c r="AB193" s="75"/>
      <c r="AC193" s="76"/>
      <c r="AD193" s="75"/>
      <c r="AE193" s="75"/>
      <c r="AF193" s="75"/>
      <c r="AG193" s="76"/>
      <c r="AH193" s="75"/>
      <c r="AI193" s="75"/>
      <c r="AJ193" s="77"/>
      <c r="AK193" s="76"/>
      <c r="AL193" s="75"/>
      <c r="AM193" s="75"/>
      <c r="AN193" s="75"/>
      <c r="AO193" s="83"/>
      <c r="AP193" s="83"/>
      <c r="AQ193" s="83"/>
      <c r="AR193" s="76"/>
      <c r="AS193" s="75"/>
      <c r="AT193" s="75"/>
      <c r="AU193" s="75"/>
      <c r="AV193" s="75"/>
      <c r="AW193" s="76"/>
      <c r="AX193" s="75"/>
      <c r="AY193" s="75"/>
      <c r="AZ193" s="75"/>
      <c r="BA193" s="76"/>
      <c r="BB193" s="75"/>
      <c r="BC193" s="75"/>
      <c r="BD193" s="75"/>
      <c r="BE193" s="76"/>
    </row>
    <row r="194" spans="2:57" x14ac:dyDescent="0.25">
      <c r="B194" s="30">
        <v>43867</v>
      </c>
      <c r="C194" s="25" t="s">
        <v>167</v>
      </c>
      <c r="D194" s="51" t="s">
        <v>645</v>
      </c>
      <c r="E194">
        <v>1</v>
      </c>
      <c r="F194">
        <v>6</v>
      </c>
      <c r="H194" s="31"/>
      <c r="M194" s="31"/>
      <c r="Q194" s="31"/>
      <c r="U194" s="31"/>
      <c r="Y194" s="31"/>
      <c r="AC194" s="31"/>
      <c r="AG194" s="31"/>
      <c r="AI194">
        <v>2</v>
      </c>
      <c r="AJ194" s="14"/>
      <c r="AK194" s="31">
        <v>1</v>
      </c>
      <c r="AO194" s="83"/>
      <c r="AP194" s="83"/>
      <c r="AQ194" s="83"/>
      <c r="AR194" s="31"/>
      <c r="AW194" s="31"/>
      <c r="BA194" s="31"/>
      <c r="BE194" s="31"/>
    </row>
    <row r="195" spans="2:57" x14ac:dyDescent="0.25">
      <c r="B195" s="30">
        <v>43868</v>
      </c>
      <c r="C195" s="25" t="s">
        <v>166</v>
      </c>
      <c r="D195" s="51"/>
      <c r="F195">
        <v>3</v>
      </c>
      <c r="G195">
        <v>4</v>
      </c>
      <c r="H195" s="31">
        <v>8</v>
      </c>
      <c r="M195" s="31"/>
      <c r="N195">
        <v>2</v>
      </c>
      <c r="Q195" s="31"/>
      <c r="U195" s="31"/>
      <c r="Y195" s="31"/>
      <c r="AC195" s="31"/>
      <c r="AG195" s="31"/>
      <c r="AI195">
        <v>2</v>
      </c>
      <c r="AJ195" s="14"/>
      <c r="AK195" s="31">
        <v>2</v>
      </c>
      <c r="AM195">
        <v>1</v>
      </c>
      <c r="AO195" s="83"/>
      <c r="AP195" s="83"/>
      <c r="AQ195" s="83"/>
      <c r="AR195" s="31"/>
      <c r="AW195" s="31"/>
      <c r="BA195" s="31"/>
      <c r="BE195" s="31"/>
    </row>
    <row r="196" spans="2:57" ht="45" x14ac:dyDescent="0.25">
      <c r="B196" s="30">
        <v>43869</v>
      </c>
      <c r="C196" s="25" t="s">
        <v>165</v>
      </c>
      <c r="D196" s="54" t="s">
        <v>654</v>
      </c>
      <c r="F196">
        <v>10</v>
      </c>
      <c r="G196">
        <v>1</v>
      </c>
      <c r="H196" s="31"/>
      <c r="M196" s="31"/>
      <c r="N196">
        <v>1</v>
      </c>
      <c r="Q196" s="31"/>
      <c r="U196" s="31"/>
      <c r="Y196" s="31"/>
      <c r="AC196" s="31"/>
      <c r="AF196">
        <v>3</v>
      </c>
      <c r="AG196" s="31"/>
      <c r="AJ196" s="14"/>
      <c r="AK196" s="31"/>
      <c r="AO196" s="83"/>
      <c r="AP196" s="83"/>
      <c r="AQ196" s="83"/>
      <c r="AR196" s="31"/>
      <c r="AW196" s="31"/>
      <c r="BA196" s="31"/>
      <c r="BE196" s="31"/>
    </row>
    <row r="197" spans="2:57" x14ac:dyDescent="0.25">
      <c r="B197" s="30">
        <v>43870</v>
      </c>
      <c r="C197" s="25" t="s">
        <v>164</v>
      </c>
      <c r="D197" s="51"/>
      <c r="H197" s="31"/>
      <c r="M197" s="31"/>
      <c r="N197">
        <v>1</v>
      </c>
      <c r="Q197" s="31"/>
      <c r="U197" s="31"/>
      <c r="V197">
        <v>1</v>
      </c>
      <c r="W197">
        <v>1</v>
      </c>
      <c r="Y197" s="31"/>
      <c r="AC197" s="31"/>
      <c r="AG197" s="31"/>
      <c r="AI197">
        <v>2</v>
      </c>
      <c r="AJ197" s="14"/>
      <c r="AK197" s="31"/>
      <c r="AO197" s="83"/>
      <c r="AP197" s="83"/>
      <c r="AQ197" s="83"/>
      <c r="AR197" s="31"/>
      <c r="AW197" s="31"/>
      <c r="BA197" s="31"/>
      <c r="BE197" s="31"/>
    </row>
    <row r="198" spans="2:57" x14ac:dyDescent="0.25">
      <c r="B198" s="30">
        <v>43871</v>
      </c>
      <c r="C198" s="25" t="s">
        <v>175</v>
      </c>
      <c r="D198" s="51" t="s">
        <v>666</v>
      </c>
      <c r="E198">
        <v>2</v>
      </c>
      <c r="F198">
        <v>5</v>
      </c>
      <c r="G198">
        <v>2</v>
      </c>
      <c r="H198" s="31"/>
      <c r="M198" s="31"/>
      <c r="N198">
        <v>3</v>
      </c>
      <c r="Q198" s="31"/>
      <c r="U198" s="31"/>
      <c r="Y198" s="31"/>
      <c r="AC198" s="31"/>
      <c r="AF198">
        <v>2</v>
      </c>
      <c r="AG198" s="31"/>
      <c r="AJ198" s="14"/>
      <c r="AK198" s="31"/>
      <c r="AO198" s="83"/>
      <c r="AP198" s="83"/>
      <c r="AQ198" s="83"/>
      <c r="AR198" s="31"/>
      <c r="AW198" s="31"/>
      <c r="BA198" s="31"/>
      <c r="BE198" s="31"/>
    </row>
    <row r="199" spans="2:57" x14ac:dyDescent="0.25">
      <c r="B199" s="33">
        <v>43872</v>
      </c>
      <c r="C199" s="34" t="s">
        <v>181</v>
      </c>
      <c r="D199" s="52" t="s">
        <v>669</v>
      </c>
      <c r="E199" s="36"/>
      <c r="F199" s="36"/>
      <c r="G199" s="36"/>
      <c r="H199" s="35"/>
      <c r="I199" s="36"/>
      <c r="J199" s="36"/>
      <c r="K199" s="36"/>
      <c r="L199" s="36"/>
      <c r="M199" s="35"/>
      <c r="N199" s="36"/>
      <c r="O199" s="36"/>
      <c r="P199" s="36"/>
      <c r="Q199" s="35"/>
      <c r="R199" s="36"/>
      <c r="S199" s="36"/>
      <c r="T199" s="36"/>
      <c r="U199" s="35"/>
      <c r="V199" s="36"/>
      <c r="W199" s="36"/>
      <c r="X199" s="36"/>
      <c r="Y199" s="35"/>
      <c r="Z199" s="36"/>
      <c r="AA199" s="36"/>
      <c r="AB199" s="36"/>
      <c r="AC199" s="35"/>
      <c r="AD199" s="36"/>
      <c r="AE199" s="36"/>
      <c r="AF199" s="36"/>
      <c r="AG199" s="35"/>
      <c r="AH199" s="36"/>
      <c r="AI199" s="36"/>
      <c r="AJ199" s="37"/>
      <c r="AK199" s="35"/>
      <c r="AL199" s="36"/>
      <c r="AM199" s="36"/>
      <c r="AN199" s="36"/>
      <c r="AO199" s="83"/>
      <c r="AP199" s="83"/>
      <c r="AQ199" s="83"/>
      <c r="AR199" s="35"/>
      <c r="AS199" s="36"/>
      <c r="AT199" s="36"/>
      <c r="AU199" s="36"/>
      <c r="AV199" s="36"/>
      <c r="AW199" s="35"/>
      <c r="AX199" s="36"/>
      <c r="AY199" s="36"/>
      <c r="AZ199" s="36"/>
      <c r="BA199" s="35"/>
      <c r="BB199" s="36"/>
      <c r="BC199" s="36"/>
      <c r="BD199" s="36"/>
      <c r="BE199" s="35"/>
    </row>
    <row r="200" spans="2:57" x14ac:dyDescent="0.25">
      <c r="B200" s="78">
        <v>43873</v>
      </c>
      <c r="C200" s="79" t="s">
        <v>182</v>
      </c>
      <c r="D200" s="80" t="s">
        <v>670</v>
      </c>
      <c r="E200" s="28"/>
      <c r="F200" s="28"/>
      <c r="G200" s="28"/>
      <c r="H200" s="32">
        <v>8</v>
      </c>
      <c r="I200" s="28"/>
      <c r="J200" s="28"/>
      <c r="K200" s="28"/>
      <c r="L200" s="28"/>
      <c r="M200" s="32"/>
      <c r="N200" s="28"/>
      <c r="O200" s="28"/>
      <c r="P200" s="28"/>
      <c r="Q200" s="32"/>
      <c r="R200" s="28"/>
      <c r="S200" s="28"/>
      <c r="T200" s="28"/>
      <c r="U200" s="32"/>
      <c r="V200" s="28"/>
      <c r="W200" s="28"/>
      <c r="X200" s="28"/>
      <c r="Y200" s="32"/>
      <c r="Z200" s="28"/>
      <c r="AA200" s="28"/>
      <c r="AB200" s="28"/>
      <c r="AC200" s="32"/>
      <c r="AD200" s="28"/>
      <c r="AE200" s="28"/>
      <c r="AF200" s="28">
        <v>1</v>
      </c>
      <c r="AG200" s="32"/>
      <c r="AH200" s="28"/>
      <c r="AI200" s="28">
        <v>3</v>
      </c>
      <c r="AJ200" s="26"/>
      <c r="AK200" s="32"/>
      <c r="AL200" s="28"/>
      <c r="AM200" s="28"/>
      <c r="AN200" s="28"/>
      <c r="AO200" s="83"/>
      <c r="AP200" s="83"/>
      <c r="AQ200" s="83"/>
      <c r="AR200" s="32"/>
      <c r="AS200" s="28"/>
      <c r="AT200" s="28"/>
      <c r="AU200" s="28"/>
      <c r="AV200" s="28"/>
      <c r="AW200" s="32"/>
      <c r="AX200" s="28"/>
      <c r="AY200" s="28"/>
      <c r="AZ200" s="28"/>
      <c r="BA200" s="32"/>
      <c r="BB200" s="28"/>
      <c r="BC200" s="28"/>
      <c r="BD200" s="28"/>
      <c r="BE200" s="32"/>
    </row>
    <row r="201" spans="2:57" x14ac:dyDescent="0.25">
      <c r="B201" s="33">
        <v>43874</v>
      </c>
      <c r="C201" s="34" t="s">
        <v>167</v>
      </c>
      <c r="D201" s="52" t="s">
        <v>668</v>
      </c>
      <c r="E201" s="36"/>
      <c r="F201" s="36"/>
      <c r="G201" s="36"/>
      <c r="H201" s="35"/>
      <c r="I201" s="36"/>
      <c r="J201" s="36"/>
      <c r="K201" s="36"/>
      <c r="L201" s="36"/>
      <c r="M201" s="35"/>
      <c r="N201" s="36"/>
      <c r="O201" s="36"/>
      <c r="P201" s="36"/>
      <c r="Q201" s="35"/>
      <c r="R201" s="36"/>
      <c r="S201" s="36"/>
      <c r="T201" s="36"/>
      <c r="U201" s="35"/>
      <c r="V201" s="36"/>
      <c r="W201" s="36"/>
      <c r="X201" s="36"/>
      <c r="Y201" s="35"/>
      <c r="Z201" s="36"/>
      <c r="AA201" s="36"/>
      <c r="AB201" s="36"/>
      <c r="AC201" s="35"/>
      <c r="AD201" s="36"/>
      <c r="AE201" s="36"/>
      <c r="AF201" s="36"/>
      <c r="AG201" s="35"/>
      <c r="AH201" s="36"/>
      <c r="AI201" s="36"/>
      <c r="AJ201" s="37"/>
      <c r="AK201" s="35"/>
      <c r="AL201" s="36"/>
      <c r="AM201" s="36"/>
      <c r="AN201" s="36"/>
      <c r="AO201" s="83"/>
      <c r="AP201" s="83"/>
      <c r="AQ201" s="83"/>
      <c r="AR201" s="35"/>
      <c r="AS201" s="36"/>
      <c r="AT201" s="36"/>
      <c r="AU201" s="36"/>
      <c r="AV201" s="36"/>
      <c r="AW201" s="35"/>
      <c r="AX201" s="36"/>
      <c r="AY201" s="36"/>
      <c r="AZ201" s="36"/>
      <c r="BA201" s="35"/>
      <c r="BB201" s="36"/>
      <c r="BC201" s="36"/>
      <c r="BD201" s="36"/>
      <c r="BE201" s="35"/>
    </row>
    <row r="202" spans="2:57" x14ac:dyDescent="0.25">
      <c r="B202" s="78">
        <v>43875</v>
      </c>
      <c r="C202" s="79" t="s">
        <v>166</v>
      </c>
      <c r="D202" s="80" t="s">
        <v>670</v>
      </c>
      <c r="E202" s="28"/>
      <c r="F202" s="28"/>
      <c r="G202" s="28"/>
      <c r="H202" s="32">
        <v>2</v>
      </c>
      <c r="I202" s="28"/>
      <c r="J202" s="28"/>
      <c r="K202" s="28"/>
      <c r="L202" s="28"/>
      <c r="M202" s="32"/>
      <c r="N202" s="28">
        <v>1</v>
      </c>
      <c r="O202" s="28"/>
      <c r="P202" s="28"/>
      <c r="Q202" s="32"/>
      <c r="R202" s="28"/>
      <c r="S202" s="28"/>
      <c r="T202" s="28"/>
      <c r="U202" s="32"/>
      <c r="V202" s="28"/>
      <c r="W202" s="28"/>
      <c r="X202" s="28"/>
      <c r="Y202" s="32"/>
      <c r="Z202" s="28"/>
      <c r="AA202" s="28"/>
      <c r="AB202" s="28"/>
      <c r="AC202" s="32"/>
      <c r="AD202" s="28"/>
      <c r="AE202" s="28"/>
      <c r="AF202" s="28"/>
      <c r="AG202" s="32"/>
      <c r="AH202" s="28">
        <v>1</v>
      </c>
      <c r="AI202" s="28">
        <v>2</v>
      </c>
      <c r="AJ202" s="26"/>
      <c r="AK202" s="32">
        <v>2</v>
      </c>
      <c r="AL202" s="28"/>
      <c r="AM202" s="28"/>
      <c r="AN202" s="28"/>
      <c r="AO202" s="83"/>
      <c r="AP202" s="83"/>
      <c r="AQ202" s="83"/>
      <c r="AR202" s="32"/>
      <c r="AS202" s="28"/>
      <c r="AT202" s="28"/>
      <c r="AU202" s="28"/>
      <c r="AV202" s="28"/>
      <c r="AW202" s="32"/>
      <c r="AX202" s="28"/>
      <c r="AY202" s="28"/>
      <c r="AZ202" s="28"/>
      <c r="BA202" s="32"/>
      <c r="BB202" s="28"/>
      <c r="BC202" s="28"/>
      <c r="BD202" s="28"/>
      <c r="BE202" s="32"/>
    </row>
    <row r="203" spans="2:57" x14ac:dyDescent="0.25">
      <c r="B203" s="33">
        <v>43876</v>
      </c>
      <c r="C203" s="34" t="s">
        <v>165</v>
      </c>
      <c r="D203" s="52" t="s">
        <v>668</v>
      </c>
      <c r="E203" s="36"/>
      <c r="F203" s="36"/>
      <c r="G203" s="36"/>
      <c r="H203" s="35"/>
      <c r="I203" s="36"/>
      <c r="J203" s="36"/>
      <c r="K203" s="36"/>
      <c r="L203" s="36"/>
      <c r="M203" s="35"/>
      <c r="N203" s="36"/>
      <c r="O203" s="36"/>
      <c r="P203" s="36"/>
      <c r="Q203" s="35"/>
      <c r="R203" s="36"/>
      <c r="S203" s="36"/>
      <c r="T203" s="36"/>
      <c r="U203" s="35"/>
      <c r="V203" s="36"/>
      <c r="W203" s="36"/>
      <c r="X203" s="36"/>
      <c r="Y203" s="35"/>
      <c r="Z203" s="36"/>
      <c r="AA203" s="36"/>
      <c r="AB203" s="36"/>
      <c r="AC203" s="35"/>
      <c r="AD203" s="36"/>
      <c r="AE203" s="36"/>
      <c r="AF203" s="36"/>
      <c r="AG203" s="35"/>
      <c r="AH203" s="36"/>
      <c r="AI203" s="36"/>
      <c r="AJ203" s="37"/>
      <c r="AK203" s="35"/>
      <c r="AL203" s="36"/>
      <c r="AM203" s="36"/>
      <c r="AN203" s="36"/>
      <c r="AO203" s="83"/>
      <c r="AP203" s="83"/>
      <c r="AQ203" s="83"/>
      <c r="AR203" s="35"/>
      <c r="AS203" s="36"/>
      <c r="AT203" s="36"/>
      <c r="AU203" s="36"/>
      <c r="AV203" s="36"/>
      <c r="AW203" s="35"/>
      <c r="AX203" s="36"/>
      <c r="AY203" s="36"/>
      <c r="AZ203" s="36"/>
      <c r="BA203" s="35"/>
      <c r="BB203" s="36"/>
      <c r="BC203" s="36"/>
      <c r="BD203" s="36"/>
      <c r="BE203" s="35"/>
    </row>
    <row r="204" spans="2:57" x14ac:dyDescent="0.25">
      <c r="B204" s="33">
        <v>43877</v>
      </c>
      <c r="C204" s="34" t="s">
        <v>164</v>
      </c>
      <c r="D204" s="52" t="s">
        <v>668</v>
      </c>
      <c r="E204" s="36"/>
      <c r="F204" s="36"/>
      <c r="G204" s="36"/>
      <c r="H204" s="35"/>
      <c r="I204" s="36"/>
      <c r="J204" s="36"/>
      <c r="K204" s="36"/>
      <c r="L204" s="36"/>
      <c r="M204" s="35"/>
      <c r="N204" s="36"/>
      <c r="O204" s="36"/>
      <c r="P204" s="36"/>
      <c r="Q204" s="35"/>
      <c r="R204" s="36"/>
      <c r="S204" s="36"/>
      <c r="T204" s="36"/>
      <c r="U204" s="35"/>
      <c r="V204" s="36"/>
      <c r="W204" s="36"/>
      <c r="X204" s="36"/>
      <c r="Y204" s="35"/>
      <c r="Z204" s="36"/>
      <c r="AA204" s="36"/>
      <c r="AB204" s="36"/>
      <c r="AC204" s="35"/>
      <c r="AD204" s="36"/>
      <c r="AE204" s="36"/>
      <c r="AF204" s="36"/>
      <c r="AG204" s="35"/>
      <c r="AH204" s="36"/>
      <c r="AI204" s="36"/>
      <c r="AJ204" s="37"/>
      <c r="AK204" s="35"/>
      <c r="AL204" s="36"/>
      <c r="AM204" s="36"/>
      <c r="AN204" s="36"/>
      <c r="AO204" s="83"/>
      <c r="AP204" s="83"/>
      <c r="AQ204" s="83"/>
      <c r="AR204" s="35"/>
      <c r="AS204" s="36"/>
      <c r="AT204" s="36"/>
      <c r="AU204" s="36"/>
      <c r="AV204" s="36"/>
      <c r="AW204" s="35"/>
      <c r="AX204" s="36"/>
      <c r="AY204" s="36"/>
      <c r="AZ204" s="36"/>
      <c r="BA204" s="35"/>
      <c r="BB204" s="36"/>
      <c r="BC204" s="36"/>
      <c r="BD204" s="36"/>
      <c r="BE204" s="35"/>
    </row>
    <row r="205" spans="2:57" x14ac:dyDescent="0.25">
      <c r="B205" s="33">
        <v>43878</v>
      </c>
      <c r="C205" s="34" t="s">
        <v>175</v>
      </c>
      <c r="D205" s="52" t="s">
        <v>668</v>
      </c>
      <c r="E205" s="36"/>
      <c r="F205" s="36"/>
      <c r="G205" s="36"/>
      <c r="H205" s="35"/>
      <c r="I205" s="36"/>
      <c r="J205" s="36"/>
      <c r="K205" s="36"/>
      <c r="L205" s="36"/>
      <c r="M205" s="35"/>
      <c r="N205" s="36"/>
      <c r="O205" s="36"/>
      <c r="P205" s="36"/>
      <c r="Q205" s="35"/>
      <c r="R205" s="36"/>
      <c r="S205" s="36"/>
      <c r="T205" s="36"/>
      <c r="U205" s="35"/>
      <c r="V205" s="36"/>
      <c r="W205" s="36"/>
      <c r="X205" s="36"/>
      <c r="Y205" s="35"/>
      <c r="Z205" s="36"/>
      <c r="AA205" s="36"/>
      <c r="AB205" s="36"/>
      <c r="AC205" s="35"/>
      <c r="AD205" s="36"/>
      <c r="AE205" s="36"/>
      <c r="AF205" s="36"/>
      <c r="AG205" s="35"/>
      <c r="AH205" s="36"/>
      <c r="AI205" s="36"/>
      <c r="AJ205" s="37"/>
      <c r="AK205" s="35"/>
      <c r="AL205" s="36"/>
      <c r="AM205" s="36"/>
      <c r="AN205" s="36"/>
      <c r="AO205" s="83"/>
      <c r="AP205" s="83"/>
      <c r="AQ205" s="83"/>
      <c r="AR205" s="35"/>
      <c r="AS205" s="36"/>
      <c r="AT205" s="36"/>
      <c r="AU205" s="36"/>
      <c r="AV205" s="36"/>
      <c r="AW205" s="35"/>
      <c r="AX205" s="36"/>
      <c r="AY205" s="36"/>
      <c r="AZ205" s="36"/>
      <c r="BA205" s="35"/>
      <c r="BB205" s="36"/>
      <c r="BC205" s="36"/>
      <c r="BD205" s="36"/>
      <c r="BE205" s="35"/>
    </row>
    <row r="206" spans="2:57" x14ac:dyDescent="0.25">
      <c r="B206" s="33">
        <v>43879</v>
      </c>
      <c r="C206" s="34" t="s">
        <v>181</v>
      </c>
      <c r="D206" s="52" t="s">
        <v>668</v>
      </c>
      <c r="E206" s="36"/>
      <c r="F206" s="36"/>
      <c r="G206" s="36"/>
      <c r="H206" s="35"/>
      <c r="I206" s="36"/>
      <c r="J206" s="36"/>
      <c r="K206" s="36"/>
      <c r="L206" s="36"/>
      <c r="M206" s="35"/>
      <c r="N206" s="36"/>
      <c r="O206" s="36"/>
      <c r="P206" s="36"/>
      <c r="Q206" s="35"/>
      <c r="R206" s="36"/>
      <c r="S206" s="36"/>
      <c r="T206" s="36"/>
      <c r="U206" s="35"/>
      <c r="V206" s="36"/>
      <c r="W206" s="36"/>
      <c r="X206" s="36"/>
      <c r="Y206" s="35"/>
      <c r="Z206" s="36"/>
      <c r="AA206" s="36"/>
      <c r="AB206" s="36"/>
      <c r="AC206" s="35"/>
      <c r="AD206" s="36"/>
      <c r="AE206" s="36"/>
      <c r="AF206" s="36"/>
      <c r="AG206" s="35"/>
      <c r="AH206" s="36"/>
      <c r="AI206" s="36"/>
      <c r="AJ206" s="37"/>
      <c r="AK206" s="35"/>
      <c r="AL206" s="36"/>
      <c r="AM206" s="36"/>
      <c r="AN206" s="36"/>
      <c r="AO206" s="83"/>
      <c r="AP206" s="83"/>
      <c r="AQ206" s="83"/>
      <c r="AR206" s="35"/>
      <c r="AS206" s="36"/>
      <c r="AT206" s="36"/>
      <c r="AU206" s="36"/>
      <c r="AV206" s="36"/>
      <c r="AW206" s="35"/>
      <c r="AX206" s="36"/>
      <c r="AY206" s="36"/>
      <c r="AZ206" s="36"/>
      <c r="BA206" s="35"/>
      <c r="BB206" s="36"/>
      <c r="BC206" s="36"/>
      <c r="BD206" s="36"/>
      <c r="BE206" s="35"/>
    </row>
    <row r="207" spans="2:57" x14ac:dyDescent="0.25">
      <c r="B207" s="33">
        <v>43880</v>
      </c>
      <c r="C207" s="34" t="s">
        <v>182</v>
      </c>
      <c r="D207" s="52" t="s">
        <v>668</v>
      </c>
      <c r="E207" s="36"/>
      <c r="F207" s="36"/>
      <c r="G207" s="36"/>
      <c r="H207" s="35"/>
      <c r="I207" s="36"/>
      <c r="J207" s="36"/>
      <c r="K207" s="36"/>
      <c r="L207" s="36"/>
      <c r="M207" s="35"/>
      <c r="N207" s="36"/>
      <c r="O207" s="36"/>
      <c r="P207" s="36"/>
      <c r="Q207" s="35"/>
      <c r="R207" s="36"/>
      <c r="S207" s="36"/>
      <c r="T207" s="36"/>
      <c r="U207" s="35"/>
      <c r="V207" s="36"/>
      <c r="W207" s="36"/>
      <c r="X207" s="36"/>
      <c r="Y207" s="35"/>
      <c r="Z207" s="36"/>
      <c r="AA207" s="36"/>
      <c r="AB207" s="36"/>
      <c r="AC207" s="35"/>
      <c r="AD207" s="36"/>
      <c r="AE207" s="36"/>
      <c r="AF207" s="36"/>
      <c r="AG207" s="35"/>
      <c r="AH207" s="36"/>
      <c r="AI207" s="36"/>
      <c r="AJ207" s="37"/>
      <c r="AK207" s="35"/>
      <c r="AL207" s="36"/>
      <c r="AM207" s="36"/>
      <c r="AN207" s="36"/>
      <c r="AO207" s="83"/>
      <c r="AP207" s="83"/>
      <c r="AQ207" s="83"/>
      <c r="AR207" s="35"/>
      <c r="AS207" s="36"/>
      <c r="AT207" s="36"/>
      <c r="AU207" s="36"/>
      <c r="AV207" s="36"/>
      <c r="AW207" s="35"/>
      <c r="AX207" s="36"/>
      <c r="AY207" s="36"/>
      <c r="AZ207" s="36"/>
      <c r="BA207" s="35"/>
      <c r="BB207" s="36"/>
      <c r="BC207" s="36"/>
      <c r="BD207" s="36"/>
      <c r="BE207" s="35"/>
    </row>
    <row r="208" spans="2:57" x14ac:dyDescent="0.25">
      <c r="B208" s="33">
        <v>43881</v>
      </c>
      <c r="C208" s="34" t="s">
        <v>167</v>
      </c>
      <c r="D208" s="52" t="s">
        <v>668</v>
      </c>
      <c r="E208" s="36"/>
      <c r="F208" s="36"/>
      <c r="G208" s="36"/>
      <c r="H208" s="35"/>
      <c r="I208" s="36"/>
      <c r="J208" s="36"/>
      <c r="K208" s="36"/>
      <c r="L208" s="36"/>
      <c r="M208" s="35"/>
      <c r="N208" s="36"/>
      <c r="O208" s="36"/>
      <c r="P208" s="36"/>
      <c r="Q208" s="35"/>
      <c r="R208" s="36"/>
      <c r="S208" s="36"/>
      <c r="T208" s="36"/>
      <c r="U208" s="35"/>
      <c r="V208" s="36"/>
      <c r="W208" s="36"/>
      <c r="X208" s="36"/>
      <c r="Y208" s="35"/>
      <c r="Z208" s="36"/>
      <c r="AA208" s="36"/>
      <c r="AB208" s="36"/>
      <c r="AC208" s="35"/>
      <c r="AD208" s="36"/>
      <c r="AE208" s="36"/>
      <c r="AF208" s="36"/>
      <c r="AG208" s="35"/>
      <c r="AH208" s="36"/>
      <c r="AI208" s="36"/>
      <c r="AJ208" s="37"/>
      <c r="AK208" s="35"/>
      <c r="AL208" s="36"/>
      <c r="AM208" s="36"/>
      <c r="AN208" s="36"/>
      <c r="AO208" s="83"/>
      <c r="AP208" s="83"/>
      <c r="AQ208" s="83"/>
      <c r="AR208" s="35"/>
      <c r="AS208" s="36"/>
      <c r="AT208" s="36"/>
      <c r="AU208" s="36"/>
      <c r="AV208" s="36"/>
      <c r="AW208" s="35"/>
      <c r="AX208" s="36"/>
      <c r="AY208" s="36"/>
      <c r="AZ208" s="36"/>
      <c r="BA208" s="35"/>
      <c r="BB208" s="36"/>
      <c r="BC208" s="36"/>
      <c r="BD208" s="36"/>
      <c r="BE208" s="35"/>
    </row>
    <row r="209" spans="1:57" x14ac:dyDescent="0.25">
      <c r="B209" s="33">
        <v>43882</v>
      </c>
      <c r="C209" s="34" t="s">
        <v>166</v>
      </c>
      <c r="D209" s="52" t="s">
        <v>668</v>
      </c>
      <c r="E209" s="36"/>
      <c r="F209" s="36"/>
      <c r="G209" s="36"/>
      <c r="H209" s="35"/>
      <c r="I209" s="36"/>
      <c r="J209" s="36"/>
      <c r="K209" s="36"/>
      <c r="L209" s="36"/>
      <c r="M209" s="35"/>
      <c r="N209" s="36"/>
      <c r="O209" s="36"/>
      <c r="P209" s="36"/>
      <c r="Q209" s="35"/>
      <c r="R209" s="36"/>
      <c r="S209" s="36"/>
      <c r="T209" s="36"/>
      <c r="U209" s="35"/>
      <c r="V209" s="36"/>
      <c r="W209" s="36"/>
      <c r="X209" s="36"/>
      <c r="Y209" s="35"/>
      <c r="Z209" s="36"/>
      <c r="AA209" s="36"/>
      <c r="AB209" s="36"/>
      <c r="AC209" s="35"/>
      <c r="AD209" s="36"/>
      <c r="AE209" s="36"/>
      <c r="AF209" s="36"/>
      <c r="AG209" s="35"/>
      <c r="AH209" s="36"/>
      <c r="AI209" s="36"/>
      <c r="AJ209" s="37"/>
      <c r="AK209" s="35"/>
      <c r="AL209" s="36"/>
      <c r="AM209" s="36"/>
      <c r="AN209" s="36"/>
      <c r="AO209" s="83"/>
      <c r="AP209" s="83"/>
      <c r="AQ209" s="83"/>
      <c r="AR209" s="35"/>
      <c r="AS209" s="36"/>
      <c r="AT209" s="36"/>
      <c r="AU209" s="36"/>
      <c r="AV209" s="36"/>
      <c r="AW209" s="35"/>
      <c r="AX209" s="36"/>
      <c r="AY209" s="36"/>
      <c r="AZ209" s="36"/>
      <c r="BA209" s="35"/>
      <c r="BB209" s="36"/>
      <c r="BC209" s="36"/>
      <c r="BD209" s="36"/>
      <c r="BE209" s="35"/>
    </row>
    <row r="210" spans="1:57" ht="30" x14ac:dyDescent="0.25">
      <c r="B210" s="33">
        <v>43883</v>
      </c>
      <c r="C210" s="34" t="s">
        <v>165</v>
      </c>
      <c r="D210" s="60" t="s">
        <v>677</v>
      </c>
      <c r="E210" s="36"/>
      <c r="F210" s="36"/>
      <c r="G210" s="36"/>
      <c r="H210" s="35"/>
      <c r="I210" s="36"/>
      <c r="J210" s="36"/>
      <c r="K210" s="36"/>
      <c r="L210" s="36"/>
      <c r="M210" s="35"/>
      <c r="N210" s="36"/>
      <c r="O210" s="36"/>
      <c r="P210" s="36"/>
      <c r="Q210" s="35"/>
      <c r="R210" s="36"/>
      <c r="S210" s="36"/>
      <c r="T210" s="36"/>
      <c r="U210" s="35"/>
      <c r="V210" s="36"/>
      <c r="W210" s="36"/>
      <c r="X210" s="36"/>
      <c r="Y210" s="35"/>
      <c r="Z210" s="36"/>
      <c r="AA210" s="36"/>
      <c r="AB210" s="36"/>
      <c r="AC210" s="35"/>
      <c r="AD210" s="36"/>
      <c r="AE210" s="36"/>
      <c r="AF210" s="36"/>
      <c r="AG210" s="35"/>
      <c r="AH210" s="36"/>
      <c r="AI210" s="36"/>
      <c r="AJ210" s="37"/>
      <c r="AK210" s="35"/>
      <c r="AL210" s="36"/>
      <c r="AM210" s="36"/>
      <c r="AN210" s="36"/>
      <c r="AO210" s="83"/>
      <c r="AP210" s="83"/>
      <c r="AQ210" s="83"/>
      <c r="AR210" s="35"/>
      <c r="AS210" s="36"/>
      <c r="AT210" s="36"/>
      <c r="AU210" s="36"/>
      <c r="AV210" s="36"/>
      <c r="AW210" s="35"/>
      <c r="AX210" s="36"/>
      <c r="AY210" s="36"/>
      <c r="AZ210" s="36"/>
      <c r="BA210" s="35"/>
      <c r="BB210" s="36"/>
      <c r="BC210" s="36"/>
      <c r="BD210" s="36"/>
      <c r="BE210" s="35"/>
    </row>
    <row r="211" spans="1:57" ht="30" x14ac:dyDescent="0.25">
      <c r="B211" s="30">
        <v>43884</v>
      </c>
      <c r="C211" s="25" t="s">
        <v>164</v>
      </c>
      <c r="D211" s="54" t="s">
        <v>678</v>
      </c>
      <c r="H211" s="31"/>
      <c r="M211" s="31"/>
      <c r="N211">
        <v>1</v>
      </c>
      <c r="Q211" s="31"/>
      <c r="U211" s="31"/>
      <c r="Y211" s="31"/>
      <c r="AC211" s="31"/>
      <c r="AF211">
        <v>3</v>
      </c>
      <c r="AG211" s="31"/>
      <c r="AH211">
        <v>1</v>
      </c>
      <c r="AI211">
        <v>6</v>
      </c>
      <c r="AJ211" s="14"/>
      <c r="AK211" s="31">
        <v>2</v>
      </c>
      <c r="AO211" s="83"/>
      <c r="AP211" s="83"/>
      <c r="AQ211" s="83"/>
      <c r="AR211" s="31">
        <v>2</v>
      </c>
      <c r="AW211" s="31"/>
      <c r="BA211" s="31"/>
      <c r="BE211" s="31"/>
    </row>
    <row r="212" spans="1:57" x14ac:dyDescent="0.25">
      <c r="B212" s="30">
        <v>43885</v>
      </c>
      <c r="C212" s="25" t="s">
        <v>175</v>
      </c>
      <c r="D212" s="51"/>
      <c r="H212" s="31">
        <v>7</v>
      </c>
      <c r="M212" s="31"/>
      <c r="Q212" s="31"/>
      <c r="U212" s="31"/>
      <c r="Y212" s="31"/>
      <c r="AC212" s="31"/>
      <c r="AG212" s="31"/>
      <c r="AI212">
        <v>6</v>
      </c>
      <c r="AJ212" s="14"/>
      <c r="AK212" s="31"/>
      <c r="AO212" s="83"/>
      <c r="AP212" s="83"/>
      <c r="AQ212" s="83"/>
      <c r="AR212" s="31"/>
      <c r="AW212" s="31"/>
      <c r="BA212" s="31"/>
      <c r="BE212" s="31"/>
    </row>
    <row r="213" spans="1:57" x14ac:dyDescent="0.25">
      <c r="B213" s="30">
        <v>43886</v>
      </c>
      <c r="C213" s="25" t="s">
        <v>181</v>
      </c>
      <c r="D213" s="51"/>
      <c r="H213" s="31">
        <v>7</v>
      </c>
      <c r="M213" s="31"/>
      <c r="N213">
        <v>3</v>
      </c>
      <c r="Q213" s="31"/>
      <c r="U213" s="31"/>
      <c r="Y213" s="31"/>
      <c r="AC213" s="31"/>
      <c r="AG213" s="31"/>
      <c r="AI213">
        <v>6</v>
      </c>
      <c r="AJ213" s="14"/>
      <c r="AK213" s="31">
        <v>1</v>
      </c>
      <c r="AO213" s="83"/>
      <c r="AP213" s="83"/>
      <c r="AQ213" s="83"/>
      <c r="AR213" s="31"/>
      <c r="AW213" s="31"/>
      <c r="BA213" s="31"/>
      <c r="BE213" s="31"/>
    </row>
    <row r="214" spans="1:57" x14ac:dyDescent="0.25">
      <c r="B214" s="30">
        <v>43887</v>
      </c>
      <c r="C214" s="25" t="s">
        <v>182</v>
      </c>
      <c r="D214" s="51" t="s">
        <v>685</v>
      </c>
      <c r="H214" s="31"/>
      <c r="M214" s="31"/>
      <c r="Q214" s="31"/>
      <c r="U214" s="31"/>
      <c r="Y214" s="31"/>
      <c r="AC214" s="31"/>
      <c r="AF214">
        <v>1</v>
      </c>
      <c r="AG214" s="31"/>
      <c r="AI214">
        <v>6</v>
      </c>
      <c r="AJ214" s="14"/>
      <c r="AK214" s="31">
        <v>2</v>
      </c>
      <c r="AO214" s="83"/>
      <c r="AP214" s="83"/>
      <c r="AQ214" s="83"/>
      <c r="AR214" s="31"/>
      <c r="AW214" s="31"/>
      <c r="BA214" s="31"/>
      <c r="BE214" s="31"/>
    </row>
    <row r="215" spans="1:57" x14ac:dyDescent="0.25">
      <c r="B215" s="30">
        <v>43888</v>
      </c>
      <c r="C215" s="25" t="s">
        <v>167</v>
      </c>
      <c r="D215" s="51" t="s">
        <v>688</v>
      </c>
      <c r="H215" s="31"/>
      <c r="M215" s="31"/>
      <c r="Q215" s="31"/>
      <c r="U215" s="31"/>
      <c r="V215">
        <v>1</v>
      </c>
      <c r="Y215" s="31"/>
      <c r="AC215" s="31"/>
      <c r="AF215">
        <v>1</v>
      </c>
      <c r="AG215" s="31"/>
      <c r="AH215">
        <v>1</v>
      </c>
      <c r="AI215">
        <v>6</v>
      </c>
      <c r="AJ215" s="14"/>
      <c r="AK215" s="31">
        <v>1</v>
      </c>
      <c r="AO215" s="83"/>
      <c r="AP215" s="83"/>
      <c r="AQ215" s="83"/>
      <c r="AR215" s="31">
        <v>3</v>
      </c>
      <c r="AW215" s="31"/>
      <c r="BA215" s="31"/>
      <c r="BE215" s="31"/>
    </row>
    <row r="216" spans="1:57" x14ac:dyDescent="0.25">
      <c r="B216" s="30">
        <v>43889</v>
      </c>
      <c r="C216" s="25" t="s">
        <v>166</v>
      </c>
      <c r="D216" s="51" t="s">
        <v>689</v>
      </c>
      <c r="H216" s="31">
        <v>3</v>
      </c>
      <c r="M216" s="31"/>
      <c r="N216">
        <v>1</v>
      </c>
      <c r="Q216" s="31"/>
      <c r="U216" s="31"/>
      <c r="Y216" s="31"/>
      <c r="AC216" s="31"/>
      <c r="AF216">
        <v>2</v>
      </c>
      <c r="AG216" s="31"/>
      <c r="AI216">
        <v>6</v>
      </c>
      <c r="AJ216" s="14"/>
      <c r="AK216" s="31">
        <v>2</v>
      </c>
      <c r="AO216" s="83"/>
      <c r="AP216" s="83"/>
      <c r="AQ216" s="83"/>
      <c r="AR216" s="31">
        <v>2</v>
      </c>
      <c r="AW216" s="31"/>
      <c r="BA216" s="31"/>
      <c r="BE216" s="31"/>
    </row>
    <row r="217" spans="1:57" x14ac:dyDescent="0.25">
      <c r="B217" s="30">
        <v>43890</v>
      </c>
      <c r="C217" s="25" t="s">
        <v>165</v>
      </c>
      <c r="D217" s="51"/>
      <c r="H217" s="31">
        <v>7</v>
      </c>
      <c r="M217" s="31"/>
      <c r="N217">
        <v>2</v>
      </c>
      <c r="Q217" s="31"/>
      <c r="U217" s="31"/>
      <c r="V217">
        <v>1</v>
      </c>
      <c r="Y217" s="31"/>
      <c r="AC217" s="31"/>
      <c r="AG217" s="31"/>
      <c r="AH217">
        <v>1</v>
      </c>
      <c r="AI217">
        <v>5</v>
      </c>
      <c r="AJ217" s="14"/>
      <c r="AK217" s="31">
        <v>1</v>
      </c>
      <c r="AO217" s="83"/>
      <c r="AP217" s="83"/>
      <c r="AQ217" s="83"/>
      <c r="AR217" s="31"/>
      <c r="AW217" s="31"/>
      <c r="BA217" s="31"/>
      <c r="BE217" s="31"/>
    </row>
    <row r="218" spans="1:57" x14ac:dyDescent="0.25">
      <c r="B218" s="30">
        <v>43891</v>
      </c>
      <c r="C218" s="25" t="s">
        <v>164</v>
      </c>
      <c r="D218" s="51" t="s">
        <v>692</v>
      </c>
      <c r="H218" s="31">
        <v>4</v>
      </c>
      <c r="M218" s="31"/>
      <c r="N218">
        <v>3</v>
      </c>
      <c r="Q218" s="31"/>
      <c r="U218" s="31"/>
      <c r="V218">
        <v>1</v>
      </c>
      <c r="Y218" s="31"/>
      <c r="AC218" s="31"/>
      <c r="AG218" s="31"/>
      <c r="AI218">
        <v>6</v>
      </c>
      <c r="AJ218" s="14"/>
      <c r="AK218" s="31">
        <v>1</v>
      </c>
      <c r="AO218" s="83"/>
      <c r="AP218" s="83"/>
      <c r="AQ218" s="83"/>
      <c r="AR218" s="31">
        <v>1</v>
      </c>
      <c r="AW218" s="31"/>
      <c r="BA218" s="31"/>
      <c r="BE218" s="31"/>
    </row>
    <row r="219" spans="1:57" s="36" customFormat="1" x14ac:dyDescent="0.25">
      <c r="B219" s="33">
        <v>43892</v>
      </c>
      <c r="C219" s="34" t="s">
        <v>175</v>
      </c>
      <c r="D219" s="52" t="s">
        <v>698</v>
      </c>
      <c r="H219" s="35"/>
      <c r="M219" s="35"/>
      <c r="Q219" s="35"/>
      <c r="U219" s="35"/>
      <c r="Y219" s="35"/>
      <c r="AC219" s="35"/>
      <c r="AG219" s="35"/>
      <c r="AJ219" s="37"/>
      <c r="AK219" s="35"/>
      <c r="AO219" s="83"/>
      <c r="AP219" s="83"/>
      <c r="AQ219" s="83"/>
      <c r="AR219" s="35"/>
      <c r="AW219" s="35"/>
      <c r="BA219" s="35"/>
      <c r="BE219" s="35"/>
    </row>
    <row r="220" spans="1:57" s="36" customFormat="1" x14ac:dyDescent="0.25">
      <c r="B220" s="33">
        <v>43893</v>
      </c>
      <c r="C220" s="34" t="s">
        <v>181</v>
      </c>
      <c r="D220" s="52" t="s">
        <v>698</v>
      </c>
      <c r="H220" s="35"/>
      <c r="M220" s="35"/>
      <c r="Q220" s="35"/>
      <c r="U220" s="35"/>
      <c r="Y220" s="35"/>
      <c r="AC220" s="35"/>
      <c r="AG220" s="35"/>
      <c r="AJ220" s="37"/>
      <c r="AK220" s="35"/>
      <c r="AO220" s="83"/>
      <c r="AP220" s="83"/>
      <c r="AQ220" s="83"/>
      <c r="AR220" s="35"/>
      <c r="AW220" s="35"/>
      <c r="BA220" s="35"/>
      <c r="BE220" s="35"/>
    </row>
    <row r="221" spans="1:57" s="36" customFormat="1" x14ac:dyDescent="0.25">
      <c r="B221" s="33">
        <v>43894</v>
      </c>
      <c r="C221" s="34" t="s">
        <v>182</v>
      </c>
      <c r="D221" s="52" t="s">
        <v>698</v>
      </c>
      <c r="H221" s="35"/>
      <c r="M221" s="35"/>
      <c r="Q221" s="35"/>
      <c r="U221" s="35"/>
      <c r="Y221" s="35"/>
      <c r="AC221" s="35"/>
      <c r="AG221" s="35"/>
      <c r="AJ221" s="37"/>
      <c r="AK221" s="35"/>
      <c r="AO221" s="83"/>
      <c r="AP221" s="83"/>
      <c r="AQ221" s="83"/>
      <c r="AR221" s="35"/>
      <c r="AW221" s="35"/>
      <c r="BA221" s="35"/>
      <c r="BE221" s="35"/>
    </row>
    <row r="222" spans="1:57" s="36" customFormat="1" x14ac:dyDescent="0.25">
      <c r="B222" s="33">
        <v>43895</v>
      </c>
      <c r="C222" s="34" t="s">
        <v>167</v>
      </c>
      <c r="D222" s="52" t="s">
        <v>698</v>
      </c>
      <c r="H222" s="35"/>
      <c r="M222" s="35"/>
      <c r="Q222" s="35"/>
      <c r="U222" s="35"/>
      <c r="Y222" s="35"/>
      <c r="AC222" s="35"/>
      <c r="AG222" s="35"/>
      <c r="AJ222" s="37"/>
      <c r="AK222" s="35"/>
      <c r="AO222" s="83"/>
      <c r="AP222" s="83"/>
      <c r="AQ222" s="83"/>
      <c r="AR222" s="35"/>
      <c r="AW222" s="35"/>
      <c r="BA222" s="35"/>
      <c r="BE222" s="35"/>
    </row>
    <row r="223" spans="1:57" x14ac:dyDescent="0.25">
      <c r="A223" s="36"/>
      <c r="B223" s="33">
        <v>43896</v>
      </c>
      <c r="C223" s="34" t="s">
        <v>166</v>
      </c>
      <c r="D223" s="52" t="s">
        <v>709</v>
      </c>
      <c r="E223" s="36"/>
      <c r="F223" s="36"/>
      <c r="G223" s="36"/>
      <c r="H223" s="35"/>
      <c r="I223" s="36"/>
      <c r="J223" s="36"/>
      <c r="K223" s="36"/>
      <c r="L223" s="36"/>
      <c r="M223" s="35"/>
      <c r="N223" s="36"/>
      <c r="O223" s="36"/>
      <c r="P223" s="36"/>
      <c r="Q223" s="35"/>
      <c r="R223" s="36"/>
      <c r="S223" s="36"/>
      <c r="T223" s="36"/>
      <c r="U223" s="35"/>
      <c r="V223" s="36"/>
      <c r="W223" s="36"/>
      <c r="X223" s="36"/>
      <c r="Y223" s="35"/>
      <c r="Z223" s="36"/>
      <c r="AA223" s="36"/>
      <c r="AB223" s="36"/>
      <c r="AC223" s="35"/>
      <c r="AD223" s="36"/>
      <c r="AE223" s="36"/>
      <c r="AF223" s="36"/>
      <c r="AG223" s="35"/>
      <c r="AH223" s="36"/>
      <c r="AI223" s="36"/>
      <c r="AJ223" s="37"/>
      <c r="AK223" s="35"/>
      <c r="AL223" s="36"/>
      <c r="AM223" s="36"/>
      <c r="AN223" s="36"/>
      <c r="AO223" s="83"/>
      <c r="AP223" s="83"/>
      <c r="AQ223" s="83"/>
      <c r="AR223" s="35"/>
      <c r="AS223" s="36"/>
      <c r="AT223" s="36"/>
      <c r="AU223" s="36"/>
      <c r="AV223" s="36"/>
      <c r="AW223" s="35"/>
      <c r="AX223" s="36"/>
      <c r="AY223" s="36"/>
      <c r="AZ223" s="36"/>
      <c r="BA223" s="35"/>
      <c r="BB223" s="36"/>
      <c r="BC223" s="36"/>
      <c r="BD223" s="36"/>
      <c r="BE223" s="35"/>
    </row>
    <row r="224" spans="1:57" x14ac:dyDescent="0.25">
      <c r="B224" s="30">
        <v>43897</v>
      </c>
      <c r="C224" s="25" t="s">
        <v>165</v>
      </c>
      <c r="D224" s="51"/>
      <c r="H224" s="31">
        <v>7</v>
      </c>
      <c r="M224" s="31"/>
      <c r="Q224" s="31"/>
      <c r="U224" s="31"/>
      <c r="Y224" s="31"/>
      <c r="AC224" s="31"/>
      <c r="AF224">
        <v>2</v>
      </c>
      <c r="AG224" s="31"/>
      <c r="AI224">
        <v>6</v>
      </c>
      <c r="AJ224" s="14"/>
      <c r="AK224" s="31">
        <v>1</v>
      </c>
      <c r="AO224" s="83"/>
      <c r="AP224" s="83"/>
      <c r="AQ224" s="83"/>
      <c r="AR224" s="31"/>
      <c r="AW224" s="31"/>
      <c r="BA224" s="31"/>
      <c r="BE224" s="31"/>
    </row>
    <row r="225" spans="2:57" x14ac:dyDescent="0.25">
      <c r="B225" s="30">
        <v>43898</v>
      </c>
      <c r="C225" s="25" t="s">
        <v>164</v>
      </c>
      <c r="D225" s="51"/>
      <c r="H225" s="31">
        <v>5</v>
      </c>
      <c r="M225" s="31"/>
      <c r="Q225" s="31"/>
      <c r="U225" s="31"/>
      <c r="V225">
        <v>1</v>
      </c>
      <c r="Y225" s="31"/>
      <c r="AC225" s="31"/>
      <c r="AG225" s="31"/>
      <c r="AH225">
        <v>2</v>
      </c>
      <c r="AI225">
        <v>6</v>
      </c>
      <c r="AJ225" s="14"/>
      <c r="AK225" s="31">
        <v>2</v>
      </c>
      <c r="AO225" s="83"/>
      <c r="AP225" s="83"/>
      <c r="AQ225" s="83"/>
      <c r="AR225" s="31"/>
      <c r="AS225" t="s">
        <v>711</v>
      </c>
      <c r="AW225" s="31"/>
      <c r="BA225" s="31"/>
      <c r="BE225" s="31"/>
    </row>
    <row r="226" spans="2:57" x14ac:dyDescent="0.25">
      <c r="B226" s="30">
        <v>43899</v>
      </c>
      <c r="C226" s="25" t="s">
        <v>175</v>
      </c>
      <c r="D226" s="51"/>
      <c r="H226" s="31">
        <v>1</v>
      </c>
      <c r="M226" s="31"/>
      <c r="Q226" s="31"/>
      <c r="U226" s="31"/>
      <c r="Y226" s="31"/>
      <c r="AC226" s="31"/>
      <c r="AG226" s="31"/>
      <c r="AI226">
        <v>6</v>
      </c>
      <c r="AJ226" s="14"/>
      <c r="AK226" s="31">
        <v>2</v>
      </c>
      <c r="AO226" s="83"/>
      <c r="AP226" s="83"/>
      <c r="AQ226" s="83"/>
      <c r="AR226" s="31"/>
      <c r="AW226" s="31"/>
      <c r="BA226" s="31"/>
      <c r="BE226" s="31"/>
    </row>
    <row r="227" spans="2:57" x14ac:dyDescent="0.25">
      <c r="B227" s="30">
        <v>43900</v>
      </c>
      <c r="C227" s="25" t="s">
        <v>181</v>
      </c>
      <c r="D227" s="51" t="s">
        <v>384</v>
      </c>
      <c r="H227" s="31"/>
      <c r="M227" s="31"/>
      <c r="N227">
        <v>2</v>
      </c>
      <c r="Q227" s="31"/>
      <c r="U227" s="31"/>
      <c r="V227">
        <v>2</v>
      </c>
      <c r="Y227" s="31"/>
      <c r="AC227" s="31"/>
      <c r="AF227">
        <v>3</v>
      </c>
      <c r="AG227" s="31"/>
      <c r="AH227">
        <v>2</v>
      </c>
      <c r="AI227">
        <v>6</v>
      </c>
      <c r="AJ227" s="14"/>
      <c r="AK227" s="31">
        <v>2</v>
      </c>
      <c r="AL227" s="26">
        <v>1</v>
      </c>
      <c r="AO227" s="83"/>
      <c r="AP227" s="83"/>
      <c r="AQ227" s="83"/>
      <c r="AR227" s="31">
        <v>1</v>
      </c>
      <c r="AW227" s="31"/>
      <c r="BA227" s="31"/>
      <c r="BE227" s="31"/>
    </row>
    <row r="228" spans="2:57" x14ac:dyDescent="0.25">
      <c r="B228" s="30">
        <v>43901</v>
      </c>
      <c r="C228" s="25" t="s">
        <v>182</v>
      </c>
      <c r="D228" s="51"/>
      <c r="H228" s="31"/>
      <c r="M228" s="31"/>
      <c r="N228">
        <v>2</v>
      </c>
      <c r="Q228" s="31"/>
      <c r="U228" s="31"/>
      <c r="V228">
        <v>1</v>
      </c>
      <c r="Y228" s="31"/>
      <c r="AC228" s="31"/>
      <c r="AG228" s="31"/>
      <c r="AI228">
        <v>6</v>
      </c>
      <c r="AJ228" s="14"/>
      <c r="AK228" s="31">
        <v>2</v>
      </c>
      <c r="AO228" s="83"/>
      <c r="AP228" s="83"/>
      <c r="AQ228" s="83"/>
      <c r="AR228" s="31"/>
      <c r="AW228" s="31"/>
      <c r="BA228" s="31"/>
      <c r="BE228" s="31"/>
    </row>
    <row r="229" spans="2:57" x14ac:dyDescent="0.25">
      <c r="B229" s="30">
        <v>43902</v>
      </c>
      <c r="C229" s="25" t="s">
        <v>167</v>
      </c>
      <c r="D229" s="51"/>
      <c r="H229" s="31"/>
      <c r="M229" s="31"/>
      <c r="Q229" s="31"/>
      <c r="U229" s="31"/>
      <c r="V229">
        <v>2</v>
      </c>
      <c r="Y229" s="31"/>
      <c r="AC229" s="31"/>
      <c r="AF229">
        <v>6</v>
      </c>
      <c r="AG229" s="31"/>
      <c r="AI229">
        <v>3</v>
      </c>
      <c r="AJ229" s="14"/>
      <c r="AK229" s="31">
        <v>3</v>
      </c>
      <c r="AO229" s="83"/>
      <c r="AP229" s="83"/>
      <c r="AQ229" s="83"/>
      <c r="AR229" s="31"/>
      <c r="AW229" s="31"/>
      <c r="BA229" s="31"/>
      <c r="BE229" s="31"/>
    </row>
    <row r="230" spans="2:57" x14ac:dyDescent="0.25">
      <c r="B230" s="30">
        <v>43903</v>
      </c>
      <c r="C230" s="25" t="s">
        <v>166</v>
      </c>
      <c r="D230" s="51" t="s">
        <v>384</v>
      </c>
      <c r="H230" s="31">
        <v>6</v>
      </c>
      <c r="M230" s="31"/>
      <c r="N230">
        <v>2</v>
      </c>
      <c r="Q230" s="31"/>
      <c r="U230" s="31"/>
      <c r="V230">
        <v>1</v>
      </c>
      <c r="Y230" s="31"/>
      <c r="AC230" s="31"/>
      <c r="AG230" s="31"/>
      <c r="AI230">
        <v>3</v>
      </c>
      <c r="AJ230" s="14"/>
      <c r="AK230" s="31">
        <v>1</v>
      </c>
      <c r="AO230" s="83"/>
      <c r="AP230" s="83"/>
      <c r="AQ230" s="83"/>
      <c r="AR230" s="31">
        <v>1</v>
      </c>
      <c r="AW230" s="31"/>
      <c r="BA230" s="31"/>
      <c r="BE230" s="31"/>
    </row>
    <row r="231" spans="2:57" x14ac:dyDescent="0.25">
      <c r="B231" s="30">
        <v>43904</v>
      </c>
      <c r="C231" s="25" t="s">
        <v>165</v>
      </c>
      <c r="D231" s="51" t="s">
        <v>726</v>
      </c>
      <c r="H231" s="31"/>
      <c r="M231" s="31"/>
      <c r="N231">
        <v>1</v>
      </c>
      <c r="Q231" s="31"/>
      <c r="U231" s="31"/>
      <c r="V231">
        <v>1</v>
      </c>
      <c r="Y231" s="31"/>
      <c r="AC231" s="31"/>
      <c r="AG231" s="31"/>
      <c r="AI231">
        <v>6</v>
      </c>
      <c r="AJ231" s="14"/>
      <c r="AK231" s="31">
        <v>2</v>
      </c>
      <c r="AO231" s="83"/>
      <c r="AP231" s="83"/>
      <c r="AQ231" s="83"/>
      <c r="AR231" s="31">
        <v>2</v>
      </c>
      <c r="AW231" s="31"/>
      <c r="BA231" s="31"/>
      <c r="BE231" s="31"/>
    </row>
    <row r="232" spans="2:57" x14ac:dyDescent="0.25">
      <c r="B232" s="30">
        <v>43905</v>
      </c>
      <c r="C232" s="25" t="s">
        <v>164</v>
      </c>
      <c r="D232" s="51" t="s">
        <v>384</v>
      </c>
      <c r="H232" s="31"/>
      <c r="M232" s="31"/>
      <c r="N232">
        <v>2</v>
      </c>
      <c r="Q232" s="31"/>
      <c r="U232" s="31"/>
      <c r="Y232" s="31"/>
      <c r="AC232" s="31"/>
      <c r="AF232">
        <v>1</v>
      </c>
      <c r="AG232" s="31"/>
      <c r="AI232">
        <v>6</v>
      </c>
      <c r="AJ232" s="14"/>
      <c r="AK232" s="31">
        <v>2</v>
      </c>
      <c r="AO232" s="83"/>
      <c r="AP232" s="83"/>
      <c r="AQ232" s="83"/>
      <c r="AR232" s="31">
        <v>1</v>
      </c>
      <c r="AW232" s="31"/>
      <c r="BA232" s="31"/>
      <c r="BE232" s="31"/>
    </row>
    <row r="233" spans="2:57" x14ac:dyDescent="0.25">
      <c r="B233" s="30">
        <v>43906</v>
      </c>
      <c r="C233" s="25" t="s">
        <v>175</v>
      </c>
      <c r="D233" s="51" t="s">
        <v>726</v>
      </c>
      <c r="H233" s="31"/>
      <c r="M233" s="31"/>
      <c r="N233">
        <v>1</v>
      </c>
      <c r="Q233" s="31"/>
      <c r="U233" s="31"/>
      <c r="Y233" s="31"/>
      <c r="AC233" s="31"/>
      <c r="AF233">
        <v>4</v>
      </c>
      <c r="AG233" s="31"/>
      <c r="AI233">
        <v>6</v>
      </c>
      <c r="AJ233" s="14"/>
      <c r="AK233" s="31">
        <v>1</v>
      </c>
      <c r="AO233" s="83"/>
      <c r="AP233" s="83"/>
      <c r="AQ233" s="83"/>
      <c r="AR233" s="31">
        <v>2</v>
      </c>
      <c r="AW233" s="31"/>
      <c r="BA233" s="31"/>
      <c r="BE233" s="31"/>
    </row>
    <row r="234" spans="2:57" x14ac:dyDescent="0.25">
      <c r="B234" s="30">
        <v>43907</v>
      </c>
      <c r="C234" s="25" t="s">
        <v>181</v>
      </c>
      <c r="D234" s="51" t="s">
        <v>726</v>
      </c>
      <c r="H234" s="31"/>
      <c r="M234" s="31"/>
      <c r="N234">
        <v>1</v>
      </c>
      <c r="Q234" s="31"/>
      <c r="U234" s="31"/>
      <c r="V234">
        <v>1</v>
      </c>
      <c r="Y234" s="31"/>
      <c r="AC234" s="31"/>
      <c r="AF234">
        <v>2</v>
      </c>
      <c r="AG234" s="31"/>
      <c r="AH234">
        <v>1</v>
      </c>
      <c r="AI234">
        <v>8</v>
      </c>
      <c r="AJ234" s="14"/>
      <c r="AK234" s="31">
        <v>1</v>
      </c>
      <c r="AL234">
        <v>1</v>
      </c>
      <c r="AO234" s="83"/>
      <c r="AP234" s="83"/>
      <c r="AQ234" s="83"/>
      <c r="AR234" s="31">
        <v>2</v>
      </c>
      <c r="AW234" s="31"/>
      <c r="BA234" s="31"/>
      <c r="BE234" s="31"/>
    </row>
    <row r="235" spans="2:57" x14ac:dyDescent="0.25">
      <c r="B235" s="30">
        <v>43908</v>
      </c>
      <c r="C235" s="25" t="s">
        <v>182</v>
      </c>
      <c r="D235" s="51" t="s">
        <v>384</v>
      </c>
      <c r="H235" s="31"/>
      <c r="M235" s="31"/>
      <c r="N235">
        <v>1</v>
      </c>
      <c r="Q235" s="31"/>
      <c r="U235" s="31"/>
      <c r="Y235" s="31"/>
      <c r="AC235" s="31"/>
      <c r="AF235">
        <v>2</v>
      </c>
      <c r="AG235" s="31"/>
      <c r="AI235">
        <v>6</v>
      </c>
      <c r="AJ235" s="14"/>
      <c r="AK235" s="31">
        <v>1</v>
      </c>
      <c r="AL235">
        <v>1</v>
      </c>
      <c r="AO235" s="83"/>
      <c r="AP235" s="83"/>
      <c r="AQ235" s="83"/>
      <c r="AR235" s="31"/>
      <c r="AW235" s="31"/>
      <c r="BA235" s="31"/>
      <c r="BE235" s="31"/>
    </row>
    <row r="236" spans="2:57" x14ac:dyDescent="0.25">
      <c r="B236" s="30">
        <v>43909</v>
      </c>
      <c r="C236" s="25" t="s">
        <v>167</v>
      </c>
      <c r="D236" s="51"/>
      <c r="H236" s="31"/>
      <c r="M236" s="31"/>
      <c r="Q236" s="31"/>
      <c r="U236" s="31"/>
      <c r="Y236" s="31"/>
      <c r="AC236" s="31"/>
      <c r="AF236">
        <v>2</v>
      </c>
      <c r="AG236" s="31"/>
      <c r="AH236">
        <v>2</v>
      </c>
      <c r="AI236">
        <v>8</v>
      </c>
      <c r="AJ236" s="14"/>
      <c r="AK236" s="31">
        <v>1</v>
      </c>
      <c r="AO236" s="83"/>
      <c r="AP236" s="83"/>
      <c r="AQ236" s="83"/>
      <c r="AR236" s="31"/>
      <c r="AW236" s="31"/>
      <c r="BA236" s="31"/>
      <c r="BE236" s="31"/>
    </row>
    <row r="237" spans="2:57" x14ac:dyDescent="0.25">
      <c r="B237" s="30">
        <v>43910</v>
      </c>
      <c r="C237" s="25" t="s">
        <v>166</v>
      </c>
      <c r="D237" s="51" t="s">
        <v>741</v>
      </c>
      <c r="H237" s="31"/>
      <c r="M237" s="31"/>
      <c r="N237">
        <v>2</v>
      </c>
      <c r="Q237" s="31"/>
      <c r="U237" s="31"/>
      <c r="Y237" s="31"/>
      <c r="AC237" s="31"/>
      <c r="AF237">
        <v>4</v>
      </c>
      <c r="AG237" s="31"/>
      <c r="AI237">
        <v>6</v>
      </c>
      <c r="AJ237" s="14"/>
      <c r="AK237" s="31">
        <v>1</v>
      </c>
      <c r="AO237" s="83"/>
      <c r="AP237" s="83"/>
      <c r="AQ237" s="83"/>
      <c r="AR237" s="31"/>
      <c r="AW237" s="31"/>
      <c r="BA237" s="31"/>
      <c r="BE237" s="31"/>
    </row>
    <row r="238" spans="2:57" x14ac:dyDescent="0.25">
      <c r="B238" s="30">
        <v>43911</v>
      </c>
      <c r="C238" s="25" t="s">
        <v>165</v>
      </c>
      <c r="D238" s="51" t="s">
        <v>748</v>
      </c>
      <c r="H238" s="31"/>
      <c r="M238" s="31"/>
      <c r="N238">
        <v>2</v>
      </c>
      <c r="Q238" s="31"/>
      <c r="U238" s="31"/>
      <c r="V238">
        <v>4</v>
      </c>
      <c r="Y238" s="31"/>
      <c r="AC238" s="31"/>
      <c r="AF238">
        <v>10</v>
      </c>
      <c r="AG238" s="31"/>
      <c r="AI238">
        <v>6</v>
      </c>
      <c r="AJ238" s="14"/>
      <c r="AK238" s="31">
        <v>1</v>
      </c>
      <c r="AO238" s="83"/>
      <c r="AP238" s="83"/>
      <c r="AQ238" s="83"/>
      <c r="AR238" s="31"/>
      <c r="AW238" s="31"/>
      <c r="BA238" s="31"/>
      <c r="BE238" s="31"/>
    </row>
    <row r="239" spans="2:57" ht="30" x14ac:dyDescent="0.25">
      <c r="B239" s="30">
        <v>43912</v>
      </c>
      <c r="C239" s="25" t="s">
        <v>164</v>
      </c>
      <c r="D239" s="54" t="s">
        <v>752</v>
      </c>
      <c r="H239" s="31"/>
      <c r="M239" s="31"/>
      <c r="N239">
        <v>2</v>
      </c>
      <c r="Q239" s="31"/>
      <c r="S239">
        <v>1</v>
      </c>
      <c r="U239" s="31"/>
      <c r="Y239" s="31"/>
      <c r="AC239" s="31"/>
      <c r="AF239">
        <v>5</v>
      </c>
      <c r="AG239" s="31"/>
      <c r="AI239">
        <v>6</v>
      </c>
      <c r="AJ239" s="14"/>
      <c r="AK239" s="31">
        <v>1</v>
      </c>
      <c r="AO239" s="83"/>
      <c r="AP239" s="83"/>
      <c r="AQ239" s="83"/>
      <c r="AR239" s="31"/>
      <c r="AW239" s="31"/>
      <c r="BA239" s="31"/>
      <c r="BE239" s="31"/>
    </row>
    <row r="240" spans="2:57" ht="30" x14ac:dyDescent="0.25">
      <c r="B240" s="30">
        <v>43913</v>
      </c>
      <c r="C240" s="25" t="s">
        <v>175</v>
      </c>
      <c r="D240" s="54" t="s">
        <v>755</v>
      </c>
      <c r="H240" s="31"/>
      <c r="M240" s="31"/>
      <c r="Q240" s="31"/>
      <c r="S240">
        <v>1</v>
      </c>
      <c r="U240" s="31"/>
      <c r="V240">
        <v>2</v>
      </c>
      <c r="Y240" s="31"/>
      <c r="AC240" s="31"/>
      <c r="AF240">
        <v>2</v>
      </c>
      <c r="AG240" s="31"/>
      <c r="AI240">
        <v>6</v>
      </c>
      <c r="AJ240" s="14"/>
      <c r="AK240" s="31">
        <v>1</v>
      </c>
      <c r="AO240" s="83"/>
      <c r="AP240" s="83"/>
      <c r="AQ240" s="83"/>
      <c r="AR240" s="31"/>
      <c r="AT240">
        <v>1</v>
      </c>
      <c r="AW240" s="31"/>
      <c r="BA240" s="31"/>
      <c r="BE240" s="31"/>
    </row>
    <row r="241" spans="2:57" x14ac:dyDescent="0.25">
      <c r="B241" s="30">
        <v>43914</v>
      </c>
      <c r="C241" s="25" t="s">
        <v>181</v>
      </c>
      <c r="D241" s="51"/>
      <c r="H241" s="31"/>
      <c r="M241" s="31"/>
      <c r="N241">
        <v>1</v>
      </c>
      <c r="Q241" s="31"/>
      <c r="U241" s="31"/>
      <c r="V241">
        <v>2</v>
      </c>
      <c r="Y241" s="31"/>
      <c r="AC241" s="31"/>
      <c r="AF241">
        <v>1</v>
      </c>
      <c r="AG241" s="31"/>
      <c r="AI241">
        <v>6</v>
      </c>
      <c r="AJ241" s="14"/>
      <c r="AK241" s="31">
        <v>1</v>
      </c>
      <c r="AO241" s="83"/>
      <c r="AP241" s="83"/>
      <c r="AQ241" s="83"/>
      <c r="AR241" s="31"/>
      <c r="AS241" t="s">
        <v>576</v>
      </c>
      <c r="AW241" s="31"/>
      <c r="BA241" s="31"/>
      <c r="BE241" s="31"/>
    </row>
    <row r="242" spans="2:57" x14ac:dyDescent="0.25">
      <c r="B242" s="30">
        <v>43915</v>
      </c>
      <c r="C242" s="25" t="s">
        <v>182</v>
      </c>
      <c r="D242" s="51"/>
      <c r="H242" s="31"/>
      <c r="M242" s="31"/>
      <c r="N242">
        <v>1</v>
      </c>
      <c r="Q242" s="31"/>
      <c r="U242" s="31"/>
      <c r="V242">
        <v>1</v>
      </c>
      <c r="Y242" s="31"/>
      <c r="AC242" s="31"/>
      <c r="AG242" s="31"/>
      <c r="AI242">
        <v>3</v>
      </c>
      <c r="AJ242" s="14"/>
      <c r="AK242" s="31"/>
      <c r="AO242" s="83"/>
      <c r="AP242" s="83"/>
      <c r="AQ242" s="83"/>
      <c r="AR242" s="31"/>
      <c r="AS242" t="s">
        <v>576</v>
      </c>
      <c r="AW242" s="31"/>
      <c r="BA242" s="31"/>
      <c r="BE242" s="31"/>
    </row>
    <row r="243" spans="2:57" x14ac:dyDescent="0.25">
      <c r="B243" s="30">
        <v>43916</v>
      </c>
      <c r="C243" s="25" t="s">
        <v>167</v>
      </c>
      <c r="D243" s="51" t="s">
        <v>762</v>
      </c>
      <c r="H243" s="31"/>
      <c r="M243" s="31"/>
      <c r="Q243" s="31"/>
      <c r="R243">
        <v>1</v>
      </c>
      <c r="U243" s="31"/>
      <c r="Y243" s="31"/>
      <c r="AC243" s="31"/>
      <c r="AF243">
        <v>1</v>
      </c>
      <c r="AG243" s="31"/>
      <c r="AI243">
        <v>3</v>
      </c>
      <c r="AJ243" s="14"/>
      <c r="AK243" s="31"/>
      <c r="AO243" s="83"/>
      <c r="AP243" s="83"/>
      <c r="AQ243" s="83"/>
      <c r="AR243" s="31"/>
      <c r="AW243" s="31"/>
      <c r="BA243" s="31"/>
      <c r="BE243" s="31"/>
    </row>
    <row r="244" spans="2:57" x14ac:dyDescent="0.25">
      <c r="B244" s="30">
        <v>43917</v>
      </c>
      <c r="C244" s="25" t="s">
        <v>166</v>
      </c>
      <c r="D244" s="51"/>
      <c r="H244" s="31"/>
      <c r="M244" s="31"/>
      <c r="N244">
        <v>2</v>
      </c>
      <c r="Q244" s="31"/>
      <c r="S244">
        <v>1</v>
      </c>
      <c r="U244" s="31"/>
      <c r="V244">
        <v>1</v>
      </c>
      <c r="Y244" s="31"/>
      <c r="AC244" s="31"/>
      <c r="AG244" s="31"/>
      <c r="AJ244" s="14"/>
      <c r="AK244" s="31"/>
      <c r="AO244" s="83"/>
      <c r="AP244" s="83"/>
      <c r="AQ244" s="83"/>
      <c r="AR244" s="31"/>
      <c r="AW244" s="31"/>
      <c r="BA244" s="31"/>
      <c r="BE244" s="31"/>
    </row>
    <row r="245" spans="2:57" x14ac:dyDescent="0.25">
      <c r="B245" s="30">
        <v>43918</v>
      </c>
      <c r="C245" s="25" t="s">
        <v>165</v>
      </c>
      <c r="D245" s="51"/>
      <c r="H245" s="31"/>
      <c r="M245" s="31"/>
      <c r="N245">
        <v>1</v>
      </c>
      <c r="Q245" s="31"/>
      <c r="U245" s="31"/>
      <c r="V245">
        <v>1</v>
      </c>
      <c r="Y245" s="31"/>
      <c r="AC245" s="31"/>
      <c r="AF245">
        <v>7</v>
      </c>
      <c r="AG245" s="31"/>
      <c r="AI245">
        <v>6</v>
      </c>
      <c r="AJ245" s="14"/>
      <c r="AK245" s="31"/>
      <c r="AO245" s="83"/>
      <c r="AP245" s="83"/>
      <c r="AQ245" s="83"/>
      <c r="AR245" s="31"/>
      <c r="AW245" s="31"/>
      <c r="BA245" s="31"/>
      <c r="BE245" s="31"/>
    </row>
    <row r="246" spans="2:57" x14ac:dyDescent="0.25">
      <c r="B246" s="30">
        <v>43919</v>
      </c>
      <c r="C246" s="25" t="s">
        <v>164</v>
      </c>
      <c r="D246" s="51"/>
      <c r="H246" s="31"/>
      <c r="M246" s="31"/>
      <c r="N246">
        <v>2</v>
      </c>
      <c r="Q246" s="31"/>
      <c r="U246" s="31"/>
      <c r="V246">
        <v>1</v>
      </c>
      <c r="Y246" s="31"/>
      <c r="AC246" s="31"/>
      <c r="AF246">
        <v>3</v>
      </c>
      <c r="AG246" s="31"/>
      <c r="AI246">
        <v>3</v>
      </c>
      <c r="AJ246" s="14"/>
      <c r="AK246" s="31">
        <v>1</v>
      </c>
      <c r="AO246" s="83"/>
      <c r="AP246" s="83"/>
      <c r="AQ246" s="83"/>
      <c r="AR246" s="31"/>
      <c r="AW246" s="31"/>
      <c r="BA246" s="31"/>
      <c r="BE246" s="31"/>
    </row>
    <row r="247" spans="2:57" x14ac:dyDescent="0.25">
      <c r="B247" s="30">
        <v>43920</v>
      </c>
      <c r="C247" s="25" t="s">
        <v>175</v>
      </c>
      <c r="D247" s="51"/>
      <c r="H247" s="31"/>
      <c r="M247" s="31"/>
      <c r="N247">
        <v>3</v>
      </c>
      <c r="Q247" s="31"/>
      <c r="U247" s="31"/>
      <c r="V247">
        <v>1</v>
      </c>
      <c r="Y247" s="31"/>
      <c r="AC247" s="31"/>
      <c r="AF247">
        <v>4</v>
      </c>
      <c r="AG247" s="31"/>
      <c r="AI247">
        <v>4</v>
      </c>
      <c r="AJ247" s="14"/>
      <c r="AK247" s="31">
        <v>1</v>
      </c>
      <c r="AO247" s="83"/>
      <c r="AP247" s="83"/>
      <c r="AQ247" s="83"/>
      <c r="AR247" s="31"/>
      <c r="AW247" s="31"/>
      <c r="BA247" s="31"/>
      <c r="BE247" s="31"/>
    </row>
    <row r="248" spans="2:57" x14ac:dyDescent="0.25">
      <c r="B248" s="30">
        <v>43921</v>
      </c>
      <c r="C248" s="25" t="s">
        <v>181</v>
      </c>
      <c r="D248" s="51" t="s">
        <v>782</v>
      </c>
      <c r="H248" s="31"/>
      <c r="M248" s="31"/>
      <c r="N248">
        <v>2</v>
      </c>
      <c r="Q248" s="31"/>
      <c r="U248" s="31"/>
      <c r="V248">
        <v>1</v>
      </c>
      <c r="Y248" s="31"/>
      <c r="AC248" s="31"/>
      <c r="AF248">
        <v>2</v>
      </c>
      <c r="AG248" s="31"/>
      <c r="AI248">
        <v>6</v>
      </c>
      <c r="AJ248" s="14"/>
      <c r="AK248" s="31">
        <v>1</v>
      </c>
      <c r="AO248" s="83"/>
      <c r="AP248" s="83"/>
      <c r="AQ248" s="83"/>
      <c r="AR248" s="31">
        <v>2</v>
      </c>
      <c r="AW248" s="31"/>
      <c r="BA248" s="31"/>
      <c r="BE248" s="31"/>
    </row>
    <row r="249" spans="2:57" x14ac:dyDescent="0.25">
      <c r="B249" s="30">
        <v>43922</v>
      </c>
      <c r="C249" s="25" t="s">
        <v>182</v>
      </c>
      <c r="D249" s="54" t="s">
        <v>786</v>
      </c>
      <c r="H249" s="31"/>
      <c r="M249" s="31"/>
      <c r="N249">
        <v>2</v>
      </c>
      <c r="Q249" s="31"/>
      <c r="U249" s="31"/>
      <c r="Y249" s="31"/>
      <c r="AC249" s="31"/>
      <c r="AF249">
        <v>2</v>
      </c>
      <c r="AG249" s="31"/>
      <c r="AI249">
        <v>3</v>
      </c>
      <c r="AJ249" s="14"/>
      <c r="AK249" s="31"/>
      <c r="AR249" s="31"/>
      <c r="AW249" s="31"/>
      <c r="BA249" s="31"/>
      <c r="BE249" s="31"/>
    </row>
    <row r="250" spans="2:57" x14ac:dyDescent="0.25">
      <c r="B250" s="30">
        <v>43923</v>
      </c>
      <c r="C250" s="25" t="s">
        <v>167</v>
      </c>
      <c r="D250" s="51"/>
      <c r="H250" s="31"/>
      <c r="M250" s="31"/>
      <c r="N250">
        <v>2</v>
      </c>
      <c r="Q250" s="31"/>
      <c r="U250" s="31"/>
      <c r="Y250" s="31"/>
      <c r="AC250" s="31"/>
      <c r="AF250">
        <v>2</v>
      </c>
      <c r="AG250" s="31"/>
      <c r="AI250">
        <v>2</v>
      </c>
      <c r="AJ250" s="14"/>
      <c r="AK250" s="31"/>
      <c r="AO250">
        <v>1</v>
      </c>
      <c r="AR250" s="31"/>
      <c r="AW250" s="31"/>
      <c r="BA250" s="31"/>
      <c r="BE250" s="31"/>
    </row>
    <row r="251" spans="2:57" x14ac:dyDescent="0.25">
      <c r="B251" s="30">
        <v>43924</v>
      </c>
      <c r="C251" s="25" t="s">
        <v>166</v>
      </c>
      <c r="D251" s="51"/>
      <c r="H251" s="31"/>
      <c r="M251" s="31"/>
      <c r="N251">
        <v>1</v>
      </c>
      <c r="Q251" s="31"/>
      <c r="U251" s="31"/>
      <c r="Y251" s="31"/>
      <c r="AC251" s="31"/>
      <c r="AF251">
        <v>2</v>
      </c>
      <c r="AG251" s="31"/>
      <c r="AI251">
        <v>2</v>
      </c>
      <c r="AJ251" s="14"/>
      <c r="AK251" s="31"/>
      <c r="AR251" s="31"/>
      <c r="AW251" s="31"/>
      <c r="BA251" s="31"/>
      <c r="BE251" s="31"/>
    </row>
    <row r="252" spans="2:57" x14ac:dyDescent="0.25">
      <c r="B252" s="30">
        <v>43925</v>
      </c>
      <c r="C252" s="25" t="s">
        <v>165</v>
      </c>
      <c r="D252" s="51"/>
      <c r="H252" s="31"/>
      <c r="M252" s="31"/>
      <c r="N252">
        <v>3</v>
      </c>
      <c r="Q252" s="31"/>
      <c r="U252" s="31"/>
      <c r="Y252" s="31"/>
      <c r="AC252" s="31"/>
      <c r="AF252">
        <v>3</v>
      </c>
      <c r="AG252" s="31"/>
      <c r="AH252">
        <v>1</v>
      </c>
      <c r="AI252">
        <v>6</v>
      </c>
      <c r="AJ252" s="14"/>
      <c r="AK252" s="31">
        <v>2</v>
      </c>
      <c r="AO252">
        <v>1</v>
      </c>
      <c r="AQ252">
        <v>1</v>
      </c>
      <c r="AR252" s="31"/>
      <c r="AW252" s="31"/>
      <c r="BA252" s="31"/>
      <c r="BE252" s="31"/>
    </row>
    <row r="253" spans="2:57" x14ac:dyDescent="0.25">
      <c r="B253" s="30">
        <v>43926</v>
      </c>
      <c r="C253" s="25" t="s">
        <v>164</v>
      </c>
      <c r="D253" s="51"/>
      <c r="H253" s="31"/>
      <c r="M253" s="31"/>
      <c r="N253">
        <v>3</v>
      </c>
      <c r="Q253" s="31"/>
      <c r="U253" s="31"/>
      <c r="Y253" s="31"/>
      <c r="AC253" s="31"/>
      <c r="AF253">
        <v>4</v>
      </c>
      <c r="AG253" s="31"/>
      <c r="AI253">
        <v>6</v>
      </c>
      <c r="AJ253" s="14"/>
      <c r="AK253" s="31">
        <v>2</v>
      </c>
      <c r="AO253">
        <v>1</v>
      </c>
      <c r="AR253" s="31"/>
      <c r="AW253" s="31"/>
      <c r="BA253" s="31"/>
      <c r="BE253" s="31"/>
    </row>
    <row r="254" spans="2:57" x14ac:dyDescent="0.25">
      <c r="B254" s="30">
        <v>43927</v>
      </c>
      <c r="C254" s="25" t="s">
        <v>175</v>
      </c>
      <c r="D254" s="51" t="s">
        <v>811</v>
      </c>
      <c r="H254" s="31"/>
      <c r="M254" s="31"/>
      <c r="N254">
        <v>2</v>
      </c>
      <c r="Q254" s="31"/>
      <c r="U254" s="31"/>
      <c r="Y254" s="31"/>
      <c r="AC254" s="31"/>
      <c r="AF254">
        <v>2</v>
      </c>
      <c r="AG254" s="31"/>
      <c r="AI254">
        <v>6</v>
      </c>
      <c r="AJ254" s="14"/>
      <c r="AK254" s="31">
        <v>2</v>
      </c>
      <c r="AO254">
        <v>2</v>
      </c>
      <c r="AR254" s="31"/>
      <c r="AW254" s="31"/>
      <c r="BA254" s="31"/>
      <c r="BE254" s="31"/>
    </row>
    <row r="255" spans="2:57" x14ac:dyDescent="0.25">
      <c r="B255" s="30">
        <v>43928</v>
      </c>
      <c r="C255" s="25" t="s">
        <v>181</v>
      </c>
      <c r="D255" s="51"/>
      <c r="H255" s="31"/>
      <c r="M255" s="31"/>
      <c r="N255">
        <v>3</v>
      </c>
      <c r="Q255" s="31"/>
      <c r="U255" s="31"/>
      <c r="Y255" s="31"/>
      <c r="AC255" s="31"/>
      <c r="AF255">
        <v>3</v>
      </c>
      <c r="AG255" s="31"/>
      <c r="AH255">
        <v>1</v>
      </c>
      <c r="AI255">
        <v>6</v>
      </c>
      <c r="AJ255" s="14"/>
      <c r="AK255" s="31"/>
      <c r="AN255">
        <v>1</v>
      </c>
      <c r="AO255">
        <v>1</v>
      </c>
      <c r="AR255" s="31"/>
      <c r="AW255" s="31"/>
      <c r="BA255" s="31"/>
      <c r="BE255" s="31"/>
    </row>
    <row r="256" spans="2:57" x14ac:dyDescent="0.25">
      <c r="B256" s="30">
        <v>43929</v>
      </c>
      <c r="C256" s="25" t="s">
        <v>182</v>
      </c>
      <c r="D256" s="51"/>
      <c r="H256" s="31"/>
      <c r="M256" s="31"/>
      <c r="N256">
        <v>3</v>
      </c>
      <c r="Q256" s="31"/>
      <c r="U256" s="31"/>
      <c r="Y256" s="31"/>
      <c r="AC256" s="31"/>
      <c r="AF256">
        <v>2</v>
      </c>
      <c r="AG256" s="31"/>
      <c r="AI256">
        <v>3</v>
      </c>
      <c r="AJ256" s="14"/>
      <c r="AK256" s="31"/>
      <c r="AR256" s="31"/>
      <c r="AW256" s="31"/>
      <c r="BA256" s="31"/>
      <c r="BE256" s="31"/>
    </row>
    <row r="257" spans="2:57" x14ac:dyDescent="0.25">
      <c r="B257" s="30">
        <v>43930</v>
      </c>
      <c r="C257" s="25" t="s">
        <v>167</v>
      </c>
      <c r="D257" s="51"/>
      <c r="F257">
        <v>2</v>
      </c>
      <c r="H257" s="31"/>
      <c r="M257" s="31"/>
      <c r="N257">
        <v>1</v>
      </c>
      <c r="Q257" s="31"/>
      <c r="U257" s="31"/>
      <c r="V257">
        <v>1</v>
      </c>
      <c r="Y257" s="31"/>
      <c r="AC257" s="31"/>
      <c r="AF257">
        <v>2</v>
      </c>
      <c r="AG257" s="31"/>
      <c r="AI257">
        <v>6</v>
      </c>
      <c r="AJ257" s="14"/>
      <c r="AK257" s="31"/>
      <c r="AN257">
        <v>1</v>
      </c>
      <c r="AP257">
        <v>1</v>
      </c>
      <c r="AR257" s="31"/>
      <c r="AW257" s="31"/>
      <c r="BA257" s="31"/>
      <c r="BE257" s="31"/>
    </row>
    <row r="258" spans="2:57" x14ac:dyDescent="0.25">
      <c r="B258" s="30">
        <v>43931</v>
      </c>
      <c r="C258" s="25" t="s">
        <v>166</v>
      </c>
      <c r="D258" s="51"/>
      <c r="H258" s="31"/>
      <c r="M258" s="31"/>
      <c r="N258">
        <v>3</v>
      </c>
      <c r="Q258" s="31"/>
      <c r="U258" s="31"/>
      <c r="Y258" s="31"/>
      <c r="AC258" s="31"/>
      <c r="AF258">
        <v>4</v>
      </c>
      <c r="AG258" s="31"/>
      <c r="AH258">
        <v>1</v>
      </c>
      <c r="AI258">
        <v>6</v>
      </c>
      <c r="AJ258" s="14"/>
      <c r="AK258" s="31">
        <v>1</v>
      </c>
      <c r="AR258" s="31"/>
      <c r="AW258" s="31"/>
      <c r="BA258" s="31"/>
      <c r="BE258" s="31"/>
    </row>
    <row r="259" spans="2:57" x14ac:dyDescent="0.25">
      <c r="B259" s="30">
        <v>43932</v>
      </c>
      <c r="C259" s="25" t="s">
        <v>165</v>
      </c>
      <c r="D259" s="51"/>
      <c r="H259" s="31"/>
      <c r="M259" s="31"/>
      <c r="Q259" s="31"/>
      <c r="U259" s="31"/>
      <c r="V259">
        <v>2</v>
      </c>
      <c r="Y259" s="31"/>
      <c r="AC259" s="31"/>
      <c r="AF259">
        <v>2</v>
      </c>
      <c r="AG259" s="31"/>
      <c r="AI259">
        <v>6</v>
      </c>
      <c r="AJ259" s="14"/>
      <c r="AK259" s="31">
        <v>1</v>
      </c>
      <c r="AQ259">
        <v>1</v>
      </c>
      <c r="AR259" s="31"/>
      <c r="AW259" s="31"/>
      <c r="BA259" s="31"/>
      <c r="BE259" s="31"/>
    </row>
    <row r="260" spans="2:57" x14ac:dyDescent="0.25">
      <c r="B260" s="30">
        <v>43933</v>
      </c>
      <c r="C260" s="25" t="s">
        <v>164</v>
      </c>
      <c r="D260" s="51" t="s">
        <v>833</v>
      </c>
      <c r="H260" s="31"/>
      <c r="M260" s="31"/>
      <c r="N260">
        <v>3</v>
      </c>
      <c r="Q260" s="31"/>
      <c r="R260">
        <v>1</v>
      </c>
      <c r="U260" s="31"/>
      <c r="V260">
        <v>1</v>
      </c>
      <c r="Y260" s="31"/>
      <c r="AC260" s="31"/>
      <c r="AF260">
        <v>3</v>
      </c>
      <c r="AG260" s="31"/>
      <c r="AI260">
        <v>5</v>
      </c>
      <c r="AJ260" s="14"/>
      <c r="AK260" s="31">
        <v>1</v>
      </c>
      <c r="AR260" s="31"/>
      <c r="AW260" s="31"/>
      <c r="BA260" s="31"/>
      <c r="BE260" s="31"/>
    </row>
    <row r="261" spans="2:57" x14ac:dyDescent="0.25">
      <c r="B261" s="30">
        <v>43934</v>
      </c>
      <c r="C261" s="25" t="s">
        <v>175</v>
      </c>
      <c r="D261" s="51"/>
      <c r="H261" s="31"/>
      <c r="M261" s="31"/>
      <c r="Q261" s="31"/>
      <c r="U261" s="31"/>
      <c r="V261">
        <v>1</v>
      </c>
      <c r="W261">
        <v>1</v>
      </c>
      <c r="Y261" s="31"/>
      <c r="AC261" s="31"/>
      <c r="AF261">
        <v>2</v>
      </c>
      <c r="AG261" s="31"/>
      <c r="AH261">
        <v>2</v>
      </c>
      <c r="AI261">
        <v>6</v>
      </c>
      <c r="AJ261" s="14"/>
      <c r="AK261" s="31">
        <v>8</v>
      </c>
      <c r="AO261">
        <v>1</v>
      </c>
      <c r="AR261" s="31"/>
      <c r="AW261" s="31"/>
      <c r="BA261" s="31"/>
      <c r="BE261" s="31"/>
    </row>
    <row r="262" spans="2:57" x14ac:dyDescent="0.25">
      <c r="B262" s="30">
        <v>43935</v>
      </c>
      <c r="C262" s="25" t="s">
        <v>181</v>
      </c>
      <c r="D262" s="51"/>
      <c r="H262" s="31"/>
      <c r="M262" s="31"/>
      <c r="N262">
        <v>2</v>
      </c>
      <c r="Q262" s="31"/>
      <c r="U262" s="31"/>
      <c r="Y262" s="31"/>
      <c r="AC262" s="31"/>
      <c r="AF262">
        <v>2</v>
      </c>
      <c r="AG262" s="31"/>
      <c r="AI262">
        <v>6</v>
      </c>
      <c r="AJ262" s="14"/>
      <c r="AK262" s="31">
        <v>1</v>
      </c>
      <c r="AR262" s="31"/>
      <c r="AW262" s="31"/>
      <c r="BA262" s="31"/>
      <c r="BE262" s="31"/>
    </row>
    <row r="263" spans="2:57" x14ac:dyDescent="0.25">
      <c r="B263" s="30">
        <v>43936</v>
      </c>
      <c r="C263" s="25" t="s">
        <v>182</v>
      </c>
      <c r="D263" s="51"/>
      <c r="H263" s="31"/>
      <c r="M263" s="31"/>
      <c r="N263">
        <v>2</v>
      </c>
      <c r="Q263" s="31"/>
      <c r="U263" s="31"/>
      <c r="Y263" s="31"/>
      <c r="AC263" s="31"/>
      <c r="AF263">
        <v>2</v>
      </c>
      <c r="AG263" s="31"/>
      <c r="AI263">
        <v>2</v>
      </c>
      <c r="AJ263" s="14"/>
      <c r="AK263" s="31"/>
      <c r="AR263" s="31"/>
      <c r="AW263" s="31"/>
      <c r="BA263" s="31"/>
      <c r="BE263" s="31"/>
    </row>
    <row r="264" spans="2:57" ht="30" x14ac:dyDescent="0.25">
      <c r="B264" s="30">
        <v>43937</v>
      </c>
      <c r="C264" s="25" t="s">
        <v>167</v>
      </c>
      <c r="D264" s="54" t="s">
        <v>841</v>
      </c>
      <c r="H264" s="31"/>
      <c r="M264" s="31"/>
      <c r="N264">
        <v>3</v>
      </c>
      <c r="Q264" s="31"/>
      <c r="R264">
        <v>1</v>
      </c>
      <c r="U264" s="31"/>
      <c r="Y264" s="31"/>
      <c r="AC264" s="31"/>
      <c r="AF264">
        <v>3</v>
      </c>
      <c r="AG264" s="31"/>
      <c r="AI264">
        <v>6</v>
      </c>
      <c r="AJ264" s="14"/>
      <c r="AK264" s="31"/>
      <c r="AP264">
        <v>1</v>
      </c>
      <c r="AR264" s="31"/>
      <c r="AW264" s="31"/>
      <c r="BA264" s="31"/>
      <c r="BE264" s="31"/>
    </row>
    <row r="265" spans="2:57" x14ac:dyDescent="0.25">
      <c r="B265" s="30">
        <v>43938</v>
      </c>
      <c r="C265" s="25" t="s">
        <v>166</v>
      </c>
      <c r="D265" s="51"/>
      <c r="H265" s="31"/>
      <c r="M265" s="31"/>
      <c r="N265">
        <v>2</v>
      </c>
      <c r="Q265" s="31"/>
      <c r="U265" s="31"/>
      <c r="V265">
        <v>1</v>
      </c>
      <c r="Y265" s="31"/>
      <c r="AC265" s="31"/>
      <c r="AF265">
        <v>4</v>
      </c>
      <c r="AG265" s="31"/>
      <c r="AI265">
        <v>6</v>
      </c>
      <c r="AJ265" s="14"/>
      <c r="AK265" s="31">
        <v>1</v>
      </c>
      <c r="AR265" s="31"/>
      <c r="AW265" s="31"/>
      <c r="BA265" s="31"/>
      <c r="BE265" s="31"/>
    </row>
    <row r="266" spans="2:57" x14ac:dyDescent="0.25">
      <c r="B266" s="30">
        <v>43939</v>
      </c>
      <c r="C266" s="25" t="s">
        <v>165</v>
      </c>
      <c r="D266" s="51"/>
      <c r="H266" s="31"/>
      <c r="M266" s="31"/>
      <c r="N266">
        <v>1</v>
      </c>
      <c r="Q266" s="31"/>
      <c r="U266" s="31"/>
      <c r="Y266" s="31"/>
      <c r="AC266" s="31"/>
      <c r="AF266">
        <v>1</v>
      </c>
      <c r="AG266" s="31"/>
      <c r="AI266">
        <v>6</v>
      </c>
      <c r="AJ266" s="14"/>
      <c r="AK266" s="31">
        <v>1</v>
      </c>
      <c r="AL266">
        <v>1</v>
      </c>
      <c r="AQ266">
        <v>1</v>
      </c>
      <c r="AR266" s="31"/>
      <c r="AW266" s="31"/>
      <c r="BA266" s="31"/>
      <c r="BE266" s="31"/>
    </row>
    <row r="267" spans="2:57" x14ac:dyDescent="0.25">
      <c r="B267" s="30">
        <v>43940</v>
      </c>
      <c r="C267" s="25" t="s">
        <v>164</v>
      </c>
      <c r="D267" s="51"/>
      <c r="H267" s="31"/>
      <c r="M267" s="31"/>
      <c r="N267">
        <v>3</v>
      </c>
      <c r="Q267" s="31"/>
      <c r="U267" s="31"/>
      <c r="V267">
        <v>3</v>
      </c>
      <c r="Y267" s="31"/>
      <c r="AC267" s="31"/>
      <c r="AF267">
        <v>3</v>
      </c>
      <c r="AG267" s="31"/>
      <c r="AI267">
        <v>6</v>
      </c>
      <c r="AJ267" s="14"/>
      <c r="AK267" s="31">
        <v>2</v>
      </c>
      <c r="AQ267">
        <v>1</v>
      </c>
      <c r="AR267" s="31"/>
      <c r="AW267" s="31"/>
      <c r="BA267" s="31"/>
      <c r="BE267" s="31"/>
    </row>
    <row r="268" spans="2:57" x14ac:dyDescent="0.25">
      <c r="B268" s="30">
        <v>43941</v>
      </c>
      <c r="C268" s="25" t="s">
        <v>175</v>
      </c>
      <c r="D268" s="51" t="s">
        <v>862</v>
      </c>
      <c r="H268" s="31"/>
      <c r="M268" s="31"/>
      <c r="N268">
        <v>4</v>
      </c>
      <c r="Q268" s="31"/>
      <c r="R268">
        <v>1</v>
      </c>
      <c r="U268" s="31"/>
      <c r="V268">
        <v>1</v>
      </c>
      <c r="W268">
        <v>1</v>
      </c>
      <c r="Y268" s="31"/>
      <c r="AC268" s="31"/>
      <c r="AF268">
        <v>3</v>
      </c>
      <c r="AG268" s="31"/>
      <c r="AH268">
        <v>1</v>
      </c>
      <c r="AI268">
        <v>6</v>
      </c>
      <c r="AJ268" s="14"/>
      <c r="AK268" s="31">
        <v>1</v>
      </c>
      <c r="AN268">
        <v>1</v>
      </c>
      <c r="AP268">
        <v>1</v>
      </c>
      <c r="AR268" s="31"/>
      <c r="AW268" s="31"/>
      <c r="BA268" s="31"/>
      <c r="BE268" s="31"/>
    </row>
    <row r="269" spans="2:57" x14ac:dyDescent="0.25">
      <c r="B269" s="30">
        <v>43942</v>
      </c>
      <c r="C269" s="25" t="s">
        <v>181</v>
      </c>
      <c r="D269" s="51"/>
      <c r="H269" s="31"/>
      <c r="M269" s="31"/>
      <c r="N269">
        <v>3</v>
      </c>
      <c r="Q269" s="31"/>
      <c r="U269" s="31"/>
      <c r="Y269" s="31"/>
      <c r="AC269" s="31"/>
      <c r="AF269">
        <v>3</v>
      </c>
      <c r="AG269" s="31"/>
      <c r="AI269">
        <v>6</v>
      </c>
      <c r="AJ269" s="14"/>
      <c r="AK269" s="31">
        <v>1</v>
      </c>
      <c r="AP269">
        <v>2</v>
      </c>
      <c r="AR269" s="31"/>
      <c r="AW269" s="31"/>
      <c r="BA269" s="31"/>
      <c r="BE269" s="31"/>
    </row>
    <row r="270" spans="2:57" x14ac:dyDescent="0.25">
      <c r="B270" s="30">
        <v>43943</v>
      </c>
      <c r="C270" s="25" t="s">
        <v>182</v>
      </c>
      <c r="D270" s="51"/>
      <c r="H270" s="31"/>
      <c r="M270" s="31"/>
      <c r="N270">
        <v>1</v>
      </c>
      <c r="Q270" s="31"/>
      <c r="U270" s="31"/>
      <c r="Y270" s="31"/>
      <c r="AC270" s="31"/>
      <c r="AG270" s="31"/>
      <c r="AI270">
        <v>6</v>
      </c>
      <c r="AJ270" s="14"/>
      <c r="AK270" s="31">
        <v>2</v>
      </c>
      <c r="AL270">
        <v>1</v>
      </c>
      <c r="AN270">
        <v>1</v>
      </c>
      <c r="AP270">
        <v>1</v>
      </c>
      <c r="AR270" s="31"/>
      <c r="AW270" s="31"/>
      <c r="BA270" s="31"/>
      <c r="BE270" s="31"/>
    </row>
    <row r="271" spans="2:57" x14ac:dyDescent="0.25">
      <c r="B271" s="30">
        <v>43944</v>
      </c>
      <c r="C271" s="25" t="s">
        <v>167</v>
      </c>
      <c r="D271" s="51"/>
      <c r="H271" s="31"/>
      <c r="M271" s="31"/>
      <c r="Q271" s="31"/>
      <c r="U271" s="31"/>
      <c r="V271">
        <v>2</v>
      </c>
      <c r="Y271" s="31"/>
      <c r="AC271" s="31"/>
      <c r="AF271">
        <v>2</v>
      </c>
      <c r="AG271" s="31"/>
      <c r="AI271">
        <v>6</v>
      </c>
      <c r="AJ271" s="14"/>
      <c r="AK271" s="31">
        <v>2</v>
      </c>
      <c r="AN271">
        <v>1</v>
      </c>
      <c r="AP271">
        <v>1</v>
      </c>
      <c r="AR271" s="31"/>
      <c r="AW271" s="31"/>
      <c r="BA271" s="31"/>
      <c r="BD271" t="s">
        <v>870</v>
      </c>
      <c r="BE271" s="31"/>
    </row>
    <row r="272" spans="2:57" x14ac:dyDescent="0.25">
      <c r="B272" s="30">
        <v>43945</v>
      </c>
      <c r="C272" s="25" t="s">
        <v>166</v>
      </c>
      <c r="D272" s="51" t="s">
        <v>875</v>
      </c>
      <c r="H272" s="31">
        <v>4</v>
      </c>
      <c r="M272" s="31"/>
      <c r="N272">
        <v>1</v>
      </c>
      <c r="Q272" s="31"/>
      <c r="R272">
        <v>1</v>
      </c>
      <c r="U272" s="31"/>
      <c r="Y272" s="31"/>
      <c r="AC272" s="31"/>
      <c r="AF272">
        <v>1</v>
      </c>
      <c r="AG272" s="31"/>
      <c r="AI272">
        <v>8</v>
      </c>
      <c r="AJ272" s="14"/>
      <c r="AK272" s="31">
        <v>2</v>
      </c>
      <c r="AR272" s="31"/>
      <c r="AW272" s="31"/>
      <c r="BA272" s="31"/>
      <c r="BD272" t="s">
        <v>870</v>
      </c>
      <c r="BE272" s="31"/>
    </row>
    <row r="273" spans="2:57" x14ac:dyDescent="0.25">
      <c r="B273" s="30">
        <v>43946</v>
      </c>
      <c r="C273" s="25" t="s">
        <v>165</v>
      </c>
      <c r="D273" s="51"/>
      <c r="H273" s="31">
        <v>2</v>
      </c>
      <c r="M273" s="31"/>
      <c r="N273">
        <v>2</v>
      </c>
      <c r="Q273" s="31"/>
      <c r="U273" s="31"/>
      <c r="Y273" s="31"/>
      <c r="AC273" s="31"/>
      <c r="AF273">
        <v>1</v>
      </c>
      <c r="AG273" s="31"/>
      <c r="AH273">
        <v>1</v>
      </c>
      <c r="AI273">
        <v>6</v>
      </c>
      <c r="AJ273" s="14"/>
      <c r="AK273" s="31">
        <v>2</v>
      </c>
      <c r="AL273" s="26">
        <v>1</v>
      </c>
      <c r="AN273">
        <v>1</v>
      </c>
      <c r="AP273">
        <v>1</v>
      </c>
      <c r="AQ273">
        <v>1</v>
      </c>
      <c r="AR273" s="31"/>
      <c r="AW273" s="31"/>
      <c r="BA273" s="31"/>
      <c r="BE273" s="31"/>
    </row>
    <row r="274" spans="2:57" x14ac:dyDescent="0.25">
      <c r="B274" s="30">
        <v>43947</v>
      </c>
      <c r="C274" s="25" t="s">
        <v>164</v>
      </c>
      <c r="D274" s="51"/>
      <c r="H274" s="31"/>
      <c r="M274" s="31"/>
      <c r="N274">
        <v>2</v>
      </c>
      <c r="Q274" s="31"/>
      <c r="U274" s="31"/>
      <c r="V274">
        <v>1</v>
      </c>
      <c r="Y274" s="31"/>
      <c r="AC274" s="31"/>
      <c r="AF274">
        <v>4</v>
      </c>
      <c r="AG274" s="31"/>
      <c r="AH274">
        <v>1</v>
      </c>
      <c r="AI274">
        <v>8</v>
      </c>
      <c r="AJ274" s="14"/>
      <c r="AK274" s="31">
        <v>4</v>
      </c>
      <c r="AL274" s="26">
        <v>1</v>
      </c>
      <c r="AN274">
        <v>3</v>
      </c>
      <c r="AQ274">
        <v>1</v>
      </c>
      <c r="AR274" s="31"/>
      <c r="AW274" s="31"/>
      <c r="BA274" s="31"/>
      <c r="BE274" s="31"/>
    </row>
    <row r="275" spans="2:57" x14ac:dyDescent="0.25">
      <c r="B275" s="30">
        <v>43948</v>
      </c>
      <c r="C275" s="25" t="s">
        <v>175</v>
      </c>
      <c r="D275" s="51"/>
      <c r="H275" s="31"/>
      <c r="M275" s="31"/>
      <c r="Q275" s="31"/>
      <c r="U275" s="31"/>
      <c r="Y275" s="31"/>
      <c r="AC275" s="31"/>
      <c r="AG275" s="31"/>
      <c r="AI275">
        <v>6</v>
      </c>
      <c r="AJ275" s="14"/>
      <c r="AK275" s="31"/>
      <c r="AR275" s="31"/>
      <c r="AV275">
        <v>1</v>
      </c>
      <c r="AW275" s="31"/>
      <c r="BA275" s="31"/>
      <c r="BE275" s="31"/>
    </row>
    <row r="276" spans="2:57" x14ac:dyDescent="0.25">
      <c r="B276" s="30">
        <v>43949</v>
      </c>
      <c r="C276" s="25" t="s">
        <v>181</v>
      </c>
      <c r="D276" s="51"/>
      <c r="H276" s="31"/>
      <c r="M276" s="31"/>
      <c r="N276">
        <v>2</v>
      </c>
      <c r="Q276" s="31"/>
      <c r="U276" s="31"/>
      <c r="V276">
        <v>2</v>
      </c>
      <c r="Y276" s="31"/>
      <c r="AC276" s="31"/>
      <c r="AF276">
        <v>2</v>
      </c>
      <c r="AG276" s="31"/>
      <c r="AI276">
        <v>6</v>
      </c>
      <c r="AJ276" s="14"/>
      <c r="AK276" s="31">
        <v>3</v>
      </c>
      <c r="AL276">
        <v>1</v>
      </c>
      <c r="AN276">
        <v>3</v>
      </c>
      <c r="AP276">
        <v>2</v>
      </c>
      <c r="AQ276">
        <v>1</v>
      </c>
      <c r="AR276" s="31"/>
      <c r="AW276" s="31"/>
      <c r="BA276" s="31"/>
      <c r="BE276" s="31"/>
    </row>
    <row r="277" spans="2:57" ht="30" x14ac:dyDescent="0.25">
      <c r="B277" s="30">
        <v>43950</v>
      </c>
      <c r="C277" s="25" t="s">
        <v>182</v>
      </c>
      <c r="D277" s="54" t="s">
        <v>894</v>
      </c>
      <c r="H277" s="31"/>
      <c r="M277" s="31"/>
      <c r="N277">
        <v>2</v>
      </c>
      <c r="Q277" s="31"/>
      <c r="U277" s="31"/>
      <c r="V277">
        <v>1</v>
      </c>
      <c r="W277">
        <v>1</v>
      </c>
      <c r="Y277" s="31"/>
      <c r="AC277" s="31"/>
      <c r="AF277">
        <v>3</v>
      </c>
      <c r="AG277" s="31"/>
      <c r="AI277">
        <v>6</v>
      </c>
      <c r="AJ277" s="14"/>
      <c r="AK277" s="31">
        <v>3</v>
      </c>
      <c r="AL277">
        <v>2</v>
      </c>
      <c r="AN277">
        <v>1</v>
      </c>
      <c r="AR277" s="31">
        <v>1</v>
      </c>
      <c r="AW277" s="31"/>
      <c r="BA277" s="31"/>
      <c r="BE277" s="31"/>
    </row>
    <row r="278" spans="2:57" x14ac:dyDescent="0.25">
      <c r="B278" s="30">
        <v>43951</v>
      </c>
      <c r="C278" s="25" t="s">
        <v>167</v>
      </c>
      <c r="D278" s="51"/>
      <c r="H278" s="31"/>
      <c r="M278" s="31"/>
      <c r="N278">
        <v>2</v>
      </c>
      <c r="Q278" s="31"/>
      <c r="U278" s="31"/>
      <c r="Y278" s="31"/>
      <c r="AC278" s="31"/>
      <c r="AG278" s="31"/>
      <c r="AI278">
        <v>4</v>
      </c>
      <c r="AJ278" s="14"/>
      <c r="AK278" s="31">
        <v>3</v>
      </c>
      <c r="AL278">
        <v>1</v>
      </c>
      <c r="AN278">
        <v>2</v>
      </c>
      <c r="AO278">
        <v>1</v>
      </c>
      <c r="AR278" s="31"/>
      <c r="AW278" s="31"/>
      <c r="BA278" s="31"/>
      <c r="BE278" s="31"/>
    </row>
    <row r="279" spans="2:57" x14ac:dyDescent="0.25">
      <c r="B279" s="30">
        <v>43952</v>
      </c>
      <c r="C279" s="25" t="s">
        <v>166</v>
      </c>
      <c r="D279" s="51"/>
      <c r="H279" s="31"/>
      <c r="M279" s="31"/>
      <c r="N279">
        <v>3</v>
      </c>
      <c r="Q279" s="31"/>
      <c r="U279" s="31"/>
      <c r="V279">
        <v>1</v>
      </c>
      <c r="W279">
        <v>1</v>
      </c>
      <c r="Y279" s="31"/>
      <c r="AC279" s="31"/>
      <c r="AG279" s="31"/>
      <c r="AH279">
        <v>1</v>
      </c>
      <c r="AI279">
        <v>6</v>
      </c>
      <c r="AJ279" s="14"/>
      <c r="AK279" s="31">
        <v>4</v>
      </c>
      <c r="AL279" s="26">
        <v>2</v>
      </c>
      <c r="AN279">
        <v>1</v>
      </c>
      <c r="AP279">
        <v>2</v>
      </c>
      <c r="AQ279">
        <v>3</v>
      </c>
      <c r="AR279" s="31"/>
      <c r="AW279" s="31"/>
      <c r="BA279" s="31"/>
      <c r="BE279" s="31"/>
    </row>
    <row r="280" spans="2:57" x14ac:dyDescent="0.25">
      <c r="B280" s="30">
        <v>43953</v>
      </c>
      <c r="C280" s="25" t="s">
        <v>165</v>
      </c>
      <c r="D280" s="51" t="s">
        <v>906</v>
      </c>
      <c r="H280" s="31"/>
      <c r="M280" s="31"/>
      <c r="N280">
        <v>2</v>
      </c>
      <c r="Q280" s="31"/>
      <c r="U280" s="31"/>
      <c r="V280">
        <v>2</v>
      </c>
      <c r="W280">
        <v>1</v>
      </c>
      <c r="Y280" s="31"/>
      <c r="AC280" s="31"/>
      <c r="AF280">
        <v>1</v>
      </c>
      <c r="AG280" s="31"/>
      <c r="AH280">
        <v>1</v>
      </c>
      <c r="AI280">
        <v>6</v>
      </c>
      <c r="AJ280" s="14"/>
      <c r="AK280" s="31">
        <v>3</v>
      </c>
      <c r="AN280">
        <v>1</v>
      </c>
      <c r="AP280">
        <v>1</v>
      </c>
      <c r="AQ280">
        <v>1</v>
      </c>
      <c r="AR280" s="31">
        <v>1</v>
      </c>
      <c r="AW280" s="31"/>
      <c r="BA280" s="31"/>
      <c r="BE280" s="31"/>
    </row>
    <row r="281" spans="2:57" x14ac:dyDescent="0.25">
      <c r="B281" s="30">
        <v>43954</v>
      </c>
      <c r="C281" s="25" t="s">
        <v>164</v>
      </c>
      <c r="D281" s="51" t="s">
        <v>906</v>
      </c>
      <c r="H281" s="31"/>
      <c r="M281" s="31"/>
      <c r="N281">
        <v>2</v>
      </c>
      <c r="Q281" s="31"/>
      <c r="U281" s="31"/>
      <c r="V281">
        <v>6</v>
      </c>
      <c r="W281">
        <v>2</v>
      </c>
      <c r="Y281" s="31"/>
      <c r="AC281" s="31"/>
      <c r="AF281">
        <v>1</v>
      </c>
      <c r="AG281" s="31"/>
      <c r="AH281">
        <v>1</v>
      </c>
      <c r="AI281">
        <v>6</v>
      </c>
      <c r="AJ281" s="14"/>
      <c r="AK281" s="31">
        <v>2</v>
      </c>
      <c r="AL281" s="26">
        <v>1</v>
      </c>
      <c r="AN281">
        <v>1</v>
      </c>
      <c r="AR281" s="31">
        <v>1</v>
      </c>
      <c r="AW281" s="31"/>
      <c r="BA281" s="31"/>
      <c r="BE281" s="31"/>
    </row>
    <row r="282" spans="2:57" x14ac:dyDescent="0.25">
      <c r="B282" s="30">
        <v>43955</v>
      </c>
      <c r="C282" s="25" t="s">
        <v>175</v>
      </c>
      <c r="D282" s="51" t="s">
        <v>906</v>
      </c>
      <c r="H282" s="31"/>
      <c r="M282" s="31"/>
      <c r="N282">
        <v>1</v>
      </c>
      <c r="O282">
        <v>1</v>
      </c>
      <c r="Q282" s="31"/>
      <c r="U282" s="31"/>
      <c r="V282">
        <v>1</v>
      </c>
      <c r="Y282" s="31"/>
      <c r="AC282" s="31"/>
      <c r="AF282">
        <v>2</v>
      </c>
      <c r="AG282" s="31"/>
      <c r="AH282">
        <v>2</v>
      </c>
      <c r="AI282">
        <v>6</v>
      </c>
      <c r="AJ282" s="14"/>
      <c r="AK282" s="31">
        <v>2</v>
      </c>
      <c r="AL282" s="26">
        <v>2</v>
      </c>
      <c r="AP282">
        <v>1</v>
      </c>
      <c r="AQ282">
        <v>1</v>
      </c>
      <c r="AR282" s="31">
        <v>1</v>
      </c>
      <c r="AW282" s="31"/>
      <c r="BA282" s="31"/>
      <c r="BE282" s="31"/>
    </row>
    <row r="283" spans="2:57" x14ac:dyDescent="0.25">
      <c r="B283" s="30">
        <v>43956</v>
      </c>
      <c r="C283" s="25" t="s">
        <v>181</v>
      </c>
      <c r="D283" s="51"/>
      <c r="H283" s="31">
        <v>1</v>
      </c>
      <c r="M283" s="31"/>
      <c r="N283">
        <v>2</v>
      </c>
      <c r="O283">
        <v>1</v>
      </c>
      <c r="Q283" s="31"/>
      <c r="U283" s="31"/>
      <c r="V283">
        <v>1</v>
      </c>
      <c r="W283">
        <v>1</v>
      </c>
      <c r="Y283" s="31"/>
      <c r="AC283" s="31"/>
      <c r="AF283">
        <v>1</v>
      </c>
      <c r="AG283" s="31"/>
      <c r="AI283">
        <v>8</v>
      </c>
      <c r="AJ283" s="14"/>
      <c r="AK283" s="31">
        <v>2</v>
      </c>
      <c r="AL283" s="26">
        <v>2</v>
      </c>
      <c r="AP283">
        <v>2</v>
      </c>
      <c r="AR283" s="31"/>
      <c r="AW283" s="31"/>
      <c r="BA283" s="31"/>
      <c r="BD283" t="s">
        <v>870</v>
      </c>
      <c r="BE283" s="31"/>
    </row>
    <row r="284" spans="2:57" x14ac:dyDescent="0.25">
      <c r="B284" s="30">
        <v>43957</v>
      </c>
      <c r="C284" s="25" t="s">
        <v>182</v>
      </c>
      <c r="D284" s="51"/>
      <c r="H284" s="31">
        <v>2</v>
      </c>
      <c r="M284" s="31"/>
      <c r="N284">
        <v>3</v>
      </c>
      <c r="O284">
        <v>1</v>
      </c>
      <c r="Q284" s="31"/>
      <c r="U284" s="31"/>
      <c r="V284">
        <v>2</v>
      </c>
      <c r="X284">
        <v>1</v>
      </c>
      <c r="Y284" s="31"/>
      <c r="AC284" s="31"/>
      <c r="AF284">
        <v>4</v>
      </c>
      <c r="AG284" s="31"/>
      <c r="AI284">
        <v>8</v>
      </c>
      <c r="AJ284" s="14"/>
      <c r="AK284" s="31">
        <v>3</v>
      </c>
      <c r="AN284">
        <v>1</v>
      </c>
      <c r="AP284">
        <v>1</v>
      </c>
      <c r="AQ284">
        <v>1</v>
      </c>
      <c r="AR284" s="31"/>
      <c r="AW284" s="31"/>
      <c r="BA284" s="31"/>
      <c r="BE284" s="31"/>
    </row>
    <row r="285" spans="2:57" x14ac:dyDescent="0.25">
      <c r="B285" s="30">
        <v>43958</v>
      </c>
      <c r="C285" s="25" t="s">
        <v>167</v>
      </c>
      <c r="D285" s="51"/>
      <c r="H285" s="31">
        <v>4</v>
      </c>
      <c r="M285" s="31"/>
      <c r="N285">
        <v>5</v>
      </c>
      <c r="Q285" s="31"/>
      <c r="U285" s="31"/>
      <c r="V285">
        <v>2</v>
      </c>
      <c r="Y285" s="31"/>
      <c r="AC285" s="31"/>
      <c r="AF285">
        <v>3</v>
      </c>
      <c r="AG285" s="31"/>
      <c r="AI285">
        <v>6</v>
      </c>
      <c r="AJ285" s="14"/>
      <c r="AK285" s="31">
        <v>3</v>
      </c>
      <c r="AN285">
        <v>1</v>
      </c>
      <c r="AQ285">
        <v>2</v>
      </c>
      <c r="AR285" s="31"/>
      <c r="AW285" s="31"/>
      <c r="BA285" s="31"/>
      <c r="BE285" s="31"/>
    </row>
    <row r="286" spans="2:57" x14ac:dyDescent="0.25">
      <c r="B286" s="30">
        <v>43959</v>
      </c>
      <c r="C286" s="25" t="s">
        <v>166</v>
      </c>
      <c r="D286" s="51" t="s">
        <v>906</v>
      </c>
      <c r="H286" s="31"/>
      <c r="M286" s="31"/>
      <c r="N286">
        <v>3</v>
      </c>
      <c r="Q286" s="31"/>
      <c r="U286" s="31"/>
      <c r="V286">
        <v>2</v>
      </c>
      <c r="W286">
        <v>1</v>
      </c>
      <c r="Y286" s="31"/>
      <c r="AC286" s="31"/>
      <c r="AF286">
        <v>3</v>
      </c>
      <c r="AG286" s="31"/>
      <c r="AI286">
        <v>8</v>
      </c>
      <c r="AJ286" s="14"/>
      <c r="AK286" s="31">
        <v>4</v>
      </c>
      <c r="AL286">
        <v>1</v>
      </c>
      <c r="AN286">
        <v>1</v>
      </c>
      <c r="AO286">
        <v>2</v>
      </c>
      <c r="AR286" s="31">
        <v>1</v>
      </c>
      <c r="AW286" s="31"/>
      <c r="BA286" s="31"/>
      <c r="BE286" s="31"/>
    </row>
    <row r="287" spans="2:57" x14ac:dyDescent="0.25">
      <c r="B287" s="30">
        <v>43960</v>
      </c>
      <c r="C287" s="25" t="s">
        <v>165</v>
      </c>
      <c r="D287" s="51" t="s">
        <v>929</v>
      </c>
      <c r="H287" s="31"/>
      <c r="M287" s="31"/>
      <c r="N287">
        <v>4</v>
      </c>
      <c r="O287">
        <v>1</v>
      </c>
      <c r="Q287" s="31"/>
      <c r="R287">
        <v>2</v>
      </c>
      <c r="U287" s="31"/>
      <c r="V287">
        <v>1</v>
      </c>
      <c r="W287">
        <v>1</v>
      </c>
      <c r="Y287" s="31"/>
      <c r="AC287" s="31"/>
      <c r="AF287">
        <v>1</v>
      </c>
      <c r="AG287" s="31"/>
      <c r="AI287">
        <v>8</v>
      </c>
      <c r="AJ287" s="14"/>
      <c r="AK287" s="31">
        <v>4</v>
      </c>
      <c r="AL287">
        <v>1</v>
      </c>
      <c r="AN287">
        <v>3</v>
      </c>
      <c r="AO287">
        <v>1</v>
      </c>
      <c r="AR287" s="31">
        <v>1</v>
      </c>
      <c r="AT287">
        <v>2</v>
      </c>
      <c r="AW287" s="31"/>
      <c r="BA287" s="31"/>
      <c r="BE287" s="31"/>
    </row>
    <row r="288" spans="2:57" x14ac:dyDescent="0.25">
      <c r="B288" s="30">
        <v>43961</v>
      </c>
      <c r="C288" s="25" t="s">
        <v>164</v>
      </c>
      <c r="D288" s="51" t="s">
        <v>930</v>
      </c>
      <c r="H288" s="31"/>
      <c r="M288" s="31"/>
      <c r="N288">
        <v>3</v>
      </c>
      <c r="Q288" s="31"/>
      <c r="U288" s="31"/>
      <c r="V288">
        <v>2</v>
      </c>
      <c r="Y288" s="31"/>
      <c r="AC288" s="31"/>
      <c r="AF288">
        <v>1</v>
      </c>
      <c r="AG288" s="31"/>
      <c r="AH288">
        <v>1</v>
      </c>
      <c r="AI288">
        <v>8</v>
      </c>
      <c r="AJ288" s="14"/>
      <c r="AK288" s="31">
        <v>5</v>
      </c>
      <c r="AL288" s="26">
        <v>1</v>
      </c>
      <c r="AN288">
        <v>4</v>
      </c>
      <c r="AP288">
        <v>1</v>
      </c>
      <c r="AQ288">
        <v>2</v>
      </c>
      <c r="AR288" s="31"/>
      <c r="AW288" s="31"/>
      <c r="BA288" s="31"/>
      <c r="BE288" s="31"/>
    </row>
    <row r="289" spans="2:57" x14ac:dyDescent="0.25">
      <c r="B289" s="30">
        <v>43962</v>
      </c>
      <c r="C289" s="25" t="s">
        <v>175</v>
      </c>
      <c r="D289" s="51" t="s">
        <v>930</v>
      </c>
      <c r="H289" s="31">
        <v>4</v>
      </c>
      <c r="M289" s="31"/>
      <c r="N289">
        <v>3</v>
      </c>
      <c r="O289">
        <v>1</v>
      </c>
      <c r="Q289" s="31"/>
      <c r="U289" s="31"/>
      <c r="V289">
        <v>2</v>
      </c>
      <c r="Y289" s="31"/>
      <c r="AC289" s="31"/>
      <c r="AG289" s="31"/>
      <c r="AI289">
        <v>6</v>
      </c>
      <c r="AJ289" s="14"/>
      <c r="AK289" s="31">
        <v>4</v>
      </c>
      <c r="AN289">
        <v>1</v>
      </c>
      <c r="AQ289">
        <v>2</v>
      </c>
      <c r="AR289" s="31"/>
      <c r="AW289" s="31"/>
      <c r="BA289" s="31"/>
      <c r="BE289" s="31"/>
    </row>
    <row r="290" spans="2:57" x14ac:dyDescent="0.25">
      <c r="B290" s="30">
        <v>43963</v>
      </c>
      <c r="C290" s="25" t="s">
        <v>181</v>
      </c>
      <c r="D290" s="51"/>
      <c r="H290" s="31"/>
      <c r="M290" s="31"/>
      <c r="N290">
        <v>2</v>
      </c>
      <c r="O290">
        <v>1</v>
      </c>
      <c r="Q290" s="31"/>
      <c r="U290" s="31"/>
      <c r="V290">
        <v>2</v>
      </c>
      <c r="Y290" s="31"/>
      <c r="AC290" s="31"/>
      <c r="AF290">
        <v>1</v>
      </c>
      <c r="AG290" s="31"/>
      <c r="AI290">
        <v>6</v>
      </c>
      <c r="AJ290" s="14"/>
      <c r="AK290" s="31">
        <v>2</v>
      </c>
      <c r="AL290">
        <v>1</v>
      </c>
      <c r="AN290">
        <v>1</v>
      </c>
      <c r="AR290" s="31"/>
      <c r="AW290" s="31"/>
      <c r="BA290" s="31"/>
      <c r="BE290" s="31"/>
    </row>
    <row r="291" spans="2:57" x14ac:dyDescent="0.25">
      <c r="B291" s="30">
        <v>43964</v>
      </c>
      <c r="C291" s="25" t="s">
        <v>182</v>
      </c>
      <c r="D291" s="51"/>
      <c r="H291" s="31"/>
      <c r="M291" s="31"/>
      <c r="N291">
        <v>3</v>
      </c>
      <c r="Q291" s="31"/>
      <c r="U291" s="31"/>
      <c r="W291">
        <v>1</v>
      </c>
      <c r="Y291" s="31"/>
      <c r="AC291" s="31"/>
      <c r="AF291">
        <v>3</v>
      </c>
      <c r="AG291" s="31"/>
      <c r="AI291">
        <v>6</v>
      </c>
      <c r="AJ291" s="14"/>
      <c r="AK291" s="31">
        <v>2</v>
      </c>
      <c r="AL291">
        <v>1</v>
      </c>
      <c r="AN291">
        <v>1</v>
      </c>
      <c r="AP291">
        <v>1</v>
      </c>
      <c r="AR291" s="31"/>
      <c r="AW291" s="31"/>
      <c r="BA291" s="31"/>
      <c r="BE291" s="31"/>
    </row>
    <row r="292" spans="2:57" x14ac:dyDescent="0.25">
      <c r="B292" s="30">
        <v>43965</v>
      </c>
      <c r="C292" s="25" t="s">
        <v>167</v>
      </c>
      <c r="D292" s="51"/>
      <c r="H292" s="31"/>
      <c r="M292" s="31"/>
      <c r="N292">
        <v>3</v>
      </c>
      <c r="Q292" s="31"/>
      <c r="U292" s="31"/>
      <c r="V292">
        <v>1</v>
      </c>
      <c r="W292">
        <v>1</v>
      </c>
      <c r="Y292" s="31"/>
      <c r="AC292" s="31"/>
      <c r="AF292">
        <v>3</v>
      </c>
      <c r="AG292" s="31"/>
      <c r="AI292">
        <v>6</v>
      </c>
      <c r="AJ292" s="14"/>
      <c r="AK292" s="31">
        <v>3</v>
      </c>
      <c r="AL292">
        <v>1</v>
      </c>
      <c r="AO292">
        <v>1</v>
      </c>
      <c r="AP292">
        <v>1</v>
      </c>
      <c r="AR292" s="31"/>
      <c r="AW292" s="31"/>
      <c r="BA292" s="31"/>
      <c r="BE292" s="31"/>
    </row>
    <row r="293" spans="2:57" x14ac:dyDescent="0.25">
      <c r="B293" s="30">
        <v>43966</v>
      </c>
      <c r="C293" s="25" t="s">
        <v>166</v>
      </c>
      <c r="D293" s="51" t="s">
        <v>943</v>
      </c>
      <c r="H293" s="31"/>
      <c r="M293" s="31"/>
      <c r="N293">
        <v>4</v>
      </c>
      <c r="Q293" s="31"/>
      <c r="R293">
        <v>1</v>
      </c>
      <c r="U293" s="31"/>
      <c r="V293">
        <v>1</v>
      </c>
      <c r="W293">
        <v>2</v>
      </c>
      <c r="Y293" s="31"/>
      <c r="AC293" s="31"/>
      <c r="AF293">
        <v>2</v>
      </c>
      <c r="AG293" s="31"/>
      <c r="AI293">
        <v>6</v>
      </c>
      <c r="AJ293" s="14"/>
      <c r="AK293" s="31">
        <v>2</v>
      </c>
      <c r="AL293">
        <v>1</v>
      </c>
      <c r="AP293">
        <v>1</v>
      </c>
      <c r="AQ293">
        <v>3</v>
      </c>
      <c r="AR293" s="31"/>
      <c r="AW293" s="31"/>
      <c r="BA293" s="31"/>
      <c r="BE293" s="31"/>
    </row>
    <row r="294" spans="2:57" x14ac:dyDescent="0.25">
      <c r="B294" s="30">
        <v>43967</v>
      </c>
      <c r="C294" s="25" t="s">
        <v>165</v>
      </c>
      <c r="D294" s="51" t="s">
        <v>944</v>
      </c>
      <c r="H294" s="31"/>
      <c r="M294" s="31"/>
      <c r="N294">
        <v>4</v>
      </c>
      <c r="Q294" s="31"/>
      <c r="R294">
        <v>1</v>
      </c>
      <c r="U294" s="31"/>
      <c r="W294">
        <v>2</v>
      </c>
      <c r="Y294" s="31"/>
      <c r="AC294" s="31"/>
      <c r="AF294">
        <v>2</v>
      </c>
      <c r="AG294" s="31"/>
      <c r="AI294">
        <v>6</v>
      </c>
      <c r="AJ294" s="14"/>
      <c r="AK294" s="31">
        <v>2</v>
      </c>
      <c r="AN294">
        <v>1</v>
      </c>
      <c r="AR294" s="31"/>
      <c r="AW294" s="31"/>
      <c r="BA294" s="31"/>
      <c r="BE294" s="31"/>
    </row>
    <row r="295" spans="2:57" x14ac:dyDescent="0.25">
      <c r="B295" s="30">
        <v>43968</v>
      </c>
      <c r="C295" s="25" t="s">
        <v>164</v>
      </c>
      <c r="D295" s="51" t="s">
        <v>949</v>
      </c>
      <c r="H295" s="31"/>
      <c r="M295" s="31"/>
      <c r="N295">
        <v>3</v>
      </c>
      <c r="Q295" s="31"/>
      <c r="R295">
        <v>1</v>
      </c>
      <c r="U295" s="31"/>
      <c r="V295">
        <v>2</v>
      </c>
      <c r="W295">
        <v>1</v>
      </c>
      <c r="Y295" s="31"/>
      <c r="AC295" s="31"/>
      <c r="AG295" s="31"/>
      <c r="AI295">
        <v>6</v>
      </c>
      <c r="AJ295" s="14"/>
      <c r="AK295" s="31">
        <v>2</v>
      </c>
      <c r="AL295">
        <v>1</v>
      </c>
      <c r="AO295">
        <v>2</v>
      </c>
      <c r="AR295" s="31"/>
      <c r="AW295" s="31"/>
      <c r="BA295" s="31"/>
      <c r="BE295" s="31"/>
    </row>
    <row r="296" spans="2:57" x14ac:dyDescent="0.25">
      <c r="B296" s="30">
        <v>43969</v>
      </c>
      <c r="C296" s="25" t="s">
        <v>175</v>
      </c>
      <c r="D296" s="51"/>
      <c r="H296" s="31">
        <v>4</v>
      </c>
      <c r="M296" s="31"/>
      <c r="N296">
        <v>2</v>
      </c>
      <c r="O296">
        <v>1</v>
      </c>
      <c r="Q296" s="31"/>
      <c r="U296" s="31"/>
      <c r="W296">
        <v>1</v>
      </c>
      <c r="Y296" s="31"/>
      <c r="AC296" s="31"/>
      <c r="AF296">
        <v>1</v>
      </c>
      <c r="AG296" s="31"/>
      <c r="AI296">
        <v>4</v>
      </c>
      <c r="AJ296" s="14"/>
      <c r="AK296" s="31">
        <v>1</v>
      </c>
      <c r="AL296">
        <v>2</v>
      </c>
      <c r="AR296" s="31"/>
      <c r="AW296" s="31"/>
      <c r="BA296" s="31"/>
      <c r="BD296">
        <v>1</v>
      </c>
      <c r="BE296" s="31"/>
    </row>
    <row r="297" spans="2:57" ht="45" x14ac:dyDescent="0.25">
      <c r="B297" s="30">
        <v>43970</v>
      </c>
      <c r="C297" s="25" t="s">
        <v>181</v>
      </c>
      <c r="D297" s="54" t="s">
        <v>960</v>
      </c>
      <c r="H297" s="31"/>
      <c r="M297" s="31"/>
      <c r="N297">
        <v>3</v>
      </c>
      <c r="Q297" s="31"/>
      <c r="R297">
        <v>1</v>
      </c>
      <c r="U297" s="31"/>
      <c r="V297">
        <v>1</v>
      </c>
      <c r="W297">
        <v>1</v>
      </c>
      <c r="Y297" s="31"/>
      <c r="AC297" s="31"/>
      <c r="AF297">
        <v>1</v>
      </c>
      <c r="AG297" s="31"/>
      <c r="AI297">
        <v>4</v>
      </c>
      <c r="AJ297" s="14"/>
      <c r="AK297" s="31">
        <v>1</v>
      </c>
      <c r="AR297" s="31">
        <v>1</v>
      </c>
      <c r="AW297" s="31"/>
      <c r="BA297" s="31"/>
      <c r="BD297">
        <v>1</v>
      </c>
      <c r="BE297" s="31"/>
    </row>
    <row r="298" spans="2:57" x14ac:dyDescent="0.25">
      <c r="B298" s="30">
        <v>43971</v>
      </c>
      <c r="C298" s="25" t="s">
        <v>182</v>
      </c>
      <c r="D298" s="51"/>
      <c r="H298" s="31"/>
      <c r="M298" s="31"/>
      <c r="N298">
        <v>3</v>
      </c>
      <c r="Q298" s="31"/>
      <c r="U298" s="31"/>
      <c r="W298">
        <v>1</v>
      </c>
      <c r="Y298" s="31"/>
      <c r="AC298" s="31"/>
      <c r="AF298">
        <v>3</v>
      </c>
      <c r="AG298" s="31"/>
      <c r="AI298">
        <v>3</v>
      </c>
      <c r="AJ298" s="14"/>
      <c r="AK298" s="31">
        <v>1</v>
      </c>
      <c r="AR298" s="31"/>
      <c r="AW298" s="31"/>
      <c r="BA298" s="31"/>
      <c r="BE298" s="31"/>
    </row>
    <row r="299" spans="2:57" x14ac:dyDescent="0.25">
      <c r="B299" s="30">
        <v>43972</v>
      </c>
      <c r="C299" s="25" t="s">
        <v>167</v>
      </c>
      <c r="D299" s="51" t="s">
        <v>970</v>
      </c>
      <c r="H299" s="31"/>
      <c r="M299" s="31"/>
      <c r="N299">
        <v>2</v>
      </c>
      <c r="Q299" s="31"/>
      <c r="R299">
        <v>1</v>
      </c>
      <c r="U299" s="31"/>
      <c r="V299">
        <v>1</v>
      </c>
      <c r="X299">
        <v>1</v>
      </c>
      <c r="Y299" s="31"/>
      <c r="AC299" s="31"/>
      <c r="AF299">
        <v>1</v>
      </c>
      <c r="AG299" s="31"/>
      <c r="AI299">
        <v>6</v>
      </c>
      <c r="AJ299" s="14"/>
      <c r="AK299" s="31">
        <v>4</v>
      </c>
      <c r="AP299">
        <v>1</v>
      </c>
      <c r="AR299" s="31">
        <v>1</v>
      </c>
      <c r="AW299" s="31"/>
      <c r="BA299" s="31"/>
      <c r="BE299" s="31"/>
    </row>
    <row r="300" spans="2:57" x14ac:dyDescent="0.25">
      <c r="B300" s="30">
        <v>43973</v>
      </c>
      <c r="C300" s="25" t="s">
        <v>166</v>
      </c>
      <c r="D300" s="51" t="s">
        <v>969</v>
      </c>
      <c r="H300" s="31"/>
      <c r="M300" s="31"/>
      <c r="N300">
        <v>1</v>
      </c>
      <c r="Q300" s="31"/>
      <c r="U300" s="31"/>
      <c r="V300">
        <v>1</v>
      </c>
      <c r="Y300" s="31"/>
      <c r="AC300" s="31"/>
      <c r="AF300">
        <v>3</v>
      </c>
      <c r="AG300" s="31"/>
      <c r="AI300">
        <v>6</v>
      </c>
      <c r="AJ300" s="14"/>
      <c r="AK300" s="31">
        <v>2</v>
      </c>
      <c r="AL300">
        <v>1</v>
      </c>
      <c r="AP300">
        <v>1</v>
      </c>
      <c r="AR300" s="31">
        <v>1</v>
      </c>
      <c r="AW300" s="31"/>
      <c r="BA300" s="31"/>
      <c r="BE300" s="31"/>
    </row>
    <row r="301" spans="2:57" x14ac:dyDescent="0.25">
      <c r="B301" s="30">
        <v>43974</v>
      </c>
      <c r="C301" s="25" t="s">
        <v>165</v>
      </c>
      <c r="D301" s="51" t="s">
        <v>974</v>
      </c>
      <c r="H301" s="31"/>
      <c r="M301" s="31"/>
      <c r="N301">
        <v>3</v>
      </c>
      <c r="Q301" s="31"/>
      <c r="R301">
        <v>1</v>
      </c>
      <c r="U301" s="31"/>
      <c r="W301">
        <v>1</v>
      </c>
      <c r="Y301" s="31"/>
      <c r="AC301" s="31"/>
      <c r="AF301">
        <v>1</v>
      </c>
      <c r="AG301" s="31"/>
      <c r="AI301">
        <v>6</v>
      </c>
      <c r="AJ301" s="14"/>
      <c r="AK301" s="31">
        <v>2</v>
      </c>
      <c r="AR301" s="31">
        <v>1</v>
      </c>
      <c r="AW301" s="31"/>
      <c r="BA301" s="31"/>
      <c r="BE301" s="31"/>
    </row>
    <row r="302" spans="2:57" x14ac:dyDescent="0.25">
      <c r="B302" s="30">
        <v>43975</v>
      </c>
      <c r="C302" s="25" t="s">
        <v>164</v>
      </c>
      <c r="D302" s="51" t="s">
        <v>969</v>
      </c>
      <c r="H302" s="31"/>
      <c r="M302" s="31"/>
      <c r="N302">
        <v>5</v>
      </c>
      <c r="Q302" s="31"/>
      <c r="U302" s="31"/>
      <c r="V302">
        <v>1</v>
      </c>
      <c r="Y302" s="31"/>
      <c r="AC302" s="31"/>
      <c r="AG302" s="31"/>
      <c r="AI302">
        <v>6</v>
      </c>
      <c r="AJ302" s="14"/>
      <c r="AK302" s="31"/>
      <c r="AO302">
        <v>1</v>
      </c>
      <c r="AP302">
        <v>1</v>
      </c>
      <c r="AR302" s="31">
        <v>1</v>
      </c>
      <c r="AW302" s="31"/>
      <c r="BA302" s="31"/>
      <c r="BE302" s="31"/>
    </row>
    <row r="303" spans="2:57" x14ac:dyDescent="0.25">
      <c r="B303" s="30">
        <v>43976</v>
      </c>
      <c r="C303" s="25" t="s">
        <v>175</v>
      </c>
      <c r="D303" s="51" t="s">
        <v>982</v>
      </c>
      <c r="H303" s="31"/>
      <c r="M303" s="31"/>
      <c r="N303">
        <v>2</v>
      </c>
      <c r="Q303" s="31"/>
      <c r="U303" s="31"/>
      <c r="W303">
        <v>1</v>
      </c>
      <c r="Y303" s="31"/>
      <c r="AC303" s="31"/>
      <c r="AG303" s="31"/>
      <c r="AI303">
        <v>4</v>
      </c>
      <c r="AJ303" s="14"/>
      <c r="AK303" s="31">
        <v>3</v>
      </c>
      <c r="AO303">
        <v>1</v>
      </c>
      <c r="AP303">
        <v>1</v>
      </c>
      <c r="AR303" s="31"/>
      <c r="AW303" s="31"/>
      <c r="BA303" s="31"/>
      <c r="BE303" s="31"/>
    </row>
    <row r="304" spans="2:57" x14ac:dyDescent="0.25">
      <c r="B304" s="30">
        <v>43977</v>
      </c>
      <c r="C304" s="25" t="s">
        <v>181</v>
      </c>
      <c r="D304" s="51" t="s">
        <v>983</v>
      </c>
      <c r="H304" s="31"/>
      <c r="M304" s="31"/>
      <c r="N304">
        <v>2</v>
      </c>
      <c r="Q304" s="31"/>
      <c r="R304">
        <v>1</v>
      </c>
      <c r="U304" s="31"/>
      <c r="Y304" s="31"/>
      <c r="AC304" s="31"/>
      <c r="AG304" s="31"/>
      <c r="AI304">
        <v>4</v>
      </c>
      <c r="AJ304" s="14"/>
      <c r="AK304" s="31">
        <v>4</v>
      </c>
      <c r="AO304">
        <v>1</v>
      </c>
      <c r="AP304">
        <v>1</v>
      </c>
      <c r="AR304" s="31"/>
      <c r="AW304" s="31"/>
      <c r="BA304" s="31"/>
      <c r="BE304" s="31"/>
    </row>
    <row r="305" spans="2:57" x14ac:dyDescent="0.25">
      <c r="B305" s="30">
        <v>43978</v>
      </c>
      <c r="C305" s="25" t="s">
        <v>182</v>
      </c>
      <c r="D305" s="51"/>
      <c r="H305" s="31"/>
      <c r="M305" s="31"/>
      <c r="N305">
        <v>6</v>
      </c>
      <c r="O305">
        <v>1</v>
      </c>
      <c r="Q305" s="31"/>
      <c r="U305" s="31"/>
      <c r="Y305" s="31"/>
      <c r="AC305" s="31"/>
      <c r="AF305">
        <v>2</v>
      </c>
      <c r="AG305" s="31"/>
      <c r="AH305">
        <v>1</v>
      </c>
      <c r="AI305">
        <v>6</v>
      </c>
      <c r="AJ305" s="14"/>
      <c r="AK305" s="31">
        <v>5</v>
      </c>
      <c r="AL305" s="26">
        <v>1</v>
      </c>
      <c r="AP305">
        <v>1</v>
      </c>
      <c r="AR305" s="31"/>
      <c r="AW305" s="31"/>
      <c r="BA305" s="31"/>
      <c r="BE305" s="31"/>
    </row>
    <row r="306" spans="2:57" x14ac:dyDescent="0.25">
      <c r="B306" s="30">
        <v>43979</v>
      </c>
      <c r="C306" s="25" t="s">
        <v>167</v>
      </c>
      <c r="D306" s="51" t="s">
        <v>994</v>
      </c>
      <c r="H306" s="31">
        <v>3</v>
      </c>
      <c r="M306" s="31"/>
      <c r="N306">
        <v>2</v>
      </c>
      <c r="Q306" s="31"/>
      <c r="U306" s="31"/>
      <c r="Y306" s="31"/>
      <c r="AC306" s="31"/>
      <c r="AF306">
        <v>1</v>
      </c>
      <c r="AG306" s="31"/>
      <c r="AI306">
        <v>4</v>
      </c>
      <c r="AJ306" s="14"/>
      <c r="AK306" s="31">
        <v>3</v>
      </c>
      <c r="AL306">
        <v>1</v>
      </c>
      <c r="AR306" s="31"/>
      <c r="AW306" s="31"/>
      <c r="BA306" s="31"/>
      <c r="BB306">
        <v>1</v>
      </c>
      <c r="BE306" s="31"/>
    </row>
    <row r="307" spans="2:57" x14ac:dyDescent="0.25">
      <c r="B307" s="30">
        <v>43980</v>
      </c>
      <c r="C307" s="25" t="s">
        <v>166</v>
      </c>
      <c r="D307" s="51"/>
      <c r="H307" s="31"/>
      <c r="M307" s="31"/>
      <c r="N307">
        <v>2</v>
      </c>
      <c r="O307">
        <v>1</v>
      </c>
      <c r="Q307" s="31"/>
      <c r="U307" s="31"/>
      <c r="V307">
        <v>2</v>
      </c>
      <c r="Y307" s="31"/>
      <c r="AC307" s="31"/>
      <c r="AG307" s="31"/>
      <c r="AI307">
        <v>4</v>
      </c>
      <c r="AJ307" s="14"/>
      <c r="AK307" s="31">
        <v>2</v>
      </c>
      <c r="AL307">
        <v>1</v>
      </c>
      <c r="AP307">
        <v>1</v>
      </c>
      <c r="AQ307">
        <v>1</v>
      </c>
      <c r="AR307" s="31"/>
      <c r="AW307" s="31"/>
      <c r="BA307" s="31"/>
      <c r="BE307" s="31"/>
    </row>
    <row r="308" spans="2:57" x14ac:dyDescent="0.25">
      <c r="B308" s="30">
        <v>43981</v>
      </c>
      <c r="C308" s="25" t="s">
        <v>165</v>
      </c>
      <c r="D308" s="51"/>
      <c r="E308">
        <v>1</v>
      </c>
      <c r="H308" s="31"/>
      <c r="M308" s="31"/>
      <c r="N308">
        <v>3</v>
      </c>
      <c r="Q308" s="31"/>
      <c r="U308" s="31"/>
      <c r="V308">
        <v>2</v>
      </c>
      <c r="Y308" s="31"/>
      <c r="AC308" s="31"/>
      <c r="AF308">
        <v>2</v>
      </c>
      <c r="AG308" s="31"/>
      <c r="AI308">
        <v>6</v>
      </c>
      <c r="AJ308" s="14"/>
      <c r="AK308" s="31">
        <v>3</v>
      </c>
      <c r="AL308">
        <v>1</v>
      </c>
      <c r="AQ308">
        <v>1</v>
      </c>
      <c r="AR308" s="31"/>
      <c r="AW308" s="31"/>
      <c r="BA308" s="31"/>
      <c r="BE308" s="31"/>
    </row>
    <row r="309" spans="2:57" x14ac:dyDescent="0.25">
      <c r="B309" s="30">
        <v>43982</v>
      </c>
      <c r="C309" s="25" t="s">
        <v>164</v>
      </c>
      <c r="D309" s="51"/>
      <c r="H309" s="31"/>
      <c r="M309" s="31"/>
      <c r="N309">
        <v>2</v>
      </c>
      <c r="Q309" s="31"/>
      <c r="U309" s="31"/>
      <c r="V309">
        <v>1</v>
      </c>
      <c r="Y309" s="31"/>
      <c r="AC309" s="31"/>
      <c r="AF309">
        <v>1</v>
      </c>
      <c r="AG309" s="31"/>
      <c r="AI309">
        <v>4</v>
      </c>
      <c r="AJ309" s="14"/>
      <c r="AK309" s="31">
        <v>1</v>
      </c>
      <c r="AQ309">
        <v>1</v>
      </c>
      <c r="AR309" s="31"/>
      <c r="AW309" s="31"/>
      <c r="BA309" s="31"/>
      <c r="BE309" s="31"/>
    </row>
    <row r="310" spans="2:57" x14ac:dyDescent="0.25">
      <c r="B310" s="30">
        <v>43983</v>
      </c>
      <c r="C310" s="25" t="s">
        <v>175</v>
      </c>
      <c r="D310" s="51"/>
      <c r="H310" s="31">
        <v>3</v>
      </c>
      <c r="M310" s="31"/>
      <c r="N310">
        <v>3</v>
      </c>
      <c r="O310">
        <v>1</v>
      </c>
      <c r="Q310" s="31"/>
      <c r="U310" s="31"/>
      <c r="Y310" s="31"/>
      <c r="AC310" s="31"/>
      <c r="AG310" s="31"/>
      <c r="AI310">
        <v>6</v>
      </c>
      <c r="AJ310" s="14"/>
      <c r="AK310" s="31">
        <v>2</v>
      </c>
      <c r="AR310" s="31"/>
      <c r="AW310" s="31"/>
      <c r="BA310" s="31"/>
      <c r="BE310" s="31"/>
    </row>
    <row r="311" spans="2:57" x14ac:dyDescent="0.25">
      <c r="B311" s="30">
        <v>43984</v>
      </c>
      <c r="C311" s="25" t="s">
        <v>181</v>
      </c>
      <c r="D311" s="51"/>
      <c r="H311" s="31">
        <v>1</v>
      </c>
      <c r="M311" s="31"/>
      <c r="N311">
        <v>4</v>
      </c>
      <c r="O311">
        <v>1</v>
      </c>
      <c r="Q311" s="31"/>
      <c r="U311" s="31"/>
      <c r="V311">
        <v>1</v>
      </c>
      <c r="Y311" s="31"/>
      <c r="AC311" s="31"/>
      <c r="AF311">
        <v>2</v>
      </c>
      <c r="AG311" s="31"/>
      <c r="AI311">
        <v>4</v>
      </c>
      <c r="AJ311" s="14"/>
      <c r="AK311" s="31">
        <v>2</v>
      </c>
      <c r="AR311" s="31"/>
      <c r="AW311" s="31"/>
      <c r="BA311" s="31"/>
      <c r="BE311" s="31"/>
    </row>
    <row r="312" spans="2:57" x14ac:dyDescent="0.25">
      <c r="B312" s="30">
        <v>43985</v>
      </c>
      <c r="C312" s="25" t="s">
        <v>182</v>
      </c>
      <c r="D312" s="51"/>
      <c r="H312" s="31"/>
      <c r="M312" s="31"/>
      <c r="N312">
        <v>3</v>
      </c>
      <c r="Q312" s="31"/>
      <c r="U312" s="31"/>
      <c r="Y312" s="31"/>
      <c r="AC312" s="31"/>
      <c r="AF312">
        <v>2</v>
      </c>
      <c r="AG312" s="31"/>
      <c r="AI312">
        <v>6</v>
      </c>
      <c r="AJ312" s="14"/>
      <c r="AK312" s="31">
        <v>2</v>
      </c>
      <c r="AP312">
        <v>1</v>
      </c>
      <c r="AR312" s="31"/>
      <c r="AW312" s="31"/>
      <c r="BA312" s="31"/>
      <c r="BE312" s="31"/>
    </row>
    <row r="313" spans="2:57" x14ac:dyDescent="0.25">
      <c r="B313" s="30">
        <v>43986</v>
      </c>
      <c r="C313" s="25" t="s">
        <v>167</v>
      </c>
      <c r="D313" s="51"/>
      <c r="H313" s="31">
        <v>1</v>
      </c>
      <c r="M313" s="31"/>
      <c r="N313">
        <v>3</v>
      </c>
      <c r="Q313" s="31"/>
      <c r="U313" s="31"/>
      <c r="V313">
        <v>1</v>
      </c>
      <c r="Y313" s="31"/>
      <c r="AC313" s="31"/>
      <c r="AF313">
        <v>2</v>
      </c>
      <c r="AG313" s="31"/>
      <c r="AI313">
        <v>6</v>
      </c>
      <c r="AJ313" s="14"/>
      <c r="AK313" s="31">
        <v>3</v>
      </c>
      <c r="AL313">
        <v>1</v>
      </c>
      <c r="AR313" s="31"/>
      <c r="AW313" s="31"/>
      <c r="BA313" s="31"/>
      <c r="BE313" s="31"/>
    </row>
    <row r="314" spans="2:57" x14ac:dyDescent="0.25">
      <c r="B314" s="30">
        <v>43987</v>
      </c>
      <c r="C314" s="25" t="s">
        <v>166</v>
      </c>
      <c r="D314" s="51" t="s">
        <v>1018</v>
      </c>
      <c r="H314" s="31"/>
      <c r="M314" s="31"/>
      <c r="N314">
        <v>5</v>
      </c>
      <c r="O314">
        <v>1</v>
      </c>
      <c r="Q314" s="31"/>
      <c r="U314" s="31"/>
      <c r="V314">
        <v>2</v>
      </c>
      <c r="Y314" s="31"/>
      <c r="AC314" s="31"/>
      <c r="AG314" s="31"/>
      <c r="AI314">
        <v>4</v>
      </c>
      <c r="AJ314" s="14"/>
      <c r="AK314" s="31">
        <v>1</v>
      </c>
      <c r="AL314">
        <v>1</v>
      </c>
      <c r="AQ314">
        <v>1</v>
      </c>
      <c r="AR314" s="31"/>
      <c r="AW314" s="31"/>
      <c r="BA314" s="31"/>
      <c r="BE314" s="31"/>
    </row>
    <row r="315" spans="2:57" x14ac:dyDescent="0.25">
      <c r="B315" s="30">
        <v>43988</v>
      </c>
      <c r="C315" s="25" t="s">
        <v>165</v>
      </c>
      <c r="D315" s="51"/>
      <c r="G315">
        <v>1</v>
      </c>
      <c r="H315" s="31">
        <v>1</v>
      </c>
      <c r="M315" s="31"/>
      <c r="N315">
        <v>5</v>
      </c>
      <c r="Q315" s="31"/>
      <c r="U315" s="31"/>
      <c r="Y315" s="31"/>
      <c r="AC315" s="31"/>
      <c r="AG315" s="31"/>
      <c r="AI315">
        <v>2</v>
      </c>
      <c r="AJ315" s="14"/>
      <c r="AK315" s="31"/>
      <c r="AM315">
        <v>1</v>
      </c>
      <c r="AR315" s="31"/>
      <c r="AW315" s="31"/>
      <c r="BA315" s="31"/>
      <c r="BE315" s="31"/>
    </row>
    <row r="316" spans="2:57" x14ac:dyDescent="0.25">
      <c r="B316" s="30">
        <v>43989</v>
      </c>
      <c r="C316" s="25" t="s">
        <v>164</v>
      </c>
      <c r="D316" s="51"/>
      <c r="G316">
        <v>1</v>
      </c>
      <c r="H316" s="31"/>
      <c r="M316" s="31"/>
      <c r="N316">
        <v>2</v>
      </c>
      <c r="O316">
        <v>1</v>
      </c>
      <c r="Q316" s="31"/>
      <c r="U316" s="31"/>
      <c r="Y316" s="31"/>
      <c r="AC316" s="31"/>
      <c r="AG316" s="31"/>
      <c r="AI316">
        <v>4</v>
      </c>
      <c r="AJ316" s="14"/>
      <c r="AK316" s="31">
        <v>3</v>
      </c>
      <c r="AM316">
        <v>1</v>
      </c>
      <c r="AR316" s="31"/>
      <c r="AW316" s="31"/>
      <c r="BA316" s="31"/>
      <c r="BE316" s="31"/>
    </row>
    <row r="317" spans="2:57" x14ac:dyDescent="0.25">
      <c r="B317" s="30">
        <v>43990</v>
      </c>
      <c r="C317" s="25" t="s">
        <v>175</v>
      </c>
      <c r="D317" s="51"/>
      <c r="H317" s="31">
        <v>5</v>
      </c>
      <c r="M317" s="31"/>
      <c r="N317">
        <v>2</v>
      </c>
      <c r="O317">
        <v>1</v>
      </c>
      <c r="Q317" s="31"/>
      <c r="U317" s="31"/>
      <c r="W317">
        <v>1</v>
      </c>
      <c r="Y317" s="31"/>
      <c r="AC317" s="31"/>
      <c r="AG317" s="31"/>
      <c r="AI317">
        <v>4</v>
      </c>
      <c r="AJ317" s="14"/>
      <c r="AK317" s="31">
        <v>2</v>
      </c>
      <c r="AQ317">
        <v>1</v>
      </c>
      <c r="AR317" s="31"/>
      <c r="AW317" s="31"/>
      <c r="BA317" s="31"/>
      <c r="BE317" s="31"/>
    </row>
    <row r="318" spans="2:57" x14ac:dyDescent="0.25">
      <c r="B318" s="30">
        <v>43991</v>
      </c>
      <c r="C318" s="25" t="s">
        <v>181</v>
      </c>
      <c r="D318" s="51" t="s">
        <v>982</v>
      </c>
      <c r="H318" s="31"/>
      <c r="M318" s="31"/>
      <c r="N318">
        <v>4</v>
      </c>
      <c r="Q318" s="31"/>
      <c r="U318" s="31"/>
      <c r="W318">
        <v>1</v>
      </c>
      <c r="Y318" s="31"/>
      <c r="AC318" s="31"/>
      <c r="AG318" s="31"/>
      <c r="AI318">
        <v>2</v>
      </c>
      <c r="AJ318" s="14"/>
      <c r="AK318" s="31">
        <v>2</v>
      </c>
      <c r="AL318">
        <v>1</v>
      </c>
      <c r="AR318" s="31"/>
      <c r="AW318" s="31"/>
      <c r="BA318" s="31"/>
      <c r="BE318" s="31"/>
    </row>
    <row r="319" spans="2:57" x14ac:dyDescent="0.25">
      <c r="B319" s="30">
        <v>43992</v>
      </c>
      <c r="C319" s="25" t="s">
        <v>182</v>
      </c>
      <c r="D319" s="51"/>
      <c r="H319" s="31"/>
      <c r="M319" s="31"/>
      <c r="N319">
        <v>3</v>
      </c>
      <c r="Q319" s="31"/>
      <c r="U319" s="31"/>
      <c r="Y319" s="31"/>
      <c r="AC319" s="31"/>
      <c r="AF319">
        <v>3</v>
      </c>
      <c r="AG319" s="31"/>
      <c r="AH319">
        <v>1</v>
      </c>
      <c r="AI319">
        <v>6</v>
      </c>
      <c r="AJ319" s="14"/>
      <c r="AK319" s="31">
        <v>3</v>
      </c>
      <c r="AP319">
        <v>1</v>
      </c>
      <c r="AR319" s="31"/>
      <c r="AW319" s="31"/>
      <c r="BA319" s="31"/>
      <c r="BE319" s="31"/>
    </row>
    <row r="320" spans="2:57" x14ac:dyDescent="0.25">
      <c r="B320" s="30">
        <v>43993</v>
      </c>
      <c r="C320" s="25" t="s">
        <v>167</v>
      </c>
      <c r="D320" s="51"/>
      <c r="E320">
        <v>1</v>
      </c>
      <c r="F320">
        <v>2</v>
      </c>
      <c r="H320" s="31"/>
      <c r="M320" s="31"/>
      <c r="N320">
        <v>3</v>
      </c>
      <c r="O320">
        <v>1</v>
      </c>
      <c r="Q320" s="31"/>
      <c r="U320" s="31"/>
      <c r="Y320" s="31"/>
      <c r="AC320" s="31"/>
      <c r="AF320">
        <v>2</v>
      </c>
      <c r="AG320" s="31"/>
      <c r="AI320">
        <v>6</v>
      </c>
      <c r="AJ320" s="14"/>
      <c r="AK320" s="31">
        <v>2</v>
      </c>
      <c r="AP320">
        <v>1</v>
      </c>
      <c r="AR320" s="31"/>
      <c r="AW320" s="31"/>
      <c r="BA320" s="31"/>
      <c r="BE320" s="31"/>
    </row>
    <row r="321" spans="2:57" x14ac:dyDescent="0.25">
      <c r="B321" s="30">
        <v>43994</v>
      </c>
      <c r="C321" s="25" t="s">
        <v>166</v>
      </c>
      <c r="D321" s="51"/>
      <c r="H321" s="31">
        <v>1</v>
      </c>
      <c r="M321" s="31"/>
      <c r="N321">
        <v>4</v>
      </c>
      <c r="Q321" s="31"/>
      <c r="U321" s="31"/>
      <c r="Y321" s="31"/>
      <c r="AC321" s="31"/>
      <c r="AF321">
        <v>2</v>
      </c>
      <c r="AG321" s="31"/>
      <c r="AI321">
        <v>4</v>
      </c>
      <c r="AJ321" s="14"/>
      <c r="AK321" s="31">
        <v>2</v>
      </c>
      <c r="AN321">
        <v>1</v>
      </c>
      <c r="AO321">
        <v>1</v>
      </c>
      <c r="AR321" s="31"/>
      <c r="AW321" s="31"/>
      <c r="BA321" s="31"/>
      <c r="BE321" s="31"/>
    </row>
    <row r="322" spans="2:57" x14ac:dyDescent="0.25">
      <c r="B322" s="30">
        <v>43995</v>
      </c>
      <c r="C322" s="25" t="s">
        <v>165</v>
      </c>
      <c r="D322" s="51"/>
      <c r="F322">
        <v>1</v>
      </c>
      <c r="G322">
        <v>1</v>
      </c>
      <c r="H322" s="31">
        <v>4</v>
      </c>
      <c r="M322" s="31"/>
      <c r="N322">
        <v>4</v>
      </c>
      <c r="O322">
        <v>1</v>
      </c>
      <c r="Q322" s="31"/>
      <c r="U322" s="31"/>
      <c r="Y322" s="31"/>
      <c r="AC322" s="31"/>
      <c r="AG322" s="31"/>
      <c r="AI322">
        <v>4</v>
      </c>
      <c r="AJ322" s="14"/>
      <c r="AK322" s="31">
        <v>2</v>
      </c>
      <c r="AO322">
        <v>2</v>
      </c>
      <c r="AP322">
        <v>1</v>
      </c>
      <c r="AR322" s="31"/>
      <c r="AW322" s="31"/>
      <c r="BA322" s="31"/>
      <c r="BE322" s="31"/>
    </row>
    <row r="323" spans="2:57" x14ac:dyDescent="0.25">
      <c r="B323" s="30">
        <v>43996</v>
      </c>
      <c r="C323" s="25" t="s">
        <v>164</v>
      </c>
      <c r="D323" s="51"/>
      <c r="H323" s="31"/>
      <c r="M323" s="31"/>
      <c r="N323">
        <v>5</v>
      </c>
      <c r="O323">
        <v>1</v>
      </c>
      <c r="Q323" s="31"/>
      <c r="U323" s="31"/>
      <c r="V323">
        <v>2</v>
      </c>
      <c r="Y323" s="31"/>
      <c r="AC323" s="31"/>
      <c r="AG323" s="31"/>
      <c r="AI323">
        <v>6</v>
      </c>
      <c r="AJ323" s="14"/>
      <c r="AK323" s="31">
        <v>2</v>
      </c>
      <c r="AO323">
        <v>1</v>
      </c>
      <c r="AP323">
        <v>1</v>
      </c>
      <c r="AR323" s="31"/>
      <c r="AV323">
        <v>6</v>
      </c>
      <c r="AW323" s="31"/>
      <c r="BA323" s="31"/>
      <c r="BE323" s="31"/>
    </row>
    <row r="324" spans="2:57" x14ac:dyDescent="0.25">
      <c r="B324" s="30">
        <v>43997</v>
      </c>
      <c r="C324" s="25" t="s">
        <v>175</v>
      </c>
      <c r="D324" s="51"/>
      <c r="H324" s="31"/>
      <c r="M324" s="31"/>
      <c r="N324">
        <v>4</v>
      </c>
      <c r="O324">
        <v>1</v>
      </c>
      <c r="Q324" s="31"/>
      <c r="U324" s="31"/>
      <c r="W324">
        <v>1</v>
      </c>
      <c r="Y324" s="31"/>
      <c r="AC324" s="31"/>
      <c r="AG324" s="31"/>
      <c r="AI324">
        <v>4</v>
      </c>
      <c r="AJ324" s="14"/>
      <c r="AK324" s="31">
        <v>1</v>
      </c>
      <c r="AP324">
        <v>1</v>
      </c>
      <c r="AQ324">
        <v>1</v>
      </c>
      <c r="AR324" s="31"/>
      <c r="AW324" s="31"/>
      <c r="BA324" s="31"/>
      <c r="BE324" s="31"/>
    </row>
    <row r="325" spans="2:57" ht="30" x14ac:dyDescent="0.25">
      <c r="B325" s="30">
        <v>43998</v>
      </c>
      <c r="C325" s="25" t="s">
        <v>181</v>
      </c>
      <c r="D325" s="54" t="s">
        <v>1066</v>
      </c>
      <c r="H325" s="31"/>
      <c r="M325" s="31"/>
      <c r="N325">
        <v>2</v>
      </c>
      <c r="Q325" s="31"/>
      <c r="R325">
        <v>1</v>
      </c>
      <c r="U325" s="31"/>
      <c r="W325">
        <v>2</v>
      </c>
      <c r="Y325" s="31"/>
      <c r="AC325" s="31"/>
      <c r="AG325" s="31"/>
      <c r="AI325">
        <v>4</v>
      </c>
      <c r="AJ325" s="14"/>
      <c r="AK325" s="31">
        <v>1</v>
      </c>
      <c r="AP325">
        <v>1</v>
      </c>
      <c r="AR325" s="31"/>
      <c r="AW325" s="31"/>
      <c r="BA325" s="31"/>
      <c r="BE325" s="31"/>
    </row>
    <row r="326" spans="2:57" x14ac:dyDescent="0.25">
      <c r="B326" s="30">
        <v>43999</v>
      </c>
      <c r="C326" s="25" t="s">
        <v>182</v>
      </c>
      <c r="D326" s="51" t="s">
        <v>982</v>
      </c>
      <c r="F326">
        <v>3</v>
      </c>
      <c r="G326">
        <v>1</v>
      </c>
      <c r="H326" s="31"/>
      <c r="M326" s="31"/>
      <c r="N326">
        <v>2</v>
      </c>
      <c r="Q326" s="31"/>
      <c r="U326" s="31"/>
      <c r="V326">
        <v>1</v>
      </c>
      <c r="W326">
        <v>1</v>
      </c>
      <c r="Y326" s="31"/>
      <c r="AC326" s="31"/>
      <c r="AG326" s="31"/>
      <c r="AI326">
        <v>2</v>
      </c>
      <c r="AJ326" s="14"/>
      <c r="AK326" s="31">
        <v>1</v>
      </c>
      <c r="AP326">
        <v>1</v>
      </c>
      <c r="AR326" s="31"/>
      <c r="AV326">
        <v>1</v>
      </c>
      <c r="AW326" s="31"/>
      <c r="BA326" s="31"/>
      <c r="BE326" s="31"/>
    </row>
    <row r="327" spans="2:57" x14ac:dyDescent="0.25">
      <c r="B327" s="30">
        <v>44000</v>
      </c>
      <c r="C327" s="25" t="s">
        <v>167</v>
      </c>
      <c r="D327" s="51"/>
      <c r="F327">
        <v>4</v>
      </c>
      <c r="G327">
        <v>1</v>
      </c>
      <c r="H327" s="31">
        <v>6</v>
      </c>
      <c r="M327" s="31"/>
      <c r="N327">
        <v>3</v>
      </c>
      <c r="Q327" s="31"/>
      <c r="U327" s="31"/>
      <c r="W327">
        <v>1</v>
      </c>
      <c r="Y327" s="31"/>
      <c r="AC327" s="31"/>
      <c r="AG327" s="31"/>
      <c r="AH327">
        <v>1</v>
      </c>
      <c r="AI327">
        <v>6</v>
      </c>
      <c r="AJ327" s="14"/>
      <c r="AK327" s="31"/>
      <c r="AN327">
        <v>1</v>
      </c>
      <c r="AP327">
        <v>1</v>
      </c>
      <c r="AR327" s="31"/>
      <c r="AW327" s="31"/>
      <c r="BA327" s="31"/>
      <c r="BE327" s="31"/>
    </row>
    <row r="328" spans="2:57" x14ac:dyDescent="0.25">
      <c r="B328" s="30">
        <v>44001</v>
      </c>
      <c r="C328" s="25" t="s">
        <v>166</v>
      </c>
      <c r="D328" s="51" t="s">
        <v>1071</v>
      </c>
      <c r="F328">
        <v>3</v>
      </c>
      <c r="G328">
        <v>1</v>
      </c>
      <c r="H328" s="31"/>
      <c r="K328">
        <v>1</v>
      </c>
      <c r="M328" s="31"/>
      <c r="N328">
        <v>4</v>
      </c>
      <c r="Q328" s="31"/>
      <c r="U328" s="31"/>
      <c r="W328">
        <v>3</v>
      </c>
      <c r="Y328" s="31"/>
      <c r="AC328" s="31"/>
      <c r="AG328" s="31"/>
      <c r="AH328">
        <v>3</v>
      </c>
      <c r="AI328">
        <v>6</v>
      </c>
      <c r="AJ328" s="14"/>
      <c r="AK328" s="31">
        <v>1</v>
      </c>
      <c r="AN328">
        <v>1</v>
      </c>
      <c r="AO328">
        <v>1</v>
      </c>
      <c r="AP328">
        <v>2</v>
      </c>
      <c r="AR328" s="31"/>
      <c r="AW328" s="31"/>
      <c r="BA328" s="31"/>
      <c r="BE328" s="31"/>
    </row>
    <row r="329" spans="2:57" x14ac:dyDescent="0.25">
      <c r="B329" s="30">
        <v>44002</v>
      </c>
      <c r="C329" s="25" t="s">
        <v>165</v>
      </c>
      <c r="D329" s="51"/>
      <c r="H329" s="31">
        <v>2</v>
      </c>
      <c r="M329" s="31"/>
      <c r="N329">
        <v>3</v>
      </c>
      <c r="Q329" s="31"/>
      <c r="U329" s="31"/>
      <c r="W329">
        <v>2</v>
      </c>
      <c r="Y329" s="31"/>
      <c r="AC329" s="31"/>
      <c r="AG329" s="31"/>
      <c r="AI329">
        <v>6</v>
      </c>
      <c r="AJ329" s="14"/>
      <c r="AK329" s="31">
        <v>2</v>
      </c>
      <c r="AL329">
        <v>1</v>
      </c>
      <c r="AO329">
        <v>2</v>
      </c>
      <c r="AP329">
        <v>1</v>
      </c>
      <c r="AR329" s="31"/>
      <c r="AW329" s="31"/>
      <c r="BA329" s="31"/>
      <c r="BE329" s="31"/>
    </row>
    <row r="330" spans="2:57" x14ac:dyDescent="0.25">
      <c r="B330" s="30">
        <v>44003</v>
      </c>
      <c r="C330" s="25" t="s">
        <v>164</v>
      </c>
      <c r="D330" s="51"/>
      <c r="H330" s="31">
        <v>4</v>
      </c>
      <c r="M330" s="31"/>
      <c r="N330">
        <v>4</v>
      </c>
      <c r="O330">
        <v>1</v>
      </c>
      <c r="Q330" s="31"/>
      <c r="U330" s="31"/>
      <c r="W330">
        <v>1</v>
      </c>
      <c r="Y330" s="31"/>
      <c r="AC330" s="31"/>
      <c r="AF330">
        <v>2</v>
      </c>
      <c r="AG330" s="31"/>
      <c r="AH330">
        <v>5</v>
      </c>
      <c r="AI330">
        <v>6</v>
      </c>
      <c r="AJ330" s="14"/>
      <c r="AK330" s="31">
        <v>2</v>
      </c>
      <c r="AO330">
        <v>3</v>
      </c>
      <c r="AP330">
        <v>1</v>
      </c>
      <c r="AR330" s="31"/>
      <c r="AW330" s="31"/>
      <c r="BA330" s="31"/>
      <c r="BE330" s="31"/>
    </row>
    <row r="331" spans="2:57" x14ac:dyDescent="0.25">
      <c r="B331" s="30">
        <v>44004</v>
      </c>
      <c r="C331" s="25" t="s">
        <v>175</v>
      </c>
      <c r="D331" s="51" t="s">
        <v>930</v>
      </c>
      <c r="H331" s="31">
        <v>1</v>
      </c>
      <c r="M331" s="31"/>
      <c r="N331">
        <v>4</v>
      </c>
      <c r="Q331" s="31"/>
      <c r="U331" s="31"/>
      <c r="V331">
        <v>1</v>
      </c>
      <c r="Y331" s="31"/>
      <c r="AC331" s="31"/>
      <c r="AF331">
        <v>1</v>
      </c>
      <c r="AG331" s="31"/>
      <c r="AI331">
        <v>6</v>
      </c>
      <c r="AJ331" s="14"/>
      <c r="AK331" s="31">
        <v>2</v>
      </c>
      <c r="AO331">
        <v>1</v>
      </c>
      <c r="AR331" s="31"/>
      <c r="AW331" s="31"/>
      <c r="BA331" s="31"/>
      <c r="BE331" s="31"/>
    </row>
    <row r="332" spans="2:57" x14ac:dyDescent="0.25">
      <c r="B332" s="30">
        <v>44005</v>
      </c>
      <c r="C332" s="25" t="s">
        <v>181</v>
      </c>
      <c r="D332" s="51" t="s">
        <v>1083</v>
      </c>
      <c r="H332" s="31"/>
      <c r="M332" s="31"/>
      <c r="N332">
        <v>3</v>
      </c>
      <c r="Q332" s="31"/>
      <c r="U332" s="31"/>
      <c r="Y332" s="31"/>
      <c r="AC332" s="31"/>
      <c r="AG332" s="31"/>
      <c r="AI332">
        <v>3</v>
      </c>
      <c r="AJ332" s="14"/>
      <c r="AK332" s="31">
        <v>2</v>
      </c>
      <c r="AO332">
        <v>1</v>
      </c>
      <c r="AR332" s="31"/>
      <c r="AW332" s="31"/>
      <c r="BA332" s="31"/>
      <c r="BE332" s="31"/>
    </row>
    <row r="333" spans="2:57" x14ac:dyDescent="0.25">
      <c r="B333" s="30">
        <v>44006</v>
      </c>
      <c r="C333" s="25" t="s">
        <v>182</v>
      </c>
      <c r="D333" s="51" t="s">
        <v>1086</v>
      </c>
      <c r="E333">
        <v>3</v>
      </c>
      <c r="H333" s="31">
        <v>2</v>
      </c>
      <c r="M333" s="31"/>
      <c r="N333">
        <v>2</v>
      </c>
      <c r="Q333" s="31"/>
      <c r="U333" s="31"/>
      <c r="V333">
        <v>1</v>
      </c>
      <c r="Y333" s="31"/>
      <c r="AC333" s="31"/>
      <c r="AG333" s="31"/>
      <c r="AH333">
        <v>1</v>
      </c>
      <c r="AI333">
        <v>3</v>
      </c>
      <c r="AJ333" s="14"/>
      <c r="AK333" s="31">
        <v>1</v>
      </c>
      <c r="AR333" s="31"/>
      <c r="AW333" s="31"/>
      <c r="BA333" s="31"/>
      <c r="BE333" s="31"/>
    </row>
    <row r="334" spans="2:57" x14ac:dyDescent="0.25">
      <c r="B334" s="30">
        <v>44007</v>
      </c>
      <c r="C334" s="25" t="s">
        <v>167</v>
      </c>
      <c r="D334" s="51"/>
      <c r="H334" s="31"/>
      <c r="M334" s="31"/>
      <c r="N334">
        <v>4</v>
      </c>
      <c r="Q334" s="31"/>
      <c r="U334" s="31"/>
      <c r="Y334" s="31"/>
      <c r="AC334" s="31"/>
      <c r="AG334" s="31"/>
      <c r="AI334">
        <v>6</v>
      </c>
      <c r="AJ334" s="14"/>
      <c r="AK334" s="31">
        <v>3</v>
      </c>
      <c r="AL334">
        <v>1</v>
      </c>
      <c r="AP334">
        <v>1</v>
      </c>
      <c r="AR334" s="31"/>
      <c r="AW334" s="31"/>
      <c r="BA334" s="31"/>
      <c r="BE334" s="31"/>
    </row>
    <row r="335" spans="2:57" x14ac:dyDescent="0.25">
      <c r="B335" s="30">
        <v>44008</v>
      </c>
      <c r="C335" s="25" t="s">
        <v>166</v>
      </c>
      <c r="D335" s="51"/>
      <c r="H335" s="31"/>
      <c r="M335" s="31"/>
      <c r="N335">
        <v>2</v>
      </c>
      <c r="Q335" s="31"/>
      <c r="U335" s="31"/>
      <c r="Y335" s="31"/>
      <c r="AC335" s="31"/>
      <c r="AF335">
        <v>1</v>
      </c>
      <c r="AG335" s="31"/>
      <c r="AI335">
        <v>2</v>
      </c>
      <c r="AJ335" s="14"/>
      <c r="AK335" s="31"/>
      <c r="AR335" s="31"/>
      <c r="AW335" s="31"/>
      <c r="BA335" s="31"/>
      <c r="BE335" s="31"/>
    </row>
    <row r="336" spans="2:57" x14ac:dyDescent="0.25">
      <c r="B336" s="30">
        <v>44009</v>
      </c>
      <c r="C336" s="25" t="s">
        <v>165</v>
      </c>
      <c r="D336" s="51"/>
      <c r="H336" s="31"/>
      <c r="M336" s="31"/>
      <c r="N336">
        <v>1</v>
      </c>
      <c r="Q336" s="31"/>
      <c r="U336" s="31"/>
      <c r="W336">
        <v>1</v>
      </c>
      <c r="Y336" s="31"/>
      <c r="AC336" s="31"/>
      <c r="AG336" s="31"/>
      <c r="AI336">
        <v>4</v>
      </c>
      <c r="AJ336" s="14"/>
      <c r="AK336" s="31">
        <v>1</v>
      </c>
      <c r="AR336" s="31"/>
      <c r="AW336" s="31"/>
      <c r="BA336" s="31"/>
      <c r="BE336" s="31"/>
    </row>
    <row r="337" spans="2:57" x14ac:dyDescent="0.25">
      <c r="B337" s="30">
        <v>44010</v>
      </c>
      <c r="C337" s="25" t="s">
        <v>164</v>
      </c>
      <c r="D337" s="51"/>
      <c r="F337">
        <v>1</v>
      </c>
      <c r="H337" s="31"/>
      <c r="M337" s="31"/>
      <c r="N337">
        <v>3</v>
      </c>
      <c r="Q337" s="31"/>
      <c r="U337" s="31"/>
      <c r="Y337" s="31"/>
      <c r="AC337" s="31"/>
      <c r="AF337">
        <v>1</v>
      </c>
      <c r="AG337" s="31"/>
      <c r="AI337">
        <v>4</v>
      </c>
      <c r="AJ337" s="14"/>
      <c r="AK337" s="31">
        <v>1</v>
      </c>
      <c r="AR337" s="31"/>
      <c r="AW337" s="31"/>
      <c r="BA337" s="31"/>
      <c r="BE337" s="31"/>
    </row>
    <row r="338" spans="2:57" x14ac:dyDescent="0.25">
      <c r="B338" s="30">
        <v>44011</v>
      </c>
      <c r="C338" s="25" t="s">
        <v>175</v>
      </c>
      <c r="D338" s="51"/>
      <c r="F338">
        <v>1</v>
      </c>
      <c r="H338" s="31"/>
      <c r="M338" s="31"/>
      <c r="N338">
        <v>5</v>
      </c>
      <c r="O338">
        <v>1</v>
      </c>
      <c r="Q338" s="31"/>
      <c r="U338" s="31"/>
      <c r="V338">
        <v>1</v>
      </c>
      <c r="Y338" s="31"/>
      <c r="AC338" s="31"/>
      <c r="AF338">
        <v>1</v>
      </c>
      <c r="AG338" s="31"/>
      <c r="AH338">
        <v>1</v>
      </c>
      <c r="AI338">
        <v>2</v>
      </c>
      <c r="AJ338" s="14"/>
      <c r="AK338" s="31">
        <v>1</v>
      </c>
      <c r="AR338" s="31"/>
      <c r="AW338" s="31"/>
      <c r="BA338" s="31"/>
      <c r="BE338" s="31"/>
    </row>
    <row r="339" spans="2:57" x14ac:dyDescent="0.25">
      <c r="B339" s="30">
        <v>44012</v>
      </c>
      <c r="C339" s="25" t="s">
        <v>181</v>
      </c>
      <c r="D339" s="51"/>
      <c r="H339" s="31"/>
      <c r="M339" s="31"/>
      <c r="N339">
        <v>2</v>
      </c>
      <c r="Q339" s="31"/>
      <c r="U339" s="31"/>
      <c r="V339">
        <v>1</v>
      </c>
      <c r="Y339" s="31"/>
      <c r="AC339" s="31"/>
      <c r="AG339" s="31"/>
      <c r="AH339">
        <v>1</v>
      </c>
      <c r="AI339">
        <v>2</v>
      </c>
      <c r="AJ339" s="14"/>
      <c r="AK339" s="31"/>
      <c r="AR339" s="31"/>
      <c r="AW339" s="31"/>
      <c r="BA339" s="31"/>
      <c r="BE339" s="31"/>
    </row>
    <row r="340" spans="2:57" x14ac:dyDescent="0.25">
      <c r="B340" s="30">
        <v>44013</v>
      </c>
      <c r="C340" s="25" t="s">
        <v>182</v>
      </c>
      <c r="D340" s="51"/>
      <c r="E340">
        <v>2</v>
      </c>
      <c r="F340">
        <v>3</v>
      </c>
      <c r="G340">
        <v>3</v>
      </c>
      <c r="H340" s="31"/>
      <c r="M340" s="31"/>
      <c r="N340">
        <v>5</v>
      </c>
      <c r="O340">
        <v>1</v>
      </c>
      <c r="Q340" s="31"/>
      <c r="U340" s="31"/>
      <c r="V340">
        <v>1</v>
      </c>
      <c r="Y340" s="31"/>
      <c r="AC340" s="31"/>
      <c r="AF340">
        <v>2</v>
      </c>
      <c r="AG340" s="31"/>
      <c r="AI340">
        <v>4</v>
      </c>
      <c r="AJ340" s="14"/>
      <c r="AK340" s="31"/>
      <c r="AL340">
        <v>1</v>
      </c>
      <c r="AR340" s="31"/>
      <c r="AW340" s="31"/>
      <c r="BA340" s="31"/>
      <c r="BE340" s="31"/>
    </row>
    <row r="341" spans="2:57" x14ac:dyDescent="0.25">
      <c r="B341" s="30">
        <v>44014</v>
      </c>
      <c r="C341" s="25" t="s">
        <v>167</v>
      </c>
      <c r="D341" s="51"/>
      <c r="F341">
        <v>2</v>
      </c>
      <c r="H341" s="31"/>
      <c r="M341" s="31"/>
      <c r="N341">
        <v>3</v>
      </c>
      <c r="Q341" s="31"/>
      <c r="U341" s="31"/>
      <c r="Y341" s="31"/>
      <c r="AC341" s="31"/>
      <c r="AF341">
        <v>2</v>
      </c>
      <c r="AG341" s="31"/>
      <c r="AI341">
        <v>2</v>
      </c>
      <c r="AJ341" s="14"/>
      <c r="AK341" s="31"/>
      <c r="AR341" s="31"/>
      <c r="AW341" s="31"/>
      <c r="BA341" s="31"/>
      <c r="BE341" s="31"/>
    </row>
    <row r="342" spans="2:57" x14ac:dyDescent="0.25">
      <c r="B342" s="30">
        <v>44015</v>
      </c>
      <c r="C342" s="25" t="s">
        <v>166</v>
      </c>
      <c r="D342" s="51"/>
      <c r="F342">
        <v>1</v>
      </c>
      <c r="H342" s="31"/>
      <c r="M342" s="31"/>
      <c r="N342">
        <v>2</v>
      </c>
      <c r="Q342" s="31"/>
      <c r="U342" s="31"/>
      <c r="V342">
        <v>1</v>
      </c>
      <c r="W342">
        <v>1</v>
      </c>
      <c r="Y342" s="31"/>
      <c r="AC342" s="31"/>
      <c r="AG342" s="31"/>
      <c r="AI342">
        <v>2</v>
      </c>
      <c r="AJ342" s="14"/>
      <c r="AK342" s="31"/>
      <c r="AR342" s="31"/>
      <c r="AW342" s="31"/>
      <c r="BA342" s="31"/>
      <c r="BE342" s="31"/>
    </row>
    <row r="343" spans="2:57" x14ac:dyDescent="0.25">
      <c r="B343" s="30">
        <v>44016</v>
      </c>
      <c r="C343" s="25" t="s">
        <v>165</v>
      </c>
      <c r="D343" s="51"/>
      <c r="E343">
        <v>2</v>
      </c>
      <c r="F343">
        <v>3</v>
      </c>
      <c r="H343" s="31">
        <v>1</v>
      </c>
      <c r="M343" s="31"/>
      <c r="N343">
        <v>3</v>
      </c>
      <c r="Q343" s="31"/>
      <c r="U343" s="31"/>
      <c r="W343">
        <v>3</v>
      </c>
      <c r="Y343" s="31"/>
      <c r="AC343" s="31"/>
      <c r="AG343" s="31"/>
      <c r="AH343">
        <v>1</v>
      </c>
      <c r="AI343">
        <v>4</v>
      </c>
      <c r="AJ343" s="14"/>
      <c r="AK343" s="31"/>
      <c r="AR343" s="31"/>
      <c r="AW343" s="31"/>
      <c r="BA343" s="31"/>
      <c r="BE343" s="31"/>
    </row>
    <row r="344" spans="2:57" ht="30" x14ac:dyDescent="0.25">
      <c r="B344" s="30">
        <v>44017</v>
      </c>
      <c r="C344" s="25" t="s">
        <v>164</v>
      </c>
      <c r="D344" s="54" t="s">
        <v>1116</v>
      </c>
      <c r="F344">
        <v>1</v>
      </c>
      <c r="H344" s="31"/>
      <c r="M344" s="31"/>
      <c r="N344">
        <v>4</v>
      </c>
      <c r="O344">
        <v>1</v>
      </c>
      <c r="Q344" s="31"/>
      <c r="U344" s="31"/>
      <c r="V344">
        <v>2</v>
      </c>
      <c r="W344">
        <v>1</v>
      </c>
      <c r="Y344" s="31"/>
      <c r="AC344" s="31"/>
      <c r="AG344" s="31"/>
      <c r="AH344">
        <v>1</v>
      </c>
      <c r="AI344">
        <v>3</v>
      </c>
      <c r="AJ344" s="14"/>
      <c r="AK344" s="31"/>
      <c r="AR344" s="31"/>
      <c r="AW344" s="31"/>
      <c r="BA344" s="31"/>
      <c r="BC344">
        <v>1</v>
      </c>
      <c r="BE344" s="31"/>
    </row>
    <row r="345" spans="2:57" x14ac:dyDescent="0.25">
      <c r="B345" s="30">
        <v>44018</v>
      </c>
      <c r="C345" s="25" t="s">
        <v>175</v>
      </c>
      <c r="D345" s="51"/>
      <c r="E345">
        <v>1</v>
      </c>
      <c r="F345">
        <v>1</v>
      </c>
      <c r="H345" s="31"/>
      <c r="M345" s="31"/>
      <c r="N345">
        <v>3</v>
      </c>
      <c r="Q345" s="31"/>
      <c r="U345" s="31"/>
      <c r="Y345" s="31"/>
      <c r="AC345" s="31"/>
      <c r="AG345" s="31"/>
      <c r="AH345">
        <v>2</v>
      </c>
      <c r="AI345">
        <v>4</v>
      </c>
      <c r="AJ345" s="14"/>
      <c r="AK345" s="31"/>
      <c r="AR345" s="31"/>
      <c r="AW345" s="31"/>
      <c r="BA345" s="31"/>
      <c r="BE345" s="31"/>
    </row>
    <row r="346" spans="2:57" x14ac:dyDescent="0.25">
      <c r="B346" s="30">
        <v>44019</v>
      </c>
      <c r="C346" s="25" t="s">
        <v>181</v>
      </c>
      <c r="D346" s="51" t="s">
        <v>1120</v>
      </c>
      <c r="F346">
        <v>3</v>
      </c>
      <c r="H346" s="31"/>
      <c r="M346" s="31"/>
      <c r="N346">
        <v>5</v>
      </c>
      <c r="Q346" s="31"/>
      <c r="U346" s="31"/>
      <c r="Y346" s="31"/>
      <c r="AC346" s="31"/>
      <c r="AF346">
        <v>1</v>
      </c>
      <c r="AG346" s="31"/>
      <c r="AI346">
        <v>6</v>
      </c>
      <c r="AJ346" s="14"/>
      <c r="AK346" s="31"/>
      <c r="AR346" s="31">
        <v>1</v>
      </c>
      <c r="AW346" s="31"/>
      <c r="BA346" s="31"/>
      <c r="BE346" s="31"/>
    </row>
    <row r="347" spans="2:57" x14ac:dyDescent="0.25">
      <c r="B347" s="30">
        <v>44020</v>
      </c>
      <c r="C347" s="25" t="s">
        <v>182</v>
      </c>
      <c r="D347" s="51"/>
      <c r="H347" s="31"/>
      <c r="M347" s="31"/>
      <c r="N347">
        <v>2</v>
      </c>
      <c r="Q347" s="31"/>
      <c r="U347" s="31"/>
      <c r="W347">
        <v>1</v>
      </c>
      <c r="Y347" s="31"/>
      <c r="AC347" s="31"/>
      <c r="AG347" s="31"/>
      <c r="AI347">
        <v>4</v>
      </c>
      <c r="AJ347" s="14"/>
      <c r="AK347" s="31"/>
      <c r="AR347" s="31"/>
      <c r="AW347" s="31"/>
      <c r="BA347" s="31"/>
      <c r="BE347" s="31"/>
    </row>
    <row r="348" spans="2:57" x14ac:dyDescent="0.25">
      <c r="B348" s="30">
        <v>44021</v>
      </c>
      <c r="C348" s="25" t="s">
        <v>167</v>
      </c>
      <c r="D348" s="51"/>
      <c r="F348">
        <v>2</v>
      </c>
      <c r="H348" s="31">
        <v>1</v>
      </c>
      <c r="M348" s="31"/>
      <c r="N348">
        <v>2</v>
      </c>
      <c r="Q348" s="31"/>
      <c r="U348" s="31"/>
      <c r="Y348" s="31"/>
      <c r="AC348" s="31"/>
      <c r="AF348">
        <v>2</v>
      </c>
      <c r="AG348" s="31"/>
      <c r="AI348">
        <v>2</v>
      </c>
      <c r="AJ348" s="14"/>
      <c r="AK348" s="31"/>
      <c r="AR348" s="31"/>
      <c r="AW348" s="31"/>
      <c r="BA348" s="31"/>
      <c r="BE348" s="31"/>
    </row>
    <row r="349" spans="2:57" x14ac:dyDescent="0.25">
      <c r="B349" s="30">
        <v>44022</v>
      </c>
      <c r="C349" s="25" t="s">
        <v>166</v>
      </c>
      <c r="D349" s="51"/>
      <c r="H349" s="31"/>
      <c r="M349" s="31"/>
      <c r="N349">
        <v>2</v>
      </c>
      <c r="Q349" s="31"/>
      <c r="U349" s="31"/>
      <c r="Y349" s="31"/>
      <c r="AC349" s="31"/>
      <c r="AG349" s="31"/>
      <c r="AI349">
        <v>4</v>
      </c>
      <c r="AJ349" s="14"/>
      <c r="AK349" s="31"/>
      <c r="AR349" s="31"/>
      <c r="AW349" s="31"/>
      <c r="BA349" s="31"/>
      <c r="BE349" s="31"/>
    </row>
    <row r="350" spans="2:57" x14ac:dyDescent="0.25">
      <c r="B350" s="30">
        <v>44023</v>
      </c>
      <c r="C350" s="25" t="s">
        <v>165</v>
      </c>
      <c r="D350" s="51" t="s">
        <v>1128</v>
      </c>
      <c r="H350" s="31"/>
      <c r="M350" s="31"/>
      <c r="Q350" s="31"/>
      <c r="U350" s="31"/>
      <c r="V350">
        <v>2</v>
      </c>
      <c r="Y350" s="31"/>
      <c r="AC350" s="31"/>
      <c r="AG350" s="31"/>
      <c r="AH350">
        <v>1</v>
      </c>
      <c r="AI350">
        <v>4</v>
      </c>
      <c r="AJ350" s="14"/>
      <c r="AK350" s="31"/>
      <c r="AR350" s="31"/>
      <c r="AW350" s="31"/>
      <c r="BA350" s="31"/>
      <c r="BE350" s="31"/>
    </row>
    <row r="351" spans="2:57" x14ac:dyDescent="0.25">
      <c r="B351" s="30">
        <v>44024</v>
      </c>
      <c r="C351" s="25" t="s">
        <v>164</v>
      </c>
      <c r="D351" s="51" t="s">
        <v>1129</v>
      </c>
      <c r="H351" s="31"/>
      <c r="M351" s="31"/>
      <c r="Q351" s="31"/>
      <c r="U351" s="31"/>
      <c r="V351">
        <v>1</v>
      </c>
      <c r="Y351" s="31"/>
      <c r="AC351" s="31"/>
      <c r="AG351" s="31"/>
      <c r="AI351">
        <v>2</v>
      </c>
      <c r="AJ351" s="14"/>
      <c r="AK351" s="31"/>
      <c r="AL351">
        <v>1</v>
      </c>
      <c r="AR351" s="31"/>
      <c r="AW351" s="31"/>
      <c r="BA351" s="31"/>
      <c r="BE351" s="31"/>
    </row>
    <row r="352" spans="2:57" x14ac:dyDescent="0.25">
      <c r="B352" s="30">
        <v>44025</v>
      </c>
      <c r="C352" s="25" t="s">
        <v>175</v>
      </c>
      <c r="D352" s="51" t="s">
        <v>1129</v>
      </c>
      <c r="H352" s="31"/>
      <c r="M352" s="31"/>
      <c r="Q352" s="31"/>
      <c r="U352" s="31"/>
      <c r="W352">
        <v>1</v>
      </c>
      <c r="Y352" s="31"/>
      <c r="AC352" s="31"/>
      <c r="AF352">
        <v>1</v>
      </c>
      <c r="AG352" s="31"/>
      <c r="AI352">
        <v>3</v>
      </c>
      <c r="AJ352" s="14"/>
      <c r="AK352" s="31"/>
      <c r="AR352" s="31"/>
      <c r="AW352" s="31"/>
      <c r="BA352" s="31"/>
      <c r="BE352" s="31"/>
    </row>
    <row r="353" spans="2:57" x14ac:dyDescent="0.25">
      <c r="B353" s="30">
        <v>44026</v>
      </c>
      <c r="C353" s="25" t="s">
        <v>181</v>
      </c>
      <c r="D353" s="51"/>
      <c r="H353" s="31"/>
      <c r="M353" s="31"/>
      <c r="N353">
        <v>1</v>
      </c>
      <c r="Q353" s="31"/>
      <c r="U353" s="31"/>
      <c r="Y353" s="31"/>
      <c r="AC353" s="31"/>
      <c r="AG353" s="31"/>
      <c r="AI353">
        <v>5</v>
      </c>
      <c r="AJ353" s="14"/>
      <c r="AK353" s="31"/>
      <c r="AR353" s="31"/>
      <c r="AW353" s="31"/>
      <c r="BA353" s="31"/>
      <c r="BE353" s="31"/>
    </row>
    <row r="354" spans="2:57" x14ac:dyDescent="0.25">
      <c r="B354" s="30">
        <v>44027</v>
      </c>
      <c r="C354" s="25" t="s">
        <v>182</v>
      </c>
      <c r="D354" s="51" t="s">
        <v>1134</v>
      </c>
      <c r="F354">
        <v>1</v>
      </c>
      <c r="G354">
        <v>2</v>
      </c>
      <c r="H354" s="31"/>
      <c r="M354" s="31"/>
      <c r="Q354" s="31"/>
      <c r="U354" s="31"/>
      <c r="Y354" s="31"/>
      <c r="AC354" s="31"/>
      <c r="AF354">
        <v>2</v>
      </c>
      <c r="AG354" s="31"/>
      <c r="AI354">
        <v>3</v>
      </c>
      <c r="AJ354" s="14"/>
      <c r="AK354" s="31"/>
      <c r="AN354">
        <v>1</v>
      </c>
      <c r="AR354" s="31"/>
      <c r="AW354" s="31"/>
      <c r="BA354" s="31"/>
      <c r="BE354" s="31"/>
    </row>
    <row r="355" spans="2:57" x14ac:dyDescent="0.25">
      <c r="B355" s="30">
        <v>44028</v>
      </c>
      <c r="C355" s="25" t="s">
        <v>167</v>
      </c>
      <c r="D355" s="51"/>
      <c r="H355" s="31"/>
      <c r="M355" s="31"/>
      <c r="N355">
        <v>4</v>
      </c>
      <c r="O355">
        <v>1</v>
      </c>
      <c r="Q355" s="31"/>
      <c r="U355" s="31"/>
      <c r="V355">
        <v>1</v>
      </c>
      <c r="Y355" s="31"/>
      <c r="AC355" s="31"/>
      <c r="AF355">
        <v>3</v>
      </c>
      <c r="AG355" s="31"/>
      <c r="AH355">
        <v>2</v>
      </c>
      <c r="AI355">
        <v>3</v>
      </c>
      <c r="AJ355" s="14"/>
      <c r="AK355" s="31"/>
      <c r="AO355">
        <v>1</v>
      </c>
      <c r="AR355" s="31"/>
      <c r="AW355" s="31"/>
      <c r="BA355" s="31"/>
      <c r="BE355" s="31"/>
    </row>
    <row r="356" spans="2:57" x14ac:dyDescent="0.25">
      <c r="B356" s="30">
        <v>44029</v>
      </c>
      <c r="C356" s="25" t="s">
        <v>166</v>
      </c>
      <c r="D356" s="51" t="s">
        <v>1141</v>
      </c>
      <c r="E356">
        <v>3</v>
      </c>
      <c r="H356" s="31"/>
      <c r="M356" s="31"/>
      <c r="N356">
        <v>3</v>
      </c>
      <c r="O356">
        <v>1</v>
      </c>
      <c r="Q356" s="31"/>
      <c r="U356" s="31"/>
      <c r="V356">
        <v>1</v>
      </c>
      <c r="Y356" s="31"/>
      <c r="AC356" s="31"/>
      <c r="AF356">
        <v>2</v>
      </c>
      <c r="AG356" s="31"/>
      <c r="AI356">
        <v>1</v>
      </c>
      <c r="AJ356" s="14"/>
      <c r="AK356" s="31"/>
      <c r="AR356" s="31"/>
      <c r="AW356" s="31"/>
      <c r="BA356" s="31"/>
      <c r="BE356" s="31"/>
    </row>
    <row r="357" spans="2:57" x14ac:dyDescent="0.25">
      <c r="B357" s="30">
        <v>44030</v>
      </c>
      <c r="C357" s="25" t="s">
        <v>165</v>
      </c>
      <c r="D357" s="51" t="s">
        <v>1144</v>
      </c>
      <c r="H357" s="31"/>
      <c r="M357" s="31"/>
      <c r="N357">
        <v>1</v>
      </c>
      <c r="Q357" s="31"/>
      <c r="R357">
        <v>1</v>
      </c>
      <c r="U357" s="31"/>
      <c r="V357">
        <v>1</v>
      </c>
      <c r="Y357" s="31"/>
      <c r="AC357" s="31"/>
      <c r="AG357" s="31"/>
      <c r="AI357">
        <v>6</v>
      </c>
      <c r="AJ357" s="14"/>
      <c r="AK357" s="31"/>
      <c r="AR357" s="31"/>
      <c r="AW357" s="31"/>
      <c r="BA357" s="31"/>
      <c r="BE357" s="31"/>
    </row>
    <row r="358" spans="2:57" x14ac:dyDescent="0.25">
      <c r="B358" s="30">
        <v>44031</v>
      </c>
      <c r="C358" s="25" t="s">
        <v>164</v>
      </c>
      <c r="D358" s="51"/>
      <c r="H358" s="31"/>
      <c r="M358" s="31"/>
      <c r="N358">
        <v>3</v>
      </c>
      <c r="Q358" s="31"/>
      <c r="U358" s="31"/>
      <c r="Y358" s="31"/>
      <c r="AC358" s="31"/>
      <c r="AG358" s="31"/>
      <c r="AI358">
        <v>1</v>
      </c>
      <c r="AJ358" s="14"/>
      <c r="AK358" s="31"/>
      <c r="AR358" s="31"/>
      <c r="AW358" s="31"/>
      <c r="BA358" s="31"/>
      <c r="BE358" s="31"/>
    </row>
    <row r="359" spans="2:57" x14ac:dyDescent="0.25">
      <c r="B359" s="30">
        <v>44032</v>
      </c>
      <c r="C359" s="25" t="s">
        <v>175</v>
      </c>
      <c r="D359" s="51"/>
      <c r="H359" s="31"/>
      <c r="M359" s="31"/>
      <c r="N359">
        <v>4</v>
      </c>
      <c r="Q359" s="31"/>
      <c r="U359" s="31"/>
      <c r="Y359" s="31"/>
      <c r="AC359" s="31"/>
      <c r="AF359">
        <v>1</v>
      </c>
      <c r="AG359" s="31"/>
      <c r="AI359">
        <v>1</v>
      </c>
      <c r="AJ359" s="14"/>
      <c r="AK359" s="31"/>
      <c r="AP359">
        <v>1</v>
      </c>
      <c r="AR359" s="31"/>
      <c r="AW359" s="31"/>
      <c r="BA359" s="31"/>
      <c r="BE359" s="31"/>
    </row>
    <row r="360" spans="2:57" x14ac:dyDescent="0.25">
      <c r="B360" s="30">
        <v>44033</v>
      </c>
      <c r="C360" s="25" t="s">
        <v>181</v>
      </c>
      <c r="D360" s="51"/>
      <c r="H360" s="31"/>
      <c r="M360" s="31"/>
      <c r="O360">
        <v>1</v>
      </c>
      <c r="Q360" s="31"/>
      <c r="U360" s="31"/>
      <c r="W360">
        <v>1</v>
      </c>
      <c r="Y360" s="31"/>
      <c r="AC360" s="31"/>
      <c r="AG360" s="31"/>
      <c r="AI360">
        <v>1</v>
      </c>
      <c r="AJ360" s="14"/>
      <c r="AK360" s="31"/>
      <c r="AR360" s="31"/>
      <c r="AW360" s="31"/>
      <c r="BA360" s="31"/>
      <c r="BE360" s="31"/>
    </row>
    <row r="361" spans="2:57" x14ac:dyDescent="0.25">
      <c r="B361" s="30">
        <v>44034</v>
      </c>
      <c r="C361" s="25" t="s">
        <v>182</v>
      </c>
      <c r="D361" s="51"/>
      <c r="F361">
        <v>1</v>
      </c>
      <c r="G361">
        <v>1</v>
      </c>
      <c r="H361" s="31"/>
      <c r="M361" s="31"/>
      <c r="N361">
        <v>2</v>
      </c>
      <c r="O361">
        <v>1</v>
      </c>
      <c r="Q361" s="31"/>
      <c r="U361" s="31"/>
      <c r="V361">
        <v>1</v>
      </c>
      <c r="Y361" s="31"/>
      <c r="AC361" s="31"/>
      <c r="AF361">
        <v>1</v>
      </c>
      <c r="AG361" s="31"/>
      <c r="AI361">
        <v>1</v>
      </c>
      <c r="AJ361" s="14"/>
      <c r="AK361" s="31"/>
      <c r="AP361">
        <v>1</v>
      </c>
      <c r="AR361" s="31"/>
      <c r="AW361" s="31"/>
      <c r="BA361" s="31"/>
      <c r="BE361" s="31"/>
    </row>
    <row r="362" spans="2:57" x14ac:dyDescent="0.25">
      <c r="B362" s="30">
        <v>44035</v>
      </c>
      <c r="C362" s="25" t="s">
        <v>167</v>
      </c>
      <c r="D362" s="51"/>
      <c r="H362" s="31"/>
      <c r="M362" s="31"/>
      <c r="N362">
        <v>1</v>
      </c>
      <c r="Q362" s="31"/>
      <c r="U362" s="31"/>
      <c r="V362">
        <v>1</v>
      </c>
      <c r="Y362" s="31"/>
      <c r="AC362" s="31"/>
      <c r="AG362" s="31"/>
      <c r="AJ362" s="14"/>
      <c r="AK362" s="31"/>
      <c r="AL362">
        <v>1</v>
      </c>
      <c r="AR362" s="31"/>
      <c r="AW362" s="31"/>
      <c r="BA362" s="31"/>
      <c r="BE362" s="31"/>
    </row>
    <row r="363" spans="2:57" x14ac:dyDescent="0.25">
      <c r="B363" s="30">
        <v>44036</v>
      </c>
      <c r="C363" s="25" t="s">
        <v>166</v>
      </c>
      <c r="D363" s="51"/>
      <c r="H363" s="31"/>
      <c r="M363" s="31"/>
      <c r="N363">
        <v>2</v>
      </c>
      <c r="Q363" s="31"/>
      <c r="U363" s="31"/>
      <c r="V363">
        <v>1</v>
      </c>
      <c r="Y363" s="31"/>
      <c r="AC363" s="31"/>
      <c r="AG363" s="31"/>
      <c r="AJ363" s="14"/>
      <c r="AK363" s="31"/>
      <c r="AL363">
        <v>1</v>
      </c>
      <c r="AO363">
        <v>1</v>
      </c>
      <c r="AR363" s="31"/>
      <c r="AW363" s="31"/>
      <c r="BA363" s="31"/>
      <c r="BE363" s="31"/>
    </row>
    <row r="364" spans="2:57" x14ac:dyDescent="0.25">
      <c r="B364" s="30">
        <v>44037</v>
      </c>
      <c r="C364" s="25" t="s">
        <v>165</v>
      </c>
      <c r="D364" s="51"/>
      <c r="H364" s="31"/>
      <c r="M364" s="31"/>
      <c r="Q364" s="31"/>
      <c r="S364">
        <v>1</v>
      </c>
      <c r="U364" s="31"/>
      <c r="Y364" s="31"/>
      <c r="AC364" s="31"/>
      <c r="AG364" s="31"/>
      <c r="AJ364" s="14"/>
      <c r="AK364" s="31"/>
      <c r="AL364">
        <v>1</v>
      </c>
      <c r="AR364" s="31"/>
      <c r="AW364" s="31"/>
      <c r="BA364" s="31"/>
      <c r="BE364" s="31"/>
    </row>
    <row r="365" spans="2:57" x14ac:dyDescent="0.25">
      <c r="B365" s="30">
        <v>44038</v>
      </c>
      <c r="C365" s="25" t="s">
        <v>164</v>
      </c>
      <c r="D365" s="51" t="s">
        <v>1169</v>
      </c>
      <c r="H365" s="31"/>
      <c r="M365" s="31"/>
      <c r="N365">
        <v>3</v>
      </c>
      <c r="Q365" s="31"/>
      <c r="U365" s="31"/>
      <c r="V365">
        <v>3</v>
      </c>
      <c r="Y365" s="31"/>
      <c r="AC365" s="31">
        <v>1</v>
      </c>
      <c r="AF365">
        <v>1</v>
      </c>
      <c r="AG365" s="31"/>
      <c r="AI365">
        <v>3</v>
      </c>
      <c r="AJ365" s="14"/>
      <c r="AK365" s="31">
        <v>1</v>
      </c>
      <c r="AR365" s="31"/>
      <c r="AW365" s="31"/>
      <c r="BA365" s="31"/>
      <c r="BE365" s="31"/>
    </row>
    <row r="366" spans="2:57" x14ac:dyDescent="0.25">
      <c r="B366" s="30">
        <v>44039</v>
      </c>
      <c r="C366" s="25" t="s">
        <v>175</v>
      </c>
      <c r="D366" s="51" t="s">
        <v>1170</v>
      </c>
      <c r="E366">
        <v>3</v>
      </c>
      <c r="H366" s="31"/>
      <c r="M366" s="31"/>
      <c r="N366">
        <v>1</v>
      </c>
      <c r="Q366" s="31"/>
      <c r="U366" s="31"/>
      <c r="V366">
        <v>1</v>
      </c>
      <c r="Y366" s="31"/>
      <c r="AC366" s="31"/>
      <c r="AF366">
        <v>2</v>
      </c>
      <c r="AG366" s="31"/>
      <c r="AI366">
        <v>3</v>
      </c>
      <c r="AJ366" s="14"/>
      <c r="AK366" s="31">
        <v>2</v>
      </c>
      <c r="AO366">
        <v>2</v>
      </c>
      <c r="AR366" s="31">
        <v>3</v>
      </c>
      <c r="AW366" s="31"/>
      <c r="BA366" s="31"/>
      <c r="BE366" s="31"/>
    </row>
    <row r="367" spans="2:57" x14ac:dyDescent="0.25">
      <c r="B367" s="30">
        <v>44040</v>
      </c>
      <c r="C367" s="25" t="s">
        <v>181</v>
      </c>
      <c r="D367" s="51"/>
      <c r="H367" s="31"/>
      <c r="M367" s="31"/>
      <c r="N367">
        <v>1</v>
      </c>
      <c r="Q367" s="31"/>
      <c r="U367" s="31"/>
      <c r="Y367" s="31"/>
      <c r="AC367" s="31"/>
      <c r="AG367" s="31"/>
      <c r="AI367">
        <v>2</v>
      </c>
      <c r="AJ367" s="14"/>
      <c r="AK367" s="31">
        <v>2</v>
      </c>
      <c r="AO367">
        <v>2</v>
      </c>
      <c r="AR367" s="31"/>
      <c r="AW367" s="31"/>
      <c r="BA367" s="31"/>
      <c r="BE367" s="31"/>
    </row>
    <row r="368" spans="2:57" x14ac:dyDescent="0.25">
      <c r="B368" s="30">
        <v>44041</v>
      </c>
      <c r="C368" s="25" t="s">
        <v>182</v>
      </c>
      <c r="D368" s="51" t="s">
        <v>1174</v>
      </c>
      <c r="H368" s="31"/>
      <c r="M368" s="31"/>
      <c r="N368">
        <v>2</v>
      </c>
      <c r="Q368" s="31"/>
      <c r="U368" s="31"/>
      <c r="V368">
        <v>1</v>
      </c>
      <c r="Y368" s="31"/>
      <c r="AC368" s="31"/>
      <c r="AF368">
        <v>1</v>
      </c>
      <c r="AG368" s="31"/>
      <c r="AI368">
        <v>4</v>
      </c>
      <c r="AJ368" s="14"/>
      <c r="AK368" s="31">
        <v>4</v>
      </c>
      <c r="AO368">
        <v>3</v>
      </c>
      <c r="AQ368">
        <v>1</v>
      </c>
      <c r="AR368" s="31">
        <v>3</v>
      </c>
      <c r="AW368" s="31"/>
      <c r="BA368" s="31"/>
      <c r="BE368" s="31"/>
    </row>
    <row r="369" spans="2:57" x14ac:dyDescent="0.25">
      <c r="B369" s="30">
        <v>44042</v>
      </c>
      <c r="C369" s="25" t="s">
        <v>167</v>
      </c>
      <c r="D369" s="51"/>
      <c r="H369" s="31"/>
      <c r="M369" s="31"/>
      <c r="N369">
        <v>1</v>
      </c>
      <c r="Q369" s="31"/>
      <c r="U369" s="31"/>
      <c r="V369">
        <v>1</v>
      </c>
      <c r="Y369" s="31"/>
      <c r="AC369" s="31"/>
      <c r="AF369">
        <v>1</v>
      </c>
      <c r="AG369" s="31"/>
      <c r="AI369">
        <v>4</v>
      </c>
      <c r="AJ369" s="14"/>
      <c r="AK369" s="31">
        <v>3</v>
      </c>
      <c r="AL369">
        <v>1</v>
      </c>
      <c r="AO369">
        <v>3</v>
      </c>
      <c r="AP369">
        <v>1</v>
      </c>
      <c r="AR369" s="31"/>
      <c r="AW369" s="31"/>
      <c r="BA369" s="31"/>
      <c r="BE369" s="31"/>
    </row>
    <row r="370" spans="2:57" x14ac:dyDescent="0.25">
      <c r="B370" s="30">
        <v>44043</v>
      </c>
      <c r="C370" s="25" t="s">
        <v>166</v>
      </c>
      <c r="D370" s="51"/>
      <c r="H370" s="31"/>
      <c r="M370" s="31"/>
      <c r="N370">
        <v>1</v>
      </c>
      <c r="Q370" s="31"/>
      <c r="U370" s="31"/>
      <c r="V370">
        <v>2</v>
      </c>
      <c r="Y370" s="31"/>
      <c r="AC370" s="31"/>
      <c r="AF370">
        <v>1</v>
      </c>
      <c r="AG370" s="31"/>
      <c r="AI370">
        <v>1</v>
      </c>
      <c r="AJ370" s="14"/>
      <c r="AK370" s="31"/>
      <c r="AR370" s="31"/>
      <c r="AW370" s="31"/>
      <c r="BA370" s="31"/>
      <c r="BE370" s="31"/>
    </row>
    <row r="371" spans="2:57" x14ac:dyDescent="0.25">
      <c r="B371" s="30">
        <v>44044</v>
      </c>
      <c r="C371" s="25" t="s">
        <v>165</v>
      </c>
      <c r="D371" s="51" t="s">
        <v>1186</v>
      </c>
      <c r="E371">
        <v>3</v>
      </c>
      <c r="F371">
        <v>2</v>
      </c>
      <c r="H371" s="31"/>
      <c r="M371" s="31"/>
      <c r="N371">
        <v>1</v>
      </c>
      <c r="Q371" s="31"/>
      <c r="U371" s="31"/>
      <c r="Y371" s="31"/>
      <c r="AC371" s="31"/>
      <c r="AG371" s="31"/>
      <c r="AI371">
        <v>3</v>
      </c>
      <c r="AJ371" s="14"/>
      <c r="AK371" s="31">
        <v>2</v>
      </c>
      <c r="AR371" s="31">
        <v>1</v>
      </c>
      <c r="AW371" s="31"/>
      <c r="BA371" s="31"/>
      <c r="BE371" s="31"/>
    </row>
    <row r="372" spans="2:57" x14ac:dyDescent="0.25">
      <c r="B372" s="30">
        <v>44045</v>
      </c>
      <c r="C372" s="25" t="s">
        <v>164</v>
      </c>
      <c r="D372" s="51"/>
      <c r="E372">
        <v>2</v>
      </c>
      <c r="H372" s="31"/>
      <c r="M372" s="31"/>
      <c r="N372">
        <v>1</v>
      </c>
      <c r="Q372" s="31"/>
      <c r="U372" s="31"/>
      <c r="Y372" s="31"/>
      <c r="AC372" s="31"/>
      <c r="AG372" s="31"/>
      <c r="AI372">
        <v>1</v>
      </c>
      <c r="AJ372" s="14"/>
      <c r="AK372" s="31"/>
      <c r="AR372" s="31"/>
      <c r="AW372" s="31"/>
      <c r="BA372" s="31"/>
      <c r="BE372" s="31"/>
    </row>
    <row r="373" spans="2:57" x14ac:dyDescent="0.25">
      <c r="B373" s="30">
        <v>44046</v>
      </c>
      <c r="C373" s="25" t="s">
        <v>175</v>
      </c>
      <c r="D373" s="51"/>
      <c r="H373" s="31">
        <v>1</v>
      </c>
      <c r="M373" s="31"/>
      <c r="N373">
        <v>5</v>
      </c>
      <c r="Q373" s="31"/>
      <c r="U373" s="31"/>
      <c r="Y373" s="31"/>
      <c r="AC373" s="31"/>
      <c r="AF373">
        <v>5</v>
      </c>
      <c r="AG373" s="31"/>
      <c r="AI373">
        <v>3</v>
      </c>
      <c r="AJ373" s="14"/>
      <c r="AK373" s="31">
        <v>1</v>
      </c>
      <c r="AO373">
        <v>1</v>
      </c>
      <c r="AR373" s="31"/>
      <c r="AW373" s="31"/>
      <c r="BA373" s="31"/>
      <c r="BE373" s="31"/>
    </row>
    <row r="374" spans="2:57" x14ac:dyDescent="0.25">
      <c r="B374" s="30">
        <v>44047</v>
      </c>
      <c r="C374" s="25" t="s">
        <v>181</v>
      </c>
      <c r="D374" s="51"/>
      <c r="G374">
        <v>2</v>
      </c>
      <c r="H374" s="31"/>
      <c r="M374" s="31"/>
      <c r="N374">
        <v>2</v>
      </c>
      <c r="O374">
        <v>1</v>
      </c>
      <c r="Q374" s="31"/>
      <c r="U374" s="31"/>
      <c r="Y374" s="31"/>
      <c r="AC374" s="31"/>
      <c r="AF374">
        <v>4</v>
      </c>
      <c r="AG374" s="31"/>
      <c r="AI374">
        <v>2</v>
      </c>
      <c r="AJ374" s="14"/>
      <c r="AK374" s="31">
        <v>2</v>
      </c>
      <c r="AN374">
        <v>1</v>
      </c>
      <c r="AO374">
        <v>2</v>
      </c>
      <c r="AR374" s="31"/>
      <c r="AW374" s="31"/>
      <c r="BA374" s="31"/>
      <c r="BE374" s="31"/>
    </row>
    <row r="375" spans="2:57" x14ac:dyDescent="0.25">
      <c r="B375" s="30">
        <v>44048</v>
      </c>
      <c r="C375" s="25" t="s">
        <v>182</v>
      </c>
      <c r="D375" s="51"/>
      <c r="H375" s="31"/>
      <c r="M375" s="31"/>
      <c r="N375">
        <v>1</v>
      </c>
      <c r="Q375" s="31"/>
      <c r="U375" s="31"/>
      <c r="Y375" s="31"/>
      <c r="AC375" s="31"/>
      <c r="AF375">
        <v>2</v>
      </c>
      <c r="AG375" s="31"/>
      <c r="AI375">
        <v>3</v>
      </c>
      <c r="AJ375" s="14"/>
      <c r="AK375" s="31">
        <v>1</v>
      </c>
      <c r="AN375">
        <v>1</v>
      </c>
      <c r="AO375">
        <v>2</v>
      </c>
      <c r="AR375" s="31"/>
      <c r="AW375" s="31"/>
      <c r="BA375" s="31"/>
      <c r="BE375" s="31"/>
    </row>
    <row r="376" spans="2:57" x14ac:dyDescent="0.25">
      <c r="B376" s="30">
        <v>44049</v>
      </c>
      <c r="C376" s="25" t="s">
        <v>167</v>
      </c>
      <c r="D376" s="51" t="s">
        <v>1196</v>
      </c>
      <c r="H376" s="31"/>
      <c r="M376" s="31"/>
      <c r="N376">
        <v>1</v>
      </c>
      <c r="Q376" s="31"/>
      <c r="U376" s="31"/>
      <c r="Y376" s="31"/>
      <c r="AC376" s="31"/>
      <c r="AF376">
        <v>3</v>
      </c>
      <c r="AG376" s="31"/>
      <c r="AI376">
        <v>4</v>
      </c>
      <c r="AJ376" s="14"/>
      <c r="AK376" s="31">
        <v>2</v>
      </c>
      <c r="AN376">
        <v>1</v>
      </c>
      <c r="AO376">
        <v>4</v>
      </c>
      <c r="AP376">
        <v>1</v>
      </c>
      <c r="AR376" s="31">
        <v>1</v>
      </c>
      <c r="AW376" s="31"/>
      <c r="BA376" s="31"/>
      <c r="BE376" s="31"/>
    </row>
    <row r="377" spans="2:57" x14ac:dyDescent="0.25">
      <c r="B377" s="30">
        <v>44050</v>
      </c>
      <c r="C377" s="25" t="s">
        <v>166</v>
      </c>
      <c r="D377" s="51" t="s">
        <v>1202</v>
      </c>
      <c r="H377" s="31"/>
      <c r="M377" s="31"/>
      <c r="N377">
        <v>2</v>
      </c>
      <c r="Q377" s="31"/>
      <c r="U377" s="31"/>
      <c r="Y377" s="31"/>
      <c r="AC377" s="31"/>
      <c r="AF377">
        <v>2</v>
      </c>
      <c r="AG377" s="31"/>
      <c r="AI377">
        <v>2</v>
      </c>
      <c r="AJ377" s="14"/>
      <c r="AK377" s="31">
        <v>2</v>
      </c>
      <c r="AN377">
        <v>1</v>
      </c>
      <c r="AO377">
        <v>2</v>
      </c>
      <c r="AR377" s="31">
        <v>1</v>
      </c>
      <c r="AW377" s="31"/>
      <c r="BA377" s="31"/>
      <c r="BE377" s="31"/>
    </row>
    <row r="378" spans="2:57" x14ac:dyDescent="0.25">
      <c r="B378" s="30">
        <v>44051</v>
      </c>
      <c r="C378" s="25" t="s">
        <v>165</v>
      </c>
      <c r="D378" s="51" t="s">
        <v>982</v>
      </c>
      <c r="F378">
        <v>1</v>
      </c>
      <c r="H378" s="31"/>
      <c r="M378" s="31"/>
      <c r="N378">
        <v>3</v>
      </c>
      <c r="Q378" s="31"/>
      <c r="U378" s="31"/>
      <c r="V378">
        <v>2</v>
      </c>
      <c r="W378">
        <v>1</v>
      </c>
      <c r="Y378" s="31"/>
      <c r="AC378" s="31"/>
      <c r="AF378">
        <v>5</v>
      </c>
      <c r="AG378" s="31"/>
      <c r="AI378">
        <v>2</v>
      </c>
      <c r="AJ378" s="14"/>
      <c r="AK378" s="31">
        <v>2</v>
      </c>
      <c r="AN378">
        <v>1</v>
      </c>
      <c r="AO378">
        <v>2</v>
      </c>
      <c r="AR378" s="31"/>
      <c r="AW378" s="31"/>
      <c r="BA378" s="31"/>
      <c r="BE378" s="31"/>
    </row>
    <row r="379" spans="2:57" x14ac:dyDescent="0.25">
      <c r="B379" s="30">
        <v>44052</v>
      </c>
      <c r="C379" s="25" t="s">
        <v>164</v>
      </c>
      <c r="D379" s="51"/>
      <c r="F379">
        <v>1</v>
      </c>
      <c r="H379" s="31"/>
      <c r="M379" s="31"/>
      <c r="N379">
        <v>1</v>
      </c>
      <c r="Q379" s="31"/>
      <c r="U379" s="31"/>
      <c r="V379">
        <v>3</v>
      </c>
      <c r="Y379" s="31"/>
      <c r="AC379" s="31"/>
      <c r="AF379">
        <v>5</v>
      </c>
      <c r="AG379" s="31"/>
      <c r="AI379">
        <v>1</v>
      </c>
      <c r="AJ379" s="14"/>
      <c r="AK379" s="31"/>
      <c r="AP379">
        <v>1</v>
      </c>
      <c r="AR379" s="31"/>
      <c r="AS379" t="s">
        <v>1213</v>
      </c>
      <c r="AW379" s="31"/>
      <c r="BA379" s="31"/>
      <c r="BE379" s="31"/>
    </row>
    <row r="380" spans="2:57" x14ac:dyDescent="0.25">
      <c r="B380" s="30">
        <v>44053</v>
      </c>
      <c r="C380" s="25" t="s">
        <v>175</v>
      </c>
      <c r="D380" s="51" t="s">
        <v>1215</v>
      </c>
      <c r="F380">
        <v>1</v>
      </c>
      <c r="G380">
        <v>2</v>
      </c>
      <c r="H380" s="31">
        <v>1</v>
      </c>
      <c r="M380" s="31"/>
      <c r="Q380" s="31"/>
      <c r="U380" s="31"/>
      <c r="V380">
        <v>1</v>
      </c>
      <c r="Y380" s="31"/>
      <c r="AC380" s="31"/>
      <c r="AE380">
        <v>1</v>
      </c>
      <c r="AF380">
        <v>2</v>
      </c>
      <c r="AG380" s="31"/>
      <c r="AJ380" s="14"/>
      <c r="AK380" s="31"/>
      <c r="AR380" s="31"/>
      <c r="AW380" s="31"/>
      <c r="BA380" s="31"/>
      <c r="BE380" s="31"/>
    </row>
    <row r="381" spans="2:57" x14ac:dyDescent="0.25">
      <c r="B381" s="30">
        <v>44054</v>
      </c>
      <c r="C381" s="25" t="s">
        <v>181</v>
      </c>
      <c r="D381" s="51"/>
      <c r="E381">
        <v>2</v>
      </c>
      <c r="F381">
        <v>2</v>
      </c>
      <c r="G381">
        <v>2</v>
      </c>
      <c r="H381" s="31">
        <v>1</v>
      </c>
      <c r="M381" s="31"/>
      <c r="N381">
        <v>1</v>
      </c>
      <c r="Q381" s="31"/>
      <c r="U381" s="31"/>
      <c r="V381">
        <v>1</v>
      </c>
      <c r="Y381" s="31"/>
      <c r="AC381" s="31"/>
      <c r="AF381">
        <v>4</v>
      </c>
      <c r="AG381" s="31"/>
      <c r="AI381">
        <v>2</v>
      </c>
      <c r="AJ381" s="14"/>
      <c r="AK381" s="31"/>
      <c r="AR381" s="31"/>
      <c r="AW381" s="31"/>
      <c r="BA381" s="31"/>
      <c r="BE381" s="31"/>
    </row>
    <row r="382" spans="2:57" x14ac:dyDescent="0.25">
      <c r="B382" s="30">
        <v>44055</v>
      </c>
      <c r="C382" s="25" t="s">
        <v>182</v>
      </c>
      <c r="D382" s="51" t="s">
        <v>1219</v>
      </c>
      <c r="E382">
        <v>2</v>
      </c>
      <c r="F382">
        <v>5</v>
      </c>
      <c r="H382" s="31">
        <v>1</v>
      </c>
      <c r="M382" s="31"/>
      <c r="N382">
        <v>1</v>
      </c>
      <c r="Q382" s="31"/>
      <c r="S382">
        <v>1</v>
      </c>
      <c r="U382" s="31"/>
      <c r="V382">
        <v>1</v>
      </c>
      <c r="Y382" s="31"/>
      <c r="AC382" s="31"/>
      <c r="AF382">
        <v>3</v>
      </c>
      <c r="AG382" s="31"/>
      <c r="AI382">
        <v>2</v>
      </c>
      <c r="AJ382" s="14"/>
      <c r="AK382" s="31"/>
      <c r="AR382" s="31"/>
      <c r="AW382" s="31"/>
      <c r="BA382" s="31"/>
      <c r="BE382" s="31"/>
    </row>
    <row r="383" spans="2:57" x14ac:dyDescent="0.25">
      <c r="B383" s="30">
        <v>44056</v>
      </c>
      <c r="C383" s="25" t="s">
        <v>167</v>
      </c>
      <c r="D383" s="51"/>
      <c r="E383">
        <v>4</v>
      </c>
      <c r="F383">
        <v>5</v>
      </c>
      <c r="G383">
        <v>2</v>
      </c>
      <c r="H383" s="31"/>
      <c r="M383" s="31"/>
      <c r="N383">
        <v>1</v>
      </c>
      <c r="Q383" s="31"/>
      <c r="U383" s="31"/>
      <c r="Y383" s="31"/>
      <c r="AC383" s="31"/>
      <c r="AE383">
        <v>1</v>
      </c>
      <c r="AF383">
        <v>8</v>
      </c>
      <c r="AG383" s="31"/>
      <c r="AH383">
        <v>2</v>
      </c>
      <c r="AI383">
        <v>2</v>
      </c>
      <c r="AJ383" s="14"/>
      <c r="AK383" s="31"/>
      <c r="AP383">
        <v>1</v>
      </c>
      <c r="AR383" s="31"/>
      <c r="AW383" s="31"/>
      <c r="BA383" s="31"/>
      <c r="BE383" s="31"/>
    </row>
    <row r="384" spans="2:57" x14ac:dyDescent="0.25">
      <c r="B384" s="30">
        <v>44057</v>
      </c>
      <c r="C384" s="25" t="s">
        <v>166</v>
      </c>
      <c r="D384" s="51"/>
      <c r="E384">
        <v>3</v>
      </c>
      <c r="F384">
        <v>6</v>
      </c>
      <c r="G384">
        <v>2</v>
      </c>
      <c r="H384" s="31"/>
      <c r="M384" s="31"/>
      <c r="N384">
        <v>3</v>
      </c>
      <c r="Q384" s="31"/>
      <c r="U384" s="31"/>
      <c r="Y384" s="31"/>
      <c r="AC384" s="31"/>
      <c r="AF384">
        <v>3</v>
      </c>
      <c r="AG384" s="31"/>
      <c r="AJ384" s="14"/>
      <c r="AK384" s="31"/>
      <c r="AR384" s="31"/>
      <c r="AW384" s="31"/>
      <c r="BA384" s="31"/>
      <c r="BE384" s="31"/>
    </row>
    <row r="385" spans="2:57" x14ac:dyDescent="0.25">
      <c r="B385" s="30">
        <v>44058</v>
      </c>
      <c r="C385" s="25" t="s">
        <v>165</v>
      </c>
      <c r="D385" s="51"/>
      <c r="F385">
        <v>1</v>
      </c>
      <c r="G385">
        <v>2</v>
      </c>
      <c r="H385" s="31"/>
      <c r="M385" s="31"/>
      <c r="N385">
        <v>2</v>
      </c>
      <c r="Q385" s="31"/>
      <c r="U385" s="31"/>
      <c r="Y385" s="31"/>
      <c r="AC385" s="31"/>
      <c r="AF385">
        <v>4</v>
      </c>
      <c r="AG385" s="31"/>
      <c r="AJ385" s="14"/>
      <c r="AK385" s="31"/>
      <c r="AN385">
        <v>1</v>
      </c>
      <c r="AP385">
        <v>1</v>
      </c>
      <c r="AR385" s="31"/>
      <c r="AW385" s="31"/>
      <c r="BA385" s="31"/>
      <c r="BE385" s="31"/>
    </row>
    <row r="386" spans="2:57" x14ac:dyDescent="0.25">
      <c r="B386" s="30">
        <v>44059</v>
      </c>
      <c r="C386" s="25" t="s">
        <v>164</v>
      </c>
      <c r="D386" s="51"/>
      <c r="E386">
        <v>1</v>
      </c>
      <c r="F386">
        <v>3</v>
      </c>
      <c r="G386">
        <v>1</v>
      </c>
      <c r="H386" s="31"/>
      <c r="M386" s="31"/>
      <c r="N386">
        <v>2</v>
      </c>
      <c r="Q386" s="31"/>
      <c r="U386" s="31"/>
      <c r="Y386" s="31"/>
      <c r="AC386" s="31"/>
      <c r="AG386" s="31"/>
      <c r="AJ386" s="14"/>
      <c r="AK386" s="31"/>
      <c r="AN386">
        <v>2</v>
      </c>
      <c r="AR386" s="31"/>
      <c r="AW386" s="31"/>
      <c r="BA386" s="31"/>
      <c r="BE386" s="31"/>
    </row>
    <row r="387" spans="2:57" x14ac:dyDescent="0.25">
      <c r="B387" s="30">
        <v>44060</v>
      </c>
      <c r="C387" s="25" t="s">
        <v>175</v>
      </c>
      <c r="D387" s="51"/>
      <c r="E387">
        <v>3</v>
      </c>
      <c r="H387" s="31"/>
      <c r="M387" s="31"/>
      <c r="N387">
        <v>1</v>
      </c>
      <c r="Q387" s="31"/>
      <c r="U387" s="31"/>
      <c r="Y387" s="31"/>
      <c r="AC387" s="31"/>
      <c r="AF387">
        <v>2</v>
      </c>
      <c r="AG387" s="31"/>
      <c r="AJ387" s="14"/>
      <c r="AK387" s="31"/>
      <c r="AP387">
        <v>1</v>
      </c>
      <c r="AR387" s="31"/>
      <c r="AW387" s="31"/>
      <c r="BA387" s="31"/>
      <c r="BE387" s="31"/>
    </row>
    <row r="388" spans="2:57" x14ac:dyDescent="0.25">
      <c r="B388" s="30">
        <v>44061</v>
      </c>
      <c r="C388" s="25" t="s">
        <v>181</v>
      </c>
      <c r="D388" s="51"/>
      <c r="E388">
        <v>3</v>
      </c>
      <c r="F388">
        <v>3</v>
      </c>
      <c r="G388">
        <v>1</v>
      </c>
      <c r="H388" s="31"/>
      <c r="M388" s="31"/>
      <c r="N388">
        <v>1</v>
      </c>
      <c r="Q388" s="31"/>
      <c r="U388" s="31"/>
      <c r="Y388" s="31"/>
      <c r="AC388" s="31"/>
      <c r="AF388">
        <v>4</v>
      </c>
      <c r="AG388" s="31"/>
      <c r="AH388">
        <v>4</v>
      </c>
      <c r="AJ388" s="14"/>
      <c r="AK388" s="31"/>
      <c r="AR388" s="31"/>
      <c r="AW388" s="31"/>
      <c r="BA388" s="31"/>
      <c r="BE388" s="31"/>
    </row>
    <row r="389" spans="2:57" x14ac:dyDescent="0.25">
      <c r="B389" s="30">
        <v>44062</v>
      </c>
      <c r="C389" s="25" t="s">
        <v>182</v>
      </c>
      <c r="D389" s="51"/>
      <c r="E389">
        <v>3</v>
      </c>
      <c r="F389">
        <v>5</v>
      </c>
      <c r="G389">
        <v>3</v>
      </c>
      <c r="H389" s="31"/>
      <c r="M389" s="31"/>
      <c r="N389">
        <v>1</v>
      </c>
      <c r="Q389" s="31"/>
      <c r="U389" s="31"/>
      <c r="Y389" s="31"/>
      <c r="AC389" s="31"/>
      <c r="AE389">
        <v>1</v>
      </c>
      <c r="AF389">
        <v>5</v>
      </c>
      <c r="AG389" s="31"/>
      <c r="AJ389" s="14"/>
      <c r="AK389" s="31"/>
      <c r="AN389">
        <v>2</v>
      </c>
      <c r="AR389" s="31"/>
      <c r="AW389" s="31"/>
      <c r="BA389" s="31"/>
      <c r="BE389" s="31"/>
    </row>
    <row r="390" spans="2:57" x14ac:dyDescent="0.25">
      <c r="B390" s="30">
        <v>44063</v>
      </c>
      <c r="C390" s="25" t="s">
        <v>167</v>
      </c>
      <c r="D390" s="51"/>
      <c r="E390">
        <v>3</v>
      </c>
      <c r="F390">
        <v>1</v>
      </c>
      <c r="G390">
        <v>1</v>
      </c>
      <c r="H390" s="31"/>
      <c r="M390" s="31"/>
      <c r="N390">
        <v>1</v>
      </c>
      <c r="Q390" s="31"/>
      <c r="U390" s="31"/>
      <c r="Y390" s="31"/>
      <c r="AC390" s="31"/>
      <c r="AF390">
        <v>1</v>
      </c>
      <c r="AG390" s="31"/>
      <c r="AJ390" s="14"/>
      <c r="AK390" s="31"/>
      <c r="AR390" s="31"/>
      <c r="AW390" s="31"/>
      <c r="BA390" s="31"/>
      <c r="BE390" s="31"/>
    </row>
    <row r="391" spans="2:57" x14ac:dyDescent="0.25">
      <c r="B391" s="30">
        <v>44064</v>
      </c>
      <c r="C391" s="25" t="s">
        <v>166</v>
      </c>
      <c r="D391" s="51"/>
      <c r="H391" s="31"/>
      <c r="M391" s="31"/>
      <c r="N391">
        <v>1</v>
      </c>
      <c r="Q391" s="31"/>
      <c r="U391" s="31"/>
      <c r="Y391" s="31"/>
      <c r="AC391" s="31"/>
      <c r="AG391" s="31"/>
      <c r="AH391">
        <v>4</v>
      </c>
      <c r="AI391">
        <v>3</v>
      </c>
      <c r="AJ391" s="14"/>
      <c r="AK391" s="31"/>
      <c r="AN391">
        <v>2</v>
      </c>
      <c r="AP391">
        <v>1</v>
      </c>
      <c r="AR391" s="31"/>
      <c r="AW391" s="31"/>
      <c r="BA391" s="31"/>
      <c r="BE391" s="31"/>
    </row>
    <row r="392" spans="2:57" x14ac:dyDescent="0.25">
      <c r="B392" s="30">
        <v>44065</v>
      </c>
      <c r="C392" s="25" t="s">
        <v>165</v>
      </c>
      <c r="D392" s="51"/>
      <c r="H392" s="31"/>
      <c r="M392" s="31"/>
      <c r="Q392" s="31"/>
      <c r="U392" s="31"/>
      <c r="Y392" s="31"/>
      <c r="AC392" s="31"/>
      <c r="AG392" s="31"/>
      <c r="AJ392" s="14"/>
      <c r="AK392" s="31"/>
      <c r="AR392" s="31"/>
      <c r="AW392" s="31"/>
      <c r="BA392" s="31"/>
      <c r="BE392" s="31"/>
    </row>
    <row r="393" spans="2:57" x14ac:dyDescent="0.25">
      <c r="B393" s="30">
        <v>44066</v>
      </c>
      <c r="C393" s="25" t="s">
        <v>164</v>
      </c>
      <c r="D393" s="51"/>
      <c r="F393">
        <v>1</v>
      </c>
      <c r="G393">
        <v>2</v>
      </c>
      <c r="H393" s="31"/>
      <c r="M393" s="31"/>
      <c r="Q393" s="31"/>
      <c r="U393" s="31"/>
      <c r="V393">
        <v>1</v>
      </c>
      <c r="Y393" s="31"/>
      <c r="AC393" s="31"/>
      <c r="AF393">
        <v>1</v>
      </c>
      <c r="AG393" s="31"/>
      <c r="AJ393" s="14"/>
      <c r="AK393" s="31"/>
      <c r="AN393">
        <v>2</v>
      </c>
      <c r="AR393" s="31"/>
      <c r="AW393" s="31"/>
      <c r="BA393" s="31"/>
      <c r="BE393" s="31"/>
    </row>
    <row r="394" spans="2:57" x14ac:dyDescent="0.25">
      <c r="B394" s="30">
        <v>44067</v>
      </c>
      <c r="C394" s="25" t="s">
        <v>175</v>
      </c>
      <c r="D394" s="51"/>
      <c r="F394">
        <v>2</v>
      </c>
      <c r="H394" s="31"/>
      <c r="M394" s="31"/>
      <c r="N394">
        <v>2</v>
      </c>
      <c r="Q394" s="31"/>
      <c r="U394" s="31"/>
      <c r="Y394" s="31"/>
      <c r="AC394" s="31"/>
      <c r="AF394">
        <v>1</v>
      </c>
      <c r="AG394" s="31"/>
      <c r="AI394">
        <v>1</v>
      </c>
      <c r="AJ394" s="14"/>
      <c r="AK394" s="31">
        <v>2</v>
      </c>
      <c r="AN394">
        <v>2</v>
      </c>
      <c r="AR394" s="31"/>
      <c r="AW394" s="31"/>
      <c r="BA394" s="31"/>
      <c r="BE394" s="31"/>
    </row>
    <row r="395" spans="2:57" x14ac:dyDescent="0.25">
      <c r="B395" s="30">
        <v>44068</v>
      </c>
      <c r="C395" s="25" t="s">
        <v>181</v>
      </c>
      <c r="D395" s="51"/>
      <c r="E395">
        <v>2</v>
      </c>
      <c r="F395">
        <v>1</v>
      </c>
      <c r="G395">
        <v>1</v>
      </c>
      <c r="H395" s="31"/>
      <c r="M395" s="31"/>
      <c r="N395">
        <v>2</v>
      </c>
      <c r="Q395" s="31"/>
      <c r="U395" s="31"/>
      <c r="Y395" s="31"/>
      <c r="AC395" s="31"/>
      <c r="AF395">
        <v>2</v>
      </c>
      <c r="AG395" s="31"/>
      <c r="AI395">
        <v>1</v>
      </c>
      <c r="AJ395" s="14"/>
      <c r="AK395" s="31">
        <v>3</v>
      </c>
      <c r="AR395" s="31"/>
      <c r="AW395" s="31"/>
      <c r="BA395" s="31"/>
      <c r="BE395" s="31"/>
    </row>
    <row r="396" spans="2:57" x14ac:dyDescent="0.25">
      <c r="B396" s="30">
        <v>44069</v>
      </c>
      <c r="C396" s="25" t="s">
        <v>182</v>
      </c>
      <c r="D396" s="51"/>
      <c r="E396">
        <v>2</v>
      </c>
      <c r="F396">
        <v>1</v>
      </c>
      <c r="G396">
        <v>1</v>
      </c>
      <c r="H396" s="31"/>
      <c r="M396" s="31"/>
      <c r="N396">
        <v>1</v>
      </c>
      <c r="Q396" s="31"/>
      <c r="U396" s="31"/>
      <c r="Y396" s="31"/>
      <c r="AC396" s="31"/>
      <c r="AF396">
        <v>2</v>
      </c>
      <c r="AG396" s="31"/>
      <c r="AI396">
        <v>1</v>
      </c>
      <c r="AJ396" s="14"/>
      <c r="AK396" s="31">
        <v>4</v>
      </c>
      <c r="AN396">
        <v>1</v>
      </c>
      <c r="AO396">
        <v>2</v>
      </c>
      <c r="AR396" s="31"/>
      <c r="AW396" s="31"/>
      <c r="BA396" s="31"/>
      <c r="BE396" s="31"/>
    </row>
    <row r="397" spans="2:57" x14ac:dyDescent="0.25">
      <c r="B397" s="30">
        <v>44070</v>
      </c>
      <c r="C397" s="25" t="s">
        <v>167</v>
      </c>
      <c r="D397" s="51"/>
      <c r="E397">
        <v>2</v>
      </c>
      <c r="H397" s="31"/>
      <c r="M397" s="31"/>
      <c r="N397">
        <v>2</v>
      </c>
      <c r="Q397" s="31"/>
      <c r="U397" s="31"/>
      <c r="Y397" s="31"/>
      <c r="AC397" s="31"/>
      <c r="AF397">
        <v>3</v>
      </c>
      <c r="AG397" s="31"/>
      <c r="AI397">
        <v>3</v>
      </c>
      <c r="AJ397" s="14"/>
      <c r="AK397" s="31">
        <v>7</v>
      </c>
      <c r="AN397">
        <v>2</v>
      </c>
      <c r="AP397">
        <v>1</v>
      </c>
      <c r="AR397" s="31"/>
      <c r="AW397" s="31"/>
      <c r="BA397" s="31"/>
      <c r="BE397" s="31"/>
    </row>
    <row r="398" spans="2:57" x14ac:dyDescent="0.25">
      <c r="B398" s="30">
        <v>44071</v>
      </c>
      <c r="C398" s="25" t="s">
        <v>166</v>
      </c>
      <c r="D398" s="51"/>
      <c r="H398" s="31">
        <v>1</v>
      </c>
      <c r="M398" s="31"/>
      <c r="N398">
        <v>1</v>
      </c>
      <c r="Q398" s="31"/>
      <c r="U398" s="31"/>
      <c r="V398">
        <v>1</v>
      </c>
      <c r="Y398" s="31"/>
      <c r="AC398" s="31"/>
      <c r="AG398" s="31"/>
      <c r="AJ398" s="14"/>
      <c r="AK398" s="31"/>
      <c r="AR398" s="31"/>
      <c r="AW398" s="31"/>
      <c r="BA398" s="31"/>
      <c r="BE398" s="31"/>
    </row>
    <row r="399" spans="2:57" x14ac:dyDescent="0.25">
      <c r="B399" s="30">
        <v>44072</v>
      </c>
      <c r="C399" s="25" t="s">
        <v>165</v>
      </c>
      <c r="D399" s="51"/>
      <c r="H399" s="31"/>
      <c r="M399" s="31"/>
      <c r="N399">
        <v>1</v>
      </c>
      <c r="Q399" s="31"/>
      <c r="T399">
        <v>1</v>
      </c>
      <c r="U399" s="31"/>
      <c r="V399">
        <v>1</v>
      </c>
      <c r="Y399" s="31"/>
      <c r="AC399" s="31"/>
      <c r="AG399" s="31"/>
      <c r="AJ399" s="14"/>
      <c r="AK399" s="31"/>
      <c r="AR399" s="31"/>
      <c r="AW399" s="31"/>
      <c r="BA399" s="31"/>
      <c r="BE399" s="31"/>
    </row>
    <row r="400" spans="2:57" x14ac:dyDescent="0.25">
      <c r="B400" s="30">
        <v>44073</v>
      </c>
      <c r="C400" s="25" t="s">
        <v>164</v>
      </c>
      <c r="D400" s="51"/>
      <c r="H400" s="31"/>
      <c r="M400" s="31"/>
      <c r="N400">
        <v>2</v>
      </c>
      <c r="Q400" s="31"/>
      <c r="U400" s="31"/>
      <c r="V400">
        <v>2</v>
      </c>
      <c r="Y400" s="31"/>
      <c r="AC400" s="31"/>
      <c r="AF400">
        <v>5</v>
      </c>
      <c r="AG400" s="31"/>
      <c r="AJ400" s="14"/>
      <c r="AK400" s="31"/>
      <c r="AR400" s="31"/>
      <c r="AW400" s="31"/>
      <c r="BA400" s="31"/>
      <c r="BE400" s="31"/>
    </row>
    <row r="401" spans="2:57" x14ac:dyDescent="0.25">
      <c r="B401" s="30">
        <v>44074</v>
      </c>
      <c r="C401" s="25" t="s">
        <v>175</v>
      </c>
      <c r="D401" s="51" t="s">
        <v>1253</v>
      </c>
      <c r="F401">
        <v>2</v>
      </c>
      <c r="G401">
        <v>3</v>
      </c>
      <c r="H401" s="31"/>
      <c r="M401" s="31"/>
      <c r="N401">
        <v>1</v>
      </c>
      <c r="Q401" s="31"/>
      <c r="U401" s="31"/>
      <c r="Y401" s="31"/>
      <c r="AC401" s="31"/>
      <c r="AF401">
        <v>9</v>
      </c>
      <c r="AG401" s="31"/>
      <c r="AI401">
        <v>3</v>
      </c>
      <c r="AJ401" s="14"/>
      <c r="AK401" s="31">
        <v>1</v>
      </c>
      <c r="AO401">
        <v>1</v>
      </c>
      <c r="AR401" s="31">
        <v>1</v>
      </c>
      <c r="AW401" s="31"/>
      <c r="BA401" s="31"/>
      <c r="BE401" s="31"/>
    </row>
    <row r="402" spans="2:57" x14ac:dyDescent="0.25">
      <c r="B402" s="30">
        <v>44075</v>
      </c>
      <c r="C402" s="25" t="s">
        <v>181</v>
      </c>
      <c r="D402" s="51" t="s">
        <v>1258</v>
      </c>
      <c r="F402">
        <v>1</v>
      </c>
      <c r="G402">
        <v>2</v>
      </c>
      <c r="H402" s="31"/>
      <c r="M402" s="31"/>
      <c r="Q402" s="31"/>
      <c r="U402" s="31"/>
      <c r="Y402" s="31"/>
      <c r="AC402" s="31"/>
      <c r="AE402">
        <v>1</v>
      </c>
      <c r="AF402">
        <v>30</v>
      </c>
      <c r="AG402" s="31"/>
      <c r="AI402">
        <v>1</v>
      </c>
      <c r="AJ402" s="14"/>
      <c r="AK402" s="31"/>
      <c r="AP402">
        <v>2</v>
      </c>
      <c r="AR402" s="31">
        <v>1</v>
      </c>
      <c r="AW402" s="31"/>
      <c r="BA402" s="31"/>
      <c r="BE402" s="31"/>
    </row>
    <row r="403" spans="2:57" x14ac:dyDescent="0.25">
      <c r="B403" s="30">
        <v>44076</v>
      </c>
      <c r="C403" s="25" t="s">
        <v>182</v>
      </c>
      <c r="D403" s="51"/>
      <c r="E403">
        <v>1</v>
      </c>
      <c r="F403">
        <v>2</v>
      </c>
      <c r="H403" s="31"/>
      <c r="M403" s="31"/>
      <c r="Q403" s="31"/>
      <c r="U403" s="31"/>
      <c r="Y403" s="31"/>
      <c r="AC403" s="31"/>
      <c r="AE403">
        <v>1</v>
      </c>
      <c r="AF403">
        <v>5</v>
      </c>
      <c r="AG403" s="31"/>
      <c r="AI403">
        <v>2</v>
      </c>
      <c r="AJ403" s="14"/>
      <c r="AK403" s="31">
        <v>1</v>
      </c>
      <c r="AP403">
        <v>2</v>
      </c>
      <c r="AR403" s="31"/>
      <c r="AW403" s="31"/>
      <c r="BA403" s="31"/>
      <c r="BE403" s="31"/>
    </row>
    <row r="404" spans="2:57" x14ac:dyDescent="0.25">
      <c r="B404" s="30">
        <v>44077</v>
      </c>
      <c r="C404" s="25" t="s">
        <v>167</v>
      </c>
      <c r="D404" s="51" t="s">
        <v>1259</v>
      </c>
      <c r="F404">
        <v>4</v>
      </c>
      <c r="G404">
        <v>4</v>
      </c>
      <c r="H404" s="31"/>
      <c r="M404" s="31"/>
      <c r="N404">
        <v>1</v>
      </c>
      <c r="Q404" s="31"/>
      <c r="U404" s="31"/>
      <c r="Y404" s="31"/>
      <c r="AC404" s="31"/>
      <c r="AE404">
        <v>1</v>
      </c>
      <c r="AF404">
        <v>5</v>
      </c>
      <c r="AG404" s="31"/>
      <c r="AI404">
        <v>2</v>
      </c>
      <c r="AJ404" s="14"/>
      <c r="AK404" s="31">
        <v>1</v>
      </c>
      <c r="AO404">
        <v>1</v>
      </c>
      <c r="AR404" s="31">
        <v>1</v>
      </c>
      <c r="AW404" s="31"/>
      <c r="BA404" s="31"/>
      <c r="BE404" s="31"/>
    </row>
    <row r="405" spans="2:57" x14ac:dyDescent="0.25">
      <c r="B405" s="30">
        <v>44078</v>
      </c>
      <c r="C405" s="25" t="s">
        <v>166</v>
      </c>
      <c r="D405" s="51" t="s">
        <v>1262</v>
      </c>
      <c r="F405">
        <v>4</v>
      </c>
      <c r="G405">
        <v>3</v>
      </c>
      <c r="H405" s="31"/>
      <c r="M405" s="31"/>
      <c r="N405">
        <v>1</v>
      </c>
      <c r="Q405" s="31"/>
      <c r="R405">
        <v>1</v>
      </c>
      <c r="U405" s="31"/>
      <c r="Y405" s="31"/>
      <c r="AC405" s="31"/>
      <c r="AE405">
        <v>1</v>
      </c>
      <c r="AF405">
        <v>5</v>
      </c>
      <c r="AG405" s="31"/>
      <c r="AI405">
        <v>1</v>
      </c>
      <c r="AJ405" s="14"/>
      <c r="AK405" s="31">
        <v>1</v>
      </c>
      <c r="AR405" s="31"/>
      <c r="AW405" s="31"/>
      <c r="BA405" s="31"/>
      <c r="BE405" s="31"/>
    </row>
    <row r="406" spans="2:57" x14ac:dyDescent="0.25">
      <c r="B406" s="30">
        <v>44079</v>
      </c>
      <c r="C406" s="25" t="s">
        <v>165</v>
      </c>
      <c r="D406" s="51"/>
      <c r="F406">
        <v>1</v>
      </c>
      <c r="G406">
        <v>2</v>
      </c>
      <c r="H406" s="31"/>
      <c r="M406" s="31"/>
      <c r="Q406" s="31"/>
      <c r="U406" s="31"/>
      <c r="Y406" s="31"/>
      <c r="AC406" s="31"/>
      <c r="AG406" s="31"/>
      <c r="AJ406" s="14"/>
      <c r="AK406" s="31"/>
      <c r="AR406" s="31"/>
      <c r="AV406">
        <v>5</v>
      </c>
      <c r="AW406" s="31"/>
      <c r="BA406" s="31"/>
      <c r="BE406" s="31"/>
    </row>
    <row r="407" spans="2:57" x14ac:dyDescent="0.25">
      <c r="B407" s="30">
        <v>44080</v>
      </c>
      <c r="C407" s="25" t="s">
        <v>164</v>
      </c>
      <c r="D407" s="51" t="s">
        <v>1259</v>
      </c>
      <c r="F407">
        <v>2</v>
      </c>
      <c r="H407" s="31"/>
      <c r="M407" s="31"/>
      <c r="N407">
        <v>2</v>
      </c>
      <c r="Q407" s="31"/>
      <c r="U407" s="31"/>
      <c r="Y407" s="31"/>
      <c r="AC407" s="31"/>
      <c r="AG407" s="31"/>
      <c r="AI407">
        <v>4</v>
      </c>
      <c r="AJ407" s="14"/>
      <c r="AK407" s="31"/>
      <c r="AR407" s="31">
        <v>1</v>
      </c>
      <c r="AW407" s="31"/>
      <c r="BA407" s="31"/>
      <c r="BE407" s="31"/>
    </row>
    <row r="408" spans="2:57" x14ac:dyDescent="0.25">
      <c r="B408" s="30">
        <v>44081</v>
      </c>
      <c r="C408" s="25" t="s">
        <v>175</v>
      </c>
      <c r="D408" s="51" t="s">
        <v>1502</v>
      </c>
      <c r="H408" s="31"/>
      <c r="M408" s="31"/>
      <c r="Q408" s="31"/>
      <c r="U408" s="31"/>
      <c r="Y408" s="31"/>
      <c r="AC408" s="31"/>
      <c r="AG408" s="31"/>
      <c r="AJ408" s="14"/>
      <c r="AK408" s="31"/>
      <c r="AN408">
        <v>4</v>
      </c>
      <c r="AR408" s="31"/>
      <c r="AV408">
        <v>3</v>
      </c>
      <c r="AW408" s="31"/>
      <c r="BA408" s="31"/>
      <c r="BE408" s="31"/>
    </row>
    <row r="409" spans="2:57" x14ac:dyDescent="0.25">
      <c r="B409" s="30">
        <v>44082</v>
      </c>
      <c r="C409" s="25" t="s">
        <v>181</v>
      </c>
      <c r="D409" s="51"/>
      <c r="F409">
        <v>3</v>
      </c>
      <c r="G409">
        <v>2</v>
      </c>
      <c r="H409" s="31"/>
      <c r="M409" s="31"/>
      <c r="Q409" s="31"/>
      <c r="U409" s="31"/>
      <c r="Y409" s="31"/>
      <c r="AC409" s="31"/>
      <c r="AG409" s="31"/>
      <c r="AJ409" s="14"/>
      <c r="AK409" s="31">
        <v>1</v>
      </c>
      <c r="AN409">
        <v>1</v>
      </c>
      <c r="AR409" s="31"/>
      <c r="AW409" s="31"/>
      <c r="BA409" s="31"/>
      <c r="BE409" s="31"/>
    </row>
    <row r="410" spans="2:57" x14ac:dyDescent="0.25">
      <c r="B410" s="30">
        <v>44083</v>
      </c>
      <c r="C410" s="25" t="s">
        <v>182</v>
      </c>
      <c r="D410" s="51"/>
      <c r="F410">
        <v>2</v>
      </c>
      <c r="G410">
        <v>2</v>
      </c>
      <c r="H410" s="31"/>
      <c r="M410" s="31"/>
      <c r="N410">
        <v>1</v>
      </c>
      <c r="Q410" s="31"/>
      <c r="U410" s="31"/>
      <c r="Y410" s="31"/>
      <c r="AC410" s="31"/>
      <c r="AG410" s="31"/>
      <c r="AJ410" s="14"/>
      <c r="AK410" s="31">
        <v>2</v>
      </c>
      <c r="AN410">
        <v>4</v>
      </c>
      <c r="AR410" s="31"/>
      <c r="AW410" s="31"/>
      <c r="BA410" s="31"/>
      <c r="BE410" s="31"/>
    </row>
    <row r="411" spans="2:57" x14ac:dyDescent="0.25">
      <c r="B411" s="30">
        <v>44084</v>
      </c>
      <c r="C411" s="25" t="s">
        <v>167</v>
      </c>
      <c r="D411" s="51" t="s">
        <v>1259</v>
      </c>
      <c r="E411">
        <v>3</v>
      </c>
      <c r="F411">
        <v>5</v>
      </c>
      <c r="G411">
        <v>3</v>
      </c>
      <c r="H411" s="31"/>
      <c r="M411" s="31"/>
      <c r="Q411" s="31"/>
      <c r="U411" s="31"/>
      <c r="V411">
        <v>1</v>
      </c>
      <c r="Y411" s="31"/>
      <c r="AC411" s="31"/>
      <c r="AE411">
        <v>1</v>
      </c>
      <c r="AG411" s="31"/>
      <c r="AJ411" s="14"/>
      <c r="AK411" s="31">
        <v>1</v>
      </c>
      <c r="AN411">
        <v>2</v>
      </c>
      <c r="AR411" s="31">
        <v>1</v>
      </c>
      <c r="AW411" s="31"/>
      <c r="BA411" s="31"/>
      <c r="BE411" s="31"/>
    </row>
    <row r="412" spans="2:57" x14ac:dyDescent="0.25">
      <c r="B412" s="30">
        <v>44085</v>
      </c>
      <c r="C412" s="25" t="s">
        <v>166</v>
      </c>
      <c r="D412" s="51"/>
      <c r="F412">
        <v>4</v>
      </c>
      <c r="G412">
        <v>6</v>
      </c>
      <c r="H412" s="31">
        <v>2</v>
      </c>
      <c r="M412" s="31"/>
      <c r="Q412" s="31"/>
      <c r="U412" s="31"/>
      <c r="V412">
        <v>1</v>
      </c>
      <c r="Y412" s="31"/>
      <c r="AC412" s="31"/>
      <c r="AE412">
        <v>1</v>
      </c>
      <c r="AG412" s="31"/>
      <c r="AJ412" s="14"/>
      <c r="AK412" s="31"/>
      <c r="AN412">
        <v>3</v>
      </c>
      <c r="AR412" s="31"/>
      <c r="AW412" s="31"/>
      <c r="BA412" s="31"/>
      <c r="BE412" s="31"/>
    </row>
    <row r="413" spans="2:57" x14ac:dyDescent="0.25">
      <c r="B413" s="30">
        <v>44086</v>
      </c>
      <c r="C413" s="25" t="s">
        <v>165</v>
      </c>
      <c r="D413" s="51"/>
      <c r="E413">
        <v>1</v>
      </c>
      <c r="F413">
        <v>5</v>
      </c>
      <c r="G413">
        <v>4</v>
      </c>
      <c r="H413" s="31">
        <v>2</v>
      </c>
      <c r="M413" s="31"/>
      <c r="Q413" s="31"/>
      <c r="U413" s="31"/>
      <c r="V413">
        <v>3</v>
      </c>
      <c r="Y413" s="31"/>
      <c r="AC413" s="31"/>
      <c r="AE413">
        <v>1</v>
      </c>
      <c r="AG413" s="31"/>
      <c r="AJ413" s="14"/>
      <c r="AK413" s="31"/>
      <c r="AN413">
        <v>4</v>
      </c>
      <c r="AR413" s="31"/>
      <c r="AW413" s="31"/>
      <c r="BA413" s="31"/>
      <c r="BE413" s="31"/>
    </row>
    <row r="414" spans="2:57" x14ac:dyDescent="0.25">
      <c r="B414" s="30">
        <v>44087</v>
      </c>
      <c r="C414" s="25" t="s">
        <v>164</v>
      </c>
      <c r="D414" s="51"/>
      <c r="E414">
        <v>1</v>
      </c>
      <c r="F414">
        <v>4</v>
      </c>
      <c r="G414">
        <v>1</v>
      </c>
      <c r="H414" s="31"/>
      <c r="M414" s="31"/>
      <c r="N414">
        <v>3</v>
      </c>
      <c r="Q414" s="31"/>
      <c r="U414" s="31"/>
      <c r="Y414" s="31"/>
      <c r="AC414" s="31"/>
      <c r="AF414">
        <v>1</v>
      </c>
      <c r="AG414" s="31"/>
      <c r="AJ414" s="14"/>
      <c r="AK414" s="31"/>
      <c r="AN414">
        <v>3</v>
      </c>
      <c r="AR414" s="31"/>
      <c r="AW414" s="31"/>
      <c r="BA414" s="31"/>
      <c r="BE414" s="31"/>
    </row>
    <row r="415" spans="2:57" x14ac:dyDescent="0.25">
      <c r="B415" s="30">
        <v>44088</v>
      </c>
      <c r="C415" s="25" t="s">
        <v>175</v>
      </c>
      <c r="D415" s="51"/>
      <c r="F415">
        <v>5</v>
      </c>
      <c r="G415">
        <v>1</v>
      </c>
      <c r="H415" s="31"/>
      <c r="M415" s="31"/>
      <c r="N415">
        <v>1</v>
      </c>
      <c r="Q415" s="31"/>
      <c r="U415" s="31"/>
      <c r="Y415" s="31"/>
      <c r="AC415" s="31"/>
      <c r="AG415" s="31"/>
      <c r="AJ415" s="14"/>
      <c r="AK415" s="31"/>
      <c r="AN415">
        <v>3</v>
      </c>
      <c r="AR415" s="31"/>
      <c r="AW415" s="31"/>
      <c r="BA415" s="31"/>
      <c r="BE415" s="31"/>
    </row>
    <row r="416" spans="2:57" ht="45" x14ac:dyDescent="0.25">
      <c r="B416" s="30">
        <v>44089</v>
      </c>
      <c r="C416" s="25" t="s">
        <v>181</v>
      </c>
      <c r="D416" s="54" t="s">
        <v>1301</v>
      </c>
      <c r="H416" s="31"/>
      <c r="M416" s="31"/>
      <c r="Q416" s="31"/>
      <c r="R416">
        <v>1</v>
      </c>
      <c r="U416" s="31"/>
      <c r="Y416" s="31"/>
      <c r="AC416" s="31"/>
      <c r="AG416" s="31"/>
      <c r="AJ416" s="14"/>
      <c r="AK416" s="31"/>
      <c r="AN416">
        <v>2</v>
      </c>
      <c r="AR416" s="31"/>
      <c r="AW416" s="31"/>
      <c r="BA416" s="31"/>
      <c r="BE416" s="31"/>
    </row>
    <row r="417" spans="2:57" x14ac:dyDescent="0.25">
      <c r="B417" s="30">
        <v>44090</v>
      </c>
      <c r="C417" s="25" t="s">
        <v>182</v>
      </c>
      <c r="D417" s="51" t="s">
        <v>1295</v>
      </c>
      <c r="H417" s="31"/>
      <c r="M417" s="31"/>
      <c r="Q417" s="31"/>
      <c r="U417" s="31"/>
      <c r="Y417" s="31"/>
      <c r="AC417" s="31"/>
      <c r="AG417" s="31"/>
      <c r="AJ417" s="14"/>
      <c r="AK417" s="31"/>
      <c r="AR417" s="31"/>
      <c r="AW417" s="31"/>
      <c r="BA417" s="31"/>
      <c r="BE417" s="31"/>
    </row>
    <row r="418" spans="2:57" x14ac:dyDescent="0.25">
      <c r="B418" s="30">
        <v>44091</v>
      </c>
      <c r="C418" s="25" t="s">
        <v>167</v>
      </c>
      <c r="D418" s="51"/>
      <c r="H418" s="31">
        <v>1</v>
      </c>
      <c r="M418" s="31"/>
      <c r="N418">
        <v>3</v>
      </c>
      <c r="Q418" s="31"/>
      <c r="T418">
        <v>1</v>
      </c>
      <c r="U418" s="31"/>
      <c r="Y418" s="31"/>
      <c r="AC418" s="31"/>
      <c r="AG418" s="31"/>
      <c r="AJ418" s="14"/>
      <c r="AK418" s="31"/>
      <c r="AN418">
        <v>4</v>
      </c>
      <c r="AR418" s="31"/>
      <c r="AW418" s="31"/>
      <c r="BA418" s="31"/>
      <c r="BE418" s="31"/>
    </row>
    <row r="419" spans="2:57" x14ac:dyDescent="0.25">
      <c r="B419" s="30">
        <v>44092</v>
      </c>
      <c r="C419" s="25" t="s">
        <v>166</v>
      </c>
      <c r="D419" s="51"/>
      <c r="H419" s="31"/>
      <c r="M419" s="31"/>
      <c r="N419">
        <v>1</v>
      </c>
      <c r="Q419" s="31"/>
      <c r="U419" s="31"/>
      <c r="V419">
        <v>1</v>
      </c>
      <c r="Y419" s="31"/>
      <c r="AC419" s="31"/>
      <c r="AF419">
        <v>1</v>
      </c>
      <c r="AG419" s="31"/>
      <c r="AJ419" s="14"/>
      <c r="AK419" s="31"/>
      <c r="AN419">
        <v>3</v>
      </c>
      <c r="AR419" s="31"/>
      <c r="AW419" s="31"/>
      <c r="BA419" s="31"/>
      <c r="BE419" s="31"/>
    </row>
    <row r="420" spans="2:57" x14ac:dyDescent="0.25">
      <c r="B420" s="30">
        <v>44093</v>
      </c>
      <c r="C420" s="25" t="s">
        <v>165</v>
      </c>
      <c r="D420" s="51"/>
      <c r="H420" s="31"/>
      <c r="M420" s="31"/>
      <c r="N420">
        <v>1</v>
      </c>
      <c r="Q420" s="31"/>
      <c r="U420" s="31"/>
      <c r="V420">
        <v>1</v>
      </c>
      <c r="Y420" s="31"/>
      <c r="AC420" s="31"/>
      <c r="AF420">
        <v>2</v>
      </c>
      <c r="AG420" s="31"/>
      <c r="AJ420" s="14"/>
      <c r="AK420" s="31"/>
      <c r="AN420">
        <v>5</v>
      </c>
      <c r="AR420" s="31"/>
      <c r="AW420" s="31"/>
      <c r="BA420" s="31"/>
      <c r="BE420" s="31"/>
    </row>
    <row r="421" spans="2:57" x14ac:dyDescent="0.25">
      <c r="B421" s="30">
        <v>44094</v>
      </c>
      <c r="C421" s="25" t="s">
        <v>164</v>
      </c>
      <c r="D421" s="51" t="s">
        <v>1322</v>
      </c>
      <c r="F421">
        <v>2</v>
      </c>
      <c r="G421">
        <v>1</v>
      </c>
      <c r="H421" s="31"/>
      <c r="M421" s="31"/>
      <c r="Q421" s="31"/>
      <c r="R421">
        <v>1</v>
      </c>
      <c r="U421" s="31"/>
      <c r="V421">
        <v>1</v>
      </c>
      <c r="Y421" s="31"/>
      <c r="AC421" s="31"/>
      <c r="AF421">
        <v>3</v>
      </c>
      <c r="AG421" s="31"/>
      <c r="AJ421" s="14"/>
      <c r="AK421" s="31"/>
      <c r="AN421">
        <v>1</v>
      </c>
      <c r="AR421" s="31"/>
      <c r="AW421" s="31"/>
      <c r="BA421" s="31"/>
      <c r="BE421" s="31"/>
    </row>
    <row r="422" spans="2:57" x14ac:dyDescent="0.25">
      <c r="B422" s="30">
        <v>44095</v>
      </c>
      <c r="C422" s="25" t="s">
        <v>175</v>
      </c>
      <c r="D422" s="51" t="s">
        <v>1327</v>
      </c>
      <c r="F422">
        <v>1</v>
      </c>
      <c r="G422">
        <v>1</v>
      </c>
      <c r="H422" s="31"/>
      <c r="M422" s="31"/>
      <c r="N422">
        <v>1</v>
      </c>
      <c r="Q422" s="31"/>
      <c r="R422">
        <v>1</v>
      </c>
      <c r="U422" s="31"/>
      <c r="Y422" s="31"/>
      <c r="AC422" s="31"/>
      <c r="AF422">
        <v>1</v>
      </c>
      <c r="AG422" s="31"/>
      <c r="AJ422" s="14"/>
      <c r="AK422" s="31"/>
      <c r="AN422">
        <v>2</v>
      </c>
      <c r="AR422" s="31"/>
      <c r="AW422" s="31"/>
      <c r="BA422" s="31"/>
      <c r="BE422" s="31"/>
    </row>
    <row r="423" spans="2:57" x14ac:dyDescent="0.25">
      <c r="B423" s="30">
        <v>44096</v>
      </c>
      <c r="C423" s="25" t="s">
        <v>181</v>
      </c>
      <c r="D423" s="51"/>
      <c r="F423">
        <v>1</v>
      </c>
      <c r="H423" s="31"/>
      <c r="M423" s="31"/>
      <c r="Q423" s="31"/>
      <c r="U423" s="31"/>
      <c r="Y423" s="31"/>
      <c r="AC423" s="31"/>
      <c r="AG423" s="31"/>
      <c r="AJ423" s="14"/>
      <c r="AK423" s="31"/>
      <c r="AN423">
        <v>1</v>
      </c>
      <c r="AR423" s="31"/>
      <c r="AW423" s="31"/>
      <c r="BA423" s="31"/>
      <c r="BE423" s="31"/>
    </row>
    <row r="424" spans="2:57" x14ac:dyDescent="0.25">
      <c r="B424" s="30">
        <v>44097</v>
      </c>
      <c r="C424" s="25" t="s">
        <v>182</v>
      </c>
      <c r="D424" s="51"/>
      <c r="F424">
        <v>2</v>
      </c>
      <c r="G424">
        <v>4</v>
      </c>
      <c r="H424" s="31"/>
      <c r="M424" s="31"/>
      <c r="Q424" s="31"/>
      <c r="U424" s="31"/>
      <c r="V424">
        <v>3</v>
      </c>
      <c r="Y424" s="31"/>
      <c r="AC424" s="31"/>
      <c r="AG424" s="31"/>
      <c r="AJ424" s="14"/>
      <c r="AK424" s="31">
        <v>1</v>
      </c>
      <c r="AN424">
        <v>1</v>
      </c>
      <c r="AR424" s="31"/>
      <c r="AW424" s="31"/>
      <c r="BA424" s="31"/>
      <c r="BE424" s="31"/>
    </row>
    <row r="425" spans="2:57" x14ac:dyDescent="0.25">
      <c r="B425" s="30">
        <v>44098</v>
      </c>
      <c r="C425" s="25" t="s">
        <v>167</v>
      </c>
      <c r="D425" s="51"/>
      <c r="E425">
        <v>4</v>
      </c>
      <c r="F425">
        <v>2</v>
      </c>
      <c r="G425">
        <v>2</v>
      </c>
      <c r="H425" s="31"/>
      <c r="M425" s="31"/>
      <c r="N425">
        <v>1</v>
      </c>
      <c r="Q425" s="31"/>
      <c r="U425" s="31"/>
      <c r="Y425" s="31"/>
      <c r="AC425" s="31"/>
      <c r="AG425" s="31"/>
      <c r="AJ425" s="14"/>
      <c r="AK425" s="31"/>
      <c r="AR425" s="31"/>
      <c r="AW425" s="31"/>
      <c r="BA425" s="31"/>
      <c r="BE425" s="31"/>
    </row>
    <row r="426" spans="2:57" x14ac:dyDescent="0.25">
      <c r="B426" s="30">
        <v>44099</v>
      </c>
      <c r="C426" s="25" t="s">
        <v>166</v>
      </c>
      <c r="D426" s="51"/>
      <c r="F426">
        <v>2</v>
      </c>
      <c r="G426">
        <v>3</v>
      </c>
      <c r="H426" s="31">
        <v>1</v>
      </c>
      <c r="M426" s="31"/>
      <c r="N426">
        <v>2</v>
      </c>
      <c r="Q426" s="31"/>
      <c r="U426" s="31"/>
      <c r="Y426" s="31"/>
      <c r="AC426" s="31"/>
      <c r="AG426" s="31"/>
      <c r="AJ426" s="14"/>
      <c r="AK426" s="31"/>
      <c r="AN426">
        <v>3</v>
      </c>
      <c r="AR426" s="31"/>
      <c r="AW426" s="31"/>
      <c r="BA426" s="31"/>
      <c r="BE426" s="31"/>
    </row>
    <row r="427" spans="2:57" x14ac:dyDescent="0.25">
      <c r="B427" s="30">
        <v>44100</v>
      </c>
      <c r="C427" s="25" t="s">
        <v>165</v>
      </c>
      <c r="D427" s="51"/>
      <c r="H427" s="31"/>
      <c r="M427" s="31"/>
      <c r="Q427" s="31"/>
      <c r="U427" s="31"/>
      <c r="Y427" s="31"/>
      <c r="AC427" s="31"/>
      <c r="AG427" s="31"/>
      <c r="AJ427" s="14"/>
      <c r="AK427" s="31"/>
      <c r="AN427">
        <v>3</v>
      </c>
      <c r="AR427" s="31"/>
      <c r="AW427" s="31"/>
      <c r="BA427" s="31"/>
      <c r="BE427" s="31"/>
    </row>
    <row r="428" spans="2:57" x14ac:dyDescent="0.25">
      <c r="B428" s="30">
        <v>44101</v>
      </c>
      <c r="C428" s="25" t="s">
        <v>164</v>
      </c>
      <c r="D428" s="51"/>
      <c r="H428" s="31"/>
      <c r="M428" s="31"/>
      <c r="N428">
        <v>2</v>
      </c>
      <c r="Q428" s="31"/>
      <c r="U428" s="31"/>
      <c r="Y428" s="31"/>
      <c r="AC428" s="31"/>
      <c r="AG428" s="31"/>
      <c r="AJ428" s="14"/>
      <c r="AK428" s="31"/>
      <c r="AN428">
        <v>4</v>
      </c>
      <c r="AR428" s="31"/>
      <c r="AW428" s="31"/>
      <c r="BA428" s="31"/>
      <c r="BE428" s="31"/>
    </row>
    <row r="429" spans="2:57" x14ac:dyDescent="0.25">
      <c r="B429" s="30">
        <v>44102</v>
      </c>
      <c r="C429" s="25" t="s">
        <v>175</v>
      </c>
      <c r="D429" s="51"/>
      <c r="H429" s="31">
        <v>4</v>
      </c>
      <c r="M429" s="31"/>
      <c r="Q429" s="31"/>
      <c r="U429" s="31"/>
      <c r="V429">
        <v>1</v>
      </c>
      <c r="Y429" s="31"/>
      <c r="AC429" s="31"/>
      <c r="AF429">
        <v>1</v>
      </c>
      <c r="AG429" s="31"/>
      <c r="AJ429" s="14"/>
      <c r="AK429" s="31"/>
      <c r="AL429">
        <v>1</v>
      </c>
      <c r="AR429" s="31"/>
      <c r="AW429" s="31"/>
      <c r="BA429" s="31"/>
      <c r="BE429" s="31"/>
    </row>
    <row r="430" spans="2:57" x14ac:dyDescent="0.25">
      <c r="B430" s="30">
        <v>44103</v>
      </c>
      <c r="C430" s="25" t="s">
        <v>181</v>
      </c>
      <c r="D430" s="51"/>
      <c r="F430">
        <v>1</v>
      </c>
      <c r="G430">
        <v>1</v>
      </c>
      <c r="H430" s="31">
        <v>7</v>
      </c>
      <c r="M430" s="31"/>
      <c r="N430">
        <v>3</v>
      </c>
      <c r="Q430" s="31"/>
      <c r="U430" s="31"/>
      <c r="Y430" s="31"/>
      <c r="AC430" s="31"/>
      <c r="AF430">
        <v>4</v>
      </c>
      <c r="AG430" s="31"/>
      <c r="AJ430" s="14"/>
      <c r="AK430" s="31"/>
      <c r="AL430">
        <v>1</v>
      </c>
      <c r="AR430" s="31"/>
      <c r="AW430" s="31"/>
      <c r="BA430" s="31"/>
      <c r="BE430" s="31"/>
    </row>
    <row r="431" spans="2:57" x14ac:dyDescent="0.25">
      <c r="B431" s="30">
        <v>44104</v>
      </c>
      <c r="C431" s="25" t="s">
        <v>182</v>
      </c>
      <c r="D431" s="51"/>
      <c r="H431" s="31"/>
      <c r="M431" s="31"/>
      <c r="N431">
        <v>1</v>
      </c>
      <c r="Q431" s="31"/>
      <c r="U431" s="31"/>
      <c r="Y431" s="31"/>
      <c r="AC431" s="31"/>
      <c r="AF431">
        <v>2</v>
      </c>
      <c r="AG431" s="31"/>
      <c r="AJ431" s="14"/>
      <c r="AK431" s="31"/>
      <c r="AN431">
        <v>1</v>
      </c>
      <c r="AR431" s="31"/>
      <c r="AW431" s="31"/>
      <c r="BA431" s="31"/>
      <c r="BE431" s="31"/>
    </row>
    <row r="432" spans="2:57" x14ac:dyDescent="0.25">
      <c r="B432" s="30">
        <v>44105</v>
      </c>
      <c r="C432" s="25" t="s">
        <v>167</v>
      </c>
      <c r="D432" s="51"/>
      <c r="E432">
        <v>2</v>
      </c>
      <c r="F432">
        <v>1</v>
      </c>
      <c r="G432">
        <v>1</v>
      </c>
      <c r="H432" s="31"/>
      <c r="M432" s="31"/>
      <c r="Q432" s="31"/>
      <c r="U432" s="31"/>
      <c r="V432">
        <v>6</v>
      </c>
      <c r="Y432" s="31"/>
      <c r="AC432" s="31"/>
      <c r="AF432">
        <v>3</v>
      </c>
      <c r="AG432" s="31"/>
      <c r="AJ432" s="14"/>
      <c r="AK432" s="31">
        <v>3</v>
      </c>
      <c r="AR432" s="31"/>
      <c r="AW432" s="31"/>
      <c r="BA432" s="31"/>
      <c r="BE432" s="31"/>
    </row>
    <row r="433" spans="2:57" x14ac:dyDescent="0.25">
      <c r="B433" s="30">
        <v>44106</v>
      </c>
      <c r="C433" s="25" t="s">
        <v>166</v>
      </c>
      <c r="D433" s="51"/>
      <c r="H433" s="31"/>
      <c r="M433" s="31"/>
      <c r="Q433" s="31"/>
      <c r="U433" s="31"/>
      <c r="Y433" s="31"/>
      <c r="AC433" s="31"/>
      <c r="AF433">
        <v>1</v>
      </c>
      <c r="AG433" s="31"/>
      <c r="AJ433" s="14"/>
      <c r="AK433" s="31"/>
      <c r="AR433" s="31"/>
      <c r="AW433" s="31"/>
      <c r="BA433" s="31"/>
      <c r="BE433" s="31"/>
    </row>
    <row r="434" spans="2:57" x14ac:dyDescent="0.25">
      <c r="B434" s="30">
        <v>44107</v>
      </c>
      <c r="C434" s="25" t="s">
        <v>165</v>
      </c>
      <c r="D434" s="51"/>
      <c r="G434">
        <v>1</v>
      </c>
      <c r="H434" s="31">
        <v>1</v>
      </c>
      <c r="M434" s="31"/>
      <c r="N434">
        <v>5</v>
      </c>
      <c r="Q434" s="31"/>
      <c r="U434" s="31"/>
      <c r="V434">
        <v>2</v>
      </c>
      <c r="Y434" s="31"/>
      <c r="AC434" s="31"/>
      <c r="AF434">
        <v>1</v>
      </c>
      <c r="AG434" s="31"/>
      <c r="AJ434" s="14"/>
      <c r="AK434" s="31"/>
      <c r="AN434">
        <v>1</v>
      </c>
      <c r="AQ434">
        <v>1</v>
      </c>
      <c r="AR434" s="31"/>
      <c r="AV434">
        <v>3</v>
      </c>
      <c r="AW434" s="31"/>
      <c r="BA434" s="31"/>
      <c r="BE434" s="31"/>
    </row>
    <row r="435" spans="2:57" x14ac:dyDescent="0.25">
      <c r="B435" s="30">
        <v>44108</v>
      </c>
      <c r="C435" s="25" t="s">
        <v>164</v>
      </c>
      <c r="D435" s="51"/>
      <c r="H435" s="31"/>
      <c r="M435" s="31"/>
      <c r="N435">
        <v>5</v>
      </c>
      <c r="Q435" s="31"/>
      <c r="U435" s="31"/>
      <c r="V435">
        <v>1</v>
      </c>
      <c r="Y435" s="31"/>
      <c r="AC435" s="31"/>
      <c r="AF435">
        <v>3</v>
      </c>
      <c r="AG435" s="31"/>
      <c r="AI435">
        <v>2</v>
      </c>
      <c r="AJ435" s="14"/>
      <c r="AK435" s="31">
        <v>1</v>
      </c>
      <c r="AM435">
        <v>2</v>
      </c>
      <c r="AN435">
        <v>1</v>
      </c>
      <c r="AR435" s="31"/>
      <c r="AV435">
        <v>1</v>
      </c>
      <c r="AW435" s="31"/>
      <c r="BA435" s="31"/>
      <c r="BE435" s="31"/>
    </row>
    <row r="436" spans="2:57" x14ac:dyDescent="0.25">
      <c r="B436" s="30">
        <v>44109</v>
      </c>
      <c r="C436" s="25" t="s">
        <v>175</v>
      </c>
      <c r="D436" s="51"/>
      <c r="E436">
        <v>1</v>
      </c>
      <c r="H436" s="31"/>
      <c r="M436" s="31"/>
      <c r="N436">
        <v>4</v>
      </c>
      <c r="Q436" s="31"/>
      <c r="U436" s="31"/>
      <c r="Y436" s="31"/>
      <c r="AC436" s="31"/>
      <c r="AF436">
        <v>3</v>
      </c>
      <c r="AG436" s="31"/>
      <c r="AJ436" s="14"/>
      <c r="AK436" s="31"/>
      <c r="AR436" s="31"/>
      <c r="AV436">
        <v>2</v>
      </c>
      <c r="AW436" s="31"/>
      <c r="BA436" s="31"/>
      <c r="BE436" s="31"/>
    </row>
    <row r="437" spans="2:57" x14ac:dyDescent="0.25">
      <c r="B437" s="30">
        <v>44110</v>
      </c>
      <c r="C437" s="25" t="s">
        <v>181</v>
      </c>
      <c r="D437" s="51" t="s">
        <v>1367</v>
      </c>
      <c r="H437" s="31">
        <v>1</v>
      </c>
      <c r="L437">
        <v>1</v>
      </c>
      <c r="M437" s="31"/>
      <c r="N437">
        <v>7</v>
      </c>
      <c r="Q437" s="31"/>
      <c r="U437" s="31"/>
      <c r="V437">
        <v>1</v>
      </c>
      <c r="Y437" s="31"/>
      <c r="AC437" s="31"/>
      <c r="AG437" s="31"/>
      <c r="AJ437" s="14"/>
      <c r="AK437" s="31"/>
      <c r="AR437" s="31"/>
      <c r="AW437" s="31"/>
      <c r="BA437" s="31"/>
      <c r="BD437">
        <v>1</v>
      </c>
      <c r="BE437" s="31"/>
    </row>
    <row r="438" spans="2:57" x14ac:dyDescent="0.25">
      <c r="B438" s="30">
        <v>44111</v>
      </c>
      <c r="C438" s="25" t="s">
        <v>182</v>
      </c>
      <c r="D438" s="51"/>
      <c r="E438">
        <v>1</v>
      </c>
      <c r="F438">
        <v>3</v>
      </c>
      <c r="G438">
        <v>4</v>
      </c>
      <c r="H438" s="31">
        <v>1</v>
      </c>
      <c r="M438" s="31"/>
      <c r="N438">
        <v>6</v>
      </c>
      <c r="Q438" s="31"/>
      <c r="U438" s="31"/>
      <c r="Y438" s="31"/>
      <c r="AC438" s="31"/>
      <c r="AF438">
        <v>2</v>
      </c>
      <c r="AG438" s="31"/>
      <c r="AJ438" s="14"/>
      <c r="AK438" s="31"/>
      <c r="AR438" s="31"/>
      <c r="AW438" s="31"/>
      <c r="BA438" s="31"/>
      <c r="BE438" s="31"/>
    </row>
    <row r="439" spans="2:57" x14ac:dyDescent="0.25">
      <c r="B439" s="30">
        <v>44112</v>
      </c>
      <c r="C439" s="25" t="s">
        <v>167</v>
      </c>
      <c r="D439" s="51"/>
      <c r="F439">
        <v>3</v>
      </c>
      <c r="H439" s="31">
        <v>2</v>
      </c>
      <c r="M439" s="31"/>
      <c r="N439">
        <v>3</v>
      </c>
      <c r="Q439" s="31"/>
      <c r="U439" s="31"/>
      <c r="Y439" s="31"/>
      <c r="AC439" s="31"/>
      <c r="AF439">
        <v>1</v>
      </c>
      <c r="AG439" s="31"/>
      <c r="AI439">
        <v>1</v>
      </c>
      <c r="AJ439" s="14"/>
      <c r="AK439" s="31">
        <v>2</v>
      </c>
      <c r="AR439" s="31"/>
      <c r="AV439">
        <v>11</v>
      </c>
      <c r="AW439" s="31"/>
      <c r="BA439" s="31"/>
      <c r="BE439" s="31"/>
    </row>
    <row r="440" spans="2:57" x14ac:dyDescent="0.25">
      <c r="B440" s="30">
        <v>44113</v>
      </c>
      <c r="C440" s="25" t="s">
        <v>166</v>
      </c>
      <c r="D440" s="51"/>
      <c r="F440">
        <v>1</v>
      </c>
      <c r="H440" s="31">
        <v>1</v>
      </c>
      <c r="M440" s="31"/>
      <c r="N440">
        <v>2</v>
      </c>
      <c r="Q440" s="31"/>
      <c r="U440" s="31"/>
      <c r="V440">
        <v>1</v>
      </c>
      <c r="Y440" s="31"/>
      <c r="AC440" s="31"/>
      <c r="AF440">
        <v>1</v>
      </c>
      <c r="AG440" s="31"/>
      <c r="AI440">
        <v>3</v>
      </c>
      <c r="AJ440" s="14"/>
      <c r="AK440" s="31"/>
      <c r="AR440" s="31"/>
      <c r="AV440">
        <v>8</v>
      </c>
      <c r="AW440" s="31"/>
      <c r="BA440" s="31"/>
      <c r="BE440" s="31"/>
    </row>
    <row r="441" spans="2:57" x14ac:dyDescent="0.25">
      <c r="B441" s="30">
        <v>44114</v>
      </c>
      <c r="C441" s="25" t="s">
        <v>165</v>
      </c>
      <c r="D441" s="51"/>
      <c r="E441">
        <v>1</v>
      </c>
      <c r="F441">
        <v>2</v>
      </c>
      <c r="H441" s="31">
        <v>1</v>
      </c>
      <c r="M441" s="31"/>
      <c r="N441">
        <v>4</v>
      </c>
      <c r="Q441" s="31"/>
      <c r="U441" s="31"/>
      <c r="W441">
        <v>1</v>
      </c>
      <c r="Y441" s="31"/>
      <c r="AC441" s="31"/>
      <c r="AG441" s="31"/>
      <c r="AI441">
        <v>1</v>
      </c>
      <c r="AJ441" s="14"/>
      <c r="AK441" s="31">
        <v>2</v>
      </c>
      <c r="AR441" s="31"/>
      <c r="AV441">
        <v>3</v>
      </c>
      <c r="AW441" s="31"/>
      <c r="BA441" s="31"/>
      <c r="BE441" s="31"/>
    </row>
    <row r="442" spans="2:57" x14ac:dyDescent="0.25">
      <c r="B442" s="30">
        <v>44115</v>
      </c>
      <c r="C442" s="25" t="s">
        <v>164</v>
      </c>
      <c r="D442" s="51"/>
      <c r="F442">
        <v>1</v>
      </c>
      <c r="G442">
        <v>2</v>
      </c>
      <c r="H442" s="31">
        <v>2</v>
      </c>
      <c r="M442" s="31"/>
      <c r="N442">
        <v>4</v>
      </c>
      <c r="Q442" s="31"/>
      <c r="U442" s="31"/>
      <c r="Y442" s="31"/>
      <c r="AC442" s="31"/>
      <c r="AG442" s="31"/>
      <c r="AH442">
        <v>2</v>
      </c>
      <c r="AI442">
        <v>3</v>
      </c>
      <c r="AJ442" s="14"/>
      <c r="AK442" s="31"/>
      <c r="AR442" s="31"/>
      <c r="AW442" s="31"/>
      <c r="BA442" s="31"/>
      <c r="BE442" s="31"/>
    </row>
    <row r="443" spans="2:57" x14ac:dyDescent="0.25">
      <c r="B443" s="30">
        <v>44116</v>
      </c>
      <c r="C443" s="25" t="s">
        <v>175</v>
      </c>
      <c r="D443" s="51"/>
      <c r="H443" s="31"/>
      <c r="M443" s="31"/>
      <c r="Q443" s="31"/>
      <c r="U443" s="31"/>
      <c r="Y443" s="31"/>
      <c r="AC443" s="31"/>
      <c r="AF443">
        <v>4</v>
      </c>
      <c r="AG443" s="31"/>
      <c r="AJ443" s="14"/>
      <c r="AK443" s="31"/>
      <c r="AR443" s="31"/>
      <c r="AW443" s="31"/>
      <c r="BA443" s="31"/>
      <c r="BE443" s="31"/>
    </row>
    <row r="444" spans="2:57" x14ac:dyDescent="0.25">
      <c r="B444" s="30">
        <v>44117</v>
      </c>
      <c r="C444" s="25" t="s">
        <v>181</v>
      </c>
      <c r="D444" s="51"/>
      <c r="E444">
        <v>1</v>
      </c>
      <c r="F444">
        <v>4</v>
      </c>
      <c r="H444" s="31"/>
      <c r="M444" s="31"/>
      <c r="N444">
        <v>1</v>
      </c>
      <c r="Q444" s="31"/>
      <c r="U444" s="31"/>
      <c r="Y444" s="31"/>
      <c r="AC444" s="31"/>
      <c r="AF444">
        <v>2</v>
      </c>
      <c r="AG444" s="31"/>
      <c r="AJ444" s="14"/>
      <c r="AK444" s="31"/>
      <c r="AR444" s="31"/>
      <c r="AW444" s="31"/>
      <c r="BA444" s="31"/>
      <c r="BE444" s="31"/>
    </row>
    <row r="445" spans="2:57" x14ac:dyDescent="0.25">
      <c r="B445" s="30">
        <v>44118</v>
      </c>
      <c r="C445" s="25" t="s">
        <v>182</v>
      </c>
      <c r="D445" s="51"/>
      <c r="E445">
        <v>1</v>
      </c>
      <c r="F445">
        <v>4</v>
      </c>
      <c r="G445">
        <v>2</v>
      </c>
      <c r="H445" s="31"/>
      <c r="M445" s="31"/>
      <c r="N445">
        <v>2</v>
      </c>
      <c r="Q445" s="31"/>
      <c r="U445" s="31"/>
      <c r="Y445" s="31"/>
      <c r="AC445" s="31"/>
      <c r="AG445" s="31"/>
      <c r="AJ445" s="14"/>
      <c r="AK445" s="31"/>
      <c r="AR445" s="31"/>
      <c r="AW445" s="31"/>
      <c r="BA445" s="31"/>
      <c r="BE445" s="31"/>
    </row>
    <row r="446" spans="2:57" x14ac:dyDescent="0.25">
      <c r="B446" s="30">
        <v>44119</v>
      </c>
      <c r="C446" s="25" t="s">
        <v>167</v>
      </c>
      <c r="D446" s="51"/>
      <c r="E446">
        <v>1</v>
      </c>
      <c r="F446">
        <v>5</v>
      </c>
      <c r="G446">
        <v>2</v>
      </c>
      <c r="H446" s="31"/>
      <c r="L446">
        <v>1</v>
      </c>
      <c r="M446" s="31"/>
      <c r="N446">
        <v>2</v>
      </c>
      <c r="Q446" s="31"/>
      <c r="S446">
        <v>1</v>
      </c>
      <c r="U446" s="31"/>
      <c r="Y446" s="31"/>
      <c r="AC446" s="31"/>
      <c r="AG446" s="31"/>
      <c r="AJ446" s="14"/>
      <c r="AK446" s="31"/>
      <c r="AR446" s="31"/>
      <c r="AV446">
        <v>4</v>
      </c>
      <c r="AW446" s="31"/>
      <c r="BA446" s="31"/>
      <c r="BE446" s="31"/>
    </row>
    <row r="447" spans="2:57" x14ac:dyDescent="0.25">
      <c r="B447" s="30">
        <v>44120</v>
      </c>
      <c r="C447" s="25" t="s">
        <v>166</v>
      </c>
      <c r="D447" s="51" t="s">
        <v>1399</v>
      </c>
      <c r="F447">
        <v>2</v>
      </c>
      <c r="G447">
        <v>2</v>
      </c>
      <c r="H447" s="31">
        <v>1</v>
      </c>
      <c r="M447" s="31"/>
      <c r="N447">
        <v>4</v>
      </c>
      <c r="Q447" s="31"/>
      <c r="R447">
        <v>1</v>
      </c>
      <c r="U447" s="31"/>
      <c r="Y447" s="31"/>
      <c r="AC447" s="31"/>
      <c r="AG447" s="31"/>
      <c r="AJ447" s="14"/>
      <c r="AK447" s="31">
        <v>1</v>
      </c>
      <c r="AR447" s="31"/>
      <c r="AW447" s="31"/>
      <c r="BA447" s="31"/>
      <c r="BE447" s="31"/>
    </row>
    <row r="448" spans="2:57" x14ac:dyDescent="0.25">
      <c r="B448" s="30">
        <v>44121</v>
      </c>
      <c r="C448" s="25" t="s">
        <v>165</v>
      </c>
      <c r="D448" s="51"/>
      <c r="E448">
        <v>1</v>
      </c>
      <c r="F448">
        <v>3</v>
      </c>
      <c r="H448" s="31"/>
      <c r="M448" s="31"/>
      <c r="N448">
        <v>5</v>
      </c>
      <c r="Q448" s="31"/>
      <c r="U448" s="31"/>
      <c r="W448">
        <v>1</v>
      </c>
      <c r="Y448" s="31"/>
      <c r="AC448" s="31"/>
      <c r="AF448">
        <v>1</v>
      </c>
      <c r="AG448" s="31"/>
      <c r="AJ448" s="14"/>
      <c r="AK448" s="31">
        <v>1</v>
      </c>
      <c r="AR448" s="31"/>
      <c r="AW448" s="31"/>
      <c r="BA448" s="31"/>
      <c r="BE448" s="31"/>
    </row>
    <row r="449" spans="2:57" x14ac:dyDescent="0.25">
      <c r="B449" s="30">
        <v>44122</v>
      </c>
      <c r="C449" s="25" t="s">
        <v>164</v>
      </c>
      <c r="D449" s="51"/>
      <c r="F449">
        <v>3</v>
      </c>
      <c r="G449">
        <v>2</v>
      </c>
      <c r="H449" s="31">
        <v>1</v>
      </c>
      <c r="M449" s="31"/>
      <c r="N449">
        <v>4</v>
      </c>
      <c r="Q449" s="31"/>
      <c r="U449" s="31"/>
      <c r="Y449" s="31"/>
      <c r="AC449" s="31"/>
      <c r="AF449">
        <v>2</v>
      </c>
      <c r="AG449" s="31"/>
      <c r="AJ449" s="14"/>
      <c r="AK449" s="31">
        <v>1</v>
      </c>
      <c r="AR449" s="31"/>
      <c r="AW449" s="31"/>
      <c r="BA449" s="31"/>
      <c r="BD449">
        <v>1</v>
      </c>
      <c r="BE449" s="31"/>
    </row>
    <row r="450" spans="2:57" x14ac:dyDescent="0.25">
      <c r="B450" s="30">
        <v>44123</v>
      </c>
      <c r="C450" s="25" t="s">
        <v>175</v>
      </c>
      <c r="D450" s="51"/>
      <c r="H450" s="31"/>
      <c r="M450" s="31"/>
      <c r="Q450" s="31"/>
      <c r="U450" s="31"/>
      <c r="Y450" s="31"/>
      <c r="AC450" s="31"/>
      <c r="AG450" s="31"/>
      <c r="AJ450" s="14"/>
      <c r="AK450" s="31"/>
      <c r="AR450" s="31"/>
      <c r="AW450" s="31"/>
      <c r="BA450" s="31"/>
      <c r="BE450" s="31"/>
    </row>
    <row r="451" spans="2:57" x14ac:dyDescent="0.25">
      <c r="B451" s="30">
        <v>44124</v>
      </c>
      <c r="C451" s="25" t="s">
        <v>181</v>
      </c>
      <c r="D451" s="51"/>
      <c r="G451">
        <v>1</v>
      </c>
      <c r="H451" s="31"/>
      <c r="M451" s="31"/>
      <c r="N451">
        <v>3</v>
      </c>
      <c r="Q451" s="31"/>
      <c r="U451" s="31"/>
      <c r="Y451" s="31"/>
      <c r="AC451" s="31"/>
      <c r="AG451" s="31"/>
      <c r="AJ451" s="14"/>
      <c r="AK451" s="31">
        <v>1</v>
      </c>
      <c r="AR451" s="31"/>
      <c r="AW451" s="31"/>
      <c r="BA451" s="31"/>
      <c r="BE451" s="31"/>
    </row>
    <row r="452" spans="2:57" x14ac:dyDescent="0.25">
      <c r="B452" s="30">
        <v>44125</v>
      </c>
      <c r="C452" s="25" t="s">
        <v>182</v>
      </c>
      <c r="D452" s="51"/>
      <c r="F452">
        <v>1</v>
      </c>
      <c r="H452" s="31">
        <v>1</v>
      </c>
      <c r="M452" s="31"/>
      <c r="N452">
        <v>2</v>
      </c>
      <c r="Q452" s="31"/>
      <c r="U452" s="31"/>
      <c r="Y452" s="31"/>
      <c r="AC452" s="31"/>
      <c r="AF452">
        <v>3</v>
      </c>
      <c r="AG452" s="31"/>
      <c r="AJ452" s="14"/>
      <c r="AK452" s="31"/>
      <c r="AR452" s="31"/>
      <c r="AW452" s="31"/>
      <c r="BA452" s="31"/>
      <c r="BE452" s="31"/>
    </row>
    <row r="453" spans="2:57" x14ac:dyDescent="0.25">
      <c r="B453" s="30">
        <v>44126</v>
      </c>
      <c r="C453" s="25" t="s">
        <v>167</v>
      </c>
      <c r="D453" s="51"/>
      <c r="F453">
        <v>4</v>
      </c>
      <c r="G453">
        <v>2</v>
      </c>
      <c r="H453" s="31">
        <v>1</v>
      </c>
      <c r="M453" s="31"/>
      <c r="N453">
        <v>3</v>
      </c>
      <c r="Q453" s="31"/>
      <c r="U453" s="31"/>
      <c r="Y453" s="31"/>
      <c r="AC453" s="31"/>
      <c r="AF453">
        <v>1</v>
      </c>
      <c r="AG453" s="31"/>
      <c r="AI453">
        <v>1</v>
      </c>
      <c r="AJ453" s="14"/>
      <c r="AK453" s="31">
        <v>1</v>
      </c>
      <c r="AR453" s="31"/>
      <c r="AW453" s="31"/>
      <c r="BA453" s="31"/>
      <c r="BE453" s="31"/>
    </row>
    <row r="454" spans="2:57" x14ac:dyDescent="0.25">
      <c r="B454" s="30">
        <v>44127</v>
      </c>
      <c r="C454" s="25" t="s">
        <v>166</v>
      </c>
      <c r="D454" s="51" t="s">
        <v>1424</v>
      </c>
      <c r="F454">
        <v>1</v>
      </c>
      <c r="G454">
        <v>2</v>
      </c>
      <c r="H454" s="31"/>
      <c r="M454" s="31"/>
      <c r="N454">
        <v>2</v>
      </c>
      <c r="Q454" s="31"/>
      <c r="S454">
        <v>1</v>
      </c>
      <c r="U454" s="31"/>
      <c r="Y454" s="31"/>
      <c r="AC454" s="31">
        <v>12</v>
      </c>
      <c r="AF454">
        <v>2</v>
      </c>
      <c r="AG454" s="31"/>
      <c r="AI454">
        <v>2</v>
      </c>
      <c r="AJ454" s="14"/>
      <c r="AK454" s="31"/>
      <c r="AR454" s="31"/>
      <c r="AW454" s="31"/>
      <c r="BA454" s="31"/>
      <c r="BE454" s="31"/>
    </row>
    <row r="455" spans="2:57" x14ac:dyDescent="0.25">
      <c r="B455" s="30">
        <v>44128</v>
      </c>
      <c r="C455" s="25" t="s">
        <v>165</v>
      </c>
      <c r="D455" s="51"/>
      <c r="H455" s="31">
        <v>1</v>
      </c>
      <c r="M455" s="31"/>
      <c r="N455">
        <v>8</v>
      </c>
      <c r="Q455" s="31"/>
      <c r="U455" s="31"/>
      <c r="Y455" s="31"/>
      <c r="AC455" s="31"/>
      <c r="AF455">
        <v>2</v>
      </c>
      <c r="AG455" s="31"/>
      <c r="AJ455" s="14"/>
      <c r="AK455" s="31">
        <v>1</v>
      </c>
      <c r="AR455" s="31"/>
      <c r="AW455" s="31"/>
      <c r="BA455" s="31"/>
      <c r="BE455" s="31"/>
    </row>
    <row r="456" spans="2:57" x14ac:dyDescent="0.25">
      <c r="B456" s="30">
        <v>44129</v>
      </c>
      <c r="C456" s="25" t="s">
        <v>164</v>
      </c>
      <c r="D456" s="51"/>
      <c r="E456">
        <v>1</v>
      </c>
      <c r="F456">
        <v>4</v>
      </c>
      <c r="G456">
        <v>2</v>
      </c>
      <c r="H456" s="31"/>
      <c r="M456" s="31"/>
      <c r="N456">
        <v>4</v>
      </c>
      <c r="Q456" s="31"/>
      <c r="U456" s="31"/>
      <c r="Y456" s="31"/>
      <c r="AC456" s="31"/>
      <c r="AF456">
        <v>6</v>
      </c>
      <c r="AG456" s="31"/>
      <c r="AJ456" s="14"/>
      <c r="AK456" s="31">
        <v>2</v>
      </c>
      <c r="AL456">
        <v>1</v>
      </c>
      <c r="AR456" s="31"/>
      <c r="AW456" s="31"/>
      <c r="BA456" s="31"/>
      <c r="BE456" s="31"/>
    </row>
    <row r="457" spans="2:57" x14ac:dyDescent="0.25">
      <c r="B457" s="30">
        <v>44130</v>
      </c>
      <c r="C457" s="25" t="s">
        <v>175</v>
      </c>
      <c r="D457" s="51" t="s">
        <v>1439</v>
      </c>
      <c r="H457" s="31"/>
      <c r="M457" s="31"/>
      <c r="Q457" s="31"/>
      <c r="U457" s="31"/>
      <c r="Y457" s="31"/>
      <c r="AC457" s="31"/>
      <c r="AG457" s="31"/>
      <c r="AJ457" s="14"/>
      <c r="AK457" s="31">
        <v>1</v>
      </c>
      <c r="AR457" s="31"/>
      <c r="AW457" s="31"/>
      <c r="BA457" s="31"/>
      <c r="BE457" s="31"/>
    </row>
    <row r="458" spans="2:57" ht="45" x14ac:dyDescent="0.25">
      <c r="B458" s="30">
        <v>44131</v>
      </c>
      <c r="C458" s="25" t="s">
        <v>181</v>
      </c>
      <c r="D458" s="54" t="s">
        <v>1440</v>
      </c>
      <c r="E458">
        <v>2</v>
      </c>
      <c r="F458">
        <v>11</v>
      </c>
      <c r="G458">
        <v>4</v>
      </c>
      <c r="H458" s="31"/>
      <c r="M458" s="31"/>
      <c r="N458">
        <v>4</v>
      </c>
      <c r="Q458" s="31"/>
      <c r="U458" s="31"/>
      <c r="Y458" s="31"/>
      <c r="AC458" s="31"/>
      <c r="AG458" s="31"/>
      <c r="AJ458" s="14"/>
      <c r="AK458" s="31">
        <v>2</v>
      </c>
      <c r="AR458" s="31"/>
      <c r="AW458" s="31"/>
      <c r="BA458" s="31"/>
      <c r="BE458" s="31"/>
    </row>
    <row r="459" spans="2:57" x14ac:dyDescent="0.25">
      <c r="B459" s="30">
        <v>44132</v>
      </c>
      <c r="C459" s="25" t="s">
        <v>182</v>
      </c>
      <c r="D459" s="51"/>
      <c r="E459">
        <v>3</v>
      </c>
      <c r="F459">
        <v>9</v>
      </c>
      <c r="G459">
        <v>3</v>
      </c>
      <c r="H459" s="31"/>
      <c r="M459" s="31"/>
      <c r="N459">
        <v>3</v>
      </c>
      <c r="Q459" s="31"/>
      <c r="U459" s="31"/>
      <c r="Y459" s="31"/>
      <c r="AC459" s="31"/>
      <c r="AF459">
        <v>2</v>
      </c>
      <c r="AG459" s="31"/>
      <c r="AJ459" s="14"/>
      <c r="AK459" s="31">
        <v>1</v>
      </c>
      <c r="AR459" s="31"/>
      <c r="AW459" s="31"/>
      <c r="BA459" s="31"/>
      <c r="BE459" s="31"/>
    </row>
    <row r="460" spans="2:57" x14ac:dyDescent="0.25">
      <c r="B460" s="30">
        <v>44133</v>
      </c>
      <c r="C460" s="25" t="s">
        <v>167</v>
      </c>
      <c r="D460" s="51"/>
      <c r="F460">
        <v>2</v>
      </c>
      <c r="G460">
        <v>2</v>
      </c>
      <c r="H460" s="31"/>
      <c r="M460" s="31"/>
      <c r="N460">
        <v>3</v>
      </c>
      <c r="Q460" s="31"/>
      <c r="U460" s="31"/>
      <c r="Y460" s="31"/>
      <c r="AC460" s="31"/>
      <c r="AG460" s="31"/>
      <c r="AJ460" s="14"/>
      <c r="AK460" s="31"/>
      <c r="AP460">
        <v>1</v>
      </c>
      <c r="AR460" s="31"/>
      <c r="AW460" s="31"/>
      <c r="BA460" s="31"/>
      <c r="BE460" s="31"/>
    </row>
    <row r="461" spans="2:57" x14ac:dyDescent="0.25">
      <c r="B461" s="30">
        <v>44134</v>
      </c>
      <c r="C461" s="25" t="s">
        <v>166</v>
      </c>
      <c r="D461" s="51"/>
      <c r="E461">
        <v>3</v>
      </c>
      <c r="F461">
        <v>3</v>
      </c>
      <c r="H461" s="31"/>
      <c r="M461" s="31"/>
      <c r="Q461" s="31"/>
      <c r="U461" s="31"/>
      <c r="Y461" s="31"/>
      <c r="AC461" s="31"/>
      <c r="AG461" s="31"/>
      <c r="AJ461" s="14"/>
      <c r="AK461" s="31"/>
      <c r="AR461" s="31"/>
      <c r="AW461" s="31"/>
      <c r="BA461" s="31"/>
      <c r="BE461" s="31"/>
    </row>
    <row r="462" spans="2:57" x14ac:dyDescent="0.25">
      <c r="B462" s="30">
        <v>44135</v>
      </c>
      <c r="C462" s="25" t="s">
        <v>165</v>
      </c>
      <c r="D462" s="54" t="s">
        <v>1492</v>
      </c>
      <c r="E462">
        <v>1</v>
      </c>
      <c r="F462">
        <v>4</v>
      </c>
      <c r="G462">
        <v>2</v>
      </c>
      <c r="H462" s="31"/>
      <c r="M462" s="31"/>
      <c r="N462">
        <v>7</v>
      </c>
      <c r="Q462" s="31"/>
      <c r="U462" s="31"/>
      <c r="W462">
        <v>1</v>
      </c>
      <c r="Y462" s="31"/>
      <c r="AC462" s="31"/>
      <c r="AF462">
        <v>1</v>
      </c>
      <c r="AG462" s="31"/>
      <c r="AI462">
        <v>1</v>
      </c>
      <c r="AJ462" s="14"/>
      <c r="AK462" s="31">
        <v>1</v>
      </c>
      <c r="AQ462">
        <v>1</v>
      </c>
      <c r="AR462" s="31">
        <v>1</v>
      </c>
      <c r="AV462">
        <v>3</v>
      </c>
      <c r="AW462" s="31"/>
      <c r="BA462" s="31"/>
      <c r="BE462" s="31"/>
    </row>
    <row r="463" spans="2:57" x14ac:dyDescent="0.25">
      <c r="B463" s="30">
        <v>44136</v>
      </c>
      <c r="C463" s="25" t="s">
        <v>164</v>
      </c>
      <c r="D463" s="51"/>
      <c r="F463">
        <v>8</v>
      </c>
      <c r="G463">
        <v>3</v>
      </c>
      <c r="H463" s="31"/>
      <c r="M463" s="31"/>
      <c r="N463">
        <v>7</v>
      </c>
      <c r="Q463" s="31"/>
      <c r="U463" s="31"/>
      <c r="Y463" s="31"/>
      <c r="AC463" s="31"/>
      <c r="AF463">
        <v>2</v>
      </c>
      <c r="AG463" s="31"/>
      <c r="AI463">
        <v>1</v>
      </c>
      <c r="AJ463" s="14"/>
      <c r="AK463" s="31"/>
      <c r="AL463">
        <v>1</v>
      </c>
      <c r="AQ463">
        <v>1</v>
      </c>
      <c r="AR463" s="31"/>
      <c r="AV463">
        <v>3</v>
      </c>
      <c r="AW463" s="31"/>
      <c r="BA463" s="31"/>
      <c r="BE463" s="31"/>
    </row>
    <row r="464" spans="2:57" x14ac:dyDescent="0.25">
      <c r="B464" s="30">
        <v>44137</v>
      </c>
      <c r="C464" s="25" t="s">
        <v>175</v>
      </c>
      <c r="D464" s="51"/>
      <c r="E464">
        <v>1</v>
      </c>
      <c r="F464">
        <v>2</v>
      </c>
      <c r="G464">
        <v>1</v>
      </c>
      <c r="H464" s="31"/>
      <c r="M464" s="31"/>
      <c r="N464">
        <v>7</v>
      </c>
      <c r="Q464" s="31"/>
      <c r="U464" s="31"/>
      <c r="Y464" s="31"/>
      <c r="AC464" s="31"/>
      <c r="AG464" s="31"/>
      <c r="AJ464" s="14"/>
      <c r="AK464" s="31">
        <v>1</v>
      </c>
      <c r="AR464" s="31"/>
      <c r="AW464" s="31"/>
      <c r="BA464" s="31"/>
      <c r="BE464" s="31"/>
    </row>
    <row r="465" spans="2:57" x14ac:dyDescent="0.25">
      <c r="B465" s="30">
        <v>44138</v>
      </c>
      <c r="C465" s="25" t="s">
        <v>181</v>
      </c>
      <c r="D465" s="51"/>
      <c r="H465" s="31"/>
      <c r="M465" s="31"/>
      <c r="N465">
        <v>7</v>
      </c>
      <c r="Q465" s="31"/>
      <c r="U465" s="31"/>
      <c r="W465">
        <v>1</v>
      </c>
      <c r="Y465" s="31"/>
      <c r="AC465" s="31"/>
      <c r="AF465">
        <v>4</v>
      </c>
      <c r="AG465" s="31"/>
      <c r="AJ465" s="14"/>
      <c r="AK465" s="31">
        <v>1</v>
      </c>
      <c r="AP465">
        <v>2</v>
      </c>
      <c r="AR465" s="31"/>
      <c r="AW465" s="31"/>
      <c r="BA465" s="31"/>
      <c r="BE465" s="31"/>
    </row>
    <row r="466" spans="2:57" x14ac:dyDescent="0.25">
      <c r="B466" s="30">
        <v>44139</v>
      </c>
      <c r="C466" s="25" t="s">
        <v>182</v>
      </c>
      <c r="D466" s="51"/>
      <c r="F466">
        <v>1</v>
      </c>
      <c r="G466">
        <v>3</v>
      </c>
      <c r="H466" s="31"/>
      <c r="M466" s="31"/>
      <c r="N466">
        <v>4</v>
      </c>
      <c r="Q466" s="31"/>
      <c r="U466" s="31"/>
      <c r="Y466" s="31"/>
      <c r="AC466" s="31"/>
      <c r="AG466" s="31"/>
      <c r="AJ466" s="14"/>
      <c r="AK466" s="31">
        <v>1</v>
      </c>
      <c r="AP466">
        <v>1</v>
      </c>
      <c r="AR466" s="31"/>
      <c r="AW466" s="31"/>
      <c r="BA466" s="31"/>
      <c r="BE466" s="31"/>
    </row>
    <row r="467" spans="2:57" ht="30" x14ac:dyDescent="0.25">
      <c r="B467" s="30">
        <v>44140</v>
      </c>
      <c r="C467" s="25" t="s">
        <v>167</v>
      </c>
      <c r="D467" s="54" t="s">
        <v>1503</v>
      </c>
      <c r="E467">
        <v>1</v>
      </c>
      <c r="F467">
        <v>3</v>
      </c>
      <c r="G467">
        <v>2</v>
      </c>
      <c r="H467" s="31"/>
      <c r="M467" s="31"/>
      <c r="N467">
        <v>7</v>
      </c>
      <c r="Q467" s="31"/>
      <c r="U467" s="31"/>
      <c r="V467">
        <v>1</v>
      </c>
      <c r="Y467" s="31"/>
      <c r="AC467" s="31"/>
      <c r="AF467">
        <v>2</v>
      </c>
      <c r="AG467" s="31"/>
      <c r="AJ467" s="14"/>
      <c r="AK467" s="31"/>
      <c r="AR467" s="31"/>
      <c r="AV467">
        <v>3</v>
      </c>
      <c r="AW467" s="31"/>
      <c r="BA467" s="31"/>
      <c r="BE467" s="31"/>
    </row>
    <row r="468" spans="2:57" x14ac:dyDescent="0.25">
      <c r="B468" s="30">
        <v>44141</v>
      </c>
      <c r="C468" s="25" t="s">
        <v>166</v>
      </c>
      <c r="D468" s="51"/>
      <c r="E468">
        <v>1</v>
      </c>
      <c r="H468" s="31"/>
      <c r="M468" s="31"/>
      <c r="N468">
        <v>12</v>
      </c>
      <c r="Q468" s="31"/>
      <c r="U468" s="31"/>
      <c r="V468">
        <v>2</v>
      </c>
      <c r="Y468" s="31"/>
      <c r="AC468" s="31"/>
      <c r="AF468">
        <v>2</v>
      </c>
      <c r="AG468" s="31"/>
      <c r="AJ468" s="14"/>
      <c r="AK468" s="31">
        <v>4</v>
      </c>
      <c r="AR468" s="31"/>
      <c r="AW468" s="31"/>
      <c r="BA468" s="31"/>
      <c r="BE468" s="31"/>
    </row>
    <row r="469" spans="2:57" x14ac:dyDescent="0.25">
      <c r="B469" s="30">
        <v>44142</v>
      </c>
      <c r="C469" s="25" t="s">
        <v>165</v>
      </c>
      <c r="D469" s="51"/>
      <c r="F469">
        <v>3</v>
      </c>
      <c r="G469">
        <v>1</v>
      </c>
      <c r="H469" s="31"/>
      <c r="M469" s="31"/>
      <c r="N469">
        <v>6</v>
      </c>
      <c r="Q469" s="31"/>
      <c r="U469" s="31"/>
      <c r="V469">
        <v>1</v>
      </c>
      <c r="Y469" s="31"/>
      <c r="AC469" s="31"/>
      <c r="AG469" s="31"/>
      <c r="AI469">
        <v>1</v>
      </c>
      <c r="AJ469" s="14"/>
      <c r="AK469" s="31"/>
      <c r="AR469" s="31"/>
      <c r="AV469">
        <v>7</v>
      </c>
      <c r="AW469" s="31"/>
      <c r="BA469" s="31"/>
      <c r="BE469" s="31"/>
    </row>
    <row r="470" spans="2:57" x14ac:dyDescent="0.25">
      <c r="B470" s="30">
        <v>44143</v>
      </c>
      <c r="C470" s="25" t="s">
        <v>164</v>
      </c>
      <c r="D470" s="51" t="s">
        <v>1468</v>
      </c>
      <c r="H470" s="31">
        <v>1</v>
      </c>
      <c r="M470" s="31"/>
      <c r="N470">
        <v>7</v>
      </c>
      <c r="Q470" s="31"/>
      <c r="U470" s="31"/>
      <c r="Y470" s="31"/>
      <c r="AC470" s="31"/>
      <c r="AF470">
        <v>2</v>
      </c>
      <c r="AG470" s="31"/>
      <c r="AI470">
        <v>1</v>
      </c>
      <c r="AJ470" s="14"/>
      <c r="AK470" s="31"/>
      <c r="AL470">
        <v>2</v>
      </c>
      <c r="AQ470">
        <v>4</v>
      </c>
      <c r="AR470" s="31">
        <v>1</v>
      </c>
      <c r="AW470" s="31"/>
      <c r="BA470" s="31"/>
      <c r="BE470" s="31"/>
    </row>
    <row r="471" spans="2:57" x14ac:dyDescent="0.25">
      <c r="B471" s="30">
        <v>44144</v>
      </c>
      <c r="C471" s="25" t="s">
        <v>175</v>
      </c>
      <c r="D471" s="51"/>
      <c r="H471" s="31"/>
      <c r="M471" s="31"/>
      <c r="N471">
        <v>3</v>
      </c>
      <c r="Q471" s="31"/>
      <c r="U471" s="31"/>
      <c r="Y471" s="31"/>
      <c r="AC471" s="31"/>
      <c r="AG471" s="31"/>
      <c r="AI471">
        <v>2</v>
      </c>
      <c r="AJ471" s="14"/>
      <c r="AK471" s="31"/>
      <c r="AL471">
        <v>1</v>
      </c>
      <c r="AQ471">
        <v>1</v>
      </c>
      <c r="AR471" s="31"/>
      <c r="AV471">
        <v>8</v>
      </c>
      <c r="AW471" s="31"/>
      <c r="BA471" s="31"/>
      <c r="BE471" s="31"/>
    </row>
    <row r="472" spans="2:57" x14ac:dyDescent="0.25">
      <c r="B472" s="30">
        <v>44145</v>
      </c>
      <c r="C472" s="25" t="s">
        <v>181</v>
      </c>
      <c r="D472" s="51" t="s">
        <v>1470</v>
      </c>
      <c r="E472">
        <v>1</v>
      </c>
      <c r="F472">
        <v>4</v>
      </c>
      <c r="G472">
        <v>1</v>
      </c>
      <c r="H472" s="31"/>
      <c r="M472" s="31"/>
      <c r="N472">
        <v>2</v>
      </c>
      <c r="Q472" s="31"/>
      <c r="U472" s="31"/>
      <c r="Y472" s="31"/>
      <c r="AC472" s="31" t="s">
        <v>576</v>
      </c>
      <c r="AG472" s="31"/>
      <c r="AI472">
        <v>2</v>
      </c>
      <c r="AJ472" s="14"/>
      <c r="AK472" s="31"/>
      <c r="AR472" s="31"/>
      <c r="AW472" s="31"/>
      <c r="BA472" s="31"/>
      <c r="BE472" s="31"/>
    </row>
    <row r="473" spans="2:57" x14ac:dyDescent="0.25">
      <c r="B473" s="30">
        <v>44146</v>
      </c>
      <c r="C473" s="25" t="s">
        <v>182</v>
      </c>
      <c r="D473" s="51"/>
      <c r="H473" s="31">
        <v>1</v>
      </c>
      <c r="M473" s="31"/>
      <c r="N473">
        <v>3</v>
      </c>
      <c r="Q473" s="31"/>
      <c r="U473" s="31"/>
      <c r="Y473" s="31"/>
      <c r="AC473" s="31"/>
      <c r="AF473">
        <v>1</v>
      </c>
      <c r="AG473" s="31"/>
      <c r="AJ473" s="14"/>
      <c r="AK473" s="31">
        <v>1</v>
      </c>
      <c r="AQ473">
        <v>1</v>
      </c>
      <c r="AR473" s="31"/>
      <c r="AV473">
        <v>5</v>
      </c>
      <c r="AW473" s="31"/>
      <c r="BA473" s="31"/>
      <c r="BE473" s="31"/>
    </row>
    <row r="474" spans="2:57" x14ac:dyDescent="0.25">
      <c r="B474" s="30">
        <v>44147</v>
      </c>
      <c r="C474" s="25" t="s">
        <v>167</v>
      </c>
      <c r="D474" s="51"/>
      <c r="F474">
        <v>3</v>
      </c>
      <c r="G474">
        <v>1</v>
      </c>
      <c r="H474" s="31"/>
      <c r="M474" s="31"/>
      <c r="N474">
        <v>2</v>
      </c>
      <c r="Q474" s="31"/>
      <c r="U474" s="31"/>
      <c r="Y474" s="31"/>
      <c r="AC474" s="31"/>
      <c r="AG474" s="31"/>
      <c r="AJ474" s="14"/>
      <c r="AK474" s="31"/>
      <c r="AL474">
        <v>1</v>
      </c>
      <c r="AR474" s="31"/>
      <c r="AW474" s="31"/>
      <c r="BA474" s="31"/>
      <c r="BE474" s="31"/>
    </row>
    <row r="475" spans="2:57" x14ac:dyDescent="0.25">
      <c r="B475" s="30">
        <v>44148</v>
      </c>
      <c r="C475" s="25" t="s">
        <v>166</v>
      </c>
      <c r="D475" s="51"/>
      <c r="E475">
        <v>1</v>
      </c>
      <c r="H475" s="31">
        <v>2</v>
      </c>
      <c r="M475" s="31"/>
      <c r="N475">
        <v>5</v>
      </c>
      <c r="Q475" s="31"/>
      <c r="U475" s="31"/>
      <c r="Y475" s="31"/>
      <c r="AC475" s="31"/>
      <c r="AG475" s="31"/>
      <c r="AI475">
        <v>1</v>
      </c>
      <c r="AJ475" s="14"/>
      <c r="AK475" s="31"/>
      <c r="AL475">
        <v>2</v>
      </c>
      <c r="AR475" s="31"/>
      <c r="AW475" s="31"/>
      <c r="BA475" s="31"/>
      <c r="BE475" s="31"/>
    </row>
    <row r="476" spans="2:57" x14ac:dyDescent="0.25">
      <c r="B476" s="30">
        <v>44149</v>
      </c>
      <c r="C476" s="25" t="s">
        <v>165</v>
      </c>
      <c r="D476" s="51"/>
      <c r="F476">
        <v>2</v>
      </c>
      <c r="G476">
        <v>4</v>
      </c>
      <c r="H476" s="31">
        <v>1</v>
      </c>
      <c r="M476" s="31"/>
      <c r="N476">
        <v>3</v>
      </c>
      <c r="Q476" s="31"/>
      <c r="S476">
        <v>1</v>
      </c>
      <c r="U476" s="31"/>
      <c r="V476">
        <v>1</v>
      </c>
      <c r="Y476" s="31"/>
      <c r="AC476" s="31"/>
      <c r="AF476">
        <v>1</v>
      </c>
      <c r="AG476" s="31"/>
      <c r="AI476">
        <v>1</v>
      </c>
      <c r="AJ476" s="14"/>
      <c r="AK476" s="31"/>
      <c r="AQ476">
        <v>1</v>
      </c>
      <c r="AR476" s="31"/>
      <c r="AW476" s="31"/>
      <c r="BA476" s="31"/>
      <c r="BE476" s="31"/>
    </row>
    <row r="477" spans="2:57" x14ac:dyDescent="0.25">
      <c r="B477" s="30">
        <v>44150</v>
      </c>
      <c r="C477" s="25" t="s">
        <v>164</v>
      </c>
      <c r="D477" s="51"/>
      <c r="H477" s="31"/>
      <c r="M477" s="31"/>
      <c r="N477">
        <v>6</v>
      </c>
      <c r="Q477" s="31"/>
      <c r="U477" s="31"/>
      <c r="V477">
        <v>5</v>
      </c>
      <c r="Y477" s="31"/>
      <c r="AC477" s="31"/>
      <c r="AG477" s="31"/>
      <c r="AI477">
        <v>4</v>
      </c>
      <c r="AJ477" s="14"/>
      <c r="AK477" s="31">
        <v>2</v>
      </c>
      <c r="AL477">
        <v>1</v>
      </c>
      <c r="AQ477">
        <v>1</v>
      </c>
      <c r="AR477" s="31"/>
      <c r="AW477" s="31"/>
      <c r="BA477" s="31"/>
      <c r="BE477" s="31"/>
    </row>
    <row r="478" spans="2:57" x14ac:dyDescent="0.25">
      <c r="B478" s="30">
        <v>44151</v>
      </c>
      <c r="C478" s="25" t="s">
        <v>175</v>
      </c>
      <c r="D478" s="51"/>
      <c r="E478">
        <v>2</v>
      </c>
      <c r="F478">
        <v>2</v>
      </c>
      <c r="G478">
        <v>3</v>
      </c>
      <c r="H478" s="31"/>
      <c r="M478" s="31"/>
      <c r="N478">
        <v>7</v>
      </c>
      <c r="Q478" s="31"/>
      <c r="U478" s="31"/>
      <c r="Y478" s="31"/>
      <c r="AC478" s="31"/>
      <c r="AG478" s="31"/>
      <c r="AJ478" s="14"/>
      <c r="AK478" s="31">
        <v>1</v>
      </c>
      <c r="AL478">
        <v>4</v>
      </c>
      <c r="AP478">
        <v>1</v>
      </c>
      <c r="AQ478">
        <v>1</v>
      </c>
      <c r="AR478" s="31"/>
      <c r="AW478" s="31"/>
      <c r="BA478" s="31"/>
      <c r="BE478" s="31"/>
    </row>
    <row r="479" spans="2:57" x14ac:dyDescent="0.25">
      <c r="B479" s="30">
        <v>44152</v>
      </c>
      <c r="C479" s="25" t="s">
        <v>181</v>
      </c>
      <c r="D479" s="51"/>
      <c r="F479">
        <v>1</v>
      </c>
      <c r="G479">
        <v>2</v>
      </c>
      <c r="H479" s="31"/>
      <c r="M479" s="31"/>
      <c r="N479">
        <v>2</v>
      </c>
      <c r="Q479" s="31">
        <v>1</v>
      </c>
      <c r="U479" s="31"/>
      <c r="V479">
        <v>3</v>
      </c>
      <c r="W479">
        <v>1</v>
      </c>
      <c r="Y479" s="31"/>
      <c r="AC479" s="31"/>
      <c r="AG479" s="31"/>
      <c r="AJ479" s="14"/>
      <c r="AK479" s="31"/>
      <c r="AR479" s="31"/>
      <c r="AW479" s="31"/>
      <c r="BA479" s="31"/>
      <c r="BE479" s="31"/>
    </row>
    <row r="480" spans="2:57" x14ac:dyDescent="0.25">
      <c r="B480" s="30">
        <v>44153</v>
      </c>
      <c r="C480" s="25" t="s">
        <v>182</v>
      </c>
      <c r="D480" s="51"/>
      <c r="H480" s="31"/>
      <c r="M480" s="31"/>
      <c r="Q480" s="31"/>
      <c r="U480" s="31"/>
      <c r="Y480" s="31"/>
      <c r="AC480" s="31"/>
      <c r="AF480">
        <v>1</v>
      </c>
      <c r="AG480" s="31"/>
      <c r="AJ480" s="14"/>
      <c r="AK480" s="31">
        <v>1</v>
      </c>
      <c r="AR480" s="31"/>
      <c r="AW480" s="31"/>
      <c r="BA480" s="31"/>
      <c r="BE480" s="31"/>
    </row>
    <row r="481" spans="2:57" x14ac:dyDescent="0.25">
      <c r="B481" s="30">
        <v>44154</v>
      </c>
      <c r="C481" s="25" t="s">
        <v>167</v>
      </c>
      <c r="D481" s="51" t="s">
        <v>1491</v>
      </c>
      <c r="F481">
        <v>1</v>
      </c>
      <c r="G481">
        <v>2</v>
      </c>
      <c r="H481" s="31"/>
      <c r="M481" s="31"/>
      <c r="Q481" s="31"/>
      <c r="U481" s="31"/>
      <c r="V481">
        <v>1</v>
      </c>
      <c r="Y481" s="31"/>
      <c r="AC481" s="31"/>
      <c r="AF481">
        <v>1</v>
      </c>
      <c r="AG481" s="31"/>
      <c r="AI481">
        <v>3</v>
      </c>
      <c r="AJ481" s="14"/>
      <c r="AK481" s="31"/>
      <c r="AL481">
        <v>1</v>
      </c>
      <c r="AP481">
        <v>1</v>
      </c>
      <c r="AQ481">
        <v>1</v>
      </c>
      <c r="AR481" s="31">
        <v>2</v>
      </c>
      <c r="AW481" s="31"/>
      <c r="BA481" s="31"/>
      <c r="BE481" s="31"/>
    </row>
    <row r="482" spans="2:57" x14ac:dyDescent="0.25">
      <c r="B482" s="30">
        <v>44155</v>
      </c>
      <c r="C482" s="25" t="s">
        <v>166</v>
      </c>
      <c r="D482" s="51"/>
      <c r="E482">
        <v>2</v>
      </c>
      <c r="F482">
        <v>3</v>
      </c>
      <c r="H482" s="31"/>
      <c r="M482" s="31"/>
      <c r="N482">
        <v>5</v>
      </c>
      <c r="Q482" s="31"/>
      <c r="U482" s="31"/>
      <c r="X482">
        <v>1</v>
      </c>
      <c r="Y482" s="31"/>
      <c r="AC482" s="31"/>
      <c r="AG482" s="31"/>
      <c r="AI482">
        <v>2</v>
      </c>
      <c r="AJ482" s="14"/>
      <c r="AK482" s="31"/>
      <c r="AL482">
        <v>3</v>
      </c>
      <c r="AR482" s="31"/>
      <c r="AW482" s="31"/>
      <c r="BA482" s="31"/>
      <c r="BE482" s="31"/>
    </row>
    <row r="483" spans="2:57" x14ac:dyDescent="0.25">
      <c r="B483" s="30">
        <v>44156</v>
      </c>
      <c r="C483" s="25" t="s">
        <v>165</v>
      </c>
      <c r="D483" s="51" t="s">
        <v>1169</v>
      </c>
      <c r="E483">
        <v>1</v>
      </c>
      <c r="H483" s="31">
        <v>1</v>
      </c>
      <c r="M483" s="31"/>
      <c r="N483">
        <v>4</v>
      </c>
      <c r="Q483" s="31"/>
      <c r="U483" s="31"/>
      <c r="Y483" s="31"/>
      <c r="AC483" s="31">
        <v>1</v>
      </c>
      <c r="AF483">
        <v>3</v>
      </c>
      <c r="AG483" s="31"/>
      <c r="AI483">
        <v>2</v>
      </c>
      <c r="AJ483" s="14"/>
      <c r="AK483" s="31">
        <v>2</v>
      </c>
      <c r="AL483">
        <v>2</v>
      </c>
      <c r="AQ483">
        <v>2</v>
      </c>
      <c r="AR483" s="31"/>
      <c r="AW483" s="31"/>
      <c r="BA483" s="31"/>
      <c r="BE483" s="31"/>
    </row>
    <row r="484" spans="2:57" x14ac:dyDescent="0.25">
      <c r="B484" s="30">
        <v>44157</v>
      </c>
      <c r="C484" s="25" t="s">
        <v>164</v>
      </c>
      <c r="D484" s="51"/>
      <c r="E484">
        <v>1</v>
      </c>
      <c r="F484">
        <v>1</v>
      </c>
      <c r="G484">
        <v>2</v>
      </c>
      <c r="H484" s="31"/>
      <c r="M484" s="31"/>
      <c r="N484">
        <v>9</v>
      </c>
      <c r="Q484" s="31"/>
      <c r="U484" s="31"/>
      <c r="Y484" s="31"/>
      <c r="AC484" s="31"/>
      <c r="AF484">
        <v>15</v>
      </c>
      <c r="AG484" s="31"/>
      <c r="AI484">
        <v>3</v>
      </c>
      <c r="AJ484" s="14"/>
      <c r="AK484" s="31"/>
      <c r="AL484">
        <v>5</v>
      </c>
      <c r="AR484" s="31"/>
      <c r="AV484">
        <v>7</v>
      </c>
      <c r="AW484" s="31"/>
      <c r="BA484" s="31"/>
      <c r="BE484" s="31"/>
    </row>
    <row r="485" spans="2:57" x14ac:dyDescent="0.25">
      <c r="B485" s="30">
        <v>44158</v>
      </c>
      <c r="C485" s="25" t="s">
        <v>175</v>
      </c>
      <c r="D485" s="51"/>
      <c r="F485">
        <v>2</v>
      </c>
      <c r="H485" s="31">
        <v>1</v>
      </c>
      <c r="M485" s="31"/>
      <c r="N485">
        <v>11</v>
      </c>
      <c r="Q485" s="31"/>
      <c r="U485" s="31"/>
      <c r="Y485" s="31"/>
      <c r="AC485" s="31"/>
      <c r="AF485">
        <v>7</v>
      </c>
      <c r="AG485" s="31"/>
      <c r="AI485">
        <v>7</v>
      </c>
      <c r="AJ485" s="14"/>
      <c r="AK485" s="31"/>
      <c r="AL485">
        <v>8</v>
      </c>
      <c r="AQ485">
        <v>1</v>
      </c>
      <c r="AR485" s="31"/>
      <c r="AV485">
        <v>7</v>
      </c>
      <c r="AW485" s="31"/>
      <c r="BA485" s="31"/>
      <c r="BE485" s="31"/>
    </row>
    <row r="486" spans="2:57" x14ac:dyDescent="0.25">
      <c r="B486" s="30">
        <v>44159</v>
      </c>
      <c r="C486" s="25" t="s">
        <v>181</v>
      </c>
      <c r="D486" s="51" t="s">
        <v>1169</v>
      </c>
      <c r="F486">
        <v>7</v>
      </c>
      <c r="G486">
        <v>4</v>
      </c>
      <c r="H486" s="31">
        <v>1</v>
      </c>
      <c r="M486" s="31"/>
      <c r="N486">
        <v>4</v>
      </c>
      <c r="Q486" s="31"/>
      <c r="S486">
        <v>1</v>
      </c>
      <c r="U486" s="31"/>
      <c r="V486">
        <v>1</v>
      </c>
      <c r="Y486" s="31"/>
      <c r="AC486" s="31">
        <v>1</v>
      </c>
      <c r="AF486">
        <v>2</v>
      </c>
      <c r="AG486" s="31"/>
      <c r="AI486">
        <v>1</v>
      </c>
      <c r="AJ486" s="14"/>
      <c r="AK486" s="31"/>
      <c r="AL486">
        <v>2</v>
      </c>
      <c r="AQ486">
        <v>2</v>
      </c>
      <c r="AR486" s="31"/>
      <c r="AW486" s="31"/>
      <c r="BA486" s="31"/>
      <c r="BE486" s="31"/>
    </row>
    <row r="487" spans="2:57" x14ac:dyDescent="0.25">
      <c r="B487" s="30">
        <v>44160</v>
      </c>
      <c r="C487" s="25" t="s">
        <v>182</v>
      </c>
      <c r="D487" s="51"/>
      <c r="H487" s="31">
        <v>1</v>
      </c>
      <c r="M487" s="31"/>
      <c r="N487">
        <v>3</v>
      </c>
      <c r="Q487" s="31"/>
      <c r="U487" s="31"/>
      <c r="V487">
        <v>2</v>
      </c>
      <c r="Y487" s="31"/>
      <c r="AC487" s="31"/>
      <c r="AF487">
        <v>2</v>
      </c>
      <c r="AG487" s="31"/>
      <c r="AI487">
        <v>3</v>
      </c>
      <c r="AJ487" s="14"/>
      <c r="AK487" s="31"/>
      <c r="AL487">
        <v>3</v>
      </c>
      <c r="AQ487">
        <v>1</v>
      </c>
      <c r="AR487" s="31"/>
      <c r="AW487" s="31"/>
      <c r="BA487" s="31"/>
      <c r="BE487" s="31"/>
    </row>
    <row r="488" spans="2:57" x14ac:dyDescent="0.25">
      <c r="B488" s="30">
        <v>44161</v>
      </c>
      <c r="C488" s="25" t="s">
        <v>167</v>
      </c>
      <c r="D488" s="51" t="s">
        <v>1511</v>
      </c>
      <c r="E488">
        <v>1</v>
      </c>
      <c r="F488">
        <v>5</v>
      </c>
      <c r="H488" s="31"/>
      <c r="M488" s="31"/>
      <c r="N488">
        <v>10</v>
      </c>
      <c r="Q488" s="31"/>
      <c r="U488" s="31"/>
      <c r="V488">
        <v>2</v>
      </c>
      <c r="Y488" s="31"/>
      <c r="AC488" s="31" t="s">
        <v>454</v>
      </c>
      <c r="AF488">
        <v>5</v>
      </c>
      <c r="AG488" s="31"/>
      <c r="AI488">
        <v>5</v>
      </c>
      <c r="AJ488" s="14"/>
      <c r="AK488" s="31"/>
      <c r="AL488">
        <v>5</v>
      </c>
      <c r="AR488" s="31"/>
      <c r="AV488">
        <v>5</v>
      </c>
      <c r="AW488" s="31"/>
      <c r="BA488" s="31"/>
      <c r="BE488" s="31"/>
    </row>
    <row r="489" spans="2:57" ht="30" x14ac:dyDescent="0.25">
      <c r="B489" s="30">
        <v>44162</v>
      </c>
      <c r="C489" s="25" t="s">
        <v>166</v>
      </c>
      <c r="D489" s="54" t="s">
        <v>1514</v>
      </c>
      <c r="H489" s="31">
        <v>1</v>
      </c>
      <c r="M489" s="31"/>
      <c r="N489">
        <v>6</v>
      </c>
      <c r="Q489" s="31"/>
      <c r="U489" s="31"/>
      <c r="Y489" s="31"/>
      <c r="AC489" s="31" t="s">
        <v>1515</v>
      </c>
      <c r="AF489">
        <v>4</v>
      </c>
      <c r="AG489" s="31"/>
      <c r="AI489">
        <v>1</v>
      </c>
      <c r="AJ489" s="14"/>
      <c r="AK489" s="31">
        <v>2</v>
      </c>
      <c r="AL489">
        <v>5</v>
      </c>
      <c r="AR489" s="31"/>
      <c r="AW489" s="31"/>
      <c r="BA489" s="31"/>
      <c r="BE489" s="31"/>
    </row>
    <row r="490" spans="2:57" x14ac:dyDescent="0.25">
      <c r="B490" s="30">
        <v>44163</v>
      </c>
      <c r="C490" s="25" t="s">
        <v>165</v>
      </c>
      <c r="D490" s="51"/>
      <c r="F490">
        <v>1</v>
      </c>
      <c r="G490">
        <v>2</v>
      </c>
      <c r="H490" s="31"/>
      <c r="M490" s="31"/>
      <c r="N490">
        <v>7</v>
      </c>
      <c r="Q490" s="31"/>
      <c r="U490" s="31"/>
      <c r="Y490" s="31"/>
      <c r="AC490" s="31"/>
      <c r="AG490" s="31"/>
      <c r="AI490">
        <v>5</v>
      </c>
      <c r="AJ490" s="14"/>
      <c r="AK490" s="31"/>
      <c r="AL490">
        <v>2</v>
      </c>
      <c r="AR490" s="31"/>
      <c r="AW490" s="31"/>
      <c r="BA490" s="31"/>
      <c r="BE490" s="31"/>
    </row>
    <row r="491" spans="2:57" ht="60" x14ac:dyDescent="0.25">
      <c r="B491" s="30">
        <v>44164</v>
      </c>
      <c r="C491" s="25" t="s">
        <v>164</v>
      </c>
      <c r="D491" s="54" t="s">
        <v>1519</v>
      </c>
      <c r="E491">
        <v>1</v>
      </c>
      <c r="F491">
        <v>5</v>
      </c>
      <c r="H491" s="31"/>
      <c r="M491" s="31"/>
      <c r="N491">
        <v>4</v>
      </c>
      <c r="Q491" s="31"/>
      <c r="U491" s="31"/>
      <c r="V491">
        <v>2</v>
      </c>
      <c r="Y491" s="31"/>
      <c r="AC491" s="31">
        <v>5</v>
      </c>
      <c r="AF491">
        <v>3</v>
      </c>
      <c r="AG491" s="31"/>
      <c r="AJ491" s="14"/>
      <c r="AK491" s="31"/>
      <c r="AL491">
        <v>1</v>
      </c>
      <c r="AQ491">
        <v>1</v>
      </c>
      <c r="AR491" s="31"/>
      <c r="AV491">
        <v>1</v>
      </c>
      <c r="AW491" s="31"/>
      <c r="BA491" s="31"/>
      <c r="BE491" s="31"/>
    </row>
    <row r="492" spans="2:57" x14ac:dyDescent="0.25">
      <c r="B492" s="30">
        <v>44165</v>
      </c>
      <c r="C492" s="25" t="s">
        <v>175</v>
      </c>
      <c r="D492" s="51" t="s">
        <v>1521</v>
      </c>
      <c r="E492">
        <v>2</v>
      </c>
      <c r="F492">
        <v>1</v>
      </c>
      <c r="G492">
        <v>2</v>
      </c>
      <c r="H492" s="31"/>
      <c r="K492">
        <v>1</v>
      </c>
      <c r="M492" s="31"/>
      <c r="N492">
        <v>1</v>
      </c>
      <c r="O492">
        <v>1</v>
      </c>
      <c r="Q492" s="31"/>
      <c r="U492" s="31"/>
      <c r="V492">
        <v>5</v>
      </c>
      <c r="Y492" s="31"/>
      <c r="AC492" s="31">
        <v>2</v>
      </c>
      <c r="AG492" s="31"/>
      <c r="AJ492" s="14"/>
      <c r="AK492" s="31">
        <v>1</v>
      </c>
      <c r="AL492">
        <v>2</v>
      </c>
      <c r="AR492" s="31"/>
      <c r="AV492">
        <v>5</v>
      </c>
      <c r="AW492" s="31"/>
      <c r="BA492" s="31"/>
      <c r="BE492" s="31"/>
    </row>
    <row r="493" spans="2:57" x14ac:dyDescent="0.25">
      <c r="B493" s="30">
        <v>44166</v>
      </c>
      <c r="C493" s="25" t="s">
        <v>181</v>
      </c>
      <c r="D493" s="51"/>
      <c r="E493">
        <v>3</v>
      </c>
      <c r="F493">
        <v>2</v>
      </c>
      <c r="H493" s="31"/>
      <c r="M493" s="31"/>
      <c r="N493">
        <v>4</v>
      </c>
      <c r="Q493" s="31"/>
      <c r="U493" s="31"/>
      <c r="V493">
        <v>1</v>
      </c>
      <c r="Y493" s="31"/>
      <c r="AC493" s="31"/>
      <c r="AG493" s="31"/>
      <c r="AI493">
        <v>1</v>
      </c>
      <c r="AJ493" s="14"/>
      <c r="AK493" s="31"/>
      <c r="AL493">
        <v>1</v>
      </c>
      <c r="AR493" s="31"/>
      <c r="AW493" s="31"/>
      <c r="BA493" s="31"/>
      <c r="BE493" s="31"/>
    </row>
    <row r="494" spans="2:57" x14ac:dyDescent="0.25">
      <c r="B494" s="30">
        <v>44167</v>
      </c>
      <c r="C494" s="25" t="s">
        <v>182</v>
      </c>
      <c r="D494" s="51"/>
      <c r="H494" s="31"/>
      <c r="L494">
        <v>1</v>
      </c>
      <c r="M494" s="31"/>
      <c r="N494">
        <v>6</v>
      </c>
      <c r="Q494" s="31"/>
      <c r="U494" s="31"/>
      <c r="Y494" s="31"/>
      <c r="AC494" s="31"/>
      <c r="AG494" s="31"/>
      <c r="AJ494" s="14"/>
      <c r="AK494" s="31">
        <v>1</v>
      </c>
      <c r="AL494">
        <v>1</v>
      </c>
      <c r="AR494" s="31"/>
      <c r="AW494" s="31"/>
      <c r="BA494" s="31"/>
      <c r="BE494" s="31"/>
    </row>
    <row r="495" spans="2:57" x14ac:dyDescent="0.25">
      <c r="B495" s="30">
        <v>44168</v>
      </c>
      <c r="C495" s="25" t="s">
        <v>167</v>
      </c>
      <c r="D495" s="51"/>
      <c r="F495">
        <v>3</v>
      </c>
      <c r="H495" s="31"/>
      <c r="M495" s="31"/>
      <c r="N495">
        <v>2</v>
      </c>
      <c r="Q495" s="31"/>
      <c r="U495" s="31"/>
      <c r="V495">
        <v>1</v>
      </c>
      <c r="Y495" s="31"/>
      <c r="AC495" s="31"/>
      <c r="AG495" s="31"/>
      <c r="AJ495" s="14"/>
      <c r="AK495" s="31"/>
      <c r="AL495">
        <v>1</v>
      </c>
      <c r="AR495" s="31"/>
      <c r="AW495" s="31"/>
      <c r="BA495" s="31"/>
      <c r="BE495" s="31"/>
    </row>
    <row r="496" spans="2:57" x14ac:dyDescent="0.25">
      <c r="B496" s="30">
        <v>44169</v>
      </c>
      <c r="C496" s="25" t="s">
        <v>166</v>
      </c>
      <c r="D496" s="51"/>
      <c r="F496">
        <v>2</v>
      </c>
      <c r="G496">
        <v>2</v>
      </c>
      <c r="H496" s="31"/>
      <c r="M496" s="31"/>
      <c r="N496">
        <v>2</v>
      </c>
      <c r="Q496" s="31"/>
      <c r="U496" s="31"/>
      <c r="Y496" s="31"/>
      <c r="AC496" s="31"/>
      <c r="AF496">
        <v>12</v>
      </c>
      <c r="AG496" s="31"/>
      <c r="AJ496" s="14"/>
      <c r="AK496" s="31"/>
      <c r="AR496" s="31"/>
      <c r="AW496" s="31"/>
      <c r="BA496" s="31"/>
      <c r="BE496" s="31"/>
    </row>
    <row r="497" spans="2:57" x14ac:dyDescent="0.25">
      <c r="B497" s="30">
        <v>44170</v>
      </c>
      <c r="C497" s="25" t="s">
        <v>165</v>
      </c>
      <c r="D497" s="51" t="s">
        <v>1532</v>
      </c>
      <c r="E497">
        <v>2</v>
      </c>
      <c r="F497">
        <v>5</v>
      </c>
      <c r="G497">
        <v>2</v>
      </c>
      <c r="H497" s="31"/>
      <c r="M497" s="31"/>
      <c r="N497">
        <v>5</v>
      </c>
      <c r="Q497" s="31"/>
      <c r="U497" s="31"/>
      <c r="Y497" s="31"/>
      <c r="AC497" s="31">
        <v>1</v>
      </c>
      <c r="AF497">
        <v>20</v>
      </c>
      <c r="AG497" s="31"/>
      <c r="AI497">
        <v>2</v>
      </c>
      <c r="AJ497" s="14"/>
      <c r="AK497" s="31"/>
      <c r="AL497">
        <v>5</v>
      </c>
      <c r="AR497" s="31"/>
      <c r="AV497">
        <v>1</v>
      </c>
      <c r="AW497" s="31"/>
      <c r="BA497" s="31"/>
      <c r="BE497" s="31"/>
    </row>
    <row r="498" spans="2:57" x14ac:dyDescent="0.25">
      <c r="B498" s="30">
        <v>44171</v>
      </c>
      <c r="C498" s="25" t="s">
        <v>164</v>
      </c>
      <c r="D498" s="51"/>
      <c r="E498">
        <v>2</v>
      </c>
      <c r="F498">
        <v>2</v>
      </c>
      <c r="H498" s="31">
        <v>2</v>
      </c>
      <c r="M498" s="31"/>
      <c r="Q498" s="31"/>
      <c r="U498" s="31"/>
      <c r="V498">
        <v>2</v>
      </c>
      <c r="Y498" s="31"/>
      <c r="AC498" s="31"/>
      <c r="AF498">
        <v>10</v>
      </c>
      <c r="AG498" s="31"/>
      <c r="AJ498" s="14"/>
      <c r="AK498" s="31"/>
      <c r="AL498">
        <v>2</v>
      </c>
      <c r="AR498" s="31"/>
      <c r="AW498" s="31"/>
      <c r="BA498" s="31"/>
      <c r="BE498" s="31"/>
    </row>
    <row r="499" spans="2:57" x14ac:dyDescent="0.25">
      <c r="B499" s="30">
        <v>44172</v>
      </c>
      <c r="C499" s="25" t="s">
        <v>175</v>
      </c>
      <c r="D499" s="51"/>
      <c r="E499">
        <v>2</v>
      </c>
      <c r="F499">
        <v>4</v>
      </c>
      <c r="H499" s="31"/>
      <c r="M499" s="31"/>
      <c r="N499">
        <v>1</v>
      </c>
      <c r="Q499" s="31"/>
      <c r="U499" s="31"/>
      <c r="Y499" s="31"/>
      <c r="AC499" s="31"/>
      <c r="AF499">
        <v>1</v>
      </c>
      <c r="AG499" s="31"/>
      <c r="AJ499" s="14"/>
      <c r="AK499" s="31">
        <v>1</v>
      </c>
      <c r="AR499" s="31"/>
      <c r="AW499" s="31"/>
      <c r="BA499" s="31"/>
      <c r="BE499" s="31"/>
    </row>
    <row r="500" spans="2:57" ht="30" x14ac:dyDescent="0.25">
      <c r="B500" s="30">
        <v>44173</v>
      </c>
      <c r="C500" s="25" t="s">
        <v>181</v>
      </c>
      <c r="D500" s="54" t="s">
        <v>1539</v>
      </c>
      <c r="E500">
        <v>5</v>
      </c>
      <c r="F500">
        <v>10</v>
      </c>
      <c r="G500">
        <v>3</v>
      </c>
      <c r="H500" s="31"/>
      <c r="M500" s="31"/>
      <c r="N500">
        <v>6</v>
      </c>
      <c r="Q500" s="31"/>
      <c r="U500" s="31"/>
      <c r="V500">
        <v>1</v>
      </c>
      <c r="Y500" s="31"/>
      <c r="AC500" s="31"/>
      <c r="AF500">
        <v>3</v>
      </c>
      <c r="AG500" s="31"/>
      <c r="AI500">
        <v>1</v>
      </c>
      <c r="AJ500" s="14"/>
      <c r="AK500" s="31">
        <v>1</v>
      </c>
      <c r="AL500">
        <v>2</v>
      </c>
      <c r="AR500" s="31"/>
      <c r="AW500" s="31"/>
      <c r="BA500" s="31"/>
      <c r="BE500" s="31"/>
    </row>
    <row r="501" spans="2:57" x14ac:dyDescent="0.25">
      <c r="B501" s="30">
        <v>44174</v>
      </c>
      <c r="C501" s="25" t="s">
        <v>182</v>
      </c>
      <c r="D501" s="51"/>
      <c r="E501">
        <v>2</v>
      </c>
      <c r="F501">
        <v>7</v>
      </c>
      <c r="G501">
        <v>2</v>
      </c>
      <c r="H501" s="31">
        <v>1</v>
      </c>
      <c r="M501" s="31"/>
      <c r="N501">
        <v>4</v>
      </c>
      <c r="Q501" s="31"/>
      <c r="U501" s="31"/>
      <c r="Y501" s="31"/>
      <c r="AC501" s="31"/>
      <c r="AF501">
        <v>5</v>
      </c>
      <c r="AG501" s="31"/>
      <c r="AI501">
        <v>8</v>
      </c>
      <c r="AJ501" s="14"/>
      <c r="AK501" s="31">
        <v>1</v>
      </c>
      <c r="AL501">
        <v>1</v>
      </c>
      <c r="AQ501">
        <v>1</v>
      </c>
      <c r="AR501" s="31"/>
      <c r="AV501">
        <v>3</v>
      </c>
      <c r="AW501" s="31"/>
      <c r="BA501" s="31"/>
      <c r="BE501" s="31"/>
    </row>
    <row r="502" spans="2:57" x14ac:dyDescent="0.25">
      <c r="B502" s="30">
        <v>44175</v>
      </c>
      <c r="C502" s="25" t="s">
        <v>167</v>
      </c>
      <c r="D502" s="51"/>
      <c r="E502">
        <v>1</v>
      </c>
      <c r="F502">
        <v>1</v>
      </c>
      <c r="G502">
        <v>1</v>
      </c>
      <c r="H502" s="31"/>
      <c r="M502" s="31"/>
      <c r="N502">
        <v>4</v>
      </c>
      <c r="O502">
        <v>1</v>
      </c>
      <c r="Q502" s="31"/>
      <c r="U502" s="31"/>
      <c r="V502">
        <v>3</v>
      </c>
      <c r="Y502" s="31"/>
      <c r="AC502" s="31"/>
      <c r="AF502">
        <v>2</v>
      </c>
      <c r="AG502" s="31"/>
      <c r="AI502">
        <v>1</v>
      </c>
      <c r="AJ502" s="14"/>
      <c r="AK502" s="31">
        <v>1</v>
      </c>
      <c r="AL502">
        <v>1</v>
      </c>
      <c r="AR502" s="31"/>
      <c r="AW502" s="31"/>
      <c r="BA502" s="31"/>
      <c r="BE502" s="31"/>
    </row>
    <row r="503" spans="2:57" x14ac:dyDescent="0.25">
      <c r="B503" s="30">
        <v>44176</v>
      </c>
      <c r="C503" s="25" t="s">
        <v>166</v>
      </c>
      <c r="D503" s="51"/>
      <c r="E503">
        <v>2</v>
      </c>
      <c r="F503">
        <v>2</v>
      </c>
      <c r="H503" s="31"/>
      <c r="M503" s="31"/>
      <c r="N503">
        <v>6</v>
      </c>
      <c r="Q503" s="31"/>
      <c r="U503" s="31"/>
      <c r="V503">
        <v>1</v>
      </c>
      <c r="Y503" s="31"/>
      <c r="AC503" s="31"/>
      <c r="AF503">
        <v>1</v>
      </c>
      <c r="AG503" s="31"/>
      <c r="AI503">
        <v>3</v>
      </c>
      <c r="AJ503" s="14"/>
      <c r="AK503" s="31">
        <v>1</v>
      </c>
      <c r="AL503">
        <v>1</v>
      </c>
      <c r="AR503" s="31"/>
      <c r="AW503" s="31"/>
      <c r="BA503" s="31"/>
      <c r="BE503" s="31"/>
    </row>
    <row r="504" spans="2:57" x14ac:dyDescent="0.25">
      <c r="B504" s="30">
        <v>44177</v>
      </c>
      <c r="C504" s="25" t="s">
        <v>165</v>
      </c>
      <c r="D504" s="51"/>
      <c r="E504">
        <v>1</v>
      </c>
      <c r="F504">
        <v>2</v>
      </c>
      <c r="H504" s="31">
        <v>1</v>
      </c>
      <c r="M504" s="31"/>
      <c r="N504">
        <v>4</v>
      </c>
      <c r="Q504" s="31"/>
      <c r="U504" s="31"/>
      <c r="V504">
        <v>1</v>
      </c>
      <c r="X504">
        <v>1</v>
      </c>
      <c r="Y504" s="31"/>
      <c r="AC504" s="31"/>
      <c r="AF504">
        <v>2</v>
      </c>
      <c r="AG504" s="31"/>
      <c r="AI504">
        <v>2</v>
      </c>
      <c r="AJ504" s="14"/>
      <c r="AK504" s="31">
        <v>1</v>
      </c>
      <c r="AR504" s="31"/>
      <c r="AS504" t="s">
        <v>576</v>
      </c>
      <c r="AW504" s="31"/>
      <c r="BA504" s="31"/>
      <c r="BE504" s="31"/>
    </row>
    <row r="505" spans="2:57" x14ac:dyDescent="0.25">
      <c r="B505" s="30">
        <v>44178</v>
      </c>
      <c r="C505" s="25" t="s">
        <v>164</v>
      </c>
      <c r="D505" s="51" t="s">
        <v>1550</v>
      </c>
      <c r="E505">
        <v>1</v>
      </c>
      <c r="F505">
        <v>5</v>
      </c>
      <c r="G505">
        <v>1</v>
      </c>
      <c r="H505" s="31"/>
      <c r="M505" s="31"/>
      <c r="N505">
        <v>2</v>
      </c>
      <c r="Q505" s="31"/>
      <c r="U505" s="31"/>
      <c r="W505">
        <v>1</v>
      </c>
      <c r="Y505" s="31"/>
      <c r="AC505" s="31"/>
      <c r="AG505" s="31"/>
      <c r="AI505">
        <v>1</v>
      </c>
      <c r="AJ505" s="14"/>
      <c r="AK505" s="31">
        <v>2</v>
      </c>
      <c r="AR505" s="31"/>
      <c r="AV505">
        <v>8</v>
      </c>
      <c r="AW505" s="31"/>
      <c r="BA505" s="31"/>
      <c r="BE505" s="31"/>
    </row>
    <row r="506" spans="2:57" x14ac:dyDescent="0.25">
      <c r="B506" s="30">
        <v>44179</v>
      </c>
      <c r="C506" s="25" t="s">
        <v>175</v>
      </c>
      <c r="D506" s="51"/>
      <c r="E506">
        <v>1</v>
      </c>
      <c r="F506">
        <v>5</v>
      </c>
      <c r="H506" s="31"/>
      <c r="M506" s="31"/>
      <c r="N506">
        <v>5</v>
      </c>
      <c r="Q506" s="31"/>
      <c r="U506" s="31"/>
      <c r="V506">
        <v>1</v>
      </c>
      <c r="Y506" s="31"/>
      <c r="AC506" s="31"/>
      <c r="AG506" s="31"/>
      <c r="AI506">
        <v>2</v>
      </c>
      <c r="AJ506" s="14"/>
      <c r="AK506" s="31">
        <v>2</v>
      </c>
      <c r="AL506">
        <v>2</v>
      </c>
      <c r="AR506" s="31"/>
      <c r="AS506" t="s">
        <v>576</v>
      </c>
      <c r="AW506" s="31"/>
      <c r="BA506" s="31"/>
      <c r="BE506" s="31"/>
    </row>
    <row r="507" spans="2:57" x14ac:dyDescent="0.25">
      <c r="B507" s="30">
        <v>44180</v>
      </c>
      <c r="C507" s="25" t="s">
        <v>181</v>
      </c>
      <c r="D507" s="51"/>
      <c r="E507">
        <v>1</v>
      </c>
      <c r="F507">
        <v>6</v>
      </c>
      <c r="H507" s="31"/>
      <c r="M507" s="31"/>
      <c r="N507">
        <v>4</v>
      </c>
      <c r="Q507" s="31"/>
      <c r="U507" s="31"/>
      <c r="Y507" s="31"/>
      <c r="AC507" s="31"/>
      <c r="AF507">
        <v>2</v>
      </c>
      <c r="AG507" s="31"/>
      <c r="AJ507" s="14"/>
      <c r="AK507" s="31">
        <v>1</v>
      </c>
      <c r="AP507">
        <v>2</v>
      </c>
      <c r="AR507" s="31"/>
      <c r="AW507" s="31"/>
      <c r="BA507" s="31"/>
      <c r="BE507" s="31"/>
    </row>
    <row r="508" spans="2:57" x14ac:dyDescent="0.25">
      <c r="B508" s="30">
        <v>44181</v>
      </c>
      <c r="C508" s="25" t="s">
        <v>182</v>
      </c>
      <c r="D508" s="51"/>
      <c r="E508">
        <v>1</v>
      </c>
      <c r="F508">
        <v>2</v>
      </c>
      <c r="G508">
        <v>2</v>
      </c>
      <c r="H508" s="31"/>
      <c r="M508" s="31"/>
      <c r="N508">
        <v>2</v>
      </c>
      <c r="Q508" s="31"/>
      <c r="U508" s="31"/>
      <c r="Y508" s="31"/>
      <c r="AC508" s="31"/>
      <c r="AG508" s="31"/>
      <c r="AI508">
        <v>1</v>
      </c>
      <c r="AJ508" s="14"/>
      <c r="AK508" s="31">
        <v>1</v>
      </c>
      <c r="AR508" s="31"/>
      <c r="AW508" s="31"/>
      <c r="BA508" s="31"/>
      <c r="BE508" s="31"/>
    </row>
    <row r="509" spans="2:57" x14ac:dyDescent="0.25">
      <c r="B509" s="30">
        <v>44182</v>
      </c>
      <c r="C509" s="25" t="s">
        <v>167</v>
      </c>
      <c r="D509" s="51"/>
      <c r="H509" s="31">
        <v>1</v>
      </c>
      <c r="M509" s="31"/>
      <c r="N509">
        <v>2</v>
      </c>
      <c r="Q509" s="31"/>
      <c r="U509" s="31"/>
      <c r="Y509" s="31"/>
      <c r="AC509" s="31"/>
      <c r="AF509">
        <v>3</v>
      </c>
      <c r="AG509" s="31"/>
      <c r="AJ509" s="14"/>
      <c r="AK509" s="31">
        <v>2</v>
      </c>
      <c r="AR509" s="31"/>
      <c r="AW509" s="31"/>
      <c r="BA509" s="31"/>
      <c r="BE509" s="31"/>
    </row>
    <row r="510" spans="2:57" x14ac:dyDescent="0.25">
      <c r="B510" s="30">
        <v>44183</v>
      </c>
      <c r="C510" s="25" t="s">
        <v>166</v>
      </c>
      <c r="D510" s="51"/>
      <c r="E510">
        <v>2</v>
      </c>
      <c r="F510">
        <v>6</v>
      </c>
      <c r="H510" s="31"/>
      <c r="M510" s="31"/>
      <c r="N510">
        <v>1</v>
      </c>
      <c r="Q510" s="31"/>
      <c r="U510" s="31"/>
      <c r="V510">
        <v>1</v>
      </c>
      <c r="Y510" s="31"/>
      <c r="AC510" s="31"/>
      <c r="AG510" s="31"/>
      <c r="AH510">
        <v>1</v>
      </c>
      <c r="AI510">
        <v>2</v>
      </c>
      <c r="AJ510" s="14"/>
      <c r="AK510" s="31">
        <v>2</v>
      </c>
      <c r="AL510" s="26">
        <v>1</v>
      </c>
      <c r="AQ510">
        <v>1</v>
      </c>
      <c r="AR510" s="31"/>
      <c r="AW510" s="31"/>
      <c r="BA510" s="31"/>
      <c r="BE510" s="31"/>
    </row>
    <row r="511" spans="2:57" x14ac:dyDescent="0.25">
      <c r="B511" s="30">
        <v>44184</v>
      </c>
      <c r="C511" s="25" t="s">
        <v>165</v>
      </c>
      <c r="D511" s="51"/>
      <c r="E511">
        <v>1</v>
      </c>
      <c r="F511">
        <v>5</v>
      </c>
      <c r="G511">
        <v>2</v>
      </c>
      <c r="H511" s="31"/>
      <c r="M511" s="31">
        <v>1</v>
      </c>
      <c r="N511">
        <v>1</v>
      </c>
      <c r="Q511" s="31"/>
      <c r="U511" s="31"/>
      <c r="V511">
        <v>3</v>
      </c>
      <c r="Y511" s="31"/>
      <c r="AC511" s="31"/>
      <c r="AF511">
        <v>2</v>
      </c>
      <c r="AG511" s="31"/>
      <c r="AH511">
        <v>1</v>
      </c>
      <c r="AI511">
        <v>6</v>
      </c>
      <c r="AJ511" s="14"/>
      <c r="AK511" s="31">
        <v>3</v>
      </c>
      <c r="AL511" s="26">
        <v>4</v>
      </c>
      <c r="AR511" s="31"/>
      <c r="AW511" s="31"/>
      <c r="BA511" s="31"/>
      <c r="BE511" s="31"/>
    </row>
    <row r="512" spans="2:57" x14ac:dyDescent="0.25">
      <c r="B512" s="30">
        <v>44185</v>
      </c>
      <c r="C512" s="25" t="s">
        <v>164</v>
      </c>
      <c r="D512" s="51"/>
      <c r="E512">
        <v>2</v>
      </c>
      <c r="F512">
        <v>9</v>
      </c>
      <c r="G512">
        <v>2</v>
      </c>
      <c r="H512" s="31"/>
      <c r="M512" s="31"/>
      <c r="N512">
        <v>2</v>
      </c>
      <c r="Q512" s="31"/>
      <c r="U512" s="31"/>
      <c r="V512">
        <v>2</v>
      </c>
      <c r="Y512" s="31"/>
      <c r="AC512" s="31"/>
      <c r="AF512">
        <v>2</v>
      </c>
      <c r="AG512" s="31"/>
      <c r="AI512">
        <v>3</v>
      </c>
      <c r="AJ512" s="14"/>
      <c r="AK512" s="31">
        <v>5</v>
      </c>
      <c r="AL512">
        <v>3</v>
      </c>
      <c r="AR512" s="31"/>
      <c r="AW512" s="31"/>
      <c r="BA512" s="31"/>
      <c r="BE512" s="31"/>
    </row>
    <row r="513" spans="1:57" x14ac:dyDescent="0.25">
      <c r="B513" s="30">
        <v>44186</v>
      </c>
      <c r="C513" s="25" t="s">
        <v>175</v>
      </c>
      <c r="D513" s="51" t="s">
        <v>1564</v>
      </c>
      <c r="H513" s="31"/>
      <c r="M513" s="31"/>
      <c r="N513">
        <v>1</v>
      </c>
      <c r="Q513" s="31"/>
      <c r="U513" s="31"/>
      <c r="Y513" s="31"/>
      <c r="AC513" s="31"/>
      <c r="AF513">
        <v>2</v>
      </c>
      <c r="AG513" s="31"/>
      <c r="AI513">
        <v>1</v>
      </c>
      <c r="AJ513" s="14"/>
      <c r="AK513" s="31">
        <v>4</v>
      </c>
      <c r="AL513">
        <v>1</v>
      </c>
      <c r="AR513" s="31"/>
      <c r="AW513" s="31"/>
      <c r="BA513" s="31"/>
      <c r="BE513" s="31"/>
    </row>
    <row r="514" spans="1:57" x14ac:dyDescent="0.25">
      <c r="B514" s="30">
        <v>44187</v>
      </c>
      <c r="C514" s="25" t="s">
        <v>181</v>
      </c>
      <c r="D514" s="51" t="s">
        <v>1564</v>
      </c>
      <c r="H514" s="31"/>
      <c r="M514" s="31"/>
      <c r="N514">
        <v>3</v>
      </c>
      <c r="Q514" s="31"/>
      <c r="U514" s="31"/>
      <c r="Y514" s="31"/>
      <c r="AC514" s="31"/>
      <c r="AF514">
        <v>2</v>
      </c>
      <c r="AG514" s="31"/>
      <c r="AI514">
        <v>4</v>
      </c>
      <c r="AJ514" s="14"/>
      <c r="AK514" s="31">
        <v>1</v>
      </c>
      <c r="AL514">
        <v>2</v>
      </c>
      <c r="AR514" s="31"/>
      <c r="AW514" s="31"/>
      <c r="BA514" s="31"/>
      <c r="BE514" s="31"/>
    </row>
    <row r="515" spans="1:57" x14ac:dyDescent="0.25">
      <c r="B515" s="30">
        <v>44188</v>
      </c>
      <c r="C515" s="25" t="s">
        <v>182</v>
      </c>
      <c r="D515" s="51"/>
      <c r="F515">
        <v>2</v>
      </c>
      <c r="G515">
        <v>2</v>
      </c>
      <c r="H515" s="31"/>
      <c r="M515" s="31"/>
      <c r="N515">
        <v>3</v>
      </c>
      <c r="Q515" s="31"/>
      <c r="U515" s="31"/>
      <c r="Y515" s="31"/>
      <c r="AC515" s="31"/>
      <c r="AF515">
        <v>2</v>
      </c>
      <c r="AG515" s="31"/>
      <c r="AI515">
        <v>5</v>
      </c>
      <c r="AJ515" s="14"/>
      <c r="AK515" s="31">
        <v>2</v>
      </c>
      <c r="AL515">
        <v>2</v>
      </c>
      <c r="AR515" s="31"/>
      <c r="AW515" s="31"/>
      <c r="BA515" s="31"/>
      <c r="BE515" s="31"/>
    </row>
    <row r="516" spans="1:57" x14ac:dyDescent="0.25">
      <c r="B516" s="30">
        <v>44189</v>
      </c>
      <c r="C516" s="25" t="s">
        <v>167</v>
      </c>
      <c r="D516" s="51" t="s">
        <v>1564</v>
      </c>
      <c r="H516" s="31"/>
      <c r="M516" s="31"/>
      <c r="N516">
        <v>1</v>
      </c>
      <c r="Q516" s="31"/>
      <c r="U516" s="31"/>
      <c r="Y516" s="31"/>
      <c r="AC516" s="31"/>
      <c r="AG516" s="31"/>
      <c r="AI516">
        <v>2</v>
      </c>
      <c r="AJ516" s="14"/>
      <c r="AK516" s="31">
        <v>2</v>
      </c>
      <c r="AL516">
        <v>1</v>
      </c>
      <c r="AR516" s="31"/>
      <c r="AW516" s="31"/>
      <c r="BA516" s="31"/>
      <c r="BE516" s="31"/>
    </row>
    <row r="517" spans="1:57" x14ac:dyDescent="0.25">
      <c r="B517" s="30">
        <v>44190</v>
      </c>
      <c r="C517" s="25" t="s">
        <v>166</v>
      </c>
      <c r="D517" s="51" t="s">
        <v>524</v>
      </c>
      <c r="E517">
        <v>1</v>
      </c>
      <c r="F517">
        <v>2</v>
      </c>
      <c r="H517" s="31"/>
      <c r="M517" s="31"/>
      <c r="N517">
        <v>4</v>
      </c>
      <c r="Q517" s="31"/>
      <c r="U517" s="31"/>
      <c r="V517">
        <v>1</v>
      </c>
      <c r="Y517" s="31"/>
      <c r="AC517" s="31"/>
      <c r="AF517">
        <v>1</v>
      </c>
      <c r="AG517" s="31"/>
      <c r="AI517">
        <v>2</v>
      </c>
      <c r="AJ517" s="14"/>
      <c r="AK517" s="31">
        <v>4</v>
      </c>
      <c r="AR517" s="31"/>
      <c r="AW517" s="31"/>
      <c r="BA517" s="31"/>
      <c r="BE517" s="31"/>
    </row>
    <row r="518" spans="1:57" x14ac:dyDescent="0.25">
      <c r="B518" s="30">
        <v>44191</v>
      </c>
      <c r="C518" s="25" t="s">
        <v>165</v>
      </c>
      <c r="D518" s="51" t="s">
        <v>1573</v>
      </c>
      <c r="E518">
        <v>1</v>
      </c>
      <c r="F518">
        <v>3</v>
      </c>
      <c r="G518">
        <v>2</v>
      </c>
      <c r="H518" s="31"/>
      <c r="M518" s="31"/>
      <c r="N518">
        <v>3</v>
      </c>
      <c r="Q518" s="31"/>
      <c r="U518" s="31"/>
      <c r="V518">
        <v>1</v>
      </c>
      <c r="Y518" s="31"/>
      <c r="AC518" s="31"/>
      <c r="AF518">
        <v>1</v>
      </c>
      <c r="AG518" s="31"/>
      <c r="AJ518" s="14"/>
      <c r="AK518" s="31">
        <v>1</v>
      </c>
      <c r="AL518">
        <v>1</v>
      </c>
      <c r="AR518" s="31"/>
      <c r="AW518" s="31"/>
      <c r="BA518" s="31"/>
      <c r="BE518" s="31"/>
    </row>
    <row r="519" spans="1:57" x14ac:dyDescent="0.25">
      <c r="B519" s="30">
        <v>44192</v>
      </c>
      <c r="C519" s="25" t="s">
        <v>164</v>
      </c>
      <c r="D519" s="51"/>
      <c r="F519">
        <v>3</v>
      </c>
      <c r="G519">
        <v>3</v>
      </c>
      <c r="H519" s="31"/>
      <c r="M519" s="31"/>
      <c r="N519">
        <v>6</v>
      </c>
      <c r="Q519" s="31"/>
      <c r="U519" s="31"/>
      <c r="V519">
        <v>2</v>
      </c>
      <c r="Y519" s="31"/>
      <c r="AC519" s="31"/>
      <c r="AG519" s="31"/>
      <c r="AI519">
        <v>1</v>
      </c>
      <c r="AJ519" s="14"/>
      <c r="AK519" s="31">
        <v>3</v>
      </c>
      <c r="AL519">
        <v>2</v>
      </c>
      <c r="AR519" s="31"/>
      <c r="AW519" s="31"/>
      <c r="BA519" s="31"/>
      <c r="BE519" s="31"/>
    </row>
    <row r="520" spans="1:57" x14ac:dyDescent="0.25">
      <c r="B520" s="30">
        <v>44193</v>
      </c>
      <c r="C520" s="25" t="s">
        <v>175</v>
      </c>
      <c r="D520" s="51"/>
      <c r="E520">
        <v>1</v>
      </c>
      <c r="F520">
        <v>3</v>
      </c>
      <c r="G520">
        <v>4</v>
      </c>
      <c r="H520" s="31"/>
      <c r="M520" s="31"/>
      <c r="N520">
        <v>3</v>
      </c>
      <c r="Q520" s="31"/>
      <c r="U520" s="31"/>
      <c r="Y520" s="31"/>
      <c r="AC520" s="31"/>
      <c r="AG520" s="31"/>
      <c r="AI520">
        <v>1</v>
      </c>
      <c r="AJ520" s="14"/>
      <c r="AK520" s="31">
        <v>2</v>
      </c>
      <c r="AL520">
        <v>1</v>
      </c>
      <c r="AR520" s="31"/>
      <c r="AW520" s="31"/>
      <c r="BA520" s="31"/>
      <c r="BE520" s="31"/>
    </row>
    <row r="521" spans="1:57" x14ac:dyDescent="0.25">
      <c r="B521" s="30">
        <v>44194</v>
      </c>
      <c r="C521" s="25" t="s">
        <v>181</v>
      </c>
      <c r="D521" s="51"/>
      <c r="E521">
        <v>2</v>
      </c>
      <c r="F521">
        <v>3</v>
      </c>
      <c r="G521">
        <v>2</v>
      </c>
      <c r="H521" s="31"/>
      <c r="M521" s="31"/>
      <c r="N521">
        <v>1</v>
      </c>
      <c r="Q521" s="31"/>
      <c r="U521" s="31"/>
      <c r="V521">
        <v>1</v>
      </c>
      <c r="Y521" s="31"/>
      <c r="AC521" s="31"/>
      <c r="AG521" s="31"/>
      <c r="AJ521" s="14"/>
      <c r="AK521" s="31">
        <v>3</v>
      </c>
      <c r="AL521">
        <v>1</v>
      </c>
      <c r="AR521" s="31"/>
      <c r="AV521">
        <v>6</v>
      </c>
      <c r="AW521" s="31"/>
      <c r="BA521" s="31"/>
      <c r="BE521" s="31"/>
    </row>
    <row r="522" spans="1:57" x14ac:dyDescent="0.25">
      <c r="B522" s="30">
        <v>44195</v>
      </c>
      <c r="C522" s="25" t="s">
        <v>182</v>
      </c>
      <c r="D522" s="51"/>
      <c r="H522" s="31">
        <v>1</v>
      </c>
      <c r="M522" s="31"/>
      <c r="N522">
        <v>6</v>
      </c>
      <c r="Q522" s="31"/>
      <c r="U522" s="31"/>
      <c r="W522">
        <v>1</v>
      </c>
      <c r="Y522" s="31"/>
      <c r="AC522" s="31"/>
      <c r="AF522">
        <v>4</v>
      </c>
      <c r="AG522" s="31"/>
      <c r="AI522">
        <v>1</v>
      </c>
      <c r="AJ522" s="14"/>
      <c r="AK522" s="31">
        <v>1</v>
      </c>
      <c r="AR522" s="31"/>
      <c r="AV522">
        <v>1</v>
      </c>
      <c r="AW522" s="31"/>
      <c r="BA522" s="31"/>
      <c r="BE522" s="31"/>
    </row>
    <row r="523" spans="1:57" x14ac:dyDescent="0.25">
      <c r="A523" s="1"/>
      <c r="B523" s="64">
        <v>44196</v>
      </c>
      <c r="C523" s="65" t="s">
        <v>167</v>
      </c>
      <c r="D523" s="66"/>
      <c r="E523" s="1"/>
      <c r="F523" s="1"/>
      <c r="G523" s="1"/>
      <c r="H523" s="67"/>
      <c r="I523" s="1"/>
      <c r="J523" s="1"/>
      <c r="K523" s="1"/>
      <c r="L523" s="1"/>
      <c r="M523" s="67"/>
      <c r="N523" s="1">
        <v>2</v>
      </c>
      <c r="O523" s="1"/>
      <c r="P523" s="1"/>
      <c r="Q523" s="67"/>
      <c r="R523" s="1"/>
      <c r="S523" s="1"/>
      <c r="T523" s="1"/>
      <c r="U523" s="67"/>
      <c r="V523" s="1"/>
      <c r="W523" s="1"/>
      <c r="X523" s="1"/>
      <c r="Y523" s="67"/>
      <c r="Z523" s="1"/>
      <c r="AA523" s="1"/>
      <c r="AB523" s="1"/>
      <c r="AC523" s="67"/>
      <c r="AD523" s="1"/>
      <c r="AE523" s="1"/>
      <c r="AF523" s="1"/>
      <c r="AG523" s="67"/>
      <c r="AH523" s="1"/>
      <c r="AI523" s="1">
        <v>2</v>
      </c>
      <c r="AJ523" s="1"/>
      <c r="AK523" s="67"/>
      <c r="AL523" s="1">
        <v>1</v>
      </c>
      <c r="AM523" s="1"/>
      <c r="AN523" s="1"/>
      <c r="AO523" s="1"/>
      <c r="AP523" s="1"/>
      <c r="AQ523" s="1"/>
      <c r="AR523" s="67"/>
      <c r="AS523" s="1"/>
      <c r="AT523" s="1"/>
      <c r="AU523" s="1"/>
      <c r="AV523" s="1"/>
      <c r="AW523" s="67"/>
      <c r="AX523" s="1"/>
      <c r="AY523" s="1"/>
      <c r="AZ523" s="1"/>
      <c r="BA523" s="67"/>
      <c r="BB523" s="1"/>
      <c r="BC523" s="1"/>
      <c r="BD523" s="1"/>
      <c r="BE523" s="67"/>
    </row>
    <row r="524" spans="1:57" x14ac:dyDescent="0.25">
      <c r="B524" s="30">
        <v>44197</v>
      </c>
      <c r="C524" s="25" t="s">
        <v>166</v>
      </c>
      <c r="F524" s="26">
        <v>2</v>
      </c>
      <c r="G524" s="26">
        <v>2</v>
      </c>
      <c r="H524" s="31">
        <v>1</v>
      </c>
      <c r="M524" s="31"/>
      <c r="N524" s="26">
        <v>2</v>
      </c>
      <c r="Q524" s="31"/>
      <c r="U524" s="31"/>
      <c r="V524">
        <v>2</v>
      </c>
      <c r="Y524" s="31"/>
      <c r="AC524" s="31"/>
      <c r="AF524">
        <v>2</v>
      </c>
      <c r="AG524" s="31"/>
      <c r="AK524" s="31">
        <v>1</v>
      </c>
      <c r="AL524" s="26">
        <v>2</v>
      </c>
      <c r="AR524" s="31"/>
      <c r="AW524" s="31"/>
      <c r="BA524" s="31"/>
      <c r="BE524" s="31"/>
    </row>
    <row r="525" spans="1:57" x14ac:dyDescent="0.25">
      <c r="B525" s="30">
        <v>44198</v>
      </c>
      <c r="C525" s="25" t="s">
        <v>165</v>
      </c>
      <c r="H525" s="31">
        <v>1</v>
      </c>
      <c r="M525" s="31"/>
      <c r="N525" s="26">
        <v>1</v>
      </c>
      <c r="Q525" s="31"/>
      <c r="U525" s="31"/>
      <c r="V525">
        <v>1</v>
      </c>
      <c r="Y525" s="31"/>
      <c r="AC525" s="31"/>
      <c r="AF525">
        <v>1</v>
      </c>
      <c r="AG525" s="31"/>
      <c r="AI525">
        <v>1</v>
      </c>
      <c r="AK525" s="31">
        <v>1</v>
      </c>
      <c r="AR525" s="31"/>
      <c r="AW525" s="31"/>
      <c r="BA525" s="31"/>
      <c r="BE525" s="31"/>
    </row>
    <row r="526" spans="1:57" x14ac:dyDescent="0.25">
      <c r="B526" s="30">
        <v>44199</v>
      </c>
      <c r="C526" s="25" t="s">
        <v>164</v>
      </c>
      <c r="F526">
        <v>4</v>
      </c>
      <c r="G526">
        <v>4</v>
      </c>
      <c r="H526" s="31">
        <v>1</v>
      </c>
      <c r="M526" s="31"/>
      <c r="N526" s="26">
        <v>1</v>
      </c>
      <c r="Q526" s="31"/>
      <c r="U526" s="31"/>
      <c r="Y526" s="31"/>
      <c r="AC526" s="31"/>
      <c r="AF526">
        <v>1</v>
      </c>
      <c r="AG526" s="31"/>
      <c r="AI526">
        <v>1</v>
      </c>
      <c r="AK526" s="31">
        <v>2</v>
      </c>
      <c r="AL526">
        <v>1</v>
      </c>
      <c r="AQ526">
        <v>1</v>
      </c>
      <c r="AR526" s="31"/>
      <c r="AW526" s="31"/>
      <c r="BA526" s="31"/>
      <c r="BE526" s="31"/>
    </row>
    <row r="527" spans="1:57" x14ac:dyDescent="0.25">
      <c r="B527" s="30">
        <v>44200</v>
      </c>
      <c r="C527" s="25" t="s">
        <v>175</v>
      </c>
      <c r="F527">
        <v>9</v>
      </c>
      <c r="G527">
        <v>4</v>
      </c>
      <c r="H527" s="31"/>
      <c r="M527" s="31"/>
      <c r="N527" s="26">
        <v>2</v>
      </c>
      <c r="Q527" s="31"/>
      <c r="U527" s="31"/>
      <c r="V527">
        <v>1</v>
      </c>
      <c r="Y527" s="31"/>
      <c r="AC527" s="31"/>
      <c r="AF527">
        <v>1</v>
      </c>
      <c r="AG527" s="31"/>
      <c r="AI527">
        <v>1</v>
      </c>
      <c r="AK527" s="31">
        <v>2</v>
      </c>
      <c r="AR527" s="31"/>
      <c r="AW527" s="31"/>
      <c r="BA527" s="31"/>
      <c r="BE527" s="31"/>
    </row>
    <row r="528" spans="1:57" x14ac:dyDescent="0.25">
      <c r="B528" s="30">
        <v>44201</v>
      </c>
      <c r="C528" s="25" t="s">
        <v>181</v>
      </c>
      <c r="D528" s="25" t="s">
        <v>1602</v>
      </c>
      <c r="F528">
        <v>2</v>
      </c>
      <c r="H528" s="31"/>
      <c r="M528" s="31"/>
      <c r="N528" s="26">
        <v>4</v>
      </c>
      <c r="Q528" s="31"/>
      <c r="U528" s="31"/>
      <c r="Y528" s="31"/>
      <c r="AC528" s="31"/>
      <c r="AF528">
        <v>1</v>
      </c>
      <c r="AG528" s="31"/>
      <c r="AI528">
        <v>1</v>
      </c>
      <c r="AK528" s="31">
        <v>1</v>
      </c>
      <c r="AQ528">
        <v>1</v>
      </c>
      <c r="AR528" s="31">
        <v>5</v>
      </c>
      <c r="AW528" s="31"/>
      <c r="BA528" s="31"/>
      <c r="BE528" s="31"/>
    </row>
    <row r="529" spans="2:57" x14ac:dyDescent="0.25">
      <c r="B529" s="30">
        <v>44202</v>
      </c>
      <c r="C529" s="25" t="s">
        <v>182</v>
      </c>
      <c r="H529" s="31"/>
      <c r="M529" s="31"/>
      <c r="N529" s="26">
        <v>4</v>
      </c>
      <c r="Q529" s="31"/>
      <c r="U529" s="31"/>
      <c r="W529">
        <v>1</v>
      </c>
      <c r="Y529" s="31"/>
      <c r="AC529" s="31"/>
      <c r="AG529" s="31"/>
      <c r="AK529" s="31"/>
      <c r="AR529" s="31"/>
      <c r="AW529" s="31"/>
      <c r="BA529" s="31"/>
      <c r="BE529" s="31"/>
    </row>
    <row r="530" spans="2:57" x14ac:dyDescent="0.25">
      <c r="B530" s="30">
        <v>44203</v>
      </c>
      <c r="C530" s="25" t="s">
        <v>167</v>
      </c>
      <c r="H530" s="31"/>
      <c r="M530" s="31"/>
      <c r="N530" s="26">
        <v>1</v>
      </c>
      <c r="Q530" s="31"/>
      <c r="U530" s="31"/>
      <c r="V530">
        <v>3</v>
      </c>
      <c r="Y530" s="31"/>
      <c r="AC530" s="31"/>
      <c r="AG530" s="31"/>
      <c r="AK530" s="31">
        <v>1</v>
      </c>
      <c r="AR530" s="31"/>
      <c r="AW530" s="31"/>
      <c r="BA530" s="31"/>
      <c r="BE530" s="31"/>
    </row>
    <row r="531" spans="2:57" x14ac:dyDescent="0.25">
      <c r="B531" s="30">
        <v>44204</v>
      </c>
      <c r="C531" s="25" t="s">
        <v>166</v>
      </c>
      <c r="D531" s="25" t="s">
        <v>982</v>
      </c>
      <c r="H531" s="31"/>
      <c r="M531" s="31"/>
      <c r="Q531" s="31"/>
      <c r="U531" s="31"/>
      <c r="V531">
        <v>1</v>
      </c>
      <c r="W531">
        <v>1</v>
      </c>
      <c r="Y531" s="31"/>
      <c r="AC531" s="31"/>
      <c r="AG531" s="31"/>
      <c r="AK531" s="31"/>
      <c r="AR531" s="31"/>
      <c r="AW531" s="31"/>
      <c r="BA531" s="31"/>
      <c r="BE531" s="31"/>
    </row>
    <row r="532" spans="2:57" x14ac:dyDescent="0.25">
      <c r="B532" s="30">
        <v>44205</v>
      </c>
      <c r="C532" s="25" t="s">
        <v>165</v>
      </c>
      <c r="F532">
        <v>4</v>
      </c>
      <c r="H532" s="31"/>
      <c r="M532" s="31"/>
      <c r="N532">
        <v>2</v>
      </c>
      <c r="Q532" s="31"/>
      <c r="U532" s="31"/>
      <c r="V532">
        <v>2</v>
      </c>
      <c r="Y532" s="31"/>
      <c r="AC532" s="31"/>
      <c r="AG532" s="31"/>
      <c r="AH532">
        <v>1</v>
      </c>
      <c r="AI532">
        <v>1</v>
      </c>
      <c r="AK532" s="31"/>
      <c r="AL532">
        <v>2</v>
      </c>
      <c r="AR532" s="31"/>
      <c r="AW532" s="31"/>
      <c r="BA532" s="31"/>
      <c r="BE532" s="31"/>
    </row>
    <row r="533" spans="2:57" x14ac:dyDescent="0.25">
      <c r="B533" s="30">
        <v>44206</v>
      </c>
      <c r="C533" s="25" t="s">
        <v>164</v>
      </c>
      <c r="D533" s="25" t="s">
        <v>1602</v>
      </c>
      <c r="H533" s="31"/>
      <c r="M533" s="31"/>
      <c r="N533">
        <v>3</v>
      </c>
      <c r="Q533" s="31"/>
      <c r="U533" s="31"/>
      <c r="Y533" s="31"/>
      <c r="AC533" s="31"/>
      <c r="AG533" s="31"/>
      <c r="AH533">
        <v>2</v>
      </c>
      <c r="AI533">
        <v>2</v>
      </c>
      <c r="AK533" s="31"/>
      <c r="AR533" s="31">
        <v>6</v>
      </c>
      <c r="AW533" s="31"/>
      <c r="BA533" s="31"/>
      <c r="BE533" s="31"/>
    </row>
    <row r="534" spans="2:57" x14ac:dyDescent="0.25">
      <c r="B534" s="30">
        <v>44207</v>
      </c>
      <c r="C534" s="25" t="s">
        <v>175</v>
      </c>
      <c r="D534" s="25" t="s">
        <v>1604</v>
      </c>
      <c r="H534" s="31"/>
      <c r="M534" s="31"/>
      <c r="N534">
        <v>3</v>
      </c>
      <c r="Q534" s="31"/>
      <c r="U534" s="31"/>
      <c r="V534">
        <v>3</v>
      </c>
      <c r="Y534" s="31"/>
      <c r="AC534" s="31"/>
      <c r="AG534" s="31"/>
      <c r="AH534">
        <v>4</v>
      </c>
      <c r="AI534">
        <v>3</v>
      </c>
      <c r="AK534" s="31">
        <v>1</v>
      </c>
      <c r="AP534">
        <v>1</v>
      </c>
      <c r="AR534" s="31">
        <v>1</v>
      </c>
      <c r="AV534">
        <v>1</v>
      </c>
      <c r="AW534" s="31"/>
      <c r="BA534" s="31"/>
      <c r="BE534" s="31"/>
    </row>
    <row r="535" spans="2:57" x14ac:dyDescent="0.25">
      <c r="B535" s="30">
        <v>44208</v>
      </c>
      <c r="C535" s="25" t="s">
        <v>181</v>
      </c>
      <c r="D535" s="25" t="s">
        <v>1602</v>
      </c>
      <c r="F535">
        <v>4</v>
      </c>
      <c r="H535" s="31"/>
      <c r="M535" s="31"/>
      <c r="N535">
        <v>1</v>
      </c>
      <c r="Q535" s="31"/>
      <c r="U535" s="31"/>
      <c r="Y535" s="31"/>
      <c r="AC535" s="31"/>
      <c r="AG535" s="31"/>
      <c r="AH535">
        <v>6</v>
      </c>
      <c r="AI535">
        <v>1</v>
      </c>
      <c r="AK535" s="31"/>
      <c r="AQ535">
        <v>1</v>
      </c>
      <c r="AR535" s="31">
        <v>12</v>
      </c>
      <c r="AW535" s="31"/>
      <c r="BA535" s="31"/>
      <c r="BE535" s="31"/>
    </row>
    <row r="536" spans="2:57" x14ac:dyDescent="0.25">
      <c r="B536" s="30">
        <v>44209</v>
      </c>
      <c r="C536" s="25" t="s">
        <v>182</v>
      </c>
      <c r="D536" s="25" t="s">
        <v>1604</v>
      </c>
      <c r="H536" s="31"/>
      <c r="M536" s="31"/>
      <c r="N536">
        <v>2</v>
      </c>
      <c r="Q536" s="31"/>
      <c r="U536" s="31"/>
      <c r="Y536" s="31"/>
      <c r="AC536" s="31"/>
      <c r="AG536" s="31"/>
      <c r="AH536">
        <v>2</v>
      </c>
      <c r="AI536">
        <v>1</v>
      </c>
      <c r="AK536" s="31"/>
      <c r="AR536" s="31">
        <v>1</v>
      </c>
      <c r="AS536" t="s">
        <v>454</v>
      </c>
      <c r="AW536" s="31"/>
      <c r="BA536" s="31"/>
      <c r="BE536" s="31"/>
    </row>
    <row r="537" spans="2:57" x14ac:dyDescent="0.25">
      <c r="B537" s="30">
        <v>44210</v>
      </c>
      <c r="C537" s="25" t="s">
        <v>167</v>
      </c>
      <c r="D537" s="25" t="s">
        <v>1602</v>
      </c>
      <c r="H537" s="31"/>
      <c r="M537" s="31"/>
      <c r="N537">
        <v>1</v>
      </c>
      <c r="Q537" s="31"/>
      <c r="U537" s="31"/>
      <c r="V537">
        <v>4</v>
      </c>
      <c r="Y537" s="31"/>
      <c r="AC537" s="31"/>
      <c r="AG537" s="31"/>
      <c r="AH537">
        <v>3</v>
      </c>
      <c r="AI537">
        <v>1</v>
      </c>
      <c r="AK537" s="31">
        <v>1</v>
      </c>
      <c r="AR537" s="31">
        <v>25</v>
      </c>
      <c r="AS537" t="s">
        <v>454</v>
      </c>
      <c r="AW537" s="31"/>
      <c r="BA537" s="31"/>
      <c r="BE537" s="31"/>
    </row>
    <row r="538" spans="2:57" x14ac:dyDescent="0.25">
      <c r="B538" s="30">
        <v>44211</v>
      </c>
      <c r="C538" s="25" t="s">
        <v>166</v>
      </c>
      <c r="D538" s="25" t="s">
        <v>1602</v>
      </c>
      <c r="F538">
        <v>13</v>
      </c>
      <c r="H538" s="31"/>
      <c r="M538" s="31"/>
      <c r="N538">
        <v>4</v>
      </c>
      <c r="Q538" s="31"/>
      <c r="U538" s="31"/>
      <c r="V538">
        <v>2</v>
      </c>
      <c r="Y538" s="31"/>
      <c r="AC538" s="31"/>
      <c r="AG538" s="31"/>
      <c r="AI538">
        <v>1</v>
      </c>
      <c r="AK538" s="31">
        <v>2</v>
      </c>
      <c r="AL538">
        <v>1</v>
      </c>
      <c r="AR538" s="31">
        <v>20</v>
      </c>
      <c r="AS538" t="s">
        <v>454</v>
      </c>
      <c r="AW538" s="31"/>
      <c r="BA538" s="31"/>
      <c r="BE538" s="31"/>
    </row>
    <row r="539" spans="2:57" x14ac:dyDescent="0.25">
      <c r="B539" s="30">
        <v>44212</v>
      </c>
      <c r="C539" s="25" t="s">
        <v>165</v>
      </c>
      <c r="D539" s="25" t="s">
        <v>1604</v>
      </c>
      <c r="F539">
        <v>4</v>
      </c>
      <c r="H539" s="31"/>
      <c r="M539" s="31"/>
      <c r="N539">
        <v>4</v>
      </c>
      <c r="Q539" s="31"/>
      <c r="U539" s="31"/>
      <c r="Y539" s="31"/>
      <c r="AC539" s="31"/>
      <c r="AG539" s="31"/>
      <c r="AH539">
        <v>1</v>
      </c>
      <c r="AK539" s="31"/>
      <c r="AL539">
        <v>1</v>
      </c>
      <c r="AR539" s="31">
        <v>1</v>
      </c>
      <c r="AW539" s="31"/>
      <c r="BA539" s="31"/>
      <c r="BE539" s="31"/>
    </row>
    <row r="540" spans="2:57" x14ac:dyDescent="0.25">
      <c r="B540" s="30">
        <v>44213</v>
      </c>
      <c r="C540" s="25" t="s">
        <v>164</v>
      </c>
      <c r="D540" s="25" t="s">
        <v>1602</v>
      </c>
      <c r="F540">
        <v>5</v>
      </c>
      <c r="H540" s="31"/>
      <c r="M540" s="31"/>
      <c r="N540">
        <v>2</v>
      </c>
      <c r="Q540" s="31"/>
      <c r="U540" s="31"/>
      <c r="V540">
        <v>1</v>
      </c>
      <c r="Y540" s="31"/>
      <c r="AC540" s="31"/>
      <c r="AG540" s="31"/>
      <c r="AK540" s="31">
        <v>2</v>
      </c>
      <c r="AO540">
        <v>1</v>
      </c>
      <c r="AR540" s="31">
        <v>12</v>
      </c>
      <c r="AW540" s="31"/>
      <c r="BA540" s="31"/>
      <c r="BE540" s="31"/>
    </row>
    <row r="541" spans="2:57" x14ac:dyDescent="0.25">
      <c r="B541" s="30">
        <v>44214</v>
      </c>
      <c r="C541" s="25" t="s">
        <v>175</v>
      </c>
      <c r="D541" s="25" t="s">
        <v>1602</v>
      </c>
      <c r="H541" s="31"/>
      <c r="M541" s="31"/>
      <c r="N541">
        <v>1</v>
      </c>
      <c r="Q541" s="31"/>
      <c r="U541" s="31"/>
      <c r="V541">
        <v>5</v>
      </c>
      <c r="Y541" s="31"/>
      <c r="AC541" s="31"/>
      <c r="AG541" s="31"/>
      <c r="AK541" s="31">
        <v>1</v>
      </c>
      <c r="AR541" s="31">
        <v>2</v>
      </c>
      <c r="AW541" s="31"/>
      <c r="BA541" s="31"/>
      <c r="BE541" s="31"/>
    </row>
    <row r="542" spans="2:57" x14ac:dyDescent="0.25">
      <c r="B542" s="30">
        <v>44215</v>
      </c>
      <c r="C542" s="25" t="s">
        <v>181</v>
      </c>
      <c r="D542" s="25" t="s">
        <v>1602</v>
      </c>
      <c r="H542" s="31"/>
      <c r="M542" s="31"/>
      <c r="N542">
        <v>3</v>
      </c>
      <c r="Q542" s="31"/>
      <c r="U542" s="31"/>
      <c r="Y542" s="31"/>
      <c r="AC542" s="31"/>
      <c r="AG542" s="31"/>
      <c r="AI542">
        <v>3</v>
      </c>
      <c r="AK542" s="31"/>
      <c r="AR542" s="31">
        <v>15</v>
      </c>
      <c r="AW542" s="31"/>
      <c r="BA542" s="31"/>
      <c r="BE542" s="31"/>
    </row>
    <row r="543" spans="2:57" x14ac:dyDescent="0.25">
      <c r="B543" s="30">
        <v>44216</v>
      </c>
      <c r="C543" s="25" t="s">
        <v>182</v>
      </c>
      <c r="D543" s="25" t="s">
        <v>1602</v>
      </c>
      <c r="H543" s="31"/>
      <c r="M543" s="31"/>
      <c r="N543">
        <v>3</v>
      </c>
      <c r="Q543" s="31"/>
      <c r="U543" s="31"/>
      <c r="V543">
        <v>3</v>
      </c>
      <c r="Y543" s="31"/>
      <c r="AC543" s="31"/>
      <c r="AG543" s="31"/>
      <c r="AI543">
        <v>4</v>
      </c>
      <c r="AK543" s="31">
        <v>2</v>
      </c>
      <c r="AL543">
        <v>1</v>
      </c>
      <c r="AR543" s="31">
        <v>8</v>
      </c>
      <c r="AW543" s="31"/>
      <c r="BA543" s="31"/>
      <c r="BE543" s="31"/>
    </row>
    <row r="544" spans="2:57" x14ac:dyDescent="0.25">
      <c r="B544" s="30">
        <v>44217</v>
      </c>
      <c r="C544" s="25" t="s">
        <v>167</v>
      </c>
      <c r="D544" s="25" t="s">
        <v>1602</v>
      </c>
      <c r="F544">
        <v>3</v>
      </c>
      <c r="H544" s="31"/>
      <c r="M544" s="31"/>
      <c r="N544">
        <v>4</v>
      </c>
      <c r="Q544" s="31"/>
      <c r="U544" s="31"/>
      <c r="Y544" s="31"/>
      <c r="AC544" s="31"/>
      <c r="AG544" s="31"/>
      <c r="AI544">
        <v>2</v>
      </c>
      <c r="AK544" s="31">
        <v>1</v>
      </c>
      <c r="AP544">
        <v>1</v>
      </c>
      <c r="AQ544">
        <v>1</v>
      </c>
      <c r="AR544" s="31">
        <v>6</v>
      </c>
      <c r="AW544" s="31"/>
      <c r="BA544" s="31"/>
      <c r="BE544" s="31"/>
    </row>
    <row r="545" spans="2:57" x14ac:dyDescent="0.25">
      <c r="B545" s="30">
        <v>44218</v>
      </c>
      <c r="C545" s="25" t="s">
        <v>166</v>
      </c>
      <c r="D545" s="25" t="s">
        <v>1602</v>
      </c>
      <c r="H545" s="31"/>
      <c r="K545">
        <v>1</v>
      </c>
      <c r="M545" s="31"/>
      <c r="N545">
        <v>6</v>
      </c>
      <c r="O545">
        <v>1</v>
      </c>
      <c r="Q545" s="31"/>
      <c r="U545" s="31"/>
      <c r="V545">
        <v>1</v>
      </c>
      <c r="Y545" s="31"/>
      <c r="AC545" s="31"/>
      <c r="AG545" s="31"/>
      <c r="AI545">
        <v>2</v>
      </c>
      <c r="AK545" s="31"/>
      <c r="AP545">
        <v>1</v>
      </c>
      <c r="AR545" s="31">
        <v>6</v>
      </c>
      <c r="AW545" s="31"/>
      <c r="BA545" s="31"/>
      <c r="BE545" s="31"/>
    </row>
    <row r="546" spans="2:57" x14ac:dyDescent="0.25">
      <c r="B546" s="30">
        <v>44219</v>
      </c>
      <c r="C546" s="25" t="s">
        <v>165</v>
      </c>
      <c r="D546" s="25" t="s">
        <v>1602</v>
      </c>
      <c r="H546" s="31"/>
      <c r="M546" s="31"/>
      <c r="N546">
        <v>4</v>
      </c>
      <c r="Q546" s="31"/>
      <c r="U546" s="31"/>
      <c r="Y546" s="31"/>
      <c r="AC546" s="31"/>
      <c r="AG546" s="31"/>
      <c r="AI546">
        <v>1</v>
      </c>
      <c r="AK546" s="31">
        <v>2</v>
      </c>
      <c r="AR546" s="31">
        <v>4</v>
      </c>
      <c r="AW546" s="31"/>
      <c r="BA546" s="31"/>
      <c r="BE546" s="31"/>
    </row>
    <row r="547" spans="2:57" x14ac:dyDescent="0.25">
      <c r="B547" s="30">
        <v>44220</v>
      </c>
      <c r="C547" s="25" t="s">
        <v>164</v>
      </c>
      <c r="D547" s="25" t="s">
        <v>1602</v>
      </c>
      <c r="H547" s="31"/>
      <c r="M547" s="31"/>
      <c r="N547">
        <v>4</v>
      </c>
      <c r="Q547" s="31"/>
      <c r="U547" s="31"/>
      <c r="V547">
        <v>1</v>
      </c>
      <c r="Y547" s="31"/>
      <c r="AC547" s="31"/>
      <c r="AG547" s="31"/>
      <c r="AK547" s="31">
        <v>2</v>
      </c>
      <c r="AL547">
        <v>2</v>
      </c>
      <c r="AR547" s="31">
        <v>2</v>
      </c>
      <c r="AS547" t="s">
        <v>454</v>
      </c>
      <c r="AW547" s="31"/>
      <c r="BA547" s="31"/>
      <c r="BE547" s="31"/>
    </row>
    <row r="548" spans="2:57" x14ac:dyDescent="0.25">
      <c r="B548" s="30">
        <v>44221</v>
      </c>
      <c r="C548" s="25" t="s">
        <v>175</v>
      </c>
      <c r="D548" s="25" t="s">
        <v>1602</v>
      </c>
      <c r="H548" s="31"/>
      <c r="M548" s="31"/>
      <c r="N548">
        <v>1</v>
      </c>
      <c r="Q548" s="31"/>
      <c r="U548" s="31"/>
      <c r="V548">
        <v>2</v>
      </c>
      <c r="Y548" s="31"/>
      <c r="AC548" s="31"/>
      <c r="AG548" s="31"/>
      <c r="AI548">
        <v>3</v>
      </c>
      <c r="AK548" s="31">
        <v>2</v>
      </c>
      <c r="AL548">
        <v>3</v>
      </c>
      <c r="AP548">
        <v>1</v>
      </c>
      <c r="AR548" s="31">
        <v>3</v>
      </c>
      <c r="AW548" s="31"/>
      <c r="BA548" s="31"/>
      <c r="BE548" s="31"/>
    </row>
    <row r="549" spans="2:57" x14ac:dyDescent="0.25">
      <c r="B549" s="30">
        <v>44222</v>
      </c>
      <c r="C549" s="25" t="s">
        <v>181</v>
      </c>
      <c r="D549" s="25" t="s">
        <v>1602</v>
      </c>
      <c r="F549">
        <v>4</v>
      </c>
      <c r="H549" s="31"/>
      <c r="M549" s="31"/>
      <c r="N549">
        <v>6</v>
      </c>
      <c r="Q549" s="31"/>
      <c r="U549" s="31"/>
      <c r="V549">
        <v>2</v>
      </c>
      <c r="Y549" s="31"/>
      <c r="AC549" s="31"/>
      <c r="AG549" s="31"/>
      <c r="AI549">
        <v>4</v>
      </c>
      <c r="AK549" s="31">
        <v>3</v>
      </c>
      <c r="AL549">
        <v>1</v>
      </c>
      <c r="AP549">
        <v>1</v>
      </c>
      <c r="AR549" s="31">
        <v>4</v>
      </c>
      <c r="AW549" s="31"/>
      <c r="BA549" s="31"/>
      <c r="BE549" s="31"/>
    </row>
    <row r="550" spans="2:57" ht="30" x14ac:dyDescent="0.25">
      <c r="B550" s="30">
        <v>44223</v>
      </c>
      <c r="C550" s="25" t="s">
        <v>182</v>
      </c>
      <c r="D550" s="95" t="s">
        <v>1634</v>
      </c>
      <c r="F550">
        <v>3</v>
      </c>
      <c r="H550" s="31"/>
      <c r="M550" s="31"/>
      <c r="N550">
        <v>3</v>
      </c>
      <c r="Q550" s="31"/>
      <c r="U550" s="31"/>
      <c r="V550">
        <v>5</v>
      </c>
      <c r="W550">
        <v>1</v>
      </c>
      <c r="Y550" s="31"/>
      <c r="AC550" s="31"/>
      <c r="AG550" s="31"/>
      <c r="AI550">
        <v>1</v>
      </c>
      <c r="AK550" s="31">
        <v>2</v>
      </c>
      <c r="AP550">
        <v>1</v>
      </c>
      <c r="AR550" s="31">
        <v>5</v>
      </c>
      <c r="AW550" s="31"/>
      <c r="BA550" s="31"/>
      <c r="BE550" s="31"/>
    </row>
    <row r="551" spans="2:57" x14ac:dyDescent="0.25">
      <c r="B551" s="30">
        <v>44224</v>
      </c>
      <c r="C551" s="25" t="s">
        <v>167</v>
      </c>
      <c r="D551" s="25" t="s">
        <v>1635</v>
      </c>
      <c r="F551">
        <v>3</v>
      </c>
      <c r="G551">
        <v>2</v>
      </c>
      <c r="H551" s="31"/>
      <c r="M551" s="31"/>
      <c r="N551">
        <v>2</v>
      </c>
      <c r="Q551" s="31"/>
      <c r="U551" s="31"/>
      <c r="Y551" s="31"/>
      <c r="AC551" s="31"/>
      <c r="AG551" s="31"/>
      <c r="AI551">
        <v>5</v>
      </c>
      <c r="AK551" s="31">
        <v>5</v>
      </c>
      <c r="AL551">
        <v>2</v>
      </c>
      <c r="AQ551">
        <v>1</v>
      </c>
      <c r="AR551" s="31">
        <v>6</v>
      </c>
      <c r="AW551" s="31"/>
      <c r="BA551" s="31"/>
      <c r="BE551" s="31"/>
    </row>
    <row r="552" spans="2:57" x14ac:dyDescent="0.25">
      <c r="B552" s="30">
        <v>44225</v>
      </c>
      <c r="C552" s="25" t="s">
        <v>166</v>
      </c>
      <c r="D552" s="25" t="s">
        <v>1602</v>
      </c>
      <c r="H552" s="31"/>
      <c r="K552">
        <v>1</v>
      </c>
      <c r="M552" s="31"/>
      <c r="N552">
        <v>3</v>
      </c>
      <c r="Q552" s="31"/>
      <c r="U552" s="31"/>
      <c r="V552">
        <v>1</v>
      </c>
      <c r="Y552" s="31"/>
      <c r="AC552" s="31"/>
      <c r="AG552" s="31"/>
      <c r="AI552">
        <v>6</v>
      </c>
      <c r="AK552" s="31">
        <v>3</v>
      </c>
      <c r="AP552">
        <v>1</v>
      </c>
      <c r="AR552" s="31">
        <v>5</v>
      </c>
      <c r="AW552" s="31"/>
      <c r="BA552" s="31"/>
      <c r="BE552" s="31"/>
    </row>
    <row r="553" spans="2:57" x14ac:dyDescent="0.25">
      <c r="B553" s="30">
        <v>44226</v>
      </c>
      <c r="C553" s="25" t="s">
        <v>165</v>
      </c>
      <c r="D553" s="25" t="s">
        <v>1645</v>
      </c>
      <c r="H553" s="31"/>
      <c r="M553" s="31"/>
      <c r="N553">
        <v>2</v>
      </c>
      <c r="Q553" s="31"/>
      <c r="U553" s="31"/>
      <c r="V553">
        <v>2</v>
      </c>
      <c r="Y553" s="31"/>
      <c r="AC553" s="31"/>
      <c r="AG553" s="31"/>
      <c r="AI553">
        <v>3</v>
      </c>
      <c r="AK553" s="31">
        <v>2</v>
      </c>
      <c r="AR553" s="31">
        <v>4</v>
      </c>
      <c r="AS553" t="s">
        <v>1646</v>
      </c>
      <c r="AW553" s="31"/>
      <c r="BA553" s="31"/>
      <c r="BE553" s="31"/>
    </row>
    <row r="554" spans="2:57" ht="30" x14ac:dyDescent="0.25">
      <c r="B554" s="30">
        <v>44227</v>
      </c>
      <c r="C554" s="25" t="s">
        <v>164</v>
      </c>
      <c r="D554" s="95" t="s">
        <v>1651</v>
      </c>
      <c r="H554" s="31"/>
      <c r="M554" s="31"/>
      <c r="N554">
        <v>3</v>
      </c>
      <c r="Q554" s="31"/>
      <c r="U554" s="31"/>
      <c r="V554">
        <v>1</v>
      </c>
      <c r="Y554" s="31"/>
      <c r="AC554" s="31"/>
      <c r="AG554" s="31"/>
      <c r="AH554">
        <v>2</v>
      </c>
      <c r="AK554" s="31"/>
      <c r="AR554" s="31">
        <v>5</v>
      </c>
      <c r="AS554" t="s">
        <v>1650</v>
      </c>
      <c r="AW554" s="31"/>
      <c r="BA554" s="31"/>
      <c r="BE554" s="31"/>
    </row>
    <row r="555" spans="2:57" ht="45" x14ac:dyDescent="0.25">
      <c r="B555" s="30">
        <v>44228</v>
      </c>
      <c r="C555" s="25" t="s">
        <v>175</v>
      </c>
      <c r="D555" s="95" t="s">
        <v>1653</v>
      </c>
      <c r="H555" s="31"/>
      <c r="M555" s="31"/>
      <c r="N555">
        <v>1</v>
      </c>
      <c r="Q555" s="31"/>
      <c r="U555" s="31"/>
      <c r="V555">
        <v>2</v>
      </c>
      <c r="Y555" s="31"/>
      <c r="AC555" s="31"/>
      <c r="AE555">
        <v>2</v>
      </c>
      <c r="AG555" s="31"/>
      <c r="AI555">
        <v>2</v>
      </c>
      <c r="AK555" s="31">
        <v>1</v>
      </c>
      <c r="AP555">
        <v>1</v>
      </c>
      <c r="AQ555">
        <v>1</v>
      </c>
      <c r="AR555" s="31">
        <v>6</v>
      </c>
      <c r="AW555" s="31"/>
      <c r="BA555" s="31"/>
      <c r="BE555" s="31"/>
    </row>
    <row r="556" spans="2:57" x14ac:dyDescent="0.25">
      <c r="B556" s="30">
        <v>44229</v>
      </c>
      <c r="C556" s="25" t="s">
        <v>181</v>
      </c>
      <c r="D556" s="25" t="s">
        <v>1655</v>
      </c>
      <c r="H556" s="31"/>
      <c r="M556" s="31"/>
      <c r="N556">
        <v>1</v>
      </c>
      <c r="Q556" s="31"/>
      <c r="U556" s="31"/>
      <c r="Y556" s="31"/>
      <c r="AC556" s="31"/>
      <c r="AF556">
        <v>1</v>
      </c>
      <c r="AG556" s="31"/>
      <c r="AI556">
        <v>5</v>
      </c>
      <c r="AK556" s="31">
        <v>2</v>
      </c>
      <c r="AP556">
        <v>2</v>
      </c>
      <c r="AR556" s="31">
        <v>7</v>
      </c>
      <c r="AW556" s="31"/>
      <c r="BA556" s="31"/>
      <c r="BE556" s="31"/>
    </row>
    <row r="557" spans="2:57" x14ac:dyDescent="0.25">
      <c r="B557" s="30">
        <v>44230</v>
      </c>
      <c r="C557" s="25" t="s">
        <v>182</v>
      </c>
      <c r="D557" s="25" t="s">
        <v>1645</v>
      </c>
      <c r="F557">
        <v>4</v>
      </c>
      <c r="H557" s="31"/>
      <c r="M557" s="31"/>
      <c r="N557">
        <v>1</v>
      </c>
      <c r="Q557" s="31"/>
      <c r="U557" s="31"/>
      <c r="Y557" s="31"/>
      <c r="AC557" s="31"/>
      <c r="AG557" s="31"/>
      <c r="AI557">
        <v>2</v>
      </c>
      <c r="AK557" s="31"/>
      <c r="AR557" s="31">
        <v>2</v>
      </c>
      <c r="AW557" s="31"/>
      <c r="BA557" s="31"/>
      <c r="BE557" s="31"/>
    </row>
    <row r="558" spans="2:57" x14ac:dyDescent="0.25">
      <c r="B558" s="30">
        <v>44231</v>
      </c>
      <c r="C558" s="25" t="s">
        <v>167</v>
      </c>
      <c r="D558" s="25" t="s">
        <v>1645</v>
      </c>
      <c r="H558" s="31"/>
      <c r="M558" s="31"/>
      <c r="N558">
        <v>3</v>
      </c>
      <c r="Q558" s="31"/>
      <c r="U558" s="31"/>
      <c r="V558">
        <v>1</v>
      </c>
      <c r="Y558" s="31"/>
      <c r="AC558" s="31"/>
      <c r="AG558" s="31"/>
      <c r="AI558">
        <v>6</v>
      </c>
      <c r="AK558" s="31">
        <v>1</v>
      </c>
      <c r="AQ558">
        <v>1</v>
      </c>
      <c r="AR558" s="31">
        <v>4</v>
      </c>
      <c r="AS558" t="s">
        <v>1659</v>
      </c>
      <c r="AW558" s="31"/>
      <c r="BA558" s="31"/>
      <c r="BE558" s="31"/>
    </row>
    <row r="559" spans="2:57" x14ac:dyDescent="0.25">
      <c r="B559" s="30">
        <v>44232</v>
      </c>
      <c r="C559" s="25" t="s">
        <v>166</v>
      </c>
      <c r="D559" s="25" t="s">
        <v>1645</v>
      </c>
      <c r="H559" s="31"/>
      <c r="M559" s="31"/>
      <c r="N559">
        <v>3</v>
      </c>
      <c r="Q559" s="31"/>
      <c r="U559" s="31"/>
      <c r="W559">
        <v>1</v>
      </c>
      <c r="Y559" s="31"/>
      <c r="AC559" s="31"/>
      <c r="AF559">
        <v>3</v>
      </c>
      <c r="AG559" s="31"/>
      <c r="AI559">
        <v>5</v>
      </c>
      <c r="AK559" s="31">
        <v>1</v>
      </c>
      <c r="AR559" s="31">
        <v>4</v>
      </c>
      <c r="AV559">
        <v>8</v>
      </c>
      <c r="AW559" s="31"/>
      <c r="BA559" s="31"/>
      <c r="BE559" s="31"/>
    </row>
    <row r="560" spans="2:57" x14ac:dyDescent="0.25">
      <c r="B560" s="30">
        <v>44233</v>
      </c>
      <c r="C560" s="25" t="s">
        <v>165</v>
      </c>
      <c r="D560" s="25" t="s">
        <v>1602</v>
      </c>
      <c r="F560">
        <v>3</v>
      </c>
      <c r="G560">
        <v>1</v>
      </c>
      <c r="H560" s="31"/>
      <c r="M560" s="31"/>
      <c r="N560">
        <v>5</v>
      </c>
      <c r="Q560" s="31"/>
      <c r="U560" s="31"/>
      <c r="V560">
        <v>2</v>
      </c>
      <c r="Y560" s="31"/>
      <c r="AC560" s="31"/>
      <c r="AF560">
        <v>3</v>
      </c>
      <c r="AG560" s="31"/>
      <c r="AI560">
        <v>5</v>
      </c>
      <c r="AK560" s="31"/>
      <c r="AP560">
        <v>1</v>
      </c>
      <c r="AR560" s="31">
        <v>3</v>
      </c>
      <c r="AV560">
        <v>2</v>
      </c>
      <c r="AW560" s="31"/>
      <c r="BA560" s="31"/>
      <c r="BE560" s="31"/>
    </row>
    <row r="561" spans="2:57" x14ac:dyDescent="0.25">
      <c r="B561" s="30">
        <v>44234</v>
      </c>
      <c r="C561" s="25" t="s">
        <v>164</v>
      </c>
      <c r="D561" s="25" t="s">
        <v>1645</v>
      </c>
      <c r="H561" s="31"/>
      <c r="M561" s="31"/>
      <c r="N561">
        <v>3</v>
      </c>
      <c r="Q561" s="31"/>
      <c r="U561" s="31"/>
      <c r="V561">
        <v>2</v>
      </c>
      <c r="Y561" s="31"/>
      <c r="AC561" s="31"/>
      <c r="AF561">
        <v>4</v>
      </c>
      <c r="AG561" s="31"/>
      <c r="AH561">
        <v>1</v>
      </c>
      <c r="AI561">
        <v>4</v>
      </c>
      <c r="AK561" s="31">
        <v>2</v>
      </c>
      <c r="AL561" s="26">
        <v>1</v>
      </c>
      <c r="AQ561">
        <v>1</v>
      </c>
      <c r="AR561" s="31">
        <v>4</v>
      </c>
      <c r="AW561" s="31"/>
      <c r="BA561" s="31"/>
      <c r="BE561" s="31"/>
    </row>
    <row r="562" spans="2:57" x14ac:dyDescent="0.25">
      <c r="B562" s="30">
        <v>44235</v>
      </c>
      <c r="C562" s="25" t="s">
        <v>175</v>
      </c>
      <c r="D562" s="25" t="s">
        <v>1645</v>
      </c>
      <c r="H562" s="31"/>
      <c r="M562" s="31"/>
      <c r="N562">
        <v>3</v>
      </c>
      <c r="Q562" s="31"/>
      <c r="U562" s="31"/>
      <c r="Y562" s="31"/>
      <c r="AC562" s="31"/>
      <c r="AF562">
        <v>2</v>
      </c>
      <c r="AG562" s="31"/>
      <c r="AI562">
        <v>1</v>
      </c>
      <c r="AK562" s="31">
        <v>3</v>
      </c>
      <c r="AP562">
        <v>2</v>
      </c>
      <c r="AR562" s="31">
        <v>4</v>
      </c>
      <c r="AW562" s="31"/>
      <c r="BA562" s="31"/>
      <c r="BE562" s="31"/>
    </row>
    <row r="563" spans="2:57" x14ac:dyDescent="0.25">
      <c r="B563" s="30">
        <v>44236</v>
      </c>
      <c r="C563" s="25" t="s">
        <v>181</v>
      </c>
      <c r="D563" s="25" t="s">
        <v>1602</v>
      </c>
      <c r="F563">
        <v>4</v>
      </c>
      <c r="H563" s="31"/>
      <c r="M563" s="31"/>
      <c r="N563">
        <v>1</v>
      </c>
      <c r="Q563" s="31"/>
      <c r="U563" s="31"/>
      <c r="V563">
        <v>1</v>
      </c>
      <c r="Y563" s="31"/>
      <c r="AC563" s="31"/>
      <c r="AF563">
        <v>2</v>
      </c>
      <c r="AG563" s="31"/>
      <c r="AI563">
        <v>3</v>
      </c>
      <c r="AK563" s="31">
        <v>2</v>
      </c>
      <c r="AL563">
        <v>1</v>
      </c>
      <c r="AP563">
        <v>1</v>
      </c>
      <c r="AR563" s="31">
        <v>3</v>
      </c>
      <c r="AS563" t="s">
        <v>1670</v>
      </c>
      <c r="AV563">
        <v>3</v>
      </c>
      <c r="AW563" s="31"/>
      <c r="BA563" s="31"/>
      <c r="BE563" s="31"/>
    </row>
    <row r="564" spans="2:57" x14ac:dyDescent="0.25">
      <c r="B564" s="30">
        <v>44237</v>
      </c>
      <c r="C564" s="25" t="s">
        <v>182</v>
      </c>
      <c r="D564" s="25" t="s">
        <v>1602</v>
      </c>
      <c r="H564" s="31"/>
      <c r="M564" s="31"/>
      <c r="N564">
        <v>1</v>
      </c>
      <c r="Q564" s="31"/>
      <c r="U564" s="31"/>
      <c r="Y564" s="31"/>
      <c r="AC564" s="31"/>
      <c r="AG564" s="31"/>
      <c r="AI564">
        <v>2</v>
      </c>
      <c r="AK564" s="31"/>
      <c r="AL564">
        <v>1</v>
      </c>
      <c r="AR564" s="31">
        <v>4</v>
      </c>
      <c r="AW564" s="31"/>
      <c r="BA564" s="31"/>
      <c r="BE564" s="31"/>
    </row>
    <row r="565" spans="2:57" x14ac:dyDescent="0.25">
      <c r="B565" s="30">
        <v>44238</v>
      </c>
      <c r="C565" s="25" t="s">
        <v>167</v>
      </c>
      <c r="D565" s="25" t="s">
        <v>1602</v>
      </c>
      <c r="H565" s="31"/>
      <c r="M565" s="31"/>
      <c r="N565">
        <v>2</v>
      </c>
      <c r="Q565" s="31"/>
      <c r="U565" s="31"/>
      <c r="Y565" s="31"/>
      <c r="AC565" s="31"/>
      <c r="AG565" s="31"/>
      <c r="AH565">
        <v>2</v>
      </c>
      <c r="AK565" s="31"/>
      <c r="AL565">
        <v>1</v>
      </c>
      <c r="AR565" s="31">
        <v>5</v>
      </c>
      <c r="AW565" s="31"/>
      <c r="BA565" s="31"/>
      <c r="BE565" s="31"/>
    </row>
    <row r="566" spans="2:57" x14ac:dyDescent="0.25">
      <c r="B566" s="30">
        <v>44239</v>
      </c>
      <c r="C566" s="25" t="s">
        <v>166</v>
      </c>
      <c r="D566" s="25" t="s">
        <v>1602</v>
      </c>
      <c r="F566">
        <v>4</v>
      </c>
      <c r="H566" s="31"/>
      <c r="M566" s="31"/>
      <c r="N566">
        <v>1</v>
      </c>
      <c r="Q566" s="31"/>
      <c r="U566" s="31"/>
      <c r="V566">
        <v>1</v>
      </c>
      <c r="Y566" s="31"/>
      <c r="AC566" s="31"/>
      <c r="AG566" s="31"/>
      <c r="AK566" s="31">
        <v>1</v>
      </c>
      <c r="AL566">
        <v>1</v>
      </c>
      <c r="AR566" s="31">
        <v>4</v>
      </c>
      <c r="AW566" s="31"/>
      <c r="BA566" s="31"/>
      <c r="BE566" s="31"/>
    </row>
    <row r="567" spans="2:57" x14ac:dyDescent="0.25">
      <c r="B567" s="30">
        <v>44240</v>
      </c>
      <c r="C567" s="25" t="s">
        <v>165</v>
      </c>
      <c r="D567" s="25" t="s">
        <v>1602</v>
      </c>
      <c r="F567">
        <v>2</v>
      </c>
      <c r="H567" s="31"/>
      <c r="M567" s="31"/>
      <c r="Q567" s="31"/>
      <c r="U567" s="31"/>
      <c r="V567">
        <v>2</v>
      </c>
      <c r="Y567" s="31"/>
      <c r="AC567" s="31"/>
      <c r="AG567" s="31"/>
      <c r="AK567" s="31"/>
      <c r="AR567" s="31">
        <v>4</v>
      </c>
      <c r="AS567" t="s">
        <v>1650</v>
      </c>
      <c r="AW567" s="31"/>
      <c r="BA567" s="31"/>
      <c r="BE567" s="31"/>
    </row>
    <row r="568" spans="2:57" x14ac:dyDescent="0.25">
      <c r="B568" s="30">
        <v>44241</v>
      </c>
      <c r="C568" s="25" t="s">
        <v>164</v>
      </c>
      <c r="D568" s="25" t="s">
        <v>1645</v>
      </c>
      <c r="H568" s="31"/>
      <c r="M568" s="31"/>
      <c r="N568">
        <v>3</v>
      </c>
      <c r="Q568" s="31"/>
      <c r="U568" s="31"/>
      <c r="V568">
        <v>2</v>
      </c>
      <c r="Y568" s="31"/>
      <c r="AC568" s="31"/>
      <c r="AG568" s="31"/>
      <c r="AH568">
        <v>1</v>
      </c>
      <c r="AI568">
        <v>2</v>
      </c>
      <c r="AK568" s="31">
        <v>3</v>
      </c>
      <c r="AL568" s="26">
        <v>2</v>
      </c>
      <c r="AO568">
        <v>2</v>
      </c>
      <c r="AR568" s="31">
        <v>4</v>
      </c>
      <c r="AS568">
        <v>1</v>
      </c>
      <c r="AW568" s="31"/>
      <c r="BA568" s="31"/>
      <c r="BE568" s="31"/>
    </row>
    <row r="569" spans="2:57" ht="60" x14ac:dyDescent="0.25">
      <c r="B569" s="30">
        <v>44242</v>
      </c>
      <c r="C569" s="25" t="s">
        <v>175</v>
      </c>
      <c r="D569" s="95" t="s">
        <v>1690</v>
      </c>
      <c r="H569" s="31"/>
      <c r="M569" s="31"/>
      <c r="Q569" s="31"/>
      <c r="U569" s="31"/>
      <c r="Y569" s="31"/>
      <c r="AC569" s="31"/>
      <c r="AF569">
        <v>1</v>
      </c>
      <c r="AG569" s="31"/>
      <c r="AI569">
        <v>8</v>
      </c>
      <c r="AK569" s="31">
        <v>2</v>
      </c>
      <c r="AL569" s="26">
        <v>2</v>
      </c>
      <c r="AR569" s="31">
        <v>2</v>
      </c>
      <c r="AS569" t="s">
        <v>1689</v>
      </c>
      <c r="AW569" s="31"/>
      <c r="BA569" s="31"/>
      <c r="BE569" s="31"/>
    </row>
    <row r="570" spans="2:57" x14ac:dyDescent="0.25">
      <c r="B570" s="30">
        <v>44243</v>
      </c>
      <c r="C570" s="25" t="s">
        <v>181</v>
      </c>
      <c r="D570" s="25" t="s">
        <v>1645</v>
      </c>
      <c r="H570" s="31"/>
      <c r="M570" s="31"/>
      <c r="Q570" s="31"/>
      <c r="U570" s="31"/>
      <c r="Y570" s="31"/>
      <c r="AC570" s="31"/>
      <c r="AF570">
        <v>3</v>
      </c>
      <c r="AG570" s="31"/>
      <c r="AI570">
        <v>8</v>
      </c>
      <c r="AK570" s="31">
        <v>1</v>
      </c>
      <c r="AL570" s="26">
        <v>1</v>
      </c>
      <c r="AO570">
        <v>2</v>
      </c>
      <c r="AP570">
        <v>1</v>
      </c>
      <c r="AQ570">
        <v>1</v>
      </c>
      <c r="AR570" s="31">
        <v>3</v>
      </c>
      <c r="AS570" t="s">
        <v>1693</v>
      </c>
      <c r="AW570" s="31"/>
      <c r="BA570" s="31"/>
      <c r="BE570" s="31"/>
    </row>
    <row r="571" spans="2:57" x14ac:dyDescent="0.25">
      <c r="B571" s="30">
        <v>44244</v>
      </c>
      <c r="C571" s="25" t="s">
        <v>182</v>
      </c>
      <c r="D571" s="25" t="s">
        <v>1645</v>
      </c>
      <c r="H571" s="31"/>
      <c r="M571" s="31"/>
      <c r="N571">
        <v>1</v>
      </c>
      <c r="O571">
        <v>1</v>
      </c>
      <c r="Q571" s="31"/>
      <c r="U571" s="31"/>
      <c r="V571">
        <v>1</v>
      </c>
      <c r="Y571" s="31"/>
      <c r="AC571" s="31"/>
      <c r="AF571">
        <v>6</v>
      </c>
      <c r="AG571" s="31"/>
      <c r="AI571">
        <v>4</v>
      </c>
      <c r="AK571" s="31">
        <v>6</v>
      </c>
      <c r="AL571" s="26">
        <v>2</v>
      </c>
      <c r="AP571">
        <v>1</v>
      </c>
      <c r="AR571" s="31">
        <v>5</v>
      </c>
      <c r="AS571" t="s">
        <v>1693</v>
      </c>
      <c r="AW571" s="31"/>
      <c r="BA571" s="31"/>
      <c r="BE571" s="31"/>
    </row>
    <row r="572" spans="2:57" x14ac:dyDescent="0.25">
      <c r="B572" s="30">
        <v>44245</v>
      </c>
      <c r="C572" s="25" t="s">
        <v>167</v>
      </c>
      <c r="D572" s="25" t="s">
        <v>1645</v>
      </c>
      <c r="F572">
        <v>4</v>
      </c>
      <c r="H572" s="31"/>
      <c r="M572" s="31"/>
      <c r="N572">
        <v>2</v>
      </c>
      <c r="Q572" s="31"/>
      <c r="U572" s="31"/>
      <c r="V572">
        <v>3</v>
      </c>
      <c r="Y572" s="31"/>
      <c r="AC572" s="31"/>
      <c r="AF572">
        <v>1</v>
      </c>
      <c r="AG572" s="31"/>
      <c r="AK572" s="31">
        <v>1</v>
      </c>
      <c r="AL572" s="26">
        <v>1</v>
      </c>
      <c r="AP572">
        <v>1</v>
      </c>
      <c r="AR572" s="31"/>
      <c r="AV572">
        <v>1</v>
      </c>
      <c r="AW572" s="31"/>
      <c r="BA572" s="31"/>
      <c r="BE572" s="31"/>
    </row>
    <row r="573" spans="2:57" ht="30" x14ac:dyDescent="0.25">
      <c r="B573" s="30">
        <v>44246</v>
      </c>
      <c r="C573" s="25" t="s">
        <v>166</v>
      </c>
      <c r="D573" s="95" t="s">
        <v>1700</v>
      </c>
      <c r="F573">
        <v>6</v>
      </c>
      <c r="H573" s="31"/>
      <c r="M573" s="31"/>
      <c r="N573">
        <v>3</v>
      </c>
      <c r="Q573" s="31"/>
      <c r="U573" s="31"/>
      <c r="V573">
        <v>3</v>
      </c>
      <c r="Y573" s="31"/>
      <c r="AC573" s="31"/>
      <c r="AG573" s="31"/>
      <c r="AK573" s="31">
        <v>1</v>
      </c>
      <c r="AL573" s="26">
        <v>3</v>
      </c>
      <c r="AO573">
        <v>1</v>
      </c>
      <c r="AR573" s="31">
        <v>8</v>
      </c>
      <c r="AW573" s="31"/>
      <c r="BA573" s="31"/>
      <c r="BE573" s="31"/>
    </row>
    <row r="574" spans="2:57" x14ac:dyDescent="0.25">
      <c r="B574" s="30">
        <v>44247</v>
      </c>
      <c r="C574" s="25" t="s">
        <v>165</v>
      </c>
      <c r="H574" s="31"/>
      <c r="M574" s="31"/>
      <c r="N574">
        <v>2</v>
      </c>
      <c r="Q574" s="31"/>
      <c r="U574" s="31"/>
      <c r="V574">
        <v>2</v>
      </c>
      <c r="Y574" s="31"/>
      <c r="AC574" s="31"/>
      <c r="AG574" s="31"/>
      <c r="AI574">
        <v>2</v>
      </c>
      <c r="AK574" s="31"/>
      <c r="AL574" s="26">
        <v>2</v>
      </c>
      <c r="AR574" s="31">
        <v>6</v>
      </c>
      <c r="AW574" s="31"/>
      <c r="BA574" s="31"/>
      <c r="BE574" s="31"/>
    </row>
    <row r="575" spans="2:57" x14ac:dyDescent="0.25">
      <c r="B575" s="30">
        <v>44248</v>
      </c>
      <c r="C575" s="25" t="s">
        <v>164</v>
      </c>
      <c r="D575" s="25" t="s">
        <v>1645</v>
      </c>
      <c r="H575" s="31"/>
      <c r="M575" s="31"/>
      <c r="N575">
        <v>1</v>
      </c>
      <c r="Q575" s="31"/>
      <c r="U575" s="31"/>
      <c r="V575">
        <v>1</v>
      </c>
      <c r="Y575" s="31"/>
      <c r="AC575" s="31"/>
      <c r="AF575">
        <v>1</v>
      </c>
      <c r="AG575" s="31"/>
      <c r="AI575">
        <v>2</v>
      </c>
      <c r="AK575" s="31"/>
      <c r="AL575" s="26">
        <v>1</v>
      </c>
      <c r="AP575">
        <v>1</v>
      </c>
      <c r="AR575" s="31">
        <v>4</v>
      </c>
      <c r="AW575" s="31"/>
      <c r="BA575" s="31"/>
      <c r="BE575" s="31"/>
    </row>
    <row r="576" spans="2:57" x14ac:dyDescent="0.25">
      <c r="B576" s="30">
        <v>44249</v>
      </c>
      <c r="C576" s="25" t="s">
        <v>175</v>
      </c>
      <c r="D576" s="25" t="s">
        <v>1645</v>
      </c>
      <c r="H576" s="31"/>
      <c r="M576" s="31"/>
      <c r="N576">
        <v>4</v>
      </c>
      <c r="Q576" s="31"/>
      <c r="U576" s="31"/>
      <c r="V576">
        <v>2</v>
      </c>
      <c r="Y576" s="31"/>
      <c r="AC576" s="31"/>
      <c r="AF576">
        <v>1</v>
      </c>
      <c r="AG576" s="31"/>
      <c r="AI576">
        <v>1</v>
      </c>
      <c r="AK576" s="31">
        <v>1</v>
      </c>
      <c r="AL576" s="26">
        <v>3</v>
      </c>
      <c r="AR576" s="31">
        <v>4</v>
      </c>
      <c r="AW576" s="31"/>
      <c r="BA576" s="31"/>
      <c r="BE576" s="31"/>
    </row>
    <row r="577" spans="2:57" x14ac:dyDescent="0.25">
      <c r="B577" s="30">
        <v>44250</v>
      </c>
      <c r="C577" s="25" t="s">
        <v>181</v>
      </c>
      <c r="D577" s="25" t="s">
        <v>1645</v>
      </c>
      <c r="H577" s="31"/>
      <c r="M577" s="31"/>
      <c r="N577">
        <v>2</v>
      </c>
      <c r="Q577" s="31"/>
      <c r="U577" s="31"/>
      <c r="V577">
        <v>1</v>
      </c>
      <c r="W577">
        <v>1</v>
      </c>
      <c r="Y577" s="31"/>
      <c r="AC577" s="31"/>
      <c r="AG577" s="31"/>
      <c r="AK577" s="31"/>
      <c r="AL577" s="26">
        <v>2</v>
      </c>
      <c r="AR577" s="31">
        <v>6</v>
      </c>
      <c r="AW577" s="31"/>
      <c r="BA577" s="31"/>
      <c r="BE577" s="31"/>
    </row>
    <row r="578" spans="2:57" x14ac:dyDescent="0.25">
      <c r="B578" s="30">
        <v>44251</v>
      </c>
      <c r="C578" s="25" t="s">
        <v>182</v>
      </c>
      <c r="D578" s="25" t="s">
        <v>1645</v>
      </c>
      <c r="H578" s="31"/>
      <c r="M578" s="31"/>
      <c r="N578">
        <v>4</v>
      </c>
      <c r="Q578" s="31"/>
      <c r="U578" s="31"/>
      <c r="V578">
        <v>3</v>
      </c>
      <c r="Y578" s="31"/>
      <c r="AC578" s="31"/>
      <c r="AG578" s="31"/>
      <c r="AI578">
        <v>1</v>
      </c>
      <c r="AK578" s="31">
        <v>1</v>
      </c>
      <c r="AL578" s="26">
        <v>3</v>
      </c>
      <c r="AR578" s="31">
        <v>8</v>
      </c>
      <c r="AW578" s="31"/>
      <c r="BA578" s="31"/>
      <c r="BE578" s="31"/>
    </row>
    <row r="579" spans="2:57" x14ac:dyDescent="0.25">
      <c r="B579" s="30">
        <v>44252</v>
      </c>
      <c r="C579" s="25" t="s">
        <v>167</v>
      </c>
      <c r="D579" s="25" t="s">
        <v>1645</v>
      </c>
      <c r="H579" s="31"/>
      <c r="M579" s="31"/>
      <c r="N579">
        <v>4</v>
      </c>
      <c r="Q579" s="31"/>
      <c r="U579" s="31"/>
      <c r="V579">
        <v>1</v>
      </c>
      <c r="Y579" s="31"/>
      <c r="AC579" s="31"/>
      <c r="AF579">
        <v>1</v>
      </c>
      <c r="AG579" s="31"/>
      <c r="AI579">
        <v>1</v>
      </c>
      <c r="AK579" s="31"/>
      <c r="AL579" s="26">
        <v>4</v>
      </c>
      <c r="AP579">
        <v>1</v>
      </c>
      <c r="AR579" s="31">
        <v>5</v>
      </c>
      <c r="AW579" s="31"/>
      <c r="BA579" s="31"/>
      <c r="BE579" s="31"/>
    </row>
    <row r="580" spans="2:57" x14ac:dyDescent="0.25">
      <c r="B580" s="30">
        <v>44253</v>
      </c>
      <c r="C580" s="25" t="s">
        <v>166</v>
      </c>
      <c r="D580" s="25" t="s">
        <v>1716</v>
      </c>
      <c r="F580">
        <v>4</v>
      </c>
      <c r="H580" s="31"/>
      <c r="M580" s="31"/>
      <c r="N580">
        <v>1</v>
      </c>
      <c r="Q580" s="31"/>
      <c r="U580" s="31"/>
      <c r="V580">
        <v>1</v>
      </c>
      <c r="Y580" s="31"/>
      <c r="AC580" s="31"/>
      <c r="AG580" s="31"/>
      <c r="AK580" s="31"/>
      <c r="AL580" s="26">
        <v>2</v>
      </c>
      <c r="AR580" s="31">
        <v>2</v>
      </c>
      <c r="AS580" t="s">
        <v>1717</v>
      </c>
      <c r="AW580" s="31"/>
      <c r="BA580" s="31"/>
      <c r="BE580" s="31"/>
    </row>
    <row r="581" spans="2:57" x14ac:dyDescent="0.25">
      <c r="B581" s="30">
        <v>44254</v>
      </c>
      <c r="C581" s="25" t="s">
        <v>165</v>
      </c>
      <c r="D581" s="25" t="s">
        <v>1645</v>
      </c>
      <c r="H581" s="31"/>
      <c r="M581" s="31"/>
      <c r="N581">
        <v>1</v>
      </c>
      <c r="Q581" s="31"/>
      <c r="U581" s="31"/>
      <c r="V581">
        <v>1</v>
      </c>
      <c r="Y581" s="31"/>
      <c r="AC581" s="31"/>
      <c r="AG581" s="31"/>
      <c r="AI581">
        <v>2</v>
      </c>
      <c r="AK581" s="31">
        <v>3</v>
      </c>
      <c r="AL581" s="26">
        <v>1</v>
      </c>
      <c r="AR581" s="31">
        <v>2</v>
      </c>
      <c r="AW581" s="31"/>
      <c r="BA581" s="31"/>
      <c r="BE581" s="31"/>
    </row>
    <row r="582" spans="2:57" x14ac:dyDescent="0.25">
      <c r="B582" s="30">
        <v>44255</v>
      </c>
      <c r="C582" s="25" t="s">
        <v>164</v>
      </c>
      <c r="D582" s="25" t="s">
        <v>1722</v>
      </c>
      <c r="H582" s="31"/>
      <c r="M582" s="31"/>
      <c r="N582">
        <v>1</v>
      </c>
      <c r="Q582" s="31"/>
      <c r="U582" s="31"/>
      <c r="Y582" s="31"/>
      <c r="AC582" s="31"/>
      <c r="AF582">
        <v>2</v>
      </c>
      <c r="AG582" s="31"/>
      <c r="AI582">
        <v>3</v>
      </c>
      <c r="AK582" s="31">
        <v>2</v>
      </c>
      <c r="AO582">
        <v>1</v>
      </c>
      <c r="AR582" s="31">
        <v>1</v>
      </c>
      <c r="AS582" t="s">
        <v>1723</v>
      </c>
      <c r="AW582" s="31"/>
      <c r="BA582" s="31"/>
      <c r="BE582" s="31"/>
    </row>
    <row r="583" spans="2:57" x14ac:dyDescent="0.25">
      <c r="B583" s="30">
        <v>44256</v>
      </c>
      <c r="C583" s="25" t="s">
        <v>175</v>
      </c>
      <c r="H583" s="31"/>
      <c r="M583" s="31"/>
      <c r="Q583" s="31"/>
      <c r="U583" s="31"/>
      <c r="V583">
        <v>1</v>
      </c>
      <c r="W583">
        <v>1</v>
      </c>
      <c r="Y583" s="31"/>
      <c r="AC583" s="31"/>
      <c r="AG583" s="31"/>
      <c r="AK583" s="31"/>
      <c r="AL583">
        <v>1</v>
      </c>
      <c r="AR583" s="31"/>
      <c r="AV583">
        <v>4</v>
      </c>
      <c r="AW583" s="31"/>
      <c r="BA583" s="31"/>
      <c r="BE583" s="31"/>
    </row>
    <row r="584" spans="2:57" x14ac:dyDescent="0.25">
      <c r="B584" s="30">
        <v>44257</v>
      </c>
      <c r="C584" s="25" t="s">
        <v>181</v>
      </c>
      <c r="D584" s="25" t="s">
        <v>1645</v>
      </c>
      <c r="F584">
        <v>3</v>
      </c>
      <c r="H584" s="31"/>
      <c r="M584" s="31"/>
      <c r="N584">
        <v>1</v>
      </c>
      <c r="Q584" s="31"/>
      <c r="U584" s="31"/>
      <c r="V584">
        <v>4</v>
      </c>
      <c r="Y584" s="31"/>
      <c r="AC584" s="31"/>
      <c r="AF584">
        <v>2</v>
      </c>
      <c r="AG584" s="31"/>
      <c r="AI584">
        <v>3</v>
      </c>
      <c r="AK584" s="31"/>
      <c r="AL584">
        <v>1</v>
      </c>
      <c r="AQ584">
        <v>1</v>
      </c>
      <c r="AR584" s="31">
        <v>5</v>
      </c>
      <c r="AW584" s="31"/>
      <c r="BA584" s="31"/>
      <c r="BE584" s="31"/>
    </row>
    <row r="585" spans="2:57" x14ac:dyDescent="0.25">
      <c r="B585" s="30">
        <v>44258</v>
      </c>
      <c r="C585" s="25" t="s">
        <v>182</v>
      </c>
      <c r="D585" s="25" t="s">
        <v>1645</v>
      </c>
      <c r="H585" s="31"/>
      <c r="M585" s="31"/>
      <c r="N585">
        <v>4</v>
      </c>
      <c r="Q585" s="31"/>
      <c r="U585" s="31"/>
      <c r="V585">
        <v>2</v>
      </c>
      <c r="W585">
        <v>1</v>
      </c>
      <c r="Y585" s="31"/>
      <c r="AC585" s="31"/>
      <c r="AF585">
        <v>2</v>
      </c>
      <c r="AG585" s="31"/>
      <c r="AI585">
        <v>1</v>
      </c>
      <c r="AK585" s="31">
        <v>3</v>
      </c>
      <c r="AL585">
        <v>1</v>
      </c>
      <c r="AR585" s="31">
        <v>4</v>
      </c>
      <c r="AW585" s="31"/>
      <c r="BA585" s="31"/>
      <c r="BE585" s="31"/>
    </row>
    <row r="586" spans="2:57" x14ac:dyDescent="0.25">
      <c r="B586" s="30">
        <v>44259</v>
      </c>
      <c r="C586" s="25" t="s">
        <v>167</v>
      </c>
      <c r="D586" s="25" t="s">
        <v>1645</v>
      </c>
      <c r="F586">
        <v>6</v>
      </c>
      <c r="H586" s="31"/>
      <c r="M586" s="31"/>
      <c r="N586">
        <v>2</v>
      </c>
      <c r="Q586" s="31"/>
      <c r="U586" s="31"/>
      <c r="V586">
        <v>1</v>
      </c>
      <c r="Y586" s="31"/>
      <c r="AC586" s="31"/>
      <c r="AG586" s="31"/>
      <c r="AI586">
        <v>2</v>
      </c>
      <c r="AK586" s="31">
        <v>4</v>
      </c>
      <c r="AL586">
        <v>3</v>
      </c>
      <c r="AR586" s="31">
        <v>5</v>
      </c>
      <c r="AW586" s="31"/>
      <c r="BA586" s="31"/>
      <c r="BE586" s="31"/>
    </row>
    <row r="587" spans="2:57" x14ac:dyDescent="0.25">
      <c r="B587" s="30">
        <v>44260</v>
      </c>
      <c r="C587" s="25" t="s">
        <v>166</v>
      </c>
      <c r="D587" s="25" t="s">
        <v>1733</v>
      </c>
      <c r="F587">
        <v>10</v>
      </c>
      <c r="G587">
        <v>2</v>
      </c>
      <c r="H587" s="31"/>
      <c r="M587" s="31"/>
      <c r="N587">
        <v>6</v>
      </c>
      <c r="Q587" s="31"/>
      <c r="U587" s="31"/>
      <c r="V587">
        <v>3</v>
      </c>
      <c r="Y587" s="31"/>
      <c r="AC587" s="31"/>
      <c r="AF587">
        <v>6</v>
      </c>
      <c r="AG587" s="31"/>
      <c r="AI587">
        <v>2</v>
      </c>
      <c r="AK587" s="31">
        <v>4</v>
      </c>
      <c r="AL587">
        <v>1</v>
      </c>
      <c r="AP587">
        <v>1</v>
      </c>
      <c r="AR587" s="31">
        <v>1</v>
      </c>
      <c r="AW587" s="31"/>
      <c r="BA587" s="31"/>
      <c r="BE587" s="31"/>
    </row>
    <row r="588" spans="2:57" x14ac:dyDescent="0.25">
      <c r="B588" s="30">
        <v>44261</v>
      </c>
      <c r="C588" s="25" t="s">
        <v>165</v>
      </c>
      <c r="H588" s="31"/>
      <c r="M588" s="31"/>
      <c r="N588">
        <v>1</v>
      </c>
      <c r="Q588" s="31"/>
      <c r="U588" s="31"/>
      <c r="V588">
        <v>2</v>
      </c>
      <c r="Y588" s="31"/>
      <c r="AC588" s="31"/>
      <c r="AG588" s="31"/>
      <c r="AI588">
        <v>1</v>
      </c>
      <c r="AK588" s="31">
        <v>2</v>
      </c>
      <c r="AR588" s="31"/>
      <c r="AW588" s="31"/>
      <c r="BA588" s="31"/>
      <c r="BE588" s="31"/>
    </row>
    <row r="589" spans="2:57" x14ac:dyDescent="0.25">
      <c r="B589" s="30">
        <v>44262</v>
      </c>
      <c r="C589" s="25" t="s">
        <v>164</v>
      </c>
      <c r="D589" s="25" t="s">
        <v>1645</v>
      </c>
      <c r="H589" s="31"/>
      <c r="M589" s="31"/>
      <c r="N589">
        <v>4</v>
      </c>
      <c r="Q589" s="31"/>
      <c r="U589" s="31"/>
      <c r="V589">
        <v>1</v>
      </c>
      <c r="Y589" s="31"/>
      <c r="AC589" s="31"/>
      <c r="AF589">
        <v>1</v>
      </c>
      <c r="AG589" s="31"/>
      <c r="AI589">
        <v>2</v>
      </c>
      <c r="AK589" s="31">
        <v>5</v>
      </c>
      <c r="AL589">
        <v>2</v>
      </c>
      <c r="AR589" s="31">
        <v>6</v>
      </c>
      <c r="AW589" s="31"/>
      <c r="BA589" s="31"/>
      <c r="BE589" s="31"/>
    </row>
    <row r="590" spans="2:57" x14ac:dyDescent="0.25">
      <c r="B590" s="30">
        <v>44263</v>
      </c>
      <c r="C590" s="25" t="s">
        <v>175</v>
      </c>
      <c r="D590" s="25" t="s">
        <v>1753</v>
      </c>
      <c r="H590" s="31"/>
      <c r="M590" s="31"/>
      <c r="N590">
        <v>2</v>
      </c>
      <c r="Q590" s="31"/>
      <c r="U590" s="31"/>
      <c r="W590">
        <v>1</v>
      </c>
      <c r="Y590" s="31"/>
      <c r="AC590" s="31"/>
      <c r="AF590">
        <v>1</v>
      </c>
      <c r="AG590" s="31"/>
      <c r="AH590">
        <v>3</v>
      </c>
      <c r="AI590">
        <v>1</v>
      </c>
      <c r="AK590" s="31"/>
      <c r="AL590">
        <v>1</v>
      </c>
      <c r="AR590" s="31"/>
      <c r="AW590" s="31"/>
      <c r="BA590" s="31"/>
      <c r="BE590" s="31"/>
    </row>
    <row r="591" spans="2:57" x14ac:dyDescent="0.25">
      <c r="B591" s="30">
        <v>44264</v>
      </c>
      <c r="C591" s="25" t="s">
        <v>181</v>
      </c>
      <c r="H591" s="31"/>
      <c r="M591" s="31"/>
      <c r="N591">
        <v>3</v>
      </c>
      <c r="Q591" s="31"/>
      <c r="U591" s="31"/>
      <c r="V591">
        <v>4</v>
      </c>
      <c r="Y591" s="31"/>
      <c r="AC591" s="31"/>
      <c r="AF591">
        <v>1</v>
      </c>
      <c r="AG591" s="31"/>
      <c r="AI591">
        <v>3</v>
      </c>
      <c r="AK591" s="31"/>
      <c r="AL591">
        <v>1</v>
      </c>
      <c r="AR591" s="31"/>
      <c r="AW591" s="31"/>
      <c r="BA591" s="31"/>
      <c r="BE591" s="31"/>
    </row>
    <row r="592" spans="2:57" x14ac:dyDescent="0.25">
      <c r="B592" s="30">
        <v>44265</v>
      </c>
      <c r="C592" s="25" t="s">
        <v>182</v>
      </c>
      <c r="H592" s="31"/>
      <c r="M592" s="31"/>
      <c r="N592">
        <v>2</v>
      </c>
      <c r="Q592" s="31"/>
      <c r="U592" s="31"/>
      <c r="Y592" s="31"/>
      <c r="AC592" s="31"/>
      <c r="AF592">
        <v>1</v>
      </c>
      <c r="AG592" s="31"/>
      <c r="AI592">
        <v>2</v>
      </c>
      <c r="AK592" s="31">
        <v>2</v>
      </c>
      <c r="AL592">
        <v>1</v>
      </c>
      <c r="AR592" s="31"/>
      <c r="AW592" s="31"/>
      <c r="BA592" s="31"/>
      <c r="BE592" s="31"/>
    </row>
    <row r="593" spans="2:57" x14ac:dyDescent="0.25">
      <c r="B593" s="30">
        <v>44266</v>
      </c>
      <c r="C593" s="25" t="s">
        <v>167</v>
      </c>
      <c r="D593" s="25" t="s">
        <v>1733</v>
      </c>
      <c r="H593" s="31"/>
      <c r="M593" s="31"/>
      <c r="N593">
        <v>2</v>
      </c>
      <c r="Q593" s="31"/>
      <c r="U593" s="31"/>
      <c r="V593">
        <v>1</v>
      </c>
      <c r="Y593" s="31"/>
      <c r="AC593" s="31"/>
      <c r="AG593" s="31"/>
      <c r="AI593">
        <v>2</v>
      </c>
      <c r="AK593" s="31">
        <v>4</v>
      </c>
      <c r="AL593">
        <v>2</v>
      </c>
      <c r="AR593" s="31">
        <v>1</v>
      </c>
      <c r="AW593" s="31"/>
      <c r="BA593" s="31"/>
      <c r="BE593" s="31"/>
    </row>
    <row r="594" spans="2:57" x14ac:dyDescent="0.25">
      <c r="B594" s="30">
        <v>44267</v>
      </c>
      <c r="C594" s="25" t="s">
        <v>166</v>
      </c>
      <c r="H594" s="31"/>
      <c r="M594" s="31"/>
      <c r="N594">
        <v>2</v>
      </c>
      <c r="Q594" s="31"/>
      <c r="U594" s="31"/>
      <c r="V594">
        <v>2</v>
      </c>
      <c r="Y594" s="31"/>
      <c r="AC594" s="31"/>
      <c r="AG594" s="31"/>
      <c r="AI594">
        <v>1</v>
      </c>
      <c r="AK594" s="31">
        <v>2</v>
      </c>
      <c r="AL594">
        <v>1</v>
      </c>
      <c r="AR594" s="31"/>
      <c r="AW594" s="31"/>
      <c r="BA594" s="31"/>
      <c r="BE594" s="31"/>
    </row>
    <row r="595" spans="2:57" x14ac:dyDescent="0.25">
      <c r="B595" s="30">
        <v>44268</v>
      </c>
      <c r="C595" s="25" t="s">
        <v>165</v>
      </c>
      <c r="D595" s="25" t="s">
        <v>1776</v>
      </c>
      <c r="H595" s="31"/>
      <c r="M595" s="31"/>
      <c r="N595">
        <v>1</v>
      </c>
      <c r="Q595" s="31"/>
      <c r="R595">
        <v>1</v>
      </c>
      <c r="U595" s="31"/>
      <c r="V595">
        <v>1</v>
      </c>
      <c r="Y595" s="31"/>
      <c r="AC595" s="31"/>
      <c r="AF595">
        <v>2</v>
      </c>
      <c r="AG595" s="31"/>
      <c r="AI595">
        <v>2</v>
      </c>
      <c r="AK595" s="31">
        <v>3</v>
      </c>
      <c r="AR595" s="31"/>
      <c r="AW595" s="31"/>
      <c r="BA595" s="31"/>
      <c r="BE595" s="31"/>
    </row>
    <row r="596" spans="2:57" x14ac:dyDescent="0.25">
      <c r="B596" s="30">
        <v>44269</v>
      </c>
      <c r="C596" s="25" t="s">
        <v>164</v>
      </c>
      <c r="H596" s="31"/>
      <c r="M596" s="31"/>
      <c r="N596">
        <v>3</v>
      </c>
      <c r="Q596" s="31"/>
      <c r="U596" s="31"/>
      <c r="V596">
        <v>1</v>
      </c>
      <c r="Y596" s="31"/>
      <c r="AC596" s="31"/>
      <c r="AF596">
        <v>4</v>
      </c>
      <c r="AG596" s="31"/>
      <c r="AI596">
        <v>4</v>
      </c>
      <c r="AK596" s="31">
        <v>3</v>
      </c>
      <c r="AL596">
        <v>2</v>
      </c>
      <c r="AQ596">
        <v>1</v>
      </c>
      <c r="AR596" s="31"/>
      <c r="AW596" s="31"/>
      <c r="BA596" s="31"/>
      <c r="BE596" s="31"/>
    </row>
    <row r="597" spans="2:57" x14ac:dyDescent="0.25">
      <c r="B597" s="30">
        <v>44270</v>
      </c>
      <c r="C597" s="25" t="s">
        <v>175</v>
      </c>
      <c r="H597" s="31"/>
      <c r="M597" s="31"/>
      <c r="N597">
        <v>3</v>
      </c>
      <c r="Q597" s="31"/>
      <c r="U597" s="31"/>
      <c r="Y597" s="31"/>
      <c r="AC597" s="31"/>
      <c r="AF597">
        <v>2</v>
      </c>
      <c r="AG597" s="31"/>
      <c r="AI597">
        <v>2</v>
      </c>
      <c r="AK597" s="31">
        <v>4</v>
      </c>
      <c r="AL597">
        <v>1</v>
      </c>
      <c r="AP597">
        <v>1</v>
      </c>
      <c r="AR597" s="31"/>
      <c r="AV597">
        <v>1</v>
      </c>
      <c r="AW597" s="31"/>
      <c r="BA597" s="31"/>
      <c r="BE597" s="31"/>
    </row>
    <row r="598" spans="2:57" x14ac:dyDescent="0.25">
      <c r="B598" s="30">
        <v>44271</v>
      </c>
      <c r="C598" s="25" t="s">
        <v>181</v>
      </c>
      <c r="H598" s="31"/>
      <c r="M598" s="31"/>
      <c r="N598">
        <v>1</v>
      </c>
      <c r="Q598" s="31"/>
      <c r="U598" s="31"/>
      <c r="V598">
        <v>1</v>
      </c>
      <c r="Y598" s="31"/>
      <c r="AC598" s="31"/>
      <c r="AF598">
        <v>3</v>
      </c>
      <c r="AG598" s="31"/>
      <c r="AI598">
        <v>3</v>
      </c>
      <c r="AK598" s="31">
        <v>2</v>
      </c>
      <c r="AL598">
        <v>1</v>
      </c>
      <c r="AP598">
        <v>1</v>
      </c>
      <c r="AR598" s="31"/>
      <c r="AW598" s="31"/>
      <c r="BA598" s="31"/>
      <c r="BE598" s="31"/>
    </row>
    <row r="599" spans="2:57" x14ac:dyDescent="0.25">
      <c r="B599" s="30">
        <v>44272</v>
      </c>
      <c r="C599" s="25" t="s">
        <v>182</v>
      </c>
      <c r="H599" s="31"/>
      <c r="M599" s="31"/>
      <c r="N599">
        <v>2</v>
      </c>
      <c r="Q599" s="31"/>
      <c r="U599" s="31"/>
      <c r="V599">
        <v>6</v>
      </c>
      <c r="Y599" s="31"/>
      <c r="AC599" s="31"/>
      <c r="AG599" s="31"/>
      <c r="AI599">
        <v>2</v>
      </c>
      <c r="AK599" s="31">
        <v>4</v>
      </c>
      <c r="AL599">
        <v>1</v>
      </c>
      <c r="AR599" s="31"/>
      <c r="AW599" s="31"/>
      <c r="BA599" s="31"/>
      <c r="BE599" s="31"/>
    </row>
    <row r="600" spans="2:57" x14ac:dyDescent="0.25">
      <c r="B600" s="30">
        <v>44273</v>
      </c>
      <c r="C600" s="25" t="s">
        <v>167</v>
      </c>
      <c r="F600">
        <v>2</v>
      </c>
      <c r="G600">
        <v>2</v>
      </c>
      <c r="H600" s="31">
        <v>4</v>
      </c>
      <c r="M600" s="31"/>
      <c r="N600">
        <v>1</v>
      </c>
      <c r="Q600" s="31"/>
      <c r="U600" s="31"/>
      <c r="V600">
        <v>3</v>
      </c>
      <c r="W600">
        <v>1</v>
      </c>
      <c r="Y600" s="31"/>
      <c r="AC600" s="31"/>
      <c r="AF600">
        <v>3</v>
      </c>
      <c r="AG600" s="31"/>
      <c r="AI600">
        <v>1</v>
      </c>
      <c r="AK600" s="31">
        <v>2</v>
      </c>
      <c r="AR600" s="31"/>
      <c r="AW600" s="31"/>
      <c r="BA600" s="31"/>
      <c r="BE600" s="31"/>
    </row>
    <row r="601" spans="2:57" x14ac:dyDescent="0.25">
      <c r="B601" s="30">
        <v>44274</v>
      </c>
      <c r="C601" s="25" t="s">
        <v>166</v>
      </c>
      <c r="H601" s="31"/>
      <c r="M601" s="31"/>
      <c r="N601">
        <v>1</v>
      </c>
      <c r="Q601" s="31"/>
      <c r="U601" s="31"/>
      <c r="V601">
        <v>3</v>
      </c>
      <c r="Y601" s="31"/>
      <c r="AC601" s="31"/>
      <c r="AF601">
        <v>2</v>
      </c>
      <c r="AG601" s="31"/>
      <c r="AI601">
        <v>5</v>
      </c>
      <c r="AK601" s="31">
        <v>2</v>
      </c>
      <c r="AR601" s="31"/>
      <c r="AW601" s="31"/>
      <c r="BA601" s="31"/>
      <c r="BE601" s="31"/>
    </row>
    <row r="602" spans="2:57" x14ac:dyDescent="0.25">
      <c r="B602" s="30">
        <v>44275</v>
      </c>
      <c r="C602" s="25" t="s">
        <v>165</v>
      </c>
      <c r="H602" s="31">
        <v>2</v>
      </c>
      <c r="M602" s="31"/>
      <c r="Q602" s="31"/>
      <c r="U602" s="31"/>
      <c r="Y602" s="31"/>
      <c r="AC602" s="31"/>
      <c r="AG602" s="31"/>
      <c r="AI602">
        <v>2</v>
      </c>
      <c r="AK602" s="31"/>
      <c r="AL602">
        <v>1</v>
      </c>
      <c r="AR602" s="31"/>
      <c r="AW602" s="31"/>
      <c r="BA602" s="31"/>
      <c r="BE602" s="31"/>
    </row>
    <row r="603" spans="2:57" x14ac:dyDescent="0.25">
      <c r="B603" s="30">
        <v>44276</v>
      </c>
      <c r="C603" s="25" t="s">
        <v>164</v>
      </c>
      <c r="H603" s="31"/>
      <c r="M603" s="31"/>
      <c r="N603">
        <v>2</v>
      </c>
      <c r="Q603" s="31"/>
      <c r="U603" s="31"/>
      <c r="V603">
        <v>2</v>
      </c>
      <c r="Y603" s="31"/>
      <c r="AC603" s="31"/>
      <c r="AF603">
        <v>4</v>
      </c>
      <c r="AG603" s="31"/>
      <c r="AI603">
        <v>3</v>
      </c>
      <c r="AK603" s="31">
        <v>1</v>
      </c>
      <c r="AL603">
        <v>1</v>
      </c>
      <c r="AR603" s="31"/>
      <c r="AV603">
        <v>1</v>
      </c>
      <c r="AW603" s="31"/>
      <c r="BA603" s="31"/>
      <c r="BE603" s="31"/>
    </row>
    <row r="604" spans="2:57" x14ac:dyDescent="0.25">
      <c r="B604" s="30">
        <v>44277</v>
      </c>
      <c r="C604" s="25" t="s">
        <v>175</v>
      </c>
      <c r="H604" s="31"/>
      <c r="M604" s="31"/>
      <c r="N604">
        <v>4</v>
      </c>
      <c r="Q604" s="31"/>
      <c r="U604" s="31"/>
      <c r="Y604" s="31"/>
      <c r="AC604" s="31"/>
      <c r="AF604">
        <v>1</v>
      </c>
      <c r="AG604" s="31"/>
      <c r="AI604">
        <v>2</v>
      </c>
      <c r="AK604" s="31">
        <v>4</v>
      </c>
      <c r="AR604" s="31"/>
      <c r="AW604" s="31"/>
      <c r="BA604" s="31"/>
      <c r="BE604" s="31"/>
    </row>
    <row r="605" spans="2:57" x14ac:dyDescent="0.25">
      <c r="B605" s="30">
        <v>44278</v>
      </c>
      <c r="C605" s="25" t="s">
        <v>181</v>
      </c>
      <c r="D605" s="25" t="s">
        <v>1816</v>
      </c>
      <c r="H605" s="31"/>
      <c r="M605" s="31"/>
      <c r="N605">
        <v>3</v>
      </c>
      <c r="Q605" s="31"/>
      <c r="U605" s="31"/>
      <c r="V605">
        <v>1</v>
      </c>
      <c r="Y605" s="31"/>
      <c r="AC605" s="31"/>
      <c r="AG605" s="31"/>
      <c r="AI605">
        <v>5</v>
      </c>
      <c r="AK605" s="31">
        <v>5</v>
      </c>
      <c r="AL605">
        <v>1</v>
      </c>
      <c r="AP605">
        <v>1</v>
      </c>
      <c r="AQ605">
        <v>2</v>
      </c>
      <c r="AR605" s="31"/>
      <c r="AW605" s="31"/>
      <c r="BA605" s="31"/>
      <c r="BE605" s="31"/>
    </row>
    <row r="606" spans="2:57" x14ac:dyDescent="0.25">
      <c r="B606" s="30">
        <v>44279</v>
      </c>
      <c r="C606" s="25" t="s">
        <v>182</v>
      </c>
      <c r="H606" s="31"/>
      <c r="M606" s="31"/>
      <c r="N606">
        <v>2</v>
      </c>
      <c r="Q606" s="31"/>
      <c r="U606" s="31"/>
      <c r="Y606" s="31"/>
      <c r="AC606" s="31"/>
      <c r="AG606" s="31"/>
      <c r="AK606" s="31">
        <v>3</v>
      </c>
      <c r="AL606">
        <v>1</v>
      </c>
      <c r="AP606">
        <v>1</v>
      </c>
      <c r="AR606" s="31"/>
      <c r="AW606" s="31"/>
      <c r="BA606" s="31"/>
      <c r="BE606" s="31"/>
    </row>
    <row r="607" spans="2:57" x14ac:dyDescent="0.25">
      <c r="B607" s="30">
        <v>44280</v>
      </c>
      <c r="C607" s="25" t="s">
        <v>167</v>
      </c>
      <c r="H607" s="31"/>
      <c r="M607" s="31"/>
      <c r="N607">
        <v>4</v>
      </c>
      <c r="Q607" s="31"/>
      <c r="U607" s="31"/>
      <c r="Y607" s="31"/>
      <c r="AC607" s="31"/>
      <c r="AG607" s="31"/>
      <c r="AI607">
        <v>3</v>
      </c>
      <c r="AK607" s="31">
        <v>3</v>
      </c>
      <c r="AL607">
        <v>1</v>
      </c>
      <c r="AM607">
        <v>1</v>
      </c>
      <c r="AR607" s="31"/>
      <c r="AW607" s="31"/>
      <c r="BA607" s="31"/>
      <c r="BE607" s="31"/>
    </row>
    <row r="608" spans="2:57" x14ac:dyDescent="0.25">
      <c r="B608" s="30">
        <v>44281</v>
      </c>
      <c r="C608" s="25" t="s">
        <v>166</v>
      </c>
      <c r="H608" s="31"/>
      <c r="M608" s="31"/>
      <c r="N608">
        <v>2</v>
      </c>
      <c r="Q608" s="31"/>
      <c r="U608" s="31"/>
      <c r="V608">
        <v>1</v>
      </c>
      <c r="Y608" s="31"/>
      <c r="AC608" s="31"/>
      <c r="AF608">
        <v>2</v>
      </c>
      <c r="AG608" s="31"/>
      <c r="AI608">
        <v>3</v>
      </c>
      <c r="AK608" s="31">
        <v>2</v>
      </c>
      <c r="AM608">
        <v>1</v>
      </c>
      <c r="AO608">
        <v>2</v>
      </c>
      <c r="AP608">
        <v>1</v>
      </c>
      <c r="AR608" s="31"/>
      <c r="AW608" s="31"/>
      <c r="BA608" s="31"/>
      <c r="BE608" s="31"/>
    </row>
    <row r="609" spans="2:57" x14ac:dyDescent="0.25">
      <c r="B609" s="30">
        <v>44282</v>
      </c>
      <c r="C609" s="25" t="s">
        <v>165</v>
      </c>
      <c r="H609" s="31"/>
      <c r="M609" s="31"/>
      <c r="N609">
        <v>3</v>
      </c>
      <c r="Q609" s="31"/>
      <c r="U609" s="31"/>
      <c r="Y609" s="31"/>
      <c r="AC609" s="31"/>
      <c r="AF609">
        <v>2</v>
      </c>
      <c r="AG609" s="31"/>
      <c r="AI609">
        <v>5</v>
      </c>
      <c r="AK609" s="31"/>
      <c r="AR609" s="31"/>
      <c r="AW609" s="31"/>
      <c r="BA609" s="31"/>
      <c r="BE609" s="31"/>
    </row>
    <row r="610" spans="2:57" x14ac:dyDescent="0.25">
      <c r="B610" s="30">
        <v>44283</v>
      </c>
      <c r="C610" s="25" t="s">
        <v>164</v>
      </c>
      <c r="H610" s="31"/>
      <c r="M610" s="31"/>
      <c r="N610">
        <v>3</v>
      </c>
      <c r="Q610" s="31"/>
      <c r="U610" s="31"/>
      <c r="V610">
        <v>1</v>
      </c>
      <c r="Y610" s="31"/>
      <c r="AC610" s="31"/>
      <c r="AF610">
        <v>3</v>
      </c>
      <c r="AG610" s="31"/>
      <c r="AI610">
        <v>3</v>
      </c>
      <c r="AK610" s="31"/>
      <c r="AL610">
        <v>1</v>
      </c>
      <c r="AQ610">
        <v>1</v>
      </c>
      <c r="AR610" s="31"/>
      <c r="AW610" s="31"/>
      <c r="BA610" s="31"/>
      <c r="BE610" s="31"/>
    </row>
    <row r="611" spans="2:57" x14ac:dyDescent="0.25">
      <c r="B611" s="30">
        <v>44284</v>
      </c>
      <c r="C611" s="25" t="s">
        <v>175</v>
      </c>
      <c r="H611" s="31"/>
      <c r="M611" s="31"/>
      <c r="N611">
        <v>2</v>
      </c>
      <c r="Q611" s="31"/>
      <c r="U611" s="31"/>
      <c r="V611">
        <v>4</v>
      </c>
      <c r="Y611" s="31"/>
      <c r="AC611" s="31"/>
      <c r="AF611">
        <v>2</v>
      </c>
      <c r="AG611" s="31"/>
      <c r="AI611">
        <v>2</v>
      </c>
      <c r="AK611" s="31"/>
      <c r="AL611">
        <v>2</v>
      </c>
      <c r="AR611" s="31"/>
      <c r="AV611">
        <v>2</v>
      </c>
      <c r="AW611" s="31"/>
      <c r="BA611" s="31"/>
      <c r="BE611" s="31"/>
    </row>
    <row r="612" spans="2:57" x14ac:dyDescent="0.25">
      <c r="B612" s="30">
        <v>44285</v>
      </c>
      <c r="C612" s="25" t="s">
        <v>181</v>
      </c>
      <c r="H612" s="31"/>
      <c r="M612" s="31"/>
      <c r="Q612" s="31"/>
      <c r="U612" s="31"/>
      <c r="Y612" s="31"/>
      <c r="AC612" s="31"/>
      <c r="AG612" s="31"/>
      <c r="AK612" s="31"/>
      <c r="AR612" s="31"/>
      <c r="AW612" s="31"/>
      <c r="BA612" s="31"/>
      <c r="BE612" s="31"/>
    </row>
    <row r="613" spans="2:57" x14ac:dyDescent="0.25">
      <c r="B613" s="30">
        <v>44286</v>
      </c>
      <c r="C613" s="25" t="s">
        <v>182</v>
      </c>
      <c r="H613" s="31"/>
      <c r="M613" s="31"/>
      <c r="Q613" s="31"/>
      <c r="U613" s="31"/>
      <c r="Y613" s="31"/>
      <c r="AC613" s="31"/>
      <c r="AG613" s="31"/>
      <c r="AK613" s="31"/>
      <c r="AR613" s="31"/>
      <c r="AW613" s="31"/>
      <c r="BA613" s="31"/>
      <c r="BE613" s="31"/>
    </row>
    <row r="614" spans="2:57" x14ac:dyDescent="0.25">
      <c r="B614" s="30">
        <v>44287</v>
      </c>
      <c r="C614" s="25" t="s">
        <v>167</v>
      </c>
      <c r="H614" s="31"/>
      <c r="M614" s="31"/>
      <c r="Q614" s="31"/>
      <c r="U614" s="31"/>
      <c r="Y614" s="31"/>
      <c r="AC614" s="31"/>
      <c r="AG614" s="31"/>
      <c r="AK614" s="31"/>
      <c r="AR614" s="31"/>
      <c r="AW614" s="31"/>
      <c r="BA614" s="31"/>
      <c r="BE614" s="31"/>
    </row>
    <row r="615" spans="2:57" x14ac:dyDescent="0.25">
      <c r="B615" s="30">
        <v>44288</v>
      </c>
      <c r="C615" s="25" t="s">
        <v>166</v>
      </c>
      <c r="H615" s="31"/>
      <c r="M615" s="31"/>
      <c r="Q615" s="31"/>
      <c r="U615" s="31"/>
      <c r="Y615" s="31"/>
      <c r="AC615" s="31"/>
      <c r="AG615" s="31"/>
      <c r="AK615" s="31"/>
      <c r="AR615" s="31"/>
      <c r="AW615" s="31"/>
      <c r="BA615" s="31"/>
      <c r="BE615" s="31"/>
    </row>
    <row r="616" spans="2:57" x14ac:dyDescent="0.25">
      <c r="B616" s="30">
        <v>44289</v>
      </c>
      <c r="C616" s="25" t="s">
        <v>165</v>
      </c>
      <c r="H616" s="31"/>
      <c r="M616" s="31"/>
      <c r="Q616" s="31"/>
      <c r="U616" s="31"/>
      <c r="Y616" s="31"/>
      <c r="AC616" s="31"/>
      <c r="AG616" s="31"/>
      <c r="AK616" s="31"/>
      <c r="AR616" s="31"/>
      <c r="AW616" s="31"/>
      <c r="BA616" s="31"/>
      <c r="BE616" s="31"/>
    </row>
    <row r="617" spans="2:57" x14ac:dyDescent="0.25">
      <c r="B617" s="30">
        <v>44290</v>
      </c>
      <c r="C617" s="25" t="s">
        <v>164</v>
      </c>
      <c r="H617" s="31"/>
      <c r="M617" s="31"/>
      <c r="Q617" s="31"/>
      <c r="U617" s="31"/>
      <c r="Y617" s="31"/>
      <c r="AC617" s="31"/>
      <c r="AG617" s="31"/>
      <c r="AK617" s="31"/>
      <c r="AR617" s="31"/>
      <c r="AW617" s="31"/>
      <c r="BA617" s="31"/>
      <c r="BE617" s="31"/>
    </row>
    <row r="618" spans="2:57" x14ac:dyDescent="0.25">
      <c r="B618" s="30">
        <v>44291</v>
      </c>
      <c r="C618" s="25" t="s">
        <v>175</v>
      </c>
      <c r="H618" s="31"/>
      <c r="M618" s="31"/>
      <c r="Q618" s="31"/>
      <c r="U618" s="31"/>
      <c r="Y618" s="31"/>
      <c r="AC618" s="31"/>
      <c r="AG618" s="31"/>
      <c r="AK618" s="31"/>
      <c r="AR618" s="31"/>
      <c r="AW618" s="31"/>
      <c r="BA618" s="31"/>
      <c r="BE618" s="31"/>
    </row>
    <row r="619" spans="2:57" x14ac:dyDescent="0.25">
      <c r="B619" s="30">
        <v>44292</v>
      </c>
      <c r="C619" s="25" t="s">
        <v>181</v>
      </c>
      <c r="H619" s="31"/>
      <c r="M619" s="31"/>
      <c r="Q619" s="31"/>
      <c r="U619" s="31"/>
      <c r="Y619" s="31"/>
      <c r="AC619" s="31"/>
      <c r="AG619" s="31"/>
      <c r="AK619" s="31"/>
      <c r="AR619" s="31"/>
      <c r="AW619" s="31"/>
      <c r="BA619" s="31"/>
      <c r="BE619" s="31"/>
    </row>
    <row r="620" spans="2:57" x14ac:dyDescent="0.25">
      <c r="B620" s="30">
        <v>44293</v>
      </c>
      <c r="C620" s="25" t="s">
        <v>182</v>
      </c>
      <c r="H620" s="31"/>
      <c r="M620" s="31"/>
      <c r="Q620" s="31"/>
      <c r="U620" s="31"/>
      <c r="Y620" s="31"/>
      <c r="AC620" s="31"/>
      <c r="AG620" s="31"/>
      <c r="AK620" s="31"/>
      <c r="AR620" s="31"/>
      <c r="AW620" s="31"/>
      <c r="BA620" s="31"/>
      <c r="BE620" s="31"/>
    </row>
    <row r="621" spans="2:57" x14ac:dyDescent="0.25">
      <c r="B621" s="30">
        <v>44294</v>
      </c>
      <c r="C621" s="25" t="s">
        <v>167</v>
      </c>
      <c r="H621" s="31"/>
      <c r="M621" s="31"/>
      <c r="Q621" s="31"/>
      <c r="U621" s="31"/>
      <c r="Y621" s="31"/>
      <c r="AC621" s="31"/>
      <c r="AG621" s="31"/>
      <c r="AK621" s="31"/>
      <c r="AR621" s="31"/>
      <c r="AW621" s="31"/>
      <c r="BA621" s="31"/>
      <c r="BE621" s="31"/>
    </row>
    <row r="622" spans="2:57" x14ac:dyDescent="0.25">
      <c r="B622" s="30">
        <v>44295</v>
      </c>
      <c r="C622" s="25" t="s">
        <v>166</v>
      </c>
      <c r="H622" s="31"/>
      <c r="M622" s="31"/>
      <c r="Q622" s="31"/>
      <c r="U622" s="31"/>
      <c r="Y622" s="31"/>
      <c r="AC622" s="31"/>
      <c r="AG622" s="31"/>
      <c r="AK622" s="31"/>
      <c r="AR622" s="31"/>
      <c r="AW622" s="31"/>
      <c r="BA622" s="31"/>
      <c r="BE622" s="31"/>
    </row>
    <row r="623" spans="2:57" x14ac:dyDescent="0.25">
      <c r="B623" s="30">
        <v>44296</v>
      </c>
      <c r="C623" s="25" t="s">
        <v>165</v>
      </c>
      <c r="H623" s="31"/>
      <c r="M623" s="31"/>
      <c r="Q623" s="31"/>
      <c r="U623" s="31"/>
      <c r="Y623" s="31"/>
      <c r="AC623" s="31"/>
      <c r="AG623" s="31"/>
      <c r="AK623" s="31"/>
      <c r="AR623" s="31"/>
      <c r="AW623" s="31"/>
      <c r="BA623" s="31"/>
      <c r="BE623" s="31"/>
    </row>
    <row r="624" spans="2:57" x14ac:dyDescent="0.25">
      <c r="B624" s="30">
        <v>44297</v>
      </c>
      <c r="C624" s="25" t="s">
        <v>164</v>
      </c>
      <c r="H624" s="31"/>
      <c r="M624" s="31"/>
      <c r="Q624" s="31"/>
      <c r="U624" s="31"/>
      <c r="Y624" s="31"/>
      <c r="AC624" s="31"/>
      <c r="AG624" s="31"/>
      <c r="AK624" s="31"/>
      <c r="AR624" s="31"/>
      <c r="AW624" s="31"/>
      <c r="BA624" s="31"/>
      <c r="BE624" s="31"/>
    </row>
    <row r="625" spans="2:57" x14ac:dyDescent="0.25">
      <c r="B625" s="30">
        <v>44298</v>
      </c>
      <c r="C625" s="25" t="s">
        <v>175</v>
      </c>
      <c r="H625" s="31"/>
      <c r="M625" s="31"/>
      <c r="Q625" s="31"/>
      <c r="U625" s="31"/>
      <c r="Y625" s="31"/>
      <c r="AC625" s="31"/>
      <c r="AG625" s="31"/>
      <c r="AK625" s="31"/>
      <c r="AR625" s="31"/>
      <c r="AW625" s="31"/>
      <c r="BA625" s="31"/>
      <c r="BE625" s="31"/>
    </row>
    <row r="626" spans="2:57" x14ac:dyDescent="0.25">
      <c r="B626" s="30">
        <v>44299</v>
      </c>
      <c r="C626" s="25" t="s">
        <v>181</v>
      </c>
      <c r="H626" s="31"/>
      <c r="M626" s="31"/>
      <c r="Q626" s="31"/>
      <c r="U626" s="31"/>
      <c r="Y626" s="31"/>
      <c r="AC626" s="31"/>
      <c r="AG626" s="31"/>
      <c r="AK626" s="31"/>
      <c r="AR626" s="31"/>
      <c r="AW626" s="31"/>
      <c r="BA626" s="31"/>
      <c r="BE626" s="31"/>
    </row>
    <row r="627" spans="2:57" x14ac:dyDescent="0.25">
      <c r="B627" s="30">
        <v>44300</v>
      </c>
      <c r="C627" s="25" t="s">
        <v>182</v>
      </c>
      <c r="H627" s="31"/>
      <c r="M627" s="31"/>
      <c r="Q627" s="31"/>
      <c r="U627" s="31"/>
      <c r="Y627" s="31"/>
      <c r="AC627" s="31"/>
      <c r="AG627" s="31"/>
      <c r="AK627" s="31"/>
      <c r="AR627" s="31"/>
      <c r="AW627" s="31"/>
      <c r="BA627" s="31"/>
      <c r="BE627" s="31"/>
    </row>
    <row r="628" spans="2:57" x14ac:dyDescent="0.25">
      <c r="B628" s="30">
        <v>44301</v>
      </c>
      <c r="C628" s="25" t="s">
        <v>167</v>
      </c>
      <c r="H628" s="31"/>
      <c r="M628" s="31"/>
      <c r="Q628" s="31"/>
      <c r="U628" s="31"/>
      <c r="Y628" s="31"/>
      <c r="AC628" s="31"/>
      <c r="AG628" s="31"/>
      <c r="AK628" s="31"/>
      <c r="AR628" s="31"/>
      <c r="AW628" s="31"/>
      <c r="BA628" s="31"/>
      <c r="BE628" s="31"/>
    </row>
    <row r="629" spans="2:57" x14ac:dyDescent="0.25">
      <c r="B629" s="30">
        <v>44302</v>
      </c>
      <c r="C629" s="25" t="s">
        <v>166</v>
      </c>
      <c r="H629" s="31"/>
      <c r="M629" s="31"/>
      <c r="Q629" s="31"/>
      <c r="U629" s="31"/>
      <c r="Y629" s="31"/>
      <c r="AC629" s="31"/>
      <c r="AG629" s="31"/>
      <c r="AK629" s="31"/>
      <c r="AR629" s="31"/>
      <c r="AW629" s="31"/>
      <c r="BA629" s="31"/>
      <c r="BE629" s="31"/>
    </row>
    <row r="630" spans="2:57" x14ac:dyDescent="0.25">
      <c r="B630" s="30">
        <v>44303</v>
      </c>
      <c r="C630" s="25" t="s">
        <v>165</v>
      </c>
      <c r="H630" s="31"/>
      <c r="M630" s="31"/>
      <c r="Q630" s="31"/>
      <c r="U630" s="31"/>
      <c r="Y630" s="31"/>
      <c r="AC630" s="31"/>
      <c r="AG630" s="31"/>
      <c r="AK630" s="31"/>
      <c r="AR630" s="31"/>
      <c r="AW630" s="31"/>
      <c r="BA630" s="31"/>
      <c r="BE630" s="31"/>
    </row>
    <row r="631" spans="2:57" x14ac:dyDescent="0.25">
      <c r="B631" s="30">
        <v>44304</v>
      </c>
      <c r="C631" s="25" t="s">
        <v>164</v>
      </c>
      <c r="H631" s="31"/>
      <c r="M631" s="31"/>
      <c r="Q631" s="31"/>
      <c r="U631" s="31"/>
      <c r="Y631" s="31"/>
      <c r="AC631" s="31"/>
      <c r="AG631" s="31"/>
      <c r="AK631" s="31"/>
      <c r="AR631" s="31"/>
      <c r="AW631" s="31"/>
      <c r="BA631" s="31"/>
      <c r="BE631" s="31"/>
    </row>
    <row r="632" spans="2:57" x14ac:dyDescent="0.25">
      <c r="B632" s="30">
        <v>44305</v>
      </c>
      <c r="C632" s="25" t="s">
        <v>175</v>
      </c>
      <c r="H632" s="31"/>
      <c r="M632" s="31"/>
      <c r="Q632" s="31"/>
      <c r="U632" s="31"/>
      <c r="Y632" s="31"/>
      <c r="AC632" s="31"/>
      <c r="AG632" s="31"/>
      <c r="AK632" s="31"/>
      <c r="AR632" s="31"/>
      <c r="AW632" s="31"/>
      <c r="BA632" s="31"/>
      <c r="BE632" s="31"/>
    </row>
    <row r="633" spans="2:57" x14ac:dyDescent="0.25">
      <c r="B633" s="30">
        <v>44306</v>
      </c>
      <c r="C633" s="25" t="s">
        <v>181</v>
      </c>
      <c r="H633" s="31"/>
      <c r="M633" s="31"/>
      <c r="Q633" s="31"/>
      <c r="U633" s="31"/>
      <c r="Y633" s="31"/>
      <c r="AC633" s="31"/>
      <c r="AG633" s="31"/>
      <c r="AK633" s="31"/>
      <c r="AR633" s="31"/>
      <c r="AW633" s="31"/>
      <c r="BA633" s="31"/>
      <c r="BE633" s="31"/>
    </row>
    <row r="634" spans="2:57" x14ac:dyDescent="0.25">
      <c r="B634" s="30">
        <v>44307</v>
      </c>
      <c r="C634" s="25" t="s">
        <v>182</v>
      </c>
      <c r="H634" s="31"/>
      <c r="M634" s="31"/>
      <c r="Q634" s="31"/>
      <c r="U634" s="31"/>
      <c r="Y634" s="31"/>
      <c r="AC634" s="31"/>
      <c r="AG634" s="31"/>
      <c r="AK634" s="31"/>
      <c r="AR634" s="31"/>
      <c r="AW634" s="31"/>
      <c r="BA634" s="31"/>
      <c r="BE634" s="31"/>
    </row>
    <row r="635" spans="2:57" x14ac:dyDescent="0.25">
      <c r="B635" s="30">
        <v>44308</v>
      </c>
      <c r="C635" s="25" t="s">
        <v>167</v>
      </c>
      <c r="H635" s="31"/>
      <c r="M635" s="31"/>
      <c r="Q635" s="31"/>
      <c r="U635" s="31"/>
      <c r="Y635" s="31"/>
      <c r="AC635" s="31"/>
      <c r="AG635" s="31"/>
      <c r="AK635" s="31"/>
      <c r="AR635" s="31"/>
      <c r="AW635" s="31"/>
      <c r="BA635" s="31"/>
      <c r="BE635" s="31"/>
    </row>
    <row r="636" spans="2:57" x14ac:dyDescent="0.25">
      <c r="B636" s="30">
        <v>44309</v>
      </c>
      <c r="C636" s="25" t="s">
        <v>166</v>
      </c>
      <c r="H636" s="31"/>
      <c r="M636" s="31"/>
      <c r="Q636" s="31"/>
      <c r="U636" s="31"/>
      <c r="Y636" s="31"/>
      <c r="AC636" s="31"/>
      <c r="AG636" s="31"/>
      <c r="AK636" s="31"/>
      <c r="AR636" s="31"/>
      <c r="AW636" s="31"/>
      <c r="BA636" s="31"/>
      <c r="BE636" s="31"/>
    </row>
    <row r="637" spans="2:57" x14ac:dyDescent="0.25">
      <c r="B637" s="30">
        <v>44310</v>
      </c>
      <c r="C637" s="25" t="s">
        <v>165</v>
      </c>
      <c r="H637" s="31"/>
      <c r="M637" s="31"/>
      <c r="Q637" s="31"/>
      <c r="U637" s="31"/>
      <c r="Y637" s="31"/>
      <c r="AC637" s="31"/>
      <c r="AG637" s="31"/>
      <c r="AK637" s="31"/>
      <c r="AR637" s="31"/>
      <c r="AW637" s="31"/>
      <c r="BA637" s="31"/>
      <c r="BE637" s="31"/>
    </row>
    <row r="638" spans="2:57" x14ac:dyDescent="0.25">
      <c r="B638" s="30">
        <v>44311</v>
      </c>
      <c r="C638" s="25" t="s">
        <v>164</v>
      </c>
      <c r="H638" s="31"/>
      <c r="M638" s="31"/>
      <c r="Q638" s="31"/>
      <c r="U638" s="31"/>
      <c r="Y638" s="31"/>
      <c r="AC638" s="31"/>
      <c r="AG638" s="31"/>
      <c r="AK638" s="31"/>
      <c r="AR638" s="31"/>
      <c r="AW638" s="31"/>
      <c r="BA638" s="31"/>
      <c r="BE638" s="31"/>
    </row>
    <row r="639" spans="2:57" x14ac:dyDescent="0.25">
      <c r="B639" s="30">
        <v>44312</v>
      </c>
      <c r="C639" s="25" t="s">
        <v>175</v>
      </c>
      <c r="H639" s="31"/>
      <c r="M639" s="31"/>
      <c r="Q639" s="31"/>
      <c r="U639" s="31"/>
      <c r="Y639" s="31"/>
      <c r="AC639" s="31"/>
      <c r="AG639" s="31"/>
      <c r="AK639" s="31"/>
      <c r="AR639" s="31"/>
      <c r="AW639" s="31"/>
      <c r="BA639" s="31"/>
      <c r="BE639" s="31"/>
    </row>
    <row r="640" spans="2:57" x14ac:dyDescent="0.25">
      <c r="B640" s="30">
        <v>44313</v>
      </c>
      <c r="C640" s="25" t="s">
        <v>181</v>
      </c>
      <c r="H640" s="31"/>
      <c r="M640" s="31"/>
      <c r="Q640" s="31"/>
      <c r="U640" s="31"/>
      <c r="Y640" s="31"/>
      <c r="AC640" s="31"/>
      <c r="AG640" s="31"/>
      <c r="AK640" s="31"/>
      <c r="AR640" s="31"/>
      <c r="AW640" s="31"/>
      <c r="BA640" s="31"/>
      <c r="BE640" s="31"/>
    </row>
    <row r="641" spans="2:57" x14ac:dyDescent="0.25">
      <c r="B641" s="30">
        <v>44314</v>
      </c>
      <c r="C641" s="25" t="s">
        <v>182</v>
      </c>
      <c r="H641" s="31"/>
      <c r="M641" s="31"/>
      <c r="Q641" s="31"/>
      <c r="U641" s="31"/>
      <c r="Y641" s="31"/>
      <c r="AC641" s="31"/>
      <c r="AG641" s="31"/>
      <c r="AK641" s="31"/>
      <c r="AR641" s="31"/>
      <c r="AW641" s="31"/>
      <c r="BA641" s="31"/>
      <c r="BE641" s="31"/>
    </row>
    <row r="642" spans="2:57" x14ac:dyDescent="0.25">
      <c r="B642" s="30">
        <v>44315</v>
      </c>
      <c r="C642" s="25" t="s">
        <v>167</v>
      </c>
      <c r="H642" s="31"/>
      <c r="M642" s="31"/>
      <c r="Q642" s="31"/>
      <c r="U642" s="31"/>
      <c r="Y642" s="31"/>
      <c r="AC642" s="31"/>
      <c r="AG642" s="31"/>
      <c r="AK642" s="31"/>
      <c r="AR642" s="31"/>
      <c r="AW642" s="31"/>
      <c r="BA642" s="31"/>
      <c r="BE642" s="31"/>
    </row>
    <row r="643" spans="2:57" x14ac:dyDescent="0.25">
      <c r="B643" s="30">
        <v>44316</v>
      </c>
      <c r="C643" s="25" t="s">
        <v>166</v>
      </c>
      <c r="H643" s="31"/>
      <c r="M643" s="31"/>
      <c r="Q643" s="31"/>
      <c r="U643" s="31"/>
      <c r="Y643" s="31"/>
      <c r="AC643" s="31"/>
      <c r="AG643" s="31"/>
      <c r="AK643" s="31"/>
      <c r="AR643" s="31"/>
      <c r="AW643" s="31"/>
      <c r="BA643" s="31"/>
      <c r="BE643" s="31"/>
    </row>
    <row r="644" spans="2:57" x14ac:dyDescent="0.25">
      <c r="B644" s="30">
        <v>44317</v>
      </c>
      <c r="C644" s="25" t="s">
        <v>165</v>
      </c>
      <c r="H644" s="31"/>
      <c r="M644" s="31"/>
      <c r="Q644" s="31"/>
      <c r="U644" s="31"/>
      <c r="Y644" s="31"/>
      <c r="AC644" s="31"/>
      <c r="AG644" s="31"/>
      <c r="AK644" s="31"/>
      <c r="AR644" s="31"/>
      <c r="AW644" s="31"/>
      <c r="BA644" s="31"/>
      <c r="BE644" s="31"/>
    </row>
    <row r="645" spans="2:57" x14ac:dyDescent="0.25">
      <c r="B645" s="30">
        <v>44318</v>
      </c>
      <c r="C645" s="25" t="s">
        <v>164</v>
      </c>
      <c r="H645" s="31"/>
      <c r="M645" s="31"/>
      <c r="Q645" s="31"/>
      <c r="U645" s="31"/>
      <c r="Y645" s="31"/>
      <c r="AC645" s="31"/>
      <c r="AG645" s="31"/>
      <c r="AK645" s="31"/>
      <c r="AR645" s="31"/>
      <c r="AW645" s="31"/>
      <c r="BA645" s="31"/>
      <c r="BE645" s="31"/>
    </row>
    <row r="646" spans="2:57" x14ac:dyDescent="0.25">
      <c r="B646" s="30">
        <v>44319</v>
      </c>
      <c r="C646" s="25" t="s">
        <v>175</v>
      </c>
      <c r="H646" s="31"/>
      <c r="M646" s="31"/>
      <c r="Q646" s="31"/>
      <c r="U646" s="31"/>
      <c r="Y646" s="31"/>
      <c r="AC646" s="31"/>
      <c r="AG646" s="31"/>
      <c r="AK646" s="31"/>
      <c r="AR646" s="31"/>
      <c r="AW646" s="31"/>
      <c r="BA646" s="31"/>
      <c r="BE646" s="31"/>
    </row>
    <row r="647" spans="2:57" x14ac:dyDescent="0.25">
      <c r="B647" s="30">
        <v>44320</v>
      </c>
      <c r="C647" s="25" t="s">
        <v>181</v>
      </c>
      <c r="H647" s="31"/>
      <c r="M647" s="31"/>
      <c r="Q647" s="31"/>
      <c r="U647" s="31"/>
      <c r="Y647" s="31"/>
      <c r="AC647" s="31"/>
      <c r="AG647" s="31"/>
      <c r="AK647" s="31"/>
      <c r="AR647" s="31"/>
      <c r="AW647" s="31"/>
      <c r="BA647" s="31"/>
      <c r="BE647" s="31"/>
    </row>
    <row r="648" spans="2:57" x14ac:dyDescent="0.25">
      <c r="B648" s="30">
        <v>44321</v>
      </c>
      <c r="C648" s="25" t="s">
        <v>182</v>
      </c>
      <c r="H648" s="31"/>
      <c r="M648" s="31"/>
      <c r="Q648" s="31"/>
      <c r="U648" s="31"/>
      <c r="Y648" s="31"/>
      <c r="AC648" s="31"/>
      <c r="AG648" s="31"/>
      <c r="AK648" s="31"/>
      <c r="AR648" s="31"/>
      <c r="AW648" s="31"/>
      <c r="BA648" s="31"/>
      <c r="BE648" s="31"/>
    </row>
    <row r="649" spans="2:57" x14ac:dyDescent="0.25">
      <c r="B649" s="30">
        <v>44322</v>
      </c>
      <c r="C649" s="25" t="s">
        <v>167</v>
      </c>
      <c r="H649" s="31"/>
      <c r="M649" s="31"/>
      <c r="Q649" s="31"/>
      <c r="U649" s="31"/>
      <c r="Y649" s="31"/>
      <c r="AC649" s="31"/>
      <c r="AG649" s="31"/>
      <c r="AK649" s="31"/>
      <c r="AR649" s="31"/>
      <c r="AW649" s="31"/>
      <c r="BA649" s="31"/>
      <c r="BE649" s="31"/>
    </row>
    <row r="650" spans="2:57" x14ac:dyDescent="0.25">
      <c r="B650" s="30">
        <v>44323</v>
      </c>
      <c r="C650" s="25" t="s">
        <v>166</v>
      </c>
      <c r="H650" s="31"/>
      <c r="M650" s="31"/>
      <c r="Q650" s="31"/>
      <c r="U650" s="31"/>
      <c r="Y650" s="31"/>
      <c r="AC650" s="31"/>
      <c r="AG650" s="31"/>
      <c r="AK650" s="31"/>
      <c r="AR650" s="31"/>
      <c r="AW650" s="31"/>
      <c r="BA650" s="31"/>
      <c r="BE650" s="31"/>
    </row>
    <row r="651" spans="2:57" x14ac:dyDescent="0.25">
      <c r="B651" s="30">
        <v>44324</v>
      </c>
      <c r="C651" s="25" t="s">
        <v>165</v>
      </c>
      <c r="H651" s="31"/>
      <c r="M651" s="31"/>
      <c r="Q651" s="31"/>
      <c r="U651" s="31"/>
      <c r="Y651" s="31"/>
      <c r="AC651" s="31"/>
      <c r="AG651" s="31"/>
      <c r="AK651" s="31"/>
      <c r="AR651" s="31"/>
      <c r="AW651" s="31"/>
      <c r="BA651" s="31"/>
      <c r="BE651" s="31"/>
    </row>
    <row r="652" spans="2:57" x14ac:dyDescent="0.25">
      <c r="B652" s="30">
        <v>44325</v>
      </c>
      <c r="C652" s="25" t="s">
        <v>164</v>
      </c>
      <c r="H652" s="31"/>
      <c r="M652" s="31"/>
      <c r="Q652" s="31"/>
      <c r="U652" s="31"/>
      <c r="Y652" s="31"/>
      <c r="AC652" s="31"/>
      <c r="AG652" s="31"/>
      <c r="AK652" s="31"/>
      <c r="AR652" s="31"/>
      <c r="AW652" s="31"/>
      <c r="BA652" s="31"/>
      <c r="BE652" s="31"/>
    </row>
    <row r="653" spans="2:57" x14ac:dyDescent="0.25">
      <c r="B653" s="30">
        <v>44326</v>
      </c>
      <c r="C653" s="25" t="s">
        <v>175</v>
      </c>
      <c r="H653" s="31"/>
      <c r="M653" s="31"/>
      <c r="Q653" s="31"/>
      <c r="U653" s="31"/>
      <c r="Y653" s="31"/>
      <c r="AC653" s="31"/>
      <c r="AG653" s="31"/>
      <c r="AK653" s="31"/>
      <c r="AR653" s="31"/>
      <c r="AW653" s="31"/>
      <c r="BA653" s="31"/>
      <c r="BE653" s="31"/>
    </row>
    <row r="654" spans="2:57" x14ac:dyDescent="0.25">
      <c r="B654" s="30">
        <v>44327</v>
      </c>
      <c r="C654" s="25" t="s">
        <v>181</v>
      </c>
      <c r="H654" s="31"/>
      <c r="M654" s="31"/>
      <c r="Q654" s="31"/>
      <c r="U654" s="31"/>
      <c r="Y654" s="31"/>
      <c r="AC654" s="31"/>
      <c r="AG654" s="31"/>
      <c r="AK654" s="31"/>
      <c r="AR654" s="31"/>
      <c r="AW654" s="31"/>
      <c r="BA654" s="31"/>
      <c r="BE654" s="31"/>
    </row>
    <row r="655" spans="2:57" x14ac:dyDescent="0.25">
      <c r="B655" s="30">
        <v>44328</v>
      </c>
      <c r="C655" s="25" t="s">
        <v>182</v>
      </c>
      <c r="H655" s="31"/>
      <c r="M655" s="31"/>
      <c r="Q655" s="31"/>
      <c r="U655" s="31"/>
      <c r="Y655" s="31"/>
      <c r="AC655" s="31"/>
      <c r="AG655" s="31"/>
      <c r="AK655" s="31"/>
      <c r="AR655" s="31"/>
      <c r="AW655" s="31"/>
      <c r="BA655" s="31"/>
      <c r="BE655" s="31"/>
    </row>
    <row r="656" spans="2:57" x14ac:dyDescent="0.25">
      <c r="B656" s="30">
        <v>44329</v>
      </c>
      <c r="C656" s="25" t="s">
        <v>167</v>
      </c>
      <c r="H656" s="31"/>
      <c r="M656" s="31"/>
      <c r="Q656" s="31"/>
      <c r="U656" s="31"/>
      <c r="Y656" s="31"/>
      <c r="AC656" s="31"/>
      <c r="AG656" s="31"/>
      <c r="AK656" s="31"/>
      <c r="AR656" s="31"/>
      <c r="AW656" s="31"/>
      <c r="BA656" s="31"/>
      <c r="BE656" s="31"/>
    </row>
    <row r="657" spans="2:57" x14ac:dyDescent="0.25">
      <c r="B657" s="30">
        <v>44330</v>
      </c>
      <c r="C657" s="25" t="s">
        <v>166</v>
      </c>
      <c r="H657" s="31"/>
      <c r="M657" s="31"/>
      <c r="Q657" s="31"/>
      <c r="U657" s="31"/>
      <c r="Y657" s="31"/>
      <c r="AC657" s="31"/>
      <c r="AG657" s="31"/>
      <c r="AK657" s="31"/>
      <c r="AR657" s="31"/>
      <c r="AW657" s="31"/>
      <c r="BA657" s="31"/>
      <c r="BE657" s="31"/>
    </row>
    <row r="658" spans="2:57" x14ac:dyDescent="0.25">
      <c r="B658" s="30">
        <v>44331</v>
      </c>
      <c r="C658" s="25" t="s">
        <v>165</v>
      </c>
      <c r="H658" s="31"/>
      <c r="M658" s="31"/>
      <c r="Q658" s="31"/>
      <c r="U658" s="31"/>
      <c r="Y658" s="31"/>
      <c r="AC658" s="31"/>
      <c r="AG658" s="31"/>
      <c r="AK658" s="31"/>
      <c r="AR658" s="31"/>
      <c r="AW658" s="31"/>
      <c r="BA658" s="31"/>
      <c r="BE658" s="31"/>
    </row>
    <row r="659" spans="2:57" x14ac:dyDescent="0.25">
      <c r="B659" s="30">
        <v>44332</v>
      </c>
      <c r="C659" s="25" t="s">
        <v>164</v>
      </c>
      <c r="H659" s="31"/>
      <c r="M659" s="31"/>
      <c r="Q659" s="31"/>
      <c r="U659" s="31"/>
      <c r="Y659" s="31"/>
      <c r="AC659" s="31"/>
      <c r="AG659" s="31"/>
      <c r="AK659" s="31"/>
      <c r="AR659" s="31"/>
      <c r="AW659" s="31"/>
      <c r="BA659" s="31"/>
      <c r="BE659" s="31"/>
    </row>
    <row r="660" spans="2:57" x14ac:dyDescent="0.25">
      <c r="B660" s="30">
        <v>44333</v>
      </c>
      <c r="C660" s="25" t="s">
        <v>175</v>
      </c>
      <c r="H660" s="31"/>
      <c r="M660" s="31"/>
      <c r="Q660" s="31"/>
      <c r="U660" s="31"/>
      <c r="Y660" s="31"/>
      <c r="AC660" s="31"/>
      <c r="AG660" s="31"/>
      <c r="AK660" s="31"/>
      <c r="AR660" s="31"/>
      <c r="AW660" s="31"/>
      <c r="BA660" s="31"/>
      <c r="BE660" s="31"/>
    </row>
    <row r="661" spans="2:57" x14ac:dyDescent="0.25">
      <c r="B661" s="30">
        <v>44334</v>
      </c>
      <c r="C661" s="25" t="s">
        <v>181</v>
      </c>
      <c r="H661" s="31"/>
      <c r="M661" s="31"/>
      <c r="Q661" s="31"/>
      <c r="U661" s="31"/>
      <c r="Y661" s="31"/>
      <c r="AC661" s="31"/>
      <c r="AG661" s="31"/>
      <c r="AK661" s="31"/>
      <c r="AR661" s="31"/>
      <c r="AW661" s="31"/>
      <c r="BA661" s="31"/>
      <c r="BE661" s="31"/>
    </row>
    <row r="662" spans="2:57" x14ac:dyDescent="0.25">
      <c r="B662" s="30">
        <v>44335</v>
      </c>
      <c r="C662" s="25" t="s">
        <v>182</v>
      </c>
      <c r="H662" s="31"/>
      <c r="M662" s="31"/>
      <c r="Q662" s="31"/>
      <c r="U662" s="31"/>
      <c r="Y662" s="31"/>
      <c r="AC662" s="31"/>
      <c r="AG662" s="31"/>
      <c r="AK662" s="31"/>
      <c r="AR662" s="31"/>
      <c r="AW662" s="31"/>
      <c r="BA662" s="31"/>
      <c r="BE662" s="31"/>
    </row>
    <row r="663" spans="2:57" x14ac:dyDescent="0.25">
      <c r="B663" s="30">
        <v>44336</v>
      </c>
      <c r="C663" s="25" t="s">
        <v>167</v>
      </c>
      <c r="H663" s="31"/>
      <c r="M663" s="31"/>
      <c r="Q663" s="31"/>
      <c r="U663" s="31"/>
      <c r="Y663" s="31"/>
      <c r="AC663" s="31"/>
      <c r="AG663" s="31"/>
      <c r="AK663" s="31"/>
      <c r="AR663" s="31"/>
      <c r="AW663" s="31"/>
      <c r="BA663" s="31"/>
      <c r="BE663" s="31"/>
    </row>
    <row r="664" spans="2:57" x14ac:dyDescent="0.25">
      <c r="B664" s="30">
        <v>44337</v>
      </c>
      <c r="C664" s="25" t="s">
        <v>166</v>
      </c>
      <c r="H664" s="31"/>
      <c r="M664" s="31"/>
      <c r="Q664" s="31"/>
      <c r="U664" s="31"/>
      <c r="Y664" s="31"/>
      <c r="AC664" s="31"/>
      <c r="AG664" s="31"/>
      <c r="AK664" s="31"/>
      <c r="AR664" s="31"/>
      <c r="AW664" s="31"/>
      <c r="BA664" s="31"/>
      <c r="BE664" s="31"/>
    </row>
    <row r="665" spans="2:57" x14ac:dyDescent="0.25">
      <c r="B665" s="30">
        <v>44338</v>
      </c>
      <c r="C665" s="25" t="s">
        <v>165</v>
      </c>
      <c r="H665" s="31"/>
      <c r="M665" s="31"/>
      <c r="Q665" s="31"/>
      <c r="U665" s="31"/>
      <c r="Y665" s="31"/>
      <c r="AC665" s="31"/>
      <c r="AG665" s="31"/>
      <c r="AK665" s="31"/>
      <c r="AR665" s="31"/>
      <c r="AW665" s="31"/>
      <c r="BA665" s="31"/>
      <c r="BE665" s="31"/>
    </row>
    <row r="666" spans="2:57" x14ac:dyDescent="0.25">
      <c r="B666" s="30">
        <v>44339</v>
      </c>
      <c r="C666" s="25" t="s">
        <v>164</v>
      </c>
      <c r="H666" s="31"/>
      <c r="M666" s="31"/>
      <c r="Q666" s="31"/>
      <c r="U666" s="31"/>
      <c r="Y666" s="31"/>
      <c r="AC666" s="31"/>
      <c r="AG666" s="31"/>
      <c r="AK666" s="31"/>
      <c r="AR666" s="31"/>
      <c r="AW666" s="31"/>
      <c r="BA666" s="31"/>
      <c r="BE666" s="31"/>
    </row>
    <row r="667" spans="2:57" x14ac:dyDescent="0.25">
      <c r="B667" s="30">
        <v>44340</v>
      </c>
      <c r="C667" s="25" t="s">
        <v>175</v>
      </c>
      <c r="H667" s="31"/>
      <c r="M667" s="31"/>
      <c r="Q667" s="31"/>
      <c r="U667" s="31"/>
      <c r="Y667" s="31"/>
      <c r="AC667" s="31"/>
      <c r="AG667" s="31"/>
      <c r="AK667" s="31"/>
      <c r="AR667" s="31"/>
      <c r="AW667" s="31"/>
      <c r="BA667" s="31"/>
      <c r="BE667" s="31"/>
    </row>
    <row r="668" spans="2:57" x14ac:dyDescent="0.25">
      <c r="B668" s="30">
        <v>44341</v>
      </c>
      <c r="C668" s="25" t="s">
        <v>181</v>
      </c>
      <c r="H668" s="31"/>
      <c r="M668" s="31"/>
      <c r="Q668" s="31"/>
      <c r="U668" s="31"/>
      <c r="Y668" s="31"/>
      <c r="AC668" s="31"/>
      <c r="AG668" s="31"/>
      <c r="AK668" s="31"/>
      <c r="AR668" s="31"/>
      <c r="AW668" s="31"/>
      <c r="BA668" s="31"/>
      <c r="BE668" s="31"/>
    </row>
    <row r="669" spans="2:57" x14ac:dyDescent="0.25">
      <c r="B669" s="30">
        <v>44342</v>
      </c>
      <c r="C669" s="25" t="s">
        <v>182</v>
      </c>
      <c r="H669" s="31"/>
      <c r="M669" s="31"/>
      <c r="Q669" s="31"/>
      <c r="U669" s="31"/>
      <c r="Y669" s="31"/>
      <c r="AC669" s="31"/>
      <c r="AG669" s="31"/>
      <c r="AK669" s="31"/>
      <c r="AR669" s="31"/>
      <c r="AW669" s="31"/>
      <c r="BA669" s="31"/>
      <c r="BE669" s="31"/>
    </row>
    <row r="670" spans="2:57" x14ac:dyDescent="0.25">
      <c r="B670" s="30">
        <v>44343</v>
      </c>
      <c r="C670" s="25" t="s">
        <v>167</v>
      </c>
      <c r="H670" s="31"/>
      <c r="M670" s="31"/>
      <c r="Q670" s="31"/>
      <c r="U670" s="31"/>
      <c r="Y670" s="31"/>
      <c r="AC670" s="31"/>
      <c r="AG670" s="31"/>
      <c r="AK670" s="31"/>
      <c r="AR670" s="31"/>
      <c r="AW670" s="31"/>
      <c r="BA670" s="31"/>
      <c r="BE670" s="31"/>
    </row>
    <row r="671" spans="2:57" x14ac:dyDescent="0.25">
      <c r="B671" s="30">
        <v>44344</v>
      </c>
      <c r="C671" s="25" t="s">
        <v>166</v>
      </c>
      <c r="H671" s="31"/>
      <c r="M671" s="31"/>
      <c r="Q671" s="31"/>
      <c r="U671" s="31"/>
      <c r="Y671" s="31"/>
      <c r="AC671" s="31"/>
      <c r="AG671" s="31"/>
      <c r="AK671" s="31"/>
      <c r="AR671" s="31"/>
      <c r="AW671" s="31"/>
      <c r="BA671" s="31"/>
      <c r="BE671" s="31"/>
    </row>
    <row r="672" spans="2:57" x14ac:dyDescent="0.25">
      <c r="B672" s="30">
        <v>44345</v>
      </c>
      <c r="C672" s="25" t="s">
        <v>165</v>
      </c>
      <c r="H672" s="31"/>
      <c r="M672" s="31"/>
      <c r="Q672" s="31"/>
      <c r="U672" s="31"/>
      <c r="Y672" s="31"/>
      <c r="AC672" s="31"/>
      <c r="AG672" s="31"/>
      <c r="AK672" s="31"/>
      <c r="AR672" s="31"/>
      <c r="AW672" s="31"/>
      <c r="BA672" s="31"/>
      <c r="BE672" s="31"/>
    </row>
    <row r="673" spans="2:57" x14ac:dyDescent="0.25">
      <c r="B673" s="30">
        <v>44346</v>
      </c>
      <c r="C673" s="25" t="s">
        <v>164</v>
      </c>
      <c r="H673" s="31"/>
      <c r="M673" s="31"/>
      <c r="Q673" s="31"/>
      <c r="U673" s="31"/>
      <c r="Y673" s="31"/>
      <c r="AC673" s="31"/>
      <c r="AG673" s="31"/>
      <c r="AK673" s="31"/>
      <c r="AR673" s="31"/>
      <c r="AW673" s="31"/>
      <c r="BA673" s="31"/>
      <c r="BE673" s="31"/>
    </row>
    <row r="674" spans="2:57" x14ac:dyDescent="0.25">
      <c r="B674" s="30">
        <v>44347</v>
      </c>
      <c r="C674" s="25" t="s">
        <v>175</v>
      </c>
      <c r="H674" s="31"/>
      <c r="M674" s="31"/>
      <c r="Q674" s="31"/>
      <c r="U674" s="31"/>
      <c r="Y674" s="31"/>
      <c r="AC674" s="31"/>
      <c r="AG674" s="31"/>
      <c r="AK674" s="31"/>
      <c r="AR674" s="31"/>
      <c r="AW674" s="31"/>
      <c r="BA674" s="31"/>
      <c r="BE674" s="31"/>
    </row>
    <row r="675" spans="2:57" x14ac:dyDescent="0.25">
      <c r="B675" s="30">
        <v>44348</v>
      </c>
      <c r="C675" s="25" t="s">
        <v>181</v>
      </c>
      <c r="H675" s="31"/>
      <c r="M675" s="31"/>
      <c r="Q675" s="31"/>
      <c r="U675" s="31"/>
      <c r="Y675" s="31"/>
      <c r="AC675" s="31"/>
      <c r="AG675" s="31"/>
      <c r="AK675" s="31"/>
      <c r="AR675" s="31"/>
      <c r="AW675" s="31"/>
      <c r="BA675" s="31"/>
      <c r="BE675" s="31"/>
    </row>
    <row r="676" spans="2:57" x14ac:dyDescent="0.25">
      <c r="B676" s="30">
        <v>44349</v>
      </c>
      <c r="C676" s="25" t="s">
        <v>182</v>
      </c>
      <c r="H676" s="31"/>
      <c r="M676" s="31"/>
      <c r="Q676" s="31"/>
      <c r="U676" s="31"/>
      <c r="Y676" s="31"/>
      <c r="AC676" s="31"/>
      <c r="AG676" s="31"/>
      <c r="AK676" s="31"/>
      <c r="AR676" s="31"/>
      <c r="AW676" s="31"/>
      <c r="BA676" s="31"/>
      <c r="BE676" s="31"/>
    </row>
    <row r="677" spans="2:57" x14ac:dyDescent="0.25">
      <c r="B677" s="30">
        <v>44350</v>
      </c>
      <c r="C677" s="25" t="s">
        <v>167</v>
      </c>
      <c r="H677" s="31"/>
      <c r="M677" s="31"/>
      <c r="Q677" s="31"/>
      <c r="U677" s="31"/>
      <c r="Y677" s="31"/>
      <c r="AC677" s="31"/>
      <c r="AG677" s="31"/>
      <c r="AK677" s="31"/>
      <c r="AR677" s="31"/>
      <c r="AW677" s="31"/>
      <c r="BA677" s="31"/>
      <c r="BE677" s="31"/>
    </row>
    <row r="678" spans="2:57" x14ac:dyDescent="0.25">
      <c r="B678" s="30">
        <v>44351</v>
      </c>
      <c r="C678" s="25" t="s">
        <v>166</v>
      </c>
      <c r="H678" s="31"/>
      <c r="M678" s="31"/>
      <c r="Q678" s="31"/>
      <c r="U678" s="31"/>
      <c r="Y678" s="31"/>
      <c r="AC678" s="31"/>
      <c r="AG678" s="31"/>
      <c r="AK678" s="31"/>
      <c r="AR678" s="31"/>
      <c r="AW678" s="31"/>
      <c r="BA678" s="31"/>
      <c r="BE678" s="31"/>
    </row>
    <row r="679" spans="2:57" x14ac:dyDescent="0.25">
      <c r="B679" s="30">
        <v>44352</v>
      </c>
      <c r="C679" s="25" t="s">
        <v>165</v>
      </c>
      <c r="H679" s="31"/>
      <c r="M679" s="31"/>
      <c r="Q679" s="31"/>
      <c r="U679" s="31"/>
      <c r="Y679" s="31"/>
      <c r="AC679" s="31"/>
      <c r="AG679" s="31"/>
      <c r="AK679" s="31"/>
      <c r="AR679" s="31"/>
      <c r="AW679" s="31"/>
      <c r="BA679" s="31"/>
      <c r="BE679" s="31"/>
    </row>
    <row r="680" spans="2:57" x14ac:dyDescent="0.25">
      <c r="B680" s="30">
        <v>44353</v>
      </c>
      <c r="C680" s="25" t="s">
        <v>164</v>
      </c>
      <c r="H680" s="31"/>
      <c r="M680" s="31"/>
      <c r="Q680" s="31"/>
      <c r="U680" s="31"/>
      <c r="Y680" s="31"/>
      <c r="AC680" s="31"/>
      <c r="AG680" s="31"/>
      <c r="AK680" s="31"/>
      <c r="AR680" s="31"/>
      <c r="AW680" s="31"/>
      <c r="BA680" s="31"/>
      <c r="BE680" s="31"/>
    </row>
    <row r="681" spans="2:57" x14ac:dyDescent="0.25">
      <c r="B681" s="30">
        <v>44354</v>
      </c>
      <c r="C681" s="25" t="s">
        <v>175</v>
      </c>
      <c r="H681" s="31"/>
      <c r="M681" s="31"/>
      <c r="Q681" s="31"/>
      <c r="U681" s="31"/>
      <c r="Y681" s="31"/>
      <c r="AC681" s="31"/>
      <c r="AG681" s="31"/>
      <c r="AK681" s="31"/>
      <c r="AR681" s="31"/>
      <c r="AW681" s="31"/>
      <c r="BA681" s="31"/>
      <c r="BE681" s="31"/>
    </row>
    <row r="682" spans="2:57" x14ac:dyDescent="0.25">
      <c r="B682" s="30">
        <v>44355</v>
      </c>
      <c r="C682" s="25" t="s">
        <v>181</v>
      </c>
      <c r="H682" s="31"/>
      <c r="M682" s="31"/>
      <c r="Q682" s="31"/>
      <c r="U682" s="31"/>
      <c r="Y682" s="31"/>
      <c r="AC682" s="31"/>
      <c r="AG682" s="31"/>
      <c r="AK682" s="31"/>
      <c r="AR682" s="31"/>
      <c r="AW682" s="31"/>
      <c r="BA682" s="31"/>
      <c r="BE682" s="31"/>
    </row>
    <row r="683" spans="2:57" x14ac:dyDescent="0.25">
      <c r="B683" s="30">
        <v>44356</v>
      </c>
      <c r="C683" s="25" t="s">
        <v>182</v>
      </c>
      <c r="H683" s="31"/>
      <c r="M683" s="31"/>
      <c r="Q683" s="31"/>
      <c r="U683" s="31"/>
      <c r="Y683" s="31"/>
      <c r="AC683" s="31"/>
      <c r="AG683" s="31"/>
      <c r="AK683" s="31"/>
      <c r="AR683" s="31"/>
      <c r="AW683" s="31"/>
      <c r="BA683" s="31"/>
      <c r="BE683" s="31"/>
    </row>
    <row r="684" spans="2:57" x14ac:dyDescent="0.25">
      <c r="B684" s="30">
        <v>44357</v>
      </c>
      <c r="C684" s="25" t="s">
        <v>167</v>
      </c>
      <c r="H684" s="31"/>
      <c r="M684" s="31"/>
      <c r="Q684" s="31"/>
      <c r="U684" s="31"/>
      <c r="Y684" s="31"/>
      <c r="AC684" s="31"/>
      <c r="AG684" s="31"/>
      <c r="AK684" s="31"/>
      <c r="AR684" s="31"/>
      <c r="AW684" s="31"/>
      <c r="BA684" s="31"/>
      <c r="BE684" s="31"/>
    </row>
    <row r="685" spans="2:57" x14ac:dyDescent="0.25">
      <c r="B685" s="30">
        <v>44358</v>
      </c>
      <c r="C685" s="25" t="s">
        <v>166</v>
      </c>
      <c r="H685" s="31"/>
      <c r="M685" s="31"/>
      <c r="Q685" s="31"/>
      <c r="U685" s="31"/>
      <c r="Y685" s="31"/>
      <c r="AC685" s="31"/>
      <c r="AG685" s="31"/>
      <c r="AK685" s="31"/>
      <c r="AR685" s="31"/>
      <c r="AW685" s="31"/>
      <c r="BA685" s="31"/>
      <c r="BE685" s="31"/>
    </row>
    <row r="686" spans="2:57" x14ac:dyDescent="0.25">
      <c r="B686" s="30">
        <v>44359</v>
      </c>
      <c r="C686" s="25" t="s">
        <v>165</v>
      </c>
      <c r="H686" s="31"/>
      <c r="M686" s="31"/>
      <c r="Q686" s="31"/>
      <c r="U686" s="31"/>
      <c r="Y686" s="31"/>
      <c r="AC686" s="31"/>
      <c r="AG686" s="31"/>
      <c r="AK686" s="31"/>
      <c r="AR686" s="31"/>
      <c r="AW686" s="31"/>
      <c r="BA686" s="31"/>
      <c r="BE686" s="31"/>
    </row>
    <row r="687" spans="2:57" x14ac:dyDescent="0.25">
      <c r="B687" s="30">
        <v>44360</v>
      </c>
      <c r="C687" s="25" t="s">
        <v>164</v>
      </c>
      <c r="H687" s="31"/>
      <c r="M687" s="31"/>
      <c r="Q687" s="31"/>
      <c r="U687" s="31"/>
      <c r="Y687" s="31"/>
      <c r="AC687" s="31"/>
      <c r="AG687" s="31"/>
      <c r="AK687" s="31"/>
      <c r="AR687" s="31"/>
      <c r="AW687" s="31"/>
      <c r="BA687" s="31"/>
      <c r="BE687" s="31"/>
    </row>
    <row r="688" spans="2:57" x14ac:dyDescent="0.25">
      <c r="B688" s="30">
        <v>44361</v>
      </c>
      <c r="C688" s="25" t="s">
        <v>175</v>
      </c>
      <c r="H688" s="31"/>
      <c r="M688" s="31"/>
      <c r="Q688" s="31"/>
      <c r="U688" s="31"/>
      <c r="Y688" s="31"/>
      <c r="AC688" s="31"/>
      <c r="AG688" s="31"/>
      <c r="AK688" s="31"/>
      <c r="AR688" s="31"/>
      <c r="AW688" s="31"/>
      <c r="BA688" s="31"/>
      <c r="BE688" s="31"/>
    </row>
    <row r="689" spans="2:57" x14ac:dyDescent="0.25">
      <c r="B689" s="30">
        <v>44362</v>
      </c>
      <c r="C689" s="25" t="s">
        <v>181</v>
      </c>
      <c r="H689" s="31"/>
      <c r="M689" s="31"/>
      <c r="Q689" s="31"/>
      <c r="U689" s="31"/>
      <c r="Y689" s="31"/>
      <c r="AC689" s="31"/>
      <c r="AG689" s="31"/>
      <c r="AK689" s="31"/>
      <c r="AR689" s="31"/>
      <c r="AW689" s="31"/>
      <c r="BA689" s="31"/>
      <c r="BE689" s="31"/>
    </row>
    <row r="690" spans="2:57" x14ac:dyDescent="0.25">
      <c r="B690" s="30">
        <v>44363</v>
      </c>
      <c r="C690" s="25" t="s">
        <v>182</v>
      </c>
      <c r="H690" s="31"/>
      <c r="M690" s="31"/>
      <c r="Q690" s="31"/>
      <c r="U690" s="31"/>
      <c r="Y690" s="31"/>
      <c r="AC690" s="31"/>
      <c r="AG690" s="31"/>
      <c r="AK690" s="31"/>
      <c r="AR690" s="31"/>
      <c r="AW690" s="31"/>
      <c r="BA690" s="31"/>
      <c r="BE690" s="31"/>
    </row>
    <row r="691" spans="2:57" x14ac:dyDescent="0.25">
      <c r="B691" s="30">
        <v>44364</v>
      </c>
      <c r="C691" s="25" t="s">
        <v>167</v>
      </c>
      <c r="H691" s="31"/>
      <c r="M691" s="31"/>
      <c r="Q691" s="31"/>
      <c r="U691" s="31"/>
      <c r="Y691" s="31"/>
      <c r="AC691" s="31"/>
      <c r="AG691" s="31"/>
      <c r="AK691" s="31"/>
      <c r="AR691" s="31"/>
      <c r="AW691" s="31"/>
      <c r="BA691" s="31"/>
      <c r="BE691" s="31"/>
    </row>
    <row r="692" spans="2:57" x14ac:dyDescent="0.25">
      <c r="B692" s="30">
        <v>44365</v>
      </c>
      <c r="C692" s="25" t="s">
        <v>166</v>
      </c>
      <c r="H692" s="31"/>
      <c r="M692" s="31"/>
      <c r="Q692" s="31"/>
      <c r="U692" s="31"/>
      <c r="Y692" s="31"/>
      <c r="AC692" s="31"/>
      <c r="AG692" s="31"/>
      <c r="AK692" s="31"/>
      <c r="AR692" s="31"/>
      <c r="AW692" s="31"/>
      <c r="BA692" s="31"/>
      <c r="BE692" s="31"/>
    </row>
    <row r="693" spans="2:57" x14ac:dyDescent="0.25">
      <c r="B693" s="30">
        <v>44366</v>
      </c>
      <c r="C693" s="25" t="s">
        <v>165</v>
      </c>
      <c r="H693" s="31"/>
      <c r="M693" s="31"/>
      <c r="Q693" s="31"/>
      <c r="U693" s="31"/>
      <c r="Y693" s="31"/>
      <c r="AC693" s="31"/>
      <c r="AG693" s="31"/>
      <c r="AK693" s="31"/>
      <c r="AR693" s="31"/>
      <c r="AW693" s="31"/>
      <c r="BA693" s="31"/>
      <c r="BE693" s="31"/>
    </row>
    <row r="694" spans="2:57" x14ac:dyDescent="0.25">
      <c r="B694" s="30">
        <v>44367</v>
      </c>
      <c r="C694" s="25" t="s">
        <v>164</v>
      </c>
      <c r="H694" s="31"/>
      <c r="M694" s="31"/>
      <c r="Q694" s="31"/>
      <c r="U694" s="31"/>
      <c r="Y694" s="31"/>
      <c r="AC694" s="31"/>
      <c r="AG694" s="31"/>
      <c r="AK694" s="31"/>
      <c r="AR694" s="31"/>
      <c r="AW694" s="31"/>
      <c r="BA694" s="31"/>
      <c r="BE694" s="31"/>
    </row>
    <row r="695" spans="2:57" x14ac:dyDescent="0.25">
      <c r="B695" s="30">
        <v>44368</v>
      </c>
      <c r="C695" s="25" t="s">
        <v>175</v>
      </c>
      <c r="H695" s="31"/>
      <c r="M695" s="31"/>
      <c r="Q695" s="31"/>
      <c r="U695" s="31"/>
      <c r="Y695" s="31"/>
      <c r="AC695" s="31"/>
      <c r="AG695" s="31"/>
      <c r="AK695" s="31"/>
      <c r="AR695" s="31"/>
      <c r="AW695" s="31"/>
      <c r="BA695" s="31"/>
      <c r="BE695" s="31"/>
    </row>
    <row r="696" spans="2:57" x14ac:dyDescent="0.25">
      <c r="B696" s="30">
        <v>44369</v>
      </c>
      <c r="C696" s="25" t="s">
        <v>181</v>
      </c>
      <c r="H696" s="31"/>
      <c r="M696" s="31"/>
      <c r="Q696" s="31"/>
      <c r="U696" s="31"/>
      <c r="Y696" s="31"/>
      <c r="AC696" s="31"/>
      <c r="AG696" s="31"/>
      <c r="AK696" s="31"/>
      <c r="AR696" s="31"/>
      <c r="AW696" s="31"/>
      <c r="BA696" s="31"/>
      <c r="BE696" s="31"/>
    </row>
    <row r="697" spans="2:57" x14ac:dyDescent="0.25">
      <c r="B697" s="30">
        <v>44370</v>
      </c>
      <c r="C697" s="25" t="s">
        <v>182</v>
      </c>
      <c r="H697" s="31"/>
      <c r="M697" s="31"/>
      <c r="Q697" s="31"/>
      <c r="U697" s="31"/>
      <c r="Y697" s="31"/>
      <c r="AC697" s="31"/>
      <c r="AG697" s="31"/>
      <c r="AK697" s="31"/>
      <c r="AR697" s="31"/>
      <c r="AW697" s="31"/>
      <c r="BA697" s="31"/>
      <c r="BE697" s="31"/>
    </row>
    <row r="698" spans="2:57" x14ac:dyDescent="0.25">
      <c r="B698" s="30">
        <v>44371</v>
      </c>
      <c r="C698" s="25" t="s">
        <v>167</v>
      </c>
      <c r="H698" s="31"/>
      <c r="M698" s="31"/>
      <c r="Q698" s="31"/>
      <c r="U698" s="31"/>
      <c r="Y698" s="31"/>
      <c r="AC698" s="31"/>
      <c r="AG698" s="31"/>
      <c r="AK698" s="31"/>
      <c r="AR698" s="31"/>
      <c r="AW698" s="31"/>
      <c r="BA698" s="31"/>
      <c r="BE698" s="31"/>
    </row>
    <row r="699" spans="2:57" x14ac:dyDescent="0.25">
      <c r="B699" s="30">
        <v>44372</v>
      </c>
      <c r="C699" s="25" t="s">
        <v>166</v>
      </c>
      <c r="H699" s="31"/>
      <c r="M699" s="31"/>
      <c r="Q699" s="31"/>
      <c r="U699" s="31"/>
      <c r="Y699" s="31"/>
      <c r="AC699" s="31"/>
      <c r="AG699" s="31"/>
      <c r="AK699" s="31"/>
      <c r="AR699" s="31"/>
      <c r="AW699" s="31"/>
      <c r="BA699" s="31"/>
      <c r="BE699" s="31"/>
    </row>
    <row r="700" spans="2:57" x14ac:dyDescent="0.25">
      <c r="B700" s="30">
        <v>44373</v>
      </c>
      <c r="C700" s="25" t="s">
        <v>165</v>
      </c>
      <c r="H700" s="31"/>
      <c r="M700" s="31"/>
      <c r="Q700" s="31"/>
      <c r="U700" s="31"/>
      <c r="Y700" s="31"/>
      <c r="AC700" s="31"/>
      <c r="AG700" s="31"/>
      <c r="AK700" s="31"/>
      <c r="AR700" s="31"/>
      <c r="AW700" s="31"/>
      <c r="BA700" s="31"/>
      <c r="BE700" s="31"/>
    </row>
    <row r="701" spans="2:57" x14ac:dyDescent="0.25">
      <c r="B701" s="30">
        <v>44374</v>
      </c>
      <c r="C701" s="25" t="s">
        <v>164</v>
      </c>
      <c r="H701" s="31"/>
      <c r="M701" s="31"/>
      <c r="Q701" s="31"/>
      <c r="U701" s="31"/>
      <c r="Y701" s="31"/>
      <c r="AC701" s="31"/>
      <c r="AG701" s="31"/>
      <c r="AK701" s="31"/>
      <c r="AR701" s="31"/>
      <c r="AW701" s="31"/>
      <c r="BA701" s="31"/>
      <c r="BE701" s="31"/>
    </row>
    <row r="702" spans="2:57" x14ac:dyDescent="0.25">
      <c r="B702" s="30">
        <v>44375</v>
      </c>
      <c r="C702" s="25" t="s">
        <v>175</v>
      </c>
      <c r="H702" s="31"/>
      <c r="M702" s="31"/>
      <c r="Q702" s="31"/>
      <c r="U702" s="31"/>
      <c r="Y702" s="31"/>
      <c r="AC702" s="31"/>
      <c r="AG702" s="31"/>
      <c r="AK702" s="31"/>
      <c r="AR702" s="31"/>
      <c r="AW702" s="31"/>
      <c r="BA702" s="31"/>
      <c r="BE702" s="31"/>
    </row>
    <row r="703" spans="2:57" x14ac:dyDescent="0.25">
      <c r="B703" s="30">
        <v>44376</v>
      </c>
      <c r="C703" s="25" t="s">
        <v>181</v>
      </c>
      <c r="H703" s="31"/>
      <c r="M703" s="31"/>
      <c r="Q703" s="31"/>
      <c r="U703" s="31"/>
      <c r="Y703" s="31"/>
      <c r="AC703" s="31"/>
      <c r="AG703" s="31"/>
      <c r="AK703" s="31"/>
      <c r="AR703" s="31"/>
      <c r="AW703" s="31"/>
      <c r="BA703" s="31"/>
      <c r="BE703" s="31"/>
    </row>
    <row r="704" spans="2:57" x14ac:dyDescent="0.25">
      <c r="B704" s="30">
        <v>44377</v>
      </c>
      <c r="C704" s="25" t="s">
        <v>182</v>
      </c>
      <c r="H704" s="31"/>
      <c r="M704" s="31"/>
      <c r="Q704" s="31"/>
      <c r="U704" s="31"/>
      <c r="Y704" s="31"/>
      <c r="AC704" s="31"/>
      <c r="AG704" s="31"/>
      <c r="AK704" s="31"/>
      <c r="AR704" s="31"/>
      <c r="AW704" s="31"/>
      <c r="BA704" s="31"/>
      <c r="BE704" s="31"/>
    </row>
    <row r="705" spans="2:57" x14ac:dyDescent="0.25">
      <c r="B705" s="30">
        <v>44378</v>
      </c>
      <c r="C705" s="25" t="s">
        <v>167</v>
      </c>
      <c r="H705" s="31"/>
      <c r="M705" s="31"/>
      <c r="Q705" s="31"/>
      <c r="U705" s="31"/>
      <c r="Y705" s="31"/>
      <c r="AC705" s="31"/>
      <c r="AG705" s="31"/>
      <c r="AK705" s="31"/>
      <c r="AR705" s="31"/>
      <c r="AW705" s="31"/>
      <c r="BA705" s="31"/>
      <c r="BE705" s="31"/>
    </row>
    <row r="706" spans="2:57" x14ac:dyDescent="0.25">
      <c r="B706" s="30">
        <v>44379</v>
      </c>
      <c r="C706" s="25" t="s">
        <v>166</v>
      </c>
      <c r="H706" s="31"/>
      <c r="M706" s="31"/>
      <c r="Q706" s="31"/>
      <c r="U706" s="31"/>
      <c r="Y706" s="31"/>
      <c r="AC706" s="31"/>
      <c r="AG706" s="31"/>
      <c r="AK706" s="31"/>
      <c r="AR706" s="31"/>
      <c r="AW706" s="31"/>
      <c r="BA706" s="31"/>
      <c r="BE706" s="31"/>
    </row>
    <row r="707" spans="2:57" x14ac:dyDescent="0.25">
      <c r="B707" s="30">
        <v>44380</v>
      </c>
      <c r="C707" s="25" t="s">
        <v>165</v>
      </c>
      <c r="H707" s="31"/>
      <c r="M707" s="31"/>
      <c r="Q707" s="31"/>
      <c r="U707" s="31"/>
      <c r="Y707" s="31"/>
      <c r="AC707" s="31"/>
      <c r="AG707" s="31"/>
      <c r="AK707" s="31"/>
      <c r="AR707" s="31"/>
      <c r="AW707" s="31"/>
      <c r="BA707" s="31"/>
      <c r="BE707" s="31"/>
    </row>
    <row r="708" spans="2:57" x14ac:dyDescent="0.25">
      <c r="B708" s="30">
        <v>44381</v>
      </c>
      <c r="C708" s="25" t="s">
        <v>164</v>
      </c>
      <c r="H708" s="31"/>
      <c r="M708" s="31"/>
      <c r="Q708" s="31"/>
      <c r="U708" s="31"/>
      <c r="Y708" s="31"/>
      <c r="AC708" s="31"/>
      <c r="AG708" s="31"/>
      <c r="AK708" s="31"/>
      <c r="AR708" s="31"/>
      <c r="AW708" s="31"/>
      <c r="BA708" s="31"/>
      <c r="BE708" s="31"/>
    </row>
    <row r="709" spans="2:57" x14ac:dyDescent="0.25">
      <c r="B709" s="30">
        <v>44382</v>
      </c>
      <c r="C709" s="25" t="s">
        <v>175</v>
      </c>
      <c r="H709" s="31"/>
      <c r="M709" s="31"/>
      <c r="Q709" s="31"/>
      <c r="U709" s="31"/>
      <c r="Y709" s="31"/>
      <c r="AC709" s="31"/>
      <c r="AG709" s="31"/>
      <c r="AK709" s="31"/>
      <c r="AR709" s="31"/>
      <c r="AW709" s="31"/>
      <c r="BA709" s="31"/>
      <c r="BE709" s="31"/>
    </row>
    <row r="710" spans="2:57" x14ac:dyDescent="0.25">
      <c r="B710" s="30">
        <v>44383</v>
      </c>
      <c r="C710" s="25" t="s">
        <v>181</v>
      </c>
      <c r="H710" s="31"/>
      <c r="M710" s="31"/>
      <c r="Q710" s="31"/>
      <c r="U710" s="31"/>
      <c r="Y710" s="31"/>
      <c r="AC710" s="31"/>
      <c r="AG710" s="31"/>
      <c r="AK710" s="31"/>
      <c r="AR710" s="31"/>
      <c r="AW710" s="31"/>
      <c r="BA710" s="31"/>
      <c r="BE710" s="31"/>
    </row>
    <row r="711" spans="2:57" x14ac:dyDescent="0.25">
      <c r="B711" s="30">
        <v>44384</v>
      </c>
      <c r="C711" s="25" t="s">
        <v>182</v>
      </c>
      <c r="H711" s="31"/>
      <c r="M711" s="31"/>
      <c r="Q711" s="31"/>
      <c r="U711" s="31"/>
      <c r="Y711" s="31"/>
      <c r="AC711" s="31"/>
      <c r="AG711" s="31"/>
      <c r="AK711" s="31"/>
      <c r="AR711" s="31"/>
      <c r="AW711" s="31"/>
      <c r="BA711" s="31"/>
      <c r="BE711" s="31"/>
    </row>
    <row r="712" spans="2:57" x14ac:dyDescent="0.25">
      <c r="B712" s="30">
        <v>44385</v>
      </c>
      <c r="C712" s="25" t="s">
        <v>167</v>
      </c>
      <c r="H712" s="31"/>
      <c r="M712" s="31"/>
      <c r="Q712" s="31"/>
      <c r="U712" s="31"/>
      <c r="Y712" s="31"/>
      <c r="AC712" s="31"/>
      <c r="AG712" s="31"/>
      <c r="AK712" s="31"/>
      <c r="AR712" s="31"/>
      <c r="AW712" s="31"/>
      <c r="BA712" s="31"/>
      <c r="BE712" s="31"/>
    </row>
    <row r="713" spans="2:57" x14ac:dyDescent="0.25">
      <c r="B713" s="30">
        <v>44386</v>
      </c>
      <c r="C713" s="25" t="s">
        <v>166</v>
      </c>
      <c r="H713" s="31"/>
      <c r="M713" s="31"/>
      <c r="Q713" s="31"/>
      <c r="U713" s="31"/>
      <c r="Y713" s="31"/>
      <c r="AC713" s="31"/>
      <c r="AG713" s="31"/>
      <c r="AK713" s="31"/>
      <c r="AR713" s="31"/>
      <c r="AW713" s="31"/>
      <c r="BA713" s="31"/>
      <c r="BE713" s="31"/>
    </row>
    <row r="714" spans="2:57" x14ac:dyDescent="0.25">
      <c r="B714" s="30">
        <v>44387</v>
      </c>
      <c r="C714" s="25" t="s">
        <v>165</v>
      </c>
      <c r="H714" s="31"/>
      <c r="M714" s="31"/>
      <c r="Q714" s="31"/>
      <c r="U714" s="31"/>
      <c r="Y714" s="31"/>
      <c r="AC714" s="31"/>
      <c r="AG714" s="31"/>
      <c r="AK714" s="31"/>
      <c r="AR714" s="31"/>
      <c r="AW714" s="31"/>
      <c r="BA714" s="31"/>
      <c r="BE714" s="31"/>
    </row>
    <row r="715" spans="2:57" x14ac:dyDescent="0.25">
      <c r="B715" s="30">
        <v>44388</v>
      </c>
      <c r="C715" s="25" t="s">
        <v>164</v>
      </c>
      <c r="H715" s="31"/>
      <c r="M715" s="31"/>
      <c r="Q715" s="31"/>
      <c r="U715" s="31"/>
      <c r="Y715" s="31"/>
      <c r="AC715" s="31"/>
      <c r="AG715" s="31"/>
      <c r="AK715" s="31"/>
      <c r="AR715" s="31"/>
      <c r="AW715" s="31"/>
      <c r="BA715" s="31"/>
      <c r="BE715" s="31"/>
    </row>
    <row r="716" spans="2:57" x14ac:dyDescent="0.25">
      <c r="B716" s="30">
        <v>44389</v>
      </c>
      <c r="C716" s="25" t="s">
        <v>175</v>
      </c>
      <c r="H716" s="31"/>
      <c r="M716" s="31"/>
      <c r="Q716" s="31"/>
      <c r="U716" s="31"/>
      <c r="Y716" s="31"/>
      <c r="AC716" s="31"/>
      <c r="AG716" s="31"/>
      <c r="AK716" s="31"/>
      <c r="AR716" s="31"/>
      <c r="AW716" s="31"/>
      <c r="BA716" s="31"/>
      <c r="BE716" s="31"/>
    </row>
    <row r="717" spans="2:57" x14ac:dyDescent="0.25">
      <c r="B717" s="30">
        <v>44390</v>
      </c>
      <c r="C717" s="25" t="s">
        <v>181</v>
      </c>
      <c r="H717" s="31"/>
      <c r="M717" s="31"/>
      <c r="Q717" s="31"/>
      <c r="U717" s="31"/>
      <c r="Y717" s="31"/>
      <c r="AC717" s="31"/>
      <c r="AG717" s="31"/>
      <c r="AK717" s="31"/>
      <c r="AR717" s="31"/>
      <c r="AW717" s="31"/>
      <c r="BA717" s="31"/>
      <c r="BE717" s="31"/>
    </row>
    <row r="718" spans="2:57" x14ac:dyDescent="0.25">
      <c r="B718" s="30">
        <v>44391</v>
      </c>
      <c r="C718" s="25" t="s">
        <v>182</v>
      </c>
      <c r="H718" s="31"/>
      <c r="M718" s="31"/>
      <c r="Q718" s="31"/>
      <c r="U718" s="31"/>
      <c r="Y718" s="31"/>
      <c r="AC718" s="31"/>
      <c r="AG718" s="31"/>
      <c r="AK718" s="31"/>
      <c r="AR718" s="31"/>
      <c r="AW718" s="31"/>
      <c r="BA718" s="31"/>
      <c r="BE718" s="31"/>
    </row>
    <row r="719" spans="2:57" x14ac:dyDescent="0.25">
      <c r="B719" s="30">
        <v>44392</v>
      </c>
      <c r="C719" s="25" t="s">
        <v>167</v>
      </c>
      <c r="H719" s="31"/>
      <c r="M719" s="31"/>
      <c r="Q719" s="31"/>
      <c r="U719" s="31"/>
      <c r="Y719" s="31"/>
      <c r="AC719" s="31"/>
      <c r="AG719" s="31"/>
      <c r="AK719" s="31"/>
      <c r="AR719" s="31"/>
      <c r="AW719" s="31"/>
      <c r="BA719" s="31"/>
      <c r="BE719" s="31"/>
    </row>
    <row r="720" spans="2:57" x14ac:dyDescent="0.25">
      <c r="B720" s="30">
        <v>44393</v>
      </c>
      <c r="C720" s="25" t="s">
        <v>166</v>
      </c>
      <c r="H720" s="31"/>
      <c r="M720" s="31"/>
      <c r="Q720" s="31"/>
      <c r="U720" s="31"/>
      <c r="Y720" s="31"/>
      <c r="AC720" s="31"/>
      <c r="AG720" s="31"/>
      <c r="AK720" s="31"/>
      <c r="AR720" s="31"/>
      <c r="AW720" s="31"/>
      <c r="BA720" s="31"/>
      <c r="BE720" s="31"/>
    </row>
    <row r="721" spans="2:57" x14ac:dyDescent="0.25">
      <c r="B721" s="30">
        <v>44394</v>
      </c>
      <c r="C721" s="25" t="s">
        <v>165</v>
      </c>
      <c r="H721" s="31"/>
      <c r="M721" s="31"/>
      <c r="Q721" s="31"/>
      <c r="U721" s="31"/>
      <c r="Y721" s="31"/>
      <c r="AC721" s="31"/>
      <c r="AG721" s="31"/>
      <c r="AK721" s="31"/>
      <c r="AR721" s="31"/>
      <c r="AW721" s="31"/>
      <c r="BA721" s="31"/>
      <c r="BE721" s="31"/>
    </row>
    <row r="722" spans="2:57" x14ac:dyDescent="0.25">
      <c r="B722" s="30">
        <v>44395</v>
      </c>
      <c r="C722" s="25" t="s">
        <v>164</v>
      </c>
      <c r="H722" s="31"/>
      <c r="M722" s="31"/>
      <c r="Q722" s="31"/>
      <c r="U722" s="31"/>
      <c r="Y722" s="31"/>
      <c r="AC722" s="31"/>
      <c r="AG722" s="31"/>
      <c r="AK722" s="31"/>
      <c r="AR722" s="31"/>
      <c r="AW722" s="31"/>
      <c r="BA722" s="31"/>
      <c r="BE722" s="31"/>
    </row>
    <row r="723" spans="2:57" x14ac:dyDescent="0.25">
      <c r="B723" s="30">
        <v>44396</v>
      </c>
      <c r="C723" s="25" t="s">
        <v>175</v>
      </c>
      <c r="H723" s="31"/>
      <c r="M723" s="31"/>
      <c r="Q723" s="31"/>
      <c r="U723" s="31"/>
      <c r="Y723" s="31"/>
      <c r="AC723" s="31"/>
      <c r="AG723" s="31"/>
      <c r="AK723" s="31"/>
      <c r="AR723" s="31"/>
      <c r="AW723" s="31"/>
      <c r="BA723" s="31"/>
      <c r="BE723" s="31"/>
    </row>
    <row r="724" spans="2:57" x14ac:dyDescent="0.25">
      <c r="B724" s="30">
        <v>44397</v>
      </c>
      <c r="C724" s="25" t="s">
        <v>181</v>
      </c>
      <c r="H724" s="31"/>
      <c r="M724" s="31"/>
      <c r="Q724" s="31"/>
      <c r="U724" s="31"/>
      <c r="Y724" s="31"/>
      <c r="AC724" s="31"/>
      <c r="AG724" s="31"/>
      <c r="AK724" s="31"/>
      <c r="AR724" s="31"/>
      <c r="AW724" s="31"/>
      <c r="BA724" s="31"/>
      <c r="BE724" s="31"/>
    </row>
    <row r="725" spans="2:57" x14ac:dyDescent="0.25">
      <c r="B725" s="30">
        <v>44398</v>
      </c>
      <c r="C725" s="25" t="s">
        <v>182</v>
      </c>
      <c r="H725" s="31"/>
      <c r="M725" s="31"/>
      <c r="Q725" s="31"/>
      <c r="U725" s="31"/>
      <c r="Y725" s="31"/>
      <c r="AC725" s="31"/>
      <c r="AG725" s="31"/>
      <c r="AK725" s="31"/>
      <c r="AR725" s="31"/>
      <c r="AW725" s="31"/>
      <c r="BA725" s="31"/>
      <c r="BE725" s="31"/>
    </row>
    <row r="726" spans="2:57" x14ac:dyDescent="0.25">
      <c r="B726" s="30">
        <v>44399</v>
      </c>
      <c r="C726" s="25" t="s">
        <v>167</v>
      </c>
      <c r="H726" s="31"/>
      <c r="M726" s="31"/>
      <c r="Q726" s="31"/>
      <c r="U726" s="31"/>
      <c r="Y726" s="31"/>
      <c r="AC726" s="31"/>
      <c r="AG726" s="31"/>
      <c r="AK726" s="31"/>
      <c r="AR726" s="31"/>
      <c r="AW726" s="31"/>
      <c r="BA726" s="31"/>
      <c r="BE726" s="31"/>
    </row>
    <row r="727" spans="2:57" x14ac:dyDescent="0.25">
      <c r="B727" s="30">
        <v>44400</v>
      </c>
      <c r="C727" s="25" t="s">
        <v>166</v>
      </c>
      <c r="H727" s="31"/>
      <c r="M727" s="31"/>
      <c r="Q727" s="31"/>
      <c r="U727" s="31"/>
      <c r="Y727" s="31"/>
      <c r="AC727" s="31"/>
      <c r="AG727" s="31"/>
      <c r="AK727" s="31"/>
      <c r="AR727" s="31"/>
      <c r="AW727" s="31"/>
      <c r="BA727" s="31"/>
      <c r="BE727" s="31"/>
    </row>
    <row r="728" spans="2:57" x14ac:dyDescent="0.25">
      <c r="B728" s="30">
        <v>44401</v>
      </c>
      <c r="C728" s="25" t="s">
        <v>165</v>
      </c>
      <c r="H728" s="31"/>
      <c r="M728" s="31"/>
      <c r="Q728" s="31"/>
      <c r="U728" s="31"/>
      <c r="Y728" s="31"/>
      <c r="AC728" s="31"/>
      <c r="AG728" s="31"/>
      <c r="AK728" s="31"/>
      <c r="AR728" s="31"/>
      <c r="AW728" s="31"/>
      <c r="BA728" s="31"/>
      <c r="BE728" s="31"/>
    </row>
    <row r="729" spans="2:57" x14ac:dyDescent="0.25">
      <c r="B729" s="30">
        <v>44402</v>
      </c>
      <c r="C729" s="25" t="s">
        <v>164</v>
      </c>
      <c r="H729" s="31"/>
      <c r="M729" s="31"/>
      <c r="Q729" s="31"/>
      <c r="U729" s="31"/>
      <c r="Y729" s="31"/>
      <c r="AC729" s="31"/>
      <c r="AG729" s="31"/>
      <c r="AK729" s="31"/>
      <c r="AR729" s="31"/>
      <c r="AW729" s="31"/>
      <c r="BA729" s="31"/>
      <c r="BE729" s="31"/>
    </row>
    <row r="730" spans="2:57" x14ac:dyDescent="0.25">
      <c r="B730" s="30">
        <v>44403</v>
      </c>
      <c r="C730" s="25" t="s">
        <v>175</v>
      </c>
      <c r="H730" s="31"/>
      <c r="M730" s="31"/>
      <c r="Q730" s="31"/>
      <c r="U730" s="31"/>
      <c r="Y730" s="31"/>
      <c r="AC730" s="31"/>
      <c r="AG730" s="31"/>
      <c r="AK730" s="31"/>
      <c r="AR730" s="31"/>
      <c r="AW730" s="31"/>
      <c r="BA730" s="31"/>
      <c r="BE730" s="31"/>
    </row>
    <row r="731" spans="2:57" x14ac:dyDescent="0.25">
      <c r="B731" s="30">
        <v>44404</v>
      </c>
      <c r="C731" s="25" t="s">
        <v>181</v>
      </c>
      <c r="H731" s="31"/>
      <c r="M731" s="31"/>
      <c r="Q731" s="31"/>
      <c r="U731" s="31"/>
      <c r="Y731" s="31"/>
      <c r="AC731" s="31"/>
      <c r="AG731" s="31"/>
      <c r="AK731" s="31"/>
      <c r="AR731" s="31"/>
      <c r="AW731" s="31"/>
      <c r="BA731" s="31"/>
      <c r="BE731" s="31"/>
    </row>
    <row r="732" spans="2:57" x14ac:dyDescent="0.25">
      <c r="B732" s="30">
        <v>44405</v>
      </c>
      <c r="C732" s="25" t="s">
        <v>182</v>
      </c>
      <c r="H732" s="31"/>
      <c r="M732" s="31"/>
      <c r="Q732" s="31"/>
      <c r="U732" s="31"/>
      <c r="Y732" s="31"/>
      <c r="AC732" s="31"/>
      <c r="AG732" s="31"/>
      <c r="AK732" s="31"/>
      <c r="AR732" s="31"/>
      <c r="AW732" s="31"/>
      <c r="BA732" s="31"/>
      <c r="BE732" s="31"/>
    </row>
    <row r="733" spans="2:57" x14ac:dyDescent="0.25">
      <c r="B733" s="30">
        <v>44406</v>
      </c>
      <c r="C733" s="25" t="s">
        <v>167</v>
      </c>
      <c r="H733" s="31"/>
      <c r="M733" s="31"/>
      <c r="Q733" s="31"/>
      <c r="U733" s="31"/>
      <c r="Y733" s="31"/>
      <c r="AC733" s="31"/>
      <c r="AG733" s="31"/>
      <c r="AK733" s="31"/>
      <c r="AR733" s="31"/>
      <c r="AW733" s="31"/>
      <c r="BA733" s="31"/>
      <c r="BE733" s="31"/>
    </row>
    <row r="734" spans="2:57" x14ac:dyDescent="0.25">
      <c r="B734" s="30">
        <v>44407</v>
      </c>
      <c r="C734" s="25" t="s">
        <v>166</v>
      </c>
      <c r="H734" s="31"/>
      <c r="M734" s="31"/>
      <c r="Q734" s="31"/>
      <c r="U734" s="31"/>
      <c r="Y734" s="31"/>
      <c r="AC734" s="31"/>
      <c r="AG734" s="31"/>
      <c r="AK734" s="31"/>
      <c r="AR734" s="31"/>
      <c r="AW734" s="31"/>
      <c r="BA734" s="31"/>
      <c r="BE734" s="31"/>
    </row>
    <row r="735" spans="2:57" x14ac:dyDescent="0.25">
      <c r="B735" s="30">
        <v>44408</v>
      </c>
      <c r="C735" s="25" t="s">
        <v>165</v>
      </c>
      <c r="H735" s="31"/>
      <c r="M735" s="31"/>
      <c r="Q735" s="31"/>
      <c r="U735" s="31"/>
      <c r="Y735" s="31"/>
      <c r="AC735" s="31"/>
      <c r="AG735" s="31"/>
      <c r="AK735" s="31"/>
      <c r="AR735" s="31"/>
      <c r="AW735" s="31"/>
      <c r="BA735" s="31"/>
      <c r="BE735" s="31"/>
    </row>
    <row r="736" spans="2:57" x14ac:dyDescent="0.25">
      <c r="B736" s="30">
        <v>44409</v>
      </c>
      <c r="C736" s="25" t="s">
        <v>164</v>
      </c>
      <c r="H736" s="31"/>
      <c r="M736" s="31"/>
      <c r="Q736" s="31"/>
      <c r="U736" s="31"/>
      <c r="Y736" s="31"/>
      <c r="AC736" s="31"/>
      <c r="AG736" s="31"/>
      <c r="AK736" s="31"/>
      <c r="AR736" s="31"/>
      <c r="AW736" s="31"/>
      <c r="BA736" s="31"/>
      <c r="BE736" s="31"/>
    </row>
    <row r="737" spans="2:57" x14ac:dyDescent="0.25">
      <c r="B737" s="30">
        <v>44410</v>
      </c>
      <c r="C737" s="25" t="s">
        <v>175</v>
      </c>
      <c r="H737" s="31"/>
      <c r="M737" s="31"/>
      <c r="Q737" s="31"/>
      <c r="U737" s="31"/>
      <c r="Y737" s="31"/>
      <c r="AC737" s="31"/>
      <c r="AG737" s="31"/>
      <c r="AK737" s="31"/>
      <c r="AR737" s="31"/>
      <c r="AW737" s="31"/>
      <c r="BA737" s="31"/>
      <c r="BE737" s="31"/>
    </row>
    <row r="738" spans="2:57" x14ac:dyDescent="0.25">
      <c r="B738" s="30">
        <v>44411</v>
      </c>
      <c r="C738" s="25" t="s">
        <v>181</v>
      </c>
      <c r="H738" s="31"/>
      <c r="M738" s="31"/>
      <c r="Q738" s="31"/>
      <c r="U738" s="31"/>
      <c r="Y738" s="31"/>
      <c r="AC738" s="31"/>
      <c r="AG738" s="31"/>
      <c r="AK738" s="31"/>
      <c r="AR738" s="31"/>
      <c r="AW738" s="31"/>
      <c r="BA738" s="31"/>
      <c r="BE738" s="31"/>
    </row>
    <row r="739" spans="2:57" x14ac:dyDescent="0.25">
      <c r="B739" s="30">
        <v>44412</v>
      </c>
      <c r="C739" s="25" t="s">
        <v>182</v>
      </c>
      <c r="H739" s="31"/>
      <c r="M739" s="31"/>
      <c r="Q739" s="31"/>
      <c r="U739" s="31"/>
      <c r="Y739" s="31"/>
      <c r="AC739" s="31"/>
      <c r="AG739" s="31"/>
      <c r="AK739" s="31"/>
      <c r="AR739" s="31"/>
      <c r="AW739" s="31"/>
      <c r="BA739" s="31"/>
      <c r="BE739" s="31"/>
    </row>
    <row r="740" spans="2:57" x14ac:dyDescent="0.25">
      <c r="B740" s="30">
        <v>44413</v>
      </c>
      <c r="C740" s="25" t="s">
        <v>167</v>
      </c>
      <c r="H740" s="31"/>
      <c r="M740" s="31"/>
      <c r="Q740" s="31"/>
      <c r="U740" s="31"/>
      <c r="Y740" s="31"/>
      <c r="AC740" s="31"/>
      <c r="AG740" s="31"/>
      <c r="AK740" s="31"/>
      <c r="AR740" s="31"/>
      <c r="AW740" s="31"/>
      <c r="BA740" s="31"/>
      <c r="BE740" s="31"/>
    </row>
    <row r="741" spans="2:57" x14ac:dyDescent="0.25">
      <c r="B741" s="30">
        <v>44414</v>
      </c>
      <c r="C741" s="25" t="s">
        <v>166</v>
      </c>
      <c r="H741" s="31"/>
      <c r="M741" s="31"/>
      <c r="Q741" s="31"/>
      <c r="U741" s="31"/>
      <c r="Y741" s="31"/>
      <c r="AC741" s="31"/>
      <c r="AG741" s="31"/>
      <c r="AK741" s="31"/>
      <c r="AR741" s="31"/>
      <c r="AW741" s="31"/>
      <c r="BA741" s="31"/>
      <c r="BE741" s="31"/>
    </row>
    <row r="742" spans="2:57" x14ac:dyDescent="0.25">
      <c r="B742" s="30">
        <v>44415</v>
      </c>
      <c r="C742" s="25" t="s">
        <v>165</v>
      </c>
      <c r="H742" s="31"/>
      <c r="M742" s="31"/>
      <c r="Q742" s="31"/>
      <c r="U742" s="31"/>
      <c r="Y742" s="31"/>
      <c r="AC742" s="31"/>
      <c r="AG742" s="31"/>
      <c r="AK742" s="31"/>
      <c r="AR742" s="31"/>
      <c r="AW742" s="31"/>
      <c r="BA742" s="31"/>
      <c r="BE742" s="31"/>
    </row>
    <row r="743" spans="2:57" x14ac:dyDescent="0.25">
      <c r="B743" s="30">
        <v>44416</v>
      </c>
      <c r="C743" s="25" t="s">
        <v>164</v>
      </c>
      <c r="H743" s="31"/>
      <c r="M743" s="31"/>
      <c r="Q743" s="31"/>
      <c r="U743" s="31"/>
      <c r="Y743" s="31"/>
      <c r="AC743" s="31"/>
      <c r="AG743" s="31"/>
      <c r="AK743" s="31"/>
      <c r="AR743" s="31"/>
      <c r="AW743" s="31"/>
      <c r="BA743" s="31"/>
      <c r="BE743" s="31"/>
    </row>
    <row r="744" spans="2:57" x14ac:dyDescent="0.25">
      <c r="B744" s="30">
        <v>44417</v>
      </c>
      <c r="C744" s="25" t="s">
        <v>175</v>
      </c>
      <c r="H744" s="31"/>
      <c r="M744" s="31"/>
      <c r="Q744" s="31"/>
      <c r="U744" s="31"/>
      <c r="Y744" s="31"/>
      <c r="AC744" s="31"/>
      <c r="AG744" s="31"/>
      <c r="AK744" s="31"/>
      <c r="AR744" s="31"/>
      <c r="AW744" s="31"/>
      <c r="BA744" s="31"/>
      <c r="BE744" s="31"/>
    </row>
    <row r="745" spans="2:57" x14ac:dyDescent="0.25">
      <c r="B745" s="30">
        <v>44418</v>
      </c>
      <c r="C745" s="25" t="s">
        <v>181</v>
      </c>
      <c r="H745" s="31"/>
      <c r="M745" s="31"/>
      <c r="Q745" s="31"/>
      <c r="U745" s="31"/>
      <c r="Y745" s="31"/>
      <c r="AC745" s="31"/>
      <c r="AG745" s="31"/>
      <c r="AK745" s="31"/>
      <c r="AR745" s="31"/>
      <c r="AW745" s="31"/>
      <c r="BA745" s="31"/>
      <c r="BE745" s="31"/>
    </row>
    <row r="746" spans="2:57" x14ac:dyDescent="0.25">
      <c r="B746" s="30">
        <v>44419</v>
      </c>
      <c r="C746" s="25" t="s">
        <v>182</v>
      </c>
      <c r="H746" s="31"/>
      <c r="M746" s="31"/>
      <c r="Q746" s="31"/>
      <c r="U746" s="31"/>
      <c r="Y746" s="31"/>
      <c r="AC746" s="31"/>
      <c r="AG746" s="31"/>
      <c r="AK746" s="31"/>
      <c r="AR746" s="31"/>
      <c r="AW746" s="31"/>
      <c r="BA746" s="31"/>
      <c r="BE746" s="31"/>
    </row>
    <row r="747" spans="2:57" x14ac:dyDescent="0.25">
      <c r="B747" s="30">
        <v>44420</v>
      </c>
      <c r="C747" s="25" t="s">
        <v>167</v>
      </c>
      <c r="H747" s="31"/>
      <c r="M747" s="31"/>
      <c r="Q747" s="31"/>
      <c r="U747" s="31"/>
      <c r="Y747" s="31"/>
      <c r="AC747" s="31"/>
      <c r="AG747" s="31"/>
      <c r="AK747" s="31"/>
      <c r="AR747" s="31"/>
      <c r="AW747" s="31"/>
      <c r="BA747" s="31"/>
      <c r="BE747" s="31"/>
    </row>
    <row r="748" spans="2:57" x14ac:dyDescent="0.25">
      <c r="B748" s="30">
        <v>44421</v>
      </c>
      <c r="C748" s="25" t="s">
        <v>166</v>
      </c>
      <c r="H748" s="31"/>
      <c r="M748" s="31"/>
      <c r="Q748" s="31"/>
      <c r="U748" s="31"/>
      <c r="Y748" s="31"/>
      <c r="AC748" s="31"/>
      <c r="AG748" s="31"/>
      <c r="AK748" s="31"/>
      <c r="AR748" s="31"/>
      <c r="AW748" s="31"/>
      <c r="BA748" s="31"/>
      <c r="BE748" s="31"/>
    </row>
    <row r="749" spans="2:57" x14ac:dyDescent="0.25">
      <c r="B749" s="30">
        <v>44422</v>
      </c>
      <c r="C749" s="25" t="s">
        <v>165</v>
      </c>
      <c r="H749" s="31"/>
      <c r="M749" s="31"/>
      <c r="Q749" s="31"/>
      <c r="U749" s="31"/>
      <c r="Y749" s="31"/>
      <c r="AC749" s="31"/>
      <c r="AG749" s="31"/>
      <c r="AK749" s="31"/>
      <c r="AR749" s="31"/>
      <c r="AW749" s="31"/>
      <c r="BA749" s="31"/>
      <c r="BE749" s="31"/>
    </row>
    <row r="750" spans="2:57" x14ac:dyDescent="0.25">
      <c r="B750" s="30">
        <v>44423</v>
      </c>
      <c r="C750" s="25" t="s">
        <v>164</v>
      </c>
      <c r="H750" s="31"/>
      <c r="M750" s="31"/>
      <c r="Q750" s="31"/>
      <c r="U750" s="31"/>
      <c r="Y750" s="31"/>
      <c r="AC750" s="31"/>
      <c r="AG750" s="31"/>
      <c r="AK750" s="31"/>
      <c r="AR750" s="31"/>
      <c r="AW750" s="31"/>
      <c r="BA750" s="31"/>
      <c r="BE750" s="31"/>
    </row>
    <row r="751" spans="2:57" x14ac:dyDescent="0.25">
      <c r="B751" s="30">
        <v>44424</v>
      </c>
      <c r="C751" s="25" t="s">
        <v>175</v>
      </c>
      <c r="H751" s="31"/>
      <c r="M751" s="31"/>
      <c r="Q751" s="31"/>
      <c r="U751" s="31"/>
      <c r="Y751" s="31"/>
      <c r="AC751" s="31"/>
      <c r="AG751" s="31"/>
      <c r="AK751" s="31"/>
      <c r="AR751" s="31"/>
      <c r="AW751" s="31"/>
      <c r="BA751" s="31"/>
      <c r="BE751" s="31"/>
    </row>
    <row r="752" spans="2:57" x14ac:dyDescent="0.25">
      <c r="B752" s="30">
        <v>44425</v>
      </c>
      <c r="C752" s="25" t="s">
        <v>181</v>
      </c>
      <c r="H752" s="31"/>
      <c r="M752" s="31"/>
      <c r="Q752" s="31"/>
      <c r="U752" s="31"/>
      <c r="Y752" s="31"/>
      <c r="AC752" s="31"/>
      <c r="AG752" s="31"/>
      <c r="AK752" s="31"/>
      <c r="AR752" s="31"/>
      <c r="AW752" s="31"/>
      <c r="BA752" s="31"/>
      <c r="BE752" s="31"/>
    </row>
    <row r="753" spans="2:57" x14ac:dyDescent="0.25">
      <c r="B753" s="30">
        <v>44426</v>
      </c>
      <c r="C753" s="25" t="s">
        <v>182</v>
      </c>
      <c r="H753" s="31"/>
      <c r="M753" s="31"/>
      <c r="Q753" s="31"/>
      <c r="U753" s="31"/>
      <c r="Y753" s="31"/>
      <c r="AC753" s="31"/>
      <c r="AG753" s="31"/>
      <c r="AK753" s="31"/>
      <c r="AR753" s="31"/>
      <c r="AW753" s="31"/>
      <c r="BA753" s="31"/>
      <c r="BE753" s="31"/>
    </row>
    <row r="754" spans="2:57" x14ac:dyDescent="0.25">
      <c r="B754" s="30">
        <v>44427</v>
      </c>
      <c r="C754" s="25" t="s">
        <v>167</v>
      </c>
      <c r="H754" s="31"/>
      <c r="M754" s="31"/>
      <c r="Q754" s="31"/>
      <c r="U754" s="31"/>
      <c r="Y754" s="31"/>
      <c r="AC754" s="31"/>
      <c r="AG754" s="31"/>
      <c r="AK754" s="31"/>
      <c r="AR754" s="31"/>
      <c r="AW754" s="31"/>
      <c r="BA754" s="31"/>
      <c r="BE754" s="31"/>
    </row>
    <row r="755" spans="2:57" x14ac:dyDescent="0.25">
      <c r="B755" s="30">
        <v>44428</v>
      </c>
      <c r="C755" s="25" t="s">
        <v>166</v>
      </c>
      <c r="H755" s="31"/>
      <c r="M755" s="31"/>
      <c r="Q755" s="31"/>
      <c r="U755" s="31"/>
      <c r="Y755" s="31"/>
      <c r="AC755" s="31"/>
      <c r="AG755" s="31"/>
      <c r="AK755" s="31"/>
      <c r="AR755" s="31"/>
      <c r="AW755" s="31"/>
      <c r="BA755" s="31"/>
      <c r="BE755" s="31"/>
    </row>
    <row r="756" spans="2:57" x14ac:dyDescent="0.25">
      <c r="B756" s="30">
        <v>44429</v>
      </c>
      <c r="C756" s="25" t="s">
        <v>165</v>
      </c>
      <c r="H756" s="31"/>
      <c r="M756" s="31"/>
      <c r="Q756" s="31"/>
      <c r="U756" s="31"/>
      <c r="Y756" s="31"/>
      <c r="AC756" s="31"/>
      <c r="AG756" s="31"/>
      <c r="AK756" s="31"/>
      <c r="AR756" s="31"/>
      <c r="AW756" s="31"/>
      <c r="BA756" s="31"/>
      <c r="BE756" s="31"/>
    </row>
    <row r="757" spans="2:57" x14ac:dyDescent="0.25">
      <c r="B757" s="30">
        <v>44430</v>
      </c>
      <c r="C757" s="25" t="s">
        <v>164</v>
      </c>
      <c r="H757" s="31"/>
      <c r="M757" s="31"/>
      <c r="Q757" s="31"/>
      <c r="U757" s="31"/>
      <c r="Y757" s="31"/>
      <c r="AC757" s="31"/>
      <c r="AG757" s="31"/>
      <c r="AK757" s="31"/>
      <c r="AR757" s="31"/>
      <c r="AW757" s="31"/>
      <c r="BA757" s="31"/>
      <c r="BE757" s="31"/>
    </row>
    <row r="758" spans="2:57" x14ac:dyDescent="0.25">
      <c r="B758" s="30">
        <v>44431</v>
      </c>
      <c r="C758" s="25" t="s">
        <v>175</v>
      </c>
      <c r="H758" s="31"/>
      <c r="M758" s="31"/>
      <c r="Q758" s="31"/>
      <c r="U758" s="31"/>
      <c r="Y758" s="31"/>
      <c r="AC758" s="31"/>
      <c r="AG758" s="31"/>
      <c r="AK758" s="31"/>
      <c r="AR758" s="31"/>
      <c r="AW758" s="31"/>
      <c r="BA758" s="31"/>
      <c r="BE758" s="31"/>
    </row>
    <row r="759" spans="2:57" x14ac:dyDescent="0.25">
      <c r="B759" s="30">
        <v>44432</v>
      </c>
      <c r="C759" s="25" t="s">
        <v>181</v>
      </c>
      <c r="H759" s="31"/>
      <c r="M759" s="31"/>
      <c r="Q759" s="31"/>
      <c r="U759" s="31"/>
      <c r="Y759" s="31"/>
      <c r="AC759" s="31"/>
      <c r="AG759" s="31"/>
      <c r="AK759" s="31"/>
      <c r="AR759" s="31"/>
      <c r="AW759" s="31"/>
      <c r="BA759" s="31"/>
      <c r="BE759" s="31"/>
    </row>
    <row r="760" spans="2:57" x14ac:dyDescent="0.25">
      <c r="B760" s="30">
        <v>44433</v>
      </c>
      <c r="C760" s="25" t="s">
        <v>182</v>
      </c>
      <c r="H760" s="31"/>
      <c r="M760" s="31"/>
      <c r="Q760" s="31"/>
      <c r="U760" s="31"/>
      <c r="Y760" s="31"/>
      <c r="AC760" s="31"/>
      <c r="AG760" s="31"/>
      <c r="AK760" s="31"/>
      <c r="AR760" s="31"/>
      <c r="AW760" s="31"/>
      <c r="BA760" s="31"/>
      <c r="BE760" s="31"/>
    </row>
    <row r="761" spans="2:57" x14ac:dyDescent="0.25">
      <c r="B761" s="30">
        <v>44434</v>
      </c>
      <c r="C761" s="25" t="s">
        <v>167</v>
      </c>
      <c r="H761" s="31"/>
      <c r="M761" s="31"/>
      <c r="Q761" s="31"/>
      <c r="U761" s="31"/>
      <c r="Y761" s="31"/>
      <c r="AC761" s="31"/>
      <c r="AG761" s="31"/>
      <c r="AK761" s="31"/>
      <c r="AR761" s="31"/>
      <c r="AW761" s="31"/>
      <c r="BA761" s="31"/>
      <c r="BE761" s="31"/>
    </row>
    <row r="762" spans="2:57" x14ac:dyDescent="0.25">
      <c r="B762" s="30">
        <v>44435</v>
      </c>
      <c r="C762" s="25" t="s">
        <v>166</v>
      </c>
      <c r="H762" s="31"/>
      <c r="M762" s="31"/>
      <c r="Q762" s="31"/>
      <c r="U762" s="31"/>
      <c r="Y762" s="31"/>
      <c r="AC762" s="31"/>
      <c r="AG762" s="31"/>
      <c r="AK762" s="31"/>
      <c r="AR762" s="31"/>
      <c r="AW762" s="31"/>
      <c r="BA762" s="31"/>
      <c r="BE762" s="31"/>
    </row>
    <row r="763" spans="2:57" x14ac:dyDescent="0.25">
      <c r="B763" s="30">
        <v>44436</v>
      </c>
      <c r="C763" s="25" t="s">
        <v>165</v>
      </c>
      <c r="H763" s="31"/>
      <c r="M763" s="31"/>
      <c r="Q763" s="31"/>
      <c r="U763" s="31"/>
      <c r="Y763" s="31"/>
      <c r="AC763" s="31"/>
      <c r="AG763" s="31"/>
      <c r="AK763" s="31"/>
      <c r="AR763" s="31"/>
      <c r="AW763" s="31"/>
      <c r="BA763" s="31"/>
      <c r="BE763" s="31"/>
    </row>
    <row r="764" spans="2:57" x14ac:dyDescent="0.25">
      <c r="B764" s="30">
        <v>44437</v>
      </c>
      <c r="C764" s="25" t="s">
        <v>164</v>
      </c>
      <c r="H764" s="31"/>
      <c r="M764" s="31"/>
      <c r="Q764" s="31"/>
      <c r="U764" s="31"/>
      <c r="Y764" s="31"/>
      <c r="AC764" s="31"/>
      <c r="AG764" s="31"/>
      <c r="AK764" s="31"/>
      <c r="AR764" s="31"/>
      <c r="AW764" s="31"/>
      <c r="BA764" s="31"/>
      <c r="BE764" s="31"/>
    </row>
    <row r="765" spans="2:57" x14ac:dyDescent="0.25">
      <c r="B765" s="30">
        <v>44438</v>
      </c>
      <c r="C765" s="25" t="s">
        <v>175</v>
      </c>
      <c r="H765" s="31"/>
      <c r="M765" s="31"/>
      <c r="Q765" s="31"/>
      <c r="U765" s="31"/>
      <c r="Y765" s="31"/>
      <c r="AC765" s="31"/>
      <c r="AG765" s="31"/>
      <c r="AK765" s="31"/>
      <c r="AR765" s="31"/>
      <c r="AW765" s="31"/>
      <c r="BA765" s="31"/>
      <c r="BE765" s="31"/>
    </row>
    <row r="766" spans="2:57" x14ac:dyDescent="0.25">
      <c r="B766" s="30">
        <v>44439</v>
      </c>
      <c r="C766" s="25" t="s">
        <v>181</v>
      </c>
      <c r="H766" s="31"/>
      <c r="M766" s="31"/>
      <c r="Q766" s="31"/>
      <c r="U766" s="31"/>
      <c r="Y766" s="31"/>
      <c r="AC766" s="31"/>
      <c r="AG766" s="31"/>
      <c r="AK766" s="31"/>
      <c r="AR766" s="31"/>
      <c r="AW766" s="31"/>
      <c r="BA766" s="31"/>
      <c r="BE766" s="31"/>
    </row>
    <row r="767" spans="2:57" x14ac:dyDescent="0.25">
      <c r="B767" s="30">
        <v>44440</v>
      </c>
      <c r="C767" s="25" t="s">
        <v>182</v>
      </c>
      <c r="H767" s="31"/>
      <c r="M767" s="31"/>
      <c r="Q767" s="31"/>
      <c r="U767" s="31"/>
      <c r="Y767" s="31"/>
      <c r="AC767" s="31"/>
      <c r="AG767" s="31"/>
      <c r="AK767" s="31"/>
      <c r="AR767" s="31"/>
      <c r="AW767" s="31"/>
      <c r="BA767" s="31"/>
      <c r="BE767" s="31"/>
    </row>
    <row r="768" spans="2:57" x14ac:dyDescent="0.25">
      <c r="B768" s="30">
        <v>44441</v>
      </c>
      <c r="C768" s="25" t="s">
        <v>167</v>
      </c>
      <c r="H768" s="31"/>
      <c r="M768" s="31"/>
      <c r="Q768" s="31"/>
      <c r="U768" s="31"/>
      <c r="Y768" s="31"/>
      <c r="AC768" s="31"/>
      <c r="AG768" s="31"/>
      <c r="AK768" s="31"/>
      <c r="AR768" s="31"/>
      <c r="AW768" s="31"/>
      <c r="BA768" s="31"/>
      <c r="BE768" s="31"/>
    </row>
    <row r="769" spans="2:57" x14ac:dyDescent="0.25">
      <c r="B769" s="30">
        <v>44442</v>
      </c>
      <c r="C769" s="25" t="s">
        <v>166</v>
      </c>
      <c r="H769" s="31"/>
      <c r="M769" s="31"/>
      <c r="Q769" s="31"/>
      <c r="U769" s="31"/>
      <c r="Y769" s="31"/>
      <c r="AC769" s="31"/>
      <c r="AG769" s="31"/>
      <c r="AK769" s="31"/>
      <c r="AR769" s="31"/>
      <c r="AW769" s="31"/>
      <c r="BA769" s="31"/>
      <c r="BE769" s="31"/>
    </row>
    <row r="770" spans="2:57" x14ac:dyDescent="0.25">
      <c r="B770" s="30">
        <v>44443</v>
      </c>
      <c r="C770" s="25" t="s">
        <v>165</v>
      </c>
      <c r="H770" s="31"/>
      <c r="M770" s="31"/>
      <c r="Q770" s="31"/>
      <c r="U770" s="31"/>
      <c r="Y770" s="31"/>
      <c r="AC770" s="31"/>
      <c r="AG770" s="31"/>
      <c r="AK770" s="31"/>
      <c r="AR770" s="31"/>
      <c r="AW770" s="31"/>
      <c r="BA770" s="31"/>
      <c r="BE770" s="31"/>
    </row>
    <row r="771" spans="2:57" x14ac:dyDescent="0.25">
      <c r="B771" s="30">
        <v>44444</v>
      </c>
      <c r="C771" s="25" t="s">
        <v>164</v>
      </c>
      <c r="H771" s="31"/>
      <c r="M771" s="31"/>
      <c r="Q771" s="31"/>
      <c r="U771" s="31"/>
      <c r="Y771" s="31"/>
      <c r="AC771" s="31"/>
      <c r="AG771" s="31"/>
      <c r="AK771" s="31"/>
      <c r="AR771" s="31"/>
      <c r="AW771" s="31"/>
      <c r="BA771" s="31"/>
      <c r="BE771" s="31"/>
    </row>
    <row r="772" spans="2:57" x14ac:dyDescent="0.25">
      <c r="B772" s="30">
        <v>44445</v>
      </c>
      <c r="C772" s="25" t="s">
        <v>175</v>
      </c>
      <c r="H772" s="31"/>
      <c r="M772" s="31"/>
      <c r="Q772" s="31"/>
      <c r="U772" s="31"/>
      <c r="Y772" s="31"/>
      <c r="AC772" s="31"/>
      <c r="AG772" s="31"/>
      <c r="AK772" s="31"/>
      <c r="AR772" s="31"/>
      <c r="AW772" s="31"/>
      <c r="BA772" s="31"/>
      <c r="BE772" s="31"/>
    </row>
    <row r="773" spans="2:57" x14ac:dyDescent="0.25">
      <c r="B773" s="30">
        <v>44446</v>
      </c>
      <c r="C773" s="25" t="s">
        <v>181</v>
      </c>
      <c r="H773" s="31"/>
      <c r="M773" s="31"/>
      <c r="Q773" s="31"/>
      <c r="U773" s="31"/>
      <c r="Y773" s="31"/>
      <c r="AC773" s="31"/>
      <c r="AG773" s="31"/>
      <c r="AK773" s="31"/>
      <c r="AR773" s="31"/>
      <c r="AW773" s="31"/>
      <c r="BA773" s="31"/>
      <c r="BE773" s="31"/>
    </row>
    <row r="774" spans="2:57" x14ac:dyDescent="0.25">
      <c r="B774" s="30">
        <v>44447</v>
      </c>
      <c r="C774" s="25" t="s">
        <v>182</v>
      </c>
      <c r="H774" s="31"/>
      <c r="M774" s="31"/>
      <c r="Q774" s="31"/>
      <c r="U774" s="31"/>
      <c r="Y774" s="31"/>
      <c r="AC774" s="31"/>
      <c r="AG774" s="31"/>
      <c r="AK774" s="31"/>
      <c r="AR774" s="31"/>
      <c r="AW774" s="31"/>
      <c r="BA774" s="31"/>
      <c r="BE774" s="31"/>
    </row>
    <row r="775" spans="2:57" x14ac:dyDescent="0.25">
      <c r="B775" s="30">
        <v>44448</v>
      </c>
      <c r="C775" s="25" t="s">
        <v>167</v>
      </c>
      <c r="H775" s="31"/>
      <c r="M775" s="31"/>
      <c r="Q775" s="31"/>
      <c r="U775" s="31"/>
      <c r="Y775" s="31"/>
      <c r="AC775" s="31"/>
      <c r="AG775" s="31"/>
      <c r="AK775" s="31"/>
      <c r="AR775" s="31"/>
      <c r="AW775" s="31"/>
      <c r="BA775" s="31"/>
      <c r="BE775" s="31"/>
    </row>
    <row r="776" spans="2:57" x14ac:dyDescent="0.25">
      <c r="B776" s="30">
        <v>44449</v>
      </c>
      <c r="C776" s="25" t="s">
        <v>166</v>
      </c>
      <c r="H776" s="31"/>
      <c r="M776" s="31"/>
      <c r="Q776" s="31"/>
      <c r="U776" s="31"/>
      <c r="Y776" s="31"/>
      <c r="AC776" s="31"/>
      <c r="AG776" s="31"/>
      <c r="AK776" s="31"/>
      <c r="AR776" s="31"/>
      <c r="AW776" s="31"/>
      <c r="BA776" s="31"/>
      <c r="BE776" s="31"/>
    </row>
    <row r="777" spans="2:57" x14ac:dyDescent="0.25">
      <c r="B777" s="30">
        <v>44450</v>
      </c>
      <c r="C777" s="25" t="s">
        <v>165</v>
      </c>
      <c r="H777" s="31"/>
      <c r="M777" s="31"/>
      <c r="Q777" s="31"/>
      <c r="U777" s="31"/>
      <c r="Y777" s="31"/>
      <c r="AC777" s="31"/>
      <c r="AG777" s="31"/>
      <c r="AK777" s="31"/>
      <c r="AR777" s="31"/>
      <c r="AW777" s="31"/>
      <c r="BA777" s="31"/>
      <c r="BE777" s="31"/>
    </row>
    <row r="778" spans="2:57" x14ac:dyDescent="0.25">
      <c r="B778" s="30">
        <v>44451</v>
      </c>
      <c r="C778" s="25" t="s">
        <v>164</v>
      </c>
      <c r="H778" s="31"/>
      <c r="M778" s="31"/>
      <c r="Q778" s="31"/>
      <c r="U778" s="31"/>
      <c r="Y778" s="31"/>
      <c r="AC778" s="31"/>
      <c r="AG778" s="31"/>
      <c r="AK778" s="31"/>
      <c r="AR778" s="31"/>
      <c r="AW778" s="31"/>
      <c r="BA778" s="31"/>
      <c r="BE778" s="31"/>
    </row>
    <row r="779" spans="2:57" x14ac:dyDescent="0.25">
      <c r="B779" s="30">
        <v>44452</v>
      </c>
      <c r="C779" s="25" t="s">
        <v>175</v>
      </c>
      <c r="H779" s="31"/>
      <c r="M779" s="31"/>
      <c r="Q779" s="31"/>
      <c r="U779" s="31"/>
      <c r="Y779" s="31"/>
      <c r="AC779" s="31"/>
      <c r="AG779" s="31"/>
      <c r="AK779" s="31"/>
      <c r="AR779" s="31"/>
      <c r="AW779" s="31"/>
      <c r="BA779" s="31"/>
      <c r="BE779" s="31"/>
    </row>
    <row r="780" spans="2:57" x14ac:dyDescent="0.25">
      <c r="B780" s="30">
        <v>44453</v>
      </c>
      <c r="C780" s="25" t="s">
        <v>181</v>
      </c>
      <c r="H780" s="31"/>
      <c r="M780" s="31"/>
      <c r="Q780" s="31"/>
      <c r="U780" s="31"/>
      <c r="Y780" s="31"/>
      <c r="AC780" s="31"/>
      <c r="AG780" s="31"/>
      <c r="AK780" s="31"/>
      <c r="AR780" s="31"/>
      <c r="AW780" s="31"/>
      <c r="BA780" s="31"/>
      <c r="BE780" s="31"/>
    </row>
    <row r="781" spans="2:57" x14ac:dyDescent="0.25">
      <c r="B781" s="30">
        <v>44454</v>
      </c>
      <c r="C781" s="25" t="s">
        <v>182</v>
      </c>
      <c r="H781" s="31"/>
      <c r="M781" s="31"/>
      <c r="Q781" s="31"/>
      <c r="U781" s="31"/>
      <c r="Y781" s="31"/>
      <c r="AC781" s="31"/>
      <c r="AG781" s="31"/>
      <c r="AK781" s="31"/>
      <c r="AR781" s="31"/>
      <c r="AW781" s="31"/>
      <c r="BA781" s="31"/>
      <c r="BE781" s="31"/>
    </row>
    <row r="782" spans="2:57" x14ac:dyDescent="0.25">
      <c r="B782" s="30">
        <v>44455</v>
      </c>
      <c r="C782" s="25" t="s">
        <v>167</v>
      </c>
      <c r="H782" s="31"/>
      <c r="M782" s="31"/>
      <c r="Q782" s="31"/>
      <c r="U782" s="31"/>
      <c r="Y782" s="31"/>
      <c r="AC782" s="31"/>
      <c r="AG782" s="31"/>
      <c r="AK782" s="31"/>
      <c r="AR782" s="31"/>
      <c r="AW782" s="31"/>
      <c r="BA782" s="31"/>
      <c r="BE782" s="31"/>
    </row>
    <row r="783" spans="2:57" x14ac:dyDescent="0.25">
      <c r="B783" s="30">
        <v>44456</v>
      </c>
      <c r="C783" s="25" t="s">
        <v>166</v>
      </c>
      <c r="H783" s="31"/>
      <c r="M783" s="31"/>
      <c r="Q783" s="31"/>
      <c r="U783" s="31"/>
      <c r="Y783" s="31"/>
      <c r="AC783" s="31"/>
      <c r="AG783" s="31"/>
      <c r="AK783" s="31"/>
      <c r="AR783" s="31"/>
      <c r="AW783" s="31"/>
      <c r="BA783" s="31"/>
      <c r="BE783" s="31"/>
    </row>
    <row r="784" spans="2:57" x14ac:dyDescent="0.25">
      <c r="B784" s="30">
        <v>44457</v>
      </c>
      <c r="C784" s="25" t="s">
        <v>165</v>
      </c>
      <c r="H784" s="31"/>
      <c r="M784" s="31"/>
      <c r="Q784" s="31"/>
      <c r="U784" s="31"/>
      <c r="Y784" s="31"/>
      <c r="AC784" s="31"/>
      <c r="AG784" s="31"/>
      <c r="AK784" s="31"/>
      <c r="AR784" s="31"/>
      <c r="AW784" s="31"/>
      <c r="BA784" s="31"/>
      <c r="BE784" s="31"/>
    </row>
    <row r="785" spans="2:57" x14ac:dyDescent="0.25">
      <c r="B785" s="30">
        <v>44458</v>
      </c>
      <c r="C785" s="25" t="s">
        <v>164</v>
      </c>
      <c r="H785" s="31"/>
      <c r="M785" s="31"/>
      <c r="Q785" s="31"/>
      <c r="U785" s="31"/>
      <c r="Y785" s="31"/>
      <c r="AC785" s="31"/>
      <c r="AG785" s="31"/>
      <c r="AK785" s="31"/>
      <c r="AR785" s="31"/>
      <c r="AW785" s="31"/>
      <c r="BA785" s="31"/>
      <c r="BE785" s="31"/>
    </row>
    <row r="786" spans="2:57" x14ac:dyDescent="0.25">
      <c r="B786" s="30">
        <v>44459</v>
      </c>
      <c r="C786" s="25" t="s">
        <v>175</v>
      </c>
      <c r="H786" s="31"/>
      <c r="M786" s="31"/>
      <c r="Q786" s="31"/>
      <c r="U786" s="31"/>
      <c r="Y786" s="31"/>
      <c r="AC786" s="31"/>
      <c r="AG786" s="31"/>
      <c r="AK786" s="31"/>
      <c r="AR786" s="31"/>
      <c r="AW786" s="31"/>
      <c r="BA786" s="31"/>
      <c r="BE786" s="31"/>
    </row>
    <row r="787" spans="2:57" x14ac:dyDescent="0.25">
      <c r="B787" s="30">
        <v>44460</v>
      </c>
      <c r="C787" s="25" t="s">
        <v>181</v>
      </c>
      <c r="H787" s="31"/>
      <c r="M787" s="31"/>
      <c r="Q787" s="31"/>
      <c r="U787" s="31"/>
      <c r="Y787" s="31"/>
      <c r="AC787" s="31"/>
      <c r="AG787" s="31"/>
      <c r="AK787" s="31"/>
      <c r="AR787" s="31"/>
      <c r="AW787" s="31"/>
      <c r="BA787" s="31"/>
      <c r="BE787" s="31"/>
    </row>
    <row r="788" spans="2:57" x14ac:dyDescent="0.25">
      <c r="B788" s="30">
        <v>44461</v>
      </c>
      <c r="C788" s="25" t="s">
        <v>182</v>
      </c>
      <c r="H788" s="31"/>
      <c r="M788" s="31"/>
      <c r="Q788" s="31"/>
      <c r="U788" s="31"/>
      <c r="Y788" s="31"/>
      <c r="AC788" s="31"/>
      <c r="AG788" s="31"/>
      <c r="AK788" s="31"/>
      <c r="AR788" s="31"/>
      <c r="AW788" s="31"/>
      <c r="BA788" s="31"/>
      <c r="BE788" s="31"/>
    </row>
    <row r="789" spans="2:57" x14ac:dyDescent="0.25">
      <c r="B789" s="30">
        <v>44462</v>
      </c>
      <c r="C789" s="25" t="s">
        <v>167</v>
      </c>
      <c r="H789" s="31"/>
      <c r="M789" s="31"/>
      <c r="Q789" s="31"/>
      <c r="U789" s="31"/>
      <c r="Y789" s="31"/>
      <c r="AC789" s="31"/>
      <c r="AG789" s="31"/>
      <c r="AK789" s="31"/>
      <c r="AR789" s="31"/>
      <c r="AW789" s="31"/>
      <c r="BA789" s="31"/>
      <c r="BE789" s="31"/>
    </row>
    <row r="790" spans="2:57" x14ac:dyDescent="0.25">
      <c r="B790" s="30">
        <v>44463</v>
      </c>
      <c r="C790" s="25" t="s">
        <v>166</v>
      </c>
      <c r="H790" s="31"/>
      <c r="M790" s="31"/>
      <c r="Q790" s="31"/>
      <c r="U790" s="31"/>
      <c r="Y790" s="31"/>
      <c r="AC790" s="31"/>
      <c r="AG790" s="31"/>
      <c r="AK790" s="31"/>
      <c r="AR790" s="31"/>
      <c r="AW790" s="31"/>
      <c r="BA790" s="31"/>
      <c r="BE790" s="31"/>
    </row>
    <row r="791" spans="2:57" x14ac:dyDescent="0.25">
      <c r="B791" s="30">
        <v>44464</v>
      </c>
      <c r="C791" s="25" t="s">
        <v>165</v>
      </c>
      <c r="H791" s="31"/>
      <c r="M791" s="31"/>
      <c r="Q791" s="31"/>
      <c r="U791" s="31"/>
      <c r="Y791" s="31"/>
      <c r="AC791" s="31"/>
      <c r="AG791" s="31"/>
      <c r="AK791" s="31"/>
      <c r="AR791" s="31"/>
      <c r="AW791" s="31"/>
      <c r="BA791" s="31"/>
      <c r="BE791" s="31"/>
    </row>
    <row r="792" spans="2:57" x14ac:dyDescent="0.25">
      <c r="B792" s="30">
        <v>44465</v>
      </c>
      <c r="C792" s="25" t="s">
        <v>164</v>
      </c>
      <c r="H792" s="31"/>
      <c r="M792" s="31"/>
      <c r="Q792" s="31"/>
      <c r="U792" s="31"/>
      <c r="Y792" s="31"/>
      <c r="AC792" s="31"/>
      <c r="AG792" s="31"/>
      <c r="AK792" s="31"/>
      <c r="AR792" s="31"/>
      <c r="AW792" s="31"/>
      <c r="BA792" s="31"/>
      <c r="BE792" s="31"/>
    </row>
    <row r="793" spans="2:57" x14ac:dyDescent="0.25">
      <c r="B793" s="30">
        <v>44466</v>
      </c>
      <c r="C793" s="25" t="s">
        <v>175</v>
      </c>
      <c r="H793" s="31"/>
      <c r="M793" s="31"/>
      <c r="Q793" s="31"/>
      <c r="U793" s="31"/>
      <c r="Y793" s="31"/>
      <c r="AC793" s="31"/>
      <c r="AG793" s="31"/>
      <c r="AK793" s="31"/>
      <c r="AR793" s="31"/>
      <c r="AW793" s="31"/>
      <c r="BA793" s="31"/>
      <c r="BE793" s="31"/>
    </row>
    <row r="794" spans="2:57" x14ac:dyDescent="0.25">
      <c r="B794" s="30">
        <v>44467</v>
      </c>
      <c r="C794" s="25" t="s">
        <v>181</v>
      </c>
      <c r="H794" s="31"/>
      <c r="M794" s="31"/>
      <c r="Q794" s="31"/>
      <c r="U794" s="31"/>
      <c r="Y794" s="31"/>
      <c r="AC794" s="31"/>
      <c r="AG794" s="31"/>
      <c r="AK794" s="31"/>
      <c r="AR794" s="31"/>
      <c r="AW794" s="31"/>
      <c r="BA794" s="31"/>
      <c r="BE794" s="31"/>
    </row>
    <row r="795" spans="2:57" x14ac:dyDescent="0.25">
      <c r="B795" s="30">
        <v>44468</v>
      </c>
      <c r="C795" s="25" t="s">
        <v>182</v>
      </c>
      <c r="H795" s="31"/>
      <c r="M795" s="31"/>
      <c r="Q795" s="31"/>
      <c r="U795" s="31"/>
      <c r="Y795" s="31"/>
      <c r="AC795" s="31"/>
      <c r="AG795" s="31"/>
      <c r="AK795" s="31"/>
      <c r="AR795" s="31"/>
      <c r="AW795" s="31"/>
      <c r="BA795" s="31"/>
      <c r="BE795" s="31"/>
    </row>
    <row r="796" spans="2:57" x14ac:dyDescent="0.25">
      <c r="B796" s="30">
        <v>44469</v>
      </c>
      <c r="C796" s="25" t="s">
        <v>167</v>
      </c>
      <c r="H796" s="31"/>
      <c r="M796" s="31"/>
      <c r="Q796" s="31"/>
      <c r="U796" s="31"/>
      <c r="Y796" s="31"/>
      <c r="AC796" s="31"/>
      <c r="AG796" s="31"/>
      <c r="AK796" s="31"/>
      <c r="AR796" s="31"/>
      <c r="AW796" s="31"/>
      <c r="BA796" s="31"/>
      <c r="BE796" s="31"/>
    </row>
    <row r="797" spans="2:57" x14ac:dyDescent="0.25">
      <c r="B797" s="30">
        <v>44470</v>
      </c>
      <c r="C797" s="25" t="s">
        <v>166</v>
      </c>
      <c r="H797" s="31"/>
      <c r="M797" s="31"/>
      <c r="Q797" s="31"/>
      <c r="U797" s="31"/>
      <c r="Y797" s="31"/>
      <c r="AC797" s="31"/>
      <c r="AG797" s="31"/>
      <c r="AK797" s="31"/>
      <c r="AR797" s="31"/>
      <c r="AW797" s="31"/>
      <c r="BA797" s="31"/>
      <c r="BE797" s="31"/>
    </row>
    <row r="798" spans="2:57" x14ac:dyDescent="0.25">
      <c r="B798" s="30">
        <v>44471</v>
      </c>
      <c r="C798" s="25" t="s">
        <v>165</v>
      </c>
      <c r="H798" s="31"/>
      <c r="M798" s="31"/>
      <c r="Q798" s="31"/>
      <c r="U798" s="31"/>
      <c r="Y798" s="31"/>
      <c r="AC798" s="31"/>
      <c r="AG798" s="31"/>
      <c r="AK798" s="31"/>
      <c r="AR798" s="31"/>
      <c r="AW798" s="31"/>
      <c r="BA798" s="31"/>
      <c r="BE798" s="31"/>
    </row>
    <row r="799" spans="2:57" x14ac:dyDescent="0.25">
      <c r="B799" s="30">
        <v>44472</v>
      </c>
      <c r="C799" s="25" t="s">
        <v>164</v>
      </c>
      <c r="H799" s="31"/>
      <c r="M799" s="31"/>
      <c r="Q799" s="31"/>
      <c r="U799" s="31"/>
      <c r="Y799" s="31"/>
      <c r="AC799" s="31"/>
      <c r="AG799" s="31"/>
      <c r="AK799" s="31"/>
      <c r="AR799" s="31"/>
      <c r="AW799" s="31"/>
      <c r="BA799" s="31"/>
      <c r="BE799" s="31"/>
    </row>
    <row r="800" spans="2:57" x14ac:dyDescent="0.25">
      <c r="B800" s="30">
        <v>44473</v>
      </c>
      <c r="C800" s="25" t="s">
        <v>175</v>
      </c>
      <c r="H800" s="31"/>
      <c r="M800" s="31"/>
      <c r="Q800" s="31"/>
      <c r="U800" s="31"/>
      <c r="Y800" s="31"/>
      <c r="AC800" s="31"/>
      <c r="AG800" s="31"/>
      <c r="AK800" s="31"/>
      <c r="AR800" s="31"/>
      <c r="AW800" s="31"/>
      <c r="BA800" s="31"/>
      <c r="BE800" s="3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Z90"/>
  <sheetViews>
    <sheetView tabSelected="1" zoomScale="80" zoomScaleNormal="80" workbookViewId="0">
      <pane xSplit="2" ySplit="3" topLeftCell="WS4" activePane="bottomRight" state="frozen"/>
      <selection pane="topRight" activeCell="C1" sqref="C1"/>
      <selection pane="bottomLeft" activeCell="A4" sqref="A4"/>
      <selection pane="bottomRight" activeCell="WV8" sqref="WV8"/>
    </sheetView>
  </sheetViews>
  <sheetFormatPr defaultRowHeight="15" x14ac:dyDescent="0.25"/>
  <cols>
    <col min="1" max="1" width="5.28515625" customWidth="1"/>
    <col min="2" max="2" width="26.7109375" style="6" customWidth="1"/>
    <col min="3" max="3" width="11.140625" customWidth="1"/>
    <col min="4" max="4" width="21.42578125" customWidth="1"/>
    <col min="5" max="5" width="21.28515625" customWidth="1"/>
    <col min="6" max="6" width="26.5703125" customWidth="1"/>
    <col min="7" max="7" width="20.7109375" customWidth="1"/>
    <col min="8" max="8" width="24.28515625" customWidth="1"/>
    <col min="9" max="9" width="15.85546875" customWidth="1"/>
    <col min="10" max="10" width="12.5703125" customWidth="1"/>
    <col min="11" max="11" width="12.140625" customWidth="1"/>
    <col min="12" max="12" width="12.5703125" customWidth="1"/>
    <col min="13" max="13" width="15.5703125" customWidth="1"/>
    <col min="14" max="14" width="15.7109375" customWidth="1"/>
    <col min="15" max="15" width="16.7109375" customWidth="1"/>
    <col min="16" max="16" width="22.42578125" customWidth="1"/>
    <col min="17" max="17" width="14.28515625" customWidth="1"/>
    <col min="18" max="18" width="13.140625" customWidth="1"/>
    <col min="19" max="19" width="15.5703125" customWidth="1"/>
    <col min="20" max="20" width="17.7109375" customWidth="1"/>
    <col min="21" max="21" width="16.7109375" customWidth="1"/>
    <col min="24" max="25" width="18.28515625" customWidth="1"/>
    <col min="26" max="26" width="50.5703125" customWidth="1"/>
    <col min="27" max="27" width="52.28515625" customWidth="1"/>
    <col min="28" max="28" width="29.140625" customWidth="1"/>
    <col min="29" max="29" width="26.28515625" customWidth="1"/>
    <col min="30" max="30" width="95.85546875" customWidth="1"/>
    <col min="31" max="31" width="26.85546875" customWidth="1"/>
    <col min="32" max="32" width="23.85546875" customWidth="1"/>
    <col min="33" max="33" width="17.85546875" customWidth="1"/>
    <col min="34" max="34" width="19.140625" customWidth="1"/>
    <col min="35" max="35" width="34.140625" customWidth="1"/>
    <col min="36" max="36" width="32.42578125" customWidth="1"/>
    <col min="37" max="37" width="22.140625" customWidth="1"/>
    <col min="38" max="38" width="25.85546875" customWidth="1"/>
    <col min="39" max="39" width="24.5703125" customWidth="1"/>
    <col min="40" max="40" width="24.42578125" customWidth="1"/>
    <col min="41" max="41" width="22.5703125" customWidth="1"/>
    <col min="42" max="42" width="23.85546875" customWidth="1"/>
    <col min="43" max="43" width="39.28515625" customWidth="1"/>
    <col min="44" max="44" width="32.28515625" customWidth="1"/>
    <col min="45" max="45" width="26.42578125" customWidth="1"/>
    <col min="46" max="46" width="26.85546875" customWidth="1"/>
    <col min="47" max="47" width="17.7109375" customWidth="1"/>
    <col min="48" max="48" width="23.140625" customWidth="1"/>
    <col min="49" max="49" width="16.42578125" customWidth="1"/>
    <col min="50" max="51" width="28.28515625" customWidth="1"/>
    <col min="52" max="52" width="24.5703125" customWidth="1"/>
    <col min="53" max="53" width="32.28515625" customWidth="1"/>
    <col min="54" max="54" width="17.28515625" customWidth="1"/>
    <col min="55" max="55" width="18.5703125" customWidth="1"/>
    <col min="56" max="56" width="23.5703125" customWidth="1"/>
    <col min="57" max="57" width="18" customWidth="1"/>
    <col min="58" max="58" width="28.7109375" customWidth="1"/>
    <col min="59" max="59" width="12.85546875" customWidth="1"/>
    <col min="60" max="60" width="11" customWidth="1"/>
    <col min="61" max="61" width="16.28515625" customWidth="1"/>
    <col min="62" max="62" width="13.28515625" customWidth="1"/>
    <col min="64" max="64" width="10.42578125" customWidth="1"/>
    <col min="65" max="65" width="10.7109375" customWidth="1"/>
    <col min="66" max="66" width="12.5703125" customWidth="1"/>
    <col min="70" max="70" width="10.7109375" customWidth="1"/>
    <col min="71" max="71" width="11" customWidth="1"/>
    <col min="72" max="72" width="11.140625" customWidth="1"/>
    <col min="73" max="74" width="13.5703125" customWidth="1"/>
    <col min="75" max="75" width="14.42578125" customWidth="1"/>
    <col min="76" max="76" width="13" customWidth="1"/>
    <col min="77" max="77" width="15.28515625" customWidth="1"/>
    <col min="78" max="78" width="9.85546875" bestFit="1" customWidth="1"/>
    <col min="79" max="79" width="12.28515625" customWidth="1"/>
    <col min="80" max="81" width="11.7109375" customWidth="1"/>
    <col min="82" max="83" width="12.42578125" customWidth="1"/>
    <col min="84" max="84" width="14.28515625" customWidth="1"/>
    <col min="85" max="85" width="14.42578125" customWidth="1"/>
    <col min="86" max="86" width="10.28515625" customWidth="1"/>
    <col min="87" max="87" width="13.7109375" customWidth="1"/>
    <col min="88" max="88" width="16.7109375" customWidth="1"/>
    <col min="89" max="89" width="15" customWidth="1"/>
    <col min="90" max="90" width="14" customWidth="1"/>
    <col min="91" max="91" width="17.140625" customWidth="1"/>
    <col min="92" max="92" width="18.42578125" customWidth="1"/>
    <col min="93" max="93" width="11.28515625" customWidth="1"/>
    <col min="94" max="94" width="12.7109375" customWidth="1"/>
    <col min="95" max="95" width="17.85546875" customWidth="1"/>
    <col min="96" max="96" width="11.85546875" customWidth="1"/>
    <col min="97" max="97" width="12.85546875" customWidth="1"/>
    <col min="98" max="98" width="9.85546875" bestFit="1" customWidth="1"/>
    <col min="99" max="99" width="17.42578125" customWidth="1"/>
    <col min="100" max="100" width="21.5703125" customWidth="1"/>
    <col min="101" max="101" width="18.85546875" customWidth="1"/>
    <col min="102" max="102" width="11.85546875" customWidth="1"/>
    <col min="103" max="103" width="11" customWidth="1"/>
    <col min="104" max="104" width="12.42578125" customWidth="1"/>
    <col min="105" max="105" width="11.85546875" customWidth="1"/>
    <col min="106" max="106" width="10.5703125" customWidth="1"/>
    <col min="107" max="107" width="12.42578125" customWidth="1"/>
    <col min="110" max="110" width="13.5703125" customWidth="1"/>
    <col min="111" max="111" width="10.5703125" customWidth="1"/>
    <col min="112" max="112" width="14.140625" customWidth="1"/>
    <col min="113" max="113" width="17.28515625" customWidth="1"/>
    <col min="114" max="114" width="14" customWidth="1"/>
    <col min="115" max="115" width="10.140625" bestFit="1" customWidth="1"/>
    <col min="116" max="116" width="16.28515625" customWidth="1"/>
    <col min="117" max="117" width="16.7109375" customWidth="1"/>
    <col min="118" max="118" width="11.42578125" bestFit="1" customWidth="1"/>
    <col min="119" max="119" width="10.140625" bestFit="1" customWidth="1"/>
    <col min="120" max="120" width="12.42578125" customWidth="1"/>
    <col min="121" max="121" width="20.5703125" customWidth="1"/>
    <col min="122" max="122" width="21.7109375" customWidth="1"/>
    <col min="123" max="123" width="13.140625" customWidth="1"/>
    <col min="124" max="124" width="23.7109375" customWidth="1"/>
    <col min="125" max="125" width="17.28515625" customWidth="1"/>
    <col min="126" max="126" width="11.7109375" customWidth="1"/>
    <col min="127" max="127" width="13.140625" customWidth="1"/>
    <col min="128" max="128" width="12.140625" customWidth="1"/>
    <col min="129" max="131" width="10.140625" bestFit="1" customWidth="1"/>
    <col min="132" max="132" width="11.42578125" bestFit="1" customWidth="1"/>
    <col min="133" max="133" width="14.7109375" customWidth="1"/>
    <col min="134" max="134" width="10.140625" bestFit="1" customWidth="1"/>
    <col min="135" max="135" width="20" customWidth="1"/>
    <col min="136" max="136" width="17.42578125" customWidth="1"/>
    <col min="145" max="145" width="10.28515625" customWidth="1"/>
    <col min="146" max="146" width="10.85546875" customWidth="1"/>
    <col min="147" max="148" width="10" bestFit="1" customWidth="1"/>
    <col min="149" max="149" width="17.28515625" customWidth="1"/>
    <col min="150" max="150" width="11.5703125" customWidth="1"/>
    <col min="151" max="151" width="11.7109375" customWidth="1"/>
    <col min="152" max="152" width="18.140625" customWidth="1"/>
    <col min="153" max="153" width="13" customWidth="1"/>
    <col min="154" max="155" width="10" bestFit="1" customWidth="1"/>
    <col min="156" max="156" width="15.85546875" customWidth="1"/>
    <col min="157" max="157" width="17.28515625" customWidth="1"/>
    <col min="158" max="158" width="11.7109375" customWidth="1"/>
    <col min="159" max="159" width="10" bestFit="1" customWidth="1"/>
    <col min="160" max="160" width="11.42578125" bestFit="1" customWidth="1"/>
    <col min="161" max="161" width="10" bestFit="1" customWidth="1"/>
    <col min="162" max="162" width="19.5703125" customWidth="1"/>
    <col min="163" max="163" width="14.7109375" customWidth="1"/>
    <col min="164" max="164" width="14.42578125" customWidth="1"/>
    <col min="165" max="166" width="10" bestFit="1" customWidth="1"/>
    <col min="167" max="167" width="13" customWidth="1"/>
    <col min="170" max="170" width="20.7109375" customWidth="1"/>
    <col min="171" max="171" width="23.140625" customWidth="1"/>
    <col min="172" max="172" width="19.85546875" customWidth="1"/>
    <col min="173" max="173" width="17.5703125" customWidth="1"/>
    <col min="174" max="174" width="16.85546875" customWidth="1"/>
    <col min="175" max="175" width="16" customWidth="1"/>
    <col min="176" max="176" width="12.5703125" customWidth="1"/>
    <col min="177" max="177" width="17.42578125" customWidth="1"/>
    <col min="178" max="178" width="26.140625" customWidth="1"/>
    <col min="179" max="179" width="25.140625" customWidth="1"/>
    <col min="180" max="180" width="27.28515625" customWidth="1"/>
    <col min="181" max="181" width="17" customWidth="1"/>
    <col min="182" max="182" width="19.5703125" customWidth="1"/>
    <col min="183" max="183" width="16.140625" customWidth="1"/>
    <col min="184" max="184" width="13.5703125" customWidth="1"/>
    <col min="185" max="185" width="15.5703125" customWidth="1"/>
    <col min="186" max="186" width="40" customWidth="1"/>
    <col min="187" max="187" width="9.7109375" bestFit="1" customWidth="1"/>
    <col min="188" max="188" width="11" customWidth="1"/>
    <col min="189" max="189" width="12.42578125" customWidth="1"/>
    <col min="190" max="190" width="20.5703125" customWidth="1"/>
    <col min="191" max="191" width="27.7109375" customWidth="1"/>
    <col min="192" max="192" width="25.85546875" customWidth="1"/>
    <col min="193" max="193" width="18.7109375" customWidth="1"/>
    <col min="194" max="194" width="21.85546875" customWidth="1"/>
    <col min="195" max="195" width="16.140625" customWidth="1"/>
    <col min="196" max="196" width="16.5703125" customWidth="1"/>
    <col min="197" max="197" width="13.42578125" customWidth="1"/>
    <col min="198" max="198" width="24.85546875" customWidth="1"/>
    <col min="199" max="199" width="33.42578125" customWidth="1"/>
    <col min="205" max="205" width="19" customWidth="1"/>
    <col min="206" max="207" width="18.28515625" customWidth="1"/>
    <col min="208" max="208" width="9.140625" bestFit="1" customWidth="1"/>
    <col min="209" max="209" width="10.85546875" bestFit="1" customWidth="1"/>
    <col min="210" max="210" width="10.28515625" customWidth="1"/>
    <col min="211" max="211" width="11.7109375" customWidth="1"/>
    <col min="212" max="212" width="12.42578125" customWidth="1"/>
    <col min="217" max="217" width="11.5703125" customWidth="1"/>
    <col min="218" max="218" width="9.85546875" bestFit="1" customWidth="1"/>
    <col min="219" max="219" width="25" customWidth="1"/>
    <col min="220" max="220" width="13.28515625" customWidth="1"/>
    <col min="221" max="221" width="9.85546875" bestFit="1" customWidth="1"/>
    <col min="222" max="222" width="11.42578125" customWidth="1"/>
    <col min="223" max="223" width="11.42578125" bestFit="1" customWidth="1"/>
    <col min="224" max="224" width="11.28515625" customWidth="1"/>
    <col min="225" max="226" width="9.85546875" bestFit="1" customWidth="1"/>
    <col min="227" max="227" width="22.28515625" customWidth="1"/>
    <col min="228" max="228" width="10.140625" customWidth="1"/>
    <col min="233" max="233" width="27.140625" customWidth="1"/>
    <col min="234" max="234" width="27.28515625" customWidth="1"/>
    <col min="236" max="236" width="11.42578125" customWidth="1"/>
    <col min="237" max="237" width="12.7109375" customWidth="1"/>
    <col min="238" max="238" width="18.28515625" customWidth="1"/>
    <col min="239" max="239" width="11.7109375" customWidth="1"/>
    <col min="240" max="240" width="12" customWidth="1"/>
    <col min="241" max="241" width="19.28515625" customWidth="1"/>
    <col min="242" max="242" width="11.85546875" customWidth="1"/>
    <col min="243" max="243" width="12.28515625" customWidth="1"/>
    <col min="244" max="244" width="14.28515625" customWidth="1"/>
    <col min="245" max="245" width="16.140625" customWidth="1"/>
    <col min="246" max="246" width="10.42578125" bestFit="1" customWidth="1"/>
    <col min="247" max="247" width="19.28515625" customWidth="1"/>
    <col min="248" max="248" width="22.7109375" customWidth="1"/>
    <col min="249" max="249" width="14.140625" customWidth="1"/>
    <col min="250" max="250" width="16.140625" customWidth="1"/>
    <col min="251" max="251" width="26.5703125" customWidth="1"/>
    <col min="252" max="252" width="25.140625" customWidth="1"/>
    <col min="253" max="253" width="21" customWidth="1"/>
    <col min="254" max="254" width="26.5703125" customWidth="1"/>
    <col min="255" max="255" width="25.28515625" customWidth="1"/>
    <col min="256" max="256" width="10.42578125" bestFit="1" customWidth="1"/>
    <col min="257" max="257" width="19.140625" customWidth="1"/>
    <col min="258" max="258" width="18.7109375" customWidth="1"/>
    <col min="259" max="259" width="17.85546875" customWidth="1"/>
    <col min="260" max="260" width="22.42578125" customWidth="1"/>
    <col min="261" max="261" width="21.42578125" customWidth="1"/>
    <col min="262" max="262" width="22.140625" customWidth="1"/>
    <col min="263" max="263" width="22" customWidth="1"/>
    <col min="264" max="264" width="25" customWidth="1"/>
    <col min="265" max="265" width="20.5703125" customWidth="1"/>
    <col min="266" max="266" width="14" customWidth="1"/>
    <col min="267" max="267" width="24.5703125" customWidth="1"/>
    <col min="268" max="268" width="43.7109375" customWidth="1"/>
    <col min="269" max="269" width="37.5703125" customWidth="1"/>
    <col min="270" max="270" width="26.85546875" customWidth="1"/>
    <col min="271" max="271" width="16.85546875" customWidth="1"/>
    <col min="272" max="272" width="29.42578125" customWidth="1"/>
    <col min="273" max="273" width="25" customWidth="1"/>
    <col min="274" max="274" width="27.85546875" customWidth="1"/>
    <col min="275" max="275" width="26.85546875" customWidth="1"/>
    <col min="276" max="276" width="35.140625" customWidth="1"/>
    <col min="277" max="277" width="24.28515625" customWidth="1"/>
    <col min="278" max="278" width="28.28515625" customWidth="1"/>
    <col min="279" max="279" width="26.85546875" customWidth="1"/>
    <col min="280" max="280" width="30.140625" customWidth="1"/>
    <col min="281" max="281" width="27.140625" customWidth="1"/>
    <col min="282" max="282" width="33" customWidth="1"/>
    <col min="283" max="283" width="27.7109375" customWidth="1"/>
    <col min="284" max="284" width="27.42578125" customWidth="1"/>
    <col min="285" max="285" width="27.7109375" customWidth="1"/>
    <col min="286" max="286" width="21.28515625" customWidth="1"/>
    <col min="287" max="287" width="27" customWidth="1"/>
    <col min="288" max="288" width="27.5703125" customWidth="1"/>
    <col min="289" max="289" width="39.5703125" customWidth="1"/>
    <col min="290" max="290" width="27.5703125" customWidth="1"/>
    <col min="291" max="291" width="28.140625" customWidth="1"/>
    <col min="292" max="292" width="28.42578125" customWidth="1"/>
    <col min="293" max="294" width="27.85546875" customWidth="1"/>
    <col min="295" max="295" width="28.5703125" customWidth="1"/>
    <col min="296" max="296" width="27.42578125" customWidth="1"/>
    <col min="297" max="297" width="28.5703125" customWidth="1"/>
    <col min="298" max="298" width="37" customWidth="1"/>
    <col min="299" max="299" width="27.5703125" customWidth="1"/>
    <col min="300" max="300" width="26.85546875" customWidth="1"/>
    <col min="301" max="301" width="28.140625" customWidth="1"/>
    <col min="302" max="302" width="27.140625" customWidth="1"/>
    <col min="303" max="303" width="27.7109375" customWidth="1"/>
    <col min="304" max="304" width="45.42578125" customWidth="1"/>
    <col min="305" max="305" width="20" customWidth="1"/>
    <col min="306" max="306" width="23.5703125" customWidth="1"/>
    <col min="307" max="307" width="26.85546875" customWidth="1"/>
    <col min="308" max="309" width="27.7109375" customWidth="1"/>
    <col min="310" max="310" width="30" customWidth="1"/>
    <col min="311" max="311" width="30.42578125" customWidth="1"/>
    <col min="312" max="312" width="13.42578125" customWidth="1"/>
    <col min="313" max="313" width="29" customWidth="1"/>
    <col min="314" max="314" width="24" customWidth="1"/>
    <col min="315" max="315" width="31.7109375" customWidth="1"/>
    <col min="316" max="316" width="31.5703125" customWidth="1"/>
    <col min="317" max="317" width="19.5703125" customWidth="1"/>
    <col min="318" max="318" width="36.7109375" customWidth="1"/>
    <col min="319" max="319" width="31.7109375" customWidth="1"/>
    <col min="320" max="320" width="28.140625" customWidth="1"/>
    <col min="321" max="321" width="12.7109375" bestFit="1" customWidth="1"/>
    <col min="322" max="322" width="18.42578125" customWidth="1"/>
    <col min="323" max="323" width="26.7109375" customWidth="1"/>
    <col min="324" max="324" width="27.42578125" customWidth="1"/>
    <col min="325" max="325" width="33.5703125" customWidth="1"/>
    <col min="326" max="326" width="27.85546875" customWidth="1"/>
    <col min="327" max="327" width="28.140625" customWidth="1"/>
    <col min="328" max="328" width="28.5703125" customWidth="1"/>
    <col min="329" max="329" width="29.7109375" customWidth="1"/>
    <col min="330" max="330" width="28.140625" customWidth="1"/>
    <col min="331" max="331" width="27.7109375" customWidth="1"/>
    <col min="332" max="332" width="48.85546875" customWidth="1"/>
    <col min="333" max="333" width="27.42578125" customWidth="1"/>
    <col min="334" max="335" width="28.42578125" customWidth="1"/>
    <col min="336" max="336" width="28.28515625" customWidth="1"/>
    <col min="337" max="337" width="27.42578125" customWidth="1"/>
    <col min="338" max="338" width="27.7109375" customWidth="1"/>
    <col min="339" max="339" width="28.5703125" customWidth="1"/>
    <col min="340" max="340" width="27.140625" customWidth="1"/>
    <col min="341" max="341" width="27.7109375" customWidth="1"/>
    <col min="342" max="342" width="26.140625" customWidth="1"/>
    <col min="343" max="343" width="32.42578125" customWidth="1"/>
    <col min="344" max="344" width="29" customWidth="1"/>
    <col min="345" max="345" width="28.42578125" customWidth="1"/>
    <col min="346" max="346" width="29.140625" customWidth="1"/>
    <col min="347" max="347" width="27.42578125" customWidth="1"/>
    <col min="348" max="348" width="43.42578125" customWidth="1"/>
    <col min="349" max="349" width="27.85546875" customWidth="1"/>
    <col min="350" max="350" width="29.28515625" customWidth="1"/>
    <col min="351" max="351" width="27.42578125" customWidth="1"/>
    <col min="352" max="352" width="27.7109375" customWidth="1"/>
    <col min="353" max="353" width="28.28515625" customWidth="1"/>
    <col min="354" max="354" width="17.42578125" customWidth="1"/>
    <col min="355" max="356" width="21.85546875" customWidth="1"/>
    <col min="357" max="357" width="27.5703125" customWidth="1"/>
    <col min="358" max="358" width="26.140625" customWidth="1"/>
    <col min="359" max="359" width="26.28515625" customWidth="1"/>
    <col min="360" max="360" width="27.7109375" customWidth="1"/>
    <col min="361" max="361" width="28.5703125" customWidth="1"/>
    <col min="362" max="362" width="27.7109375" customWidth="1"/>
    <col min="363" max="363" width="27.140625" customWidth="1"/>
    <col min="364" max="364" width="28.28515625" customWidth="1"/>
    <col min="365" max="365" width="33.85546875" customWidth="1"/>
    <col min="366" max="366" width="40.85546875" customWidth="1"/>
    <col min="367" max="367" width="25" customWidth="1"/>
    <col min="368" max="368" width="26.85546875" customWidth="1"/>
    <col min="369" max="369" width="40.140625" customWidth="1"/>
    <col min="370" max="370" width="28.140625" customWidth="1"/>
    <col min="371" max="371" width="26.7109375" customWidth="1"/>
    <col min="372" max="372" width="27.140625" customWidth="1"/>
    <col min="373" max="374" width="27.42578125" customWidth="1"/>
    <col min="375" max="375" width="27.85546875" customWidth="1"/>
    <col min="376" max="377" width="28.28515625" customWidth="1"/>
    <col min="378" max="378" width="26.85546875" customWidth="1"/>
    <col min="379" max="379" width="27.7109375" customWidth="1"/>
    <col min="380" max="380" width="37" customWidth="1"/>
    <col min="381" max="381" width="29.28515625" customWidth="1"/>
    <col min="382" max="382" width="27.85546875" customWidth="1"/>
    <col min="383" max="383" width="27.140625" customWidth="1"/>
    <col min="384" max="384" width="27.7109375" customWidth="1"/>
    <col min="385" max="385" width="28.5703125" customWidth="1"/>
    <col min="386" max="386" width="27.5703125" customWidth="1"/>
    <col min="387" max="387" width="49.5703125" customWidth="1"/>
    <col min="388" max="388" width="73.85546875" customWidth="1"/>
    <col min="389" max="389" width="48" customWidth="1"/>
    <col min="390" max="391" width="27.7109375" customWidth="1"/>
    <col min="392" max="392" width="28.140625" customWidth="1"/>
    <col min="393" max="393" width="27.7109375" customWidth="1"/>
    <col min="394" max="395" width="27.140625" customWidth="1"/>
    <col min="396" max="396" width="27.42578125" customWidth="1"/>
    <col min="397" max="397" width="28.42578125" customWidth="1"/>
    <col min="398" max="398" width="26.85546875" customWidth="1"/>
    <col min="399" max="400" width="28.28515625" customWidth="1"/>
    <col min="401" max="401" width="37.5703125" customWidth="1"/>
    <col min="402" max="402" width="29.7109375" customWidth="1"/>
    <col min="403" max="403" width="27.5703125" customWidth="1"/>
    <col min="404" max="404" width="27.140625" customWidth="1"/>
    <col min="405" max="405" width="27.7109375" customWidth="1"/>
    <col min="406" max="406" width="27" customWidth="1"/>
    <col min="407" max="407" width="37.28515625" customWidth="1"/>
    <col min="408" max="408" width="27.5703125" customWidth="1"/>
    <col min="409" max="409" width="32.28515625" customWidth="1"/>
    <col min="410" max="410" width="15.7109375" customWidth="1"/>
    <col min="411" max="411" width="27.7109375" customWidth="1"/>
    <col min="412" max="412" width="27" customWidth="1"/>
    <col min="413" max="413" width="26.7109375" customWidth="1"/>
    <col min="414" max="414" width="26.42578125" customWidth="1"/>
    <col min="415" max="415" width="27" customWidth="1"/>
    <col min="416" max="416" width="27.7109375" customWidth="1"/>
    <col min="417" max="417" width="27.85546875" customWidth="1"/>
    <col min="418" max="418" width="28.28515625" customWidth="1"/>
    <col min="419" max="419" width="28.85546875" customWidth="1"/>
    <col min="420" max="420" width="27.85546875" customWidth="1"/>
    <col min="421" max="421" width="27.42578125" customWidth="1"/>
    <col min="422" max="422" width="27" customWidth="1"/>
    <col min="423" max="423" width="27.140625" customWidth="1"/>
    <col min="424" max="424" width="29" customWidth="1"/>
    <col min="425" max="425" width="27.5703125" customWidth="1"/>
    <col min="426" max="426" width="27.140625" customWidth="1"/>
    <col min="427" max="427" width="29" customWidth="1"/>
    <col min="428" max="428" width="26.85546875" customWidth="1"/>
    <col min="429" max="429" width="27.5703125" customWidth="1"/>
    <col min="430" max="430" width="30.85546875" customWidth="1"/>
    <col min="431" max="431" width="56.7109375" customWidth="1"/>
    <col min="432" max="432" width="26.85546875" customWidth="1"/>
    <col min="433" max="433" width="27.7109375" customWidth="1"/>
    <col min="434" max="434" width="27.5703125" customWidth="1"/>
    <col min="435" max="435" width="27.85546875" customWidth="1"/>
    <col min="436" max="436" width="27.140625" customWidth="1"/>
    <col min="437" max="437" width="26.140625" customWidth="1"/>
    <col min="438" max="438" width="47.7109375" customWidth="1"/>
    <col min="439" max="439" width="27.7109375" customWidth="1"/>
    <col min="440" max="440" width="27.85546875" customWidth="1"/>
    <col min="441" max="441" width="27.42578125" customWidth="1"/>
    <col min="442" max="442" width="27" customWidth="1"/>
    <col min="443" max="443" width="27.140625" customWidth="1"/>
    <col min="444" max="444" width="27.42578125" customWidth="1"/>
    <col min="445" max="445" width="26.85546875" customWidth="1"/>
    <col min="446" max="447" width="28.140625" customWidth="1"/>
    <col min="448" max="448" width="27.85546875" customWidth="1"/>
    <col min="449" max="449" width="28.28515625" customWidth="1"/>
    <col min="450" max="450" width="27.7109375" customWidth="1"/>
    <col min="451" max="451" width="27.140625" customWidth="1"/>
    <col min="452" max="452" width="27.7109375" customWidth="1"/>
    <col min="453" max="453" width="27.42578125" customWidth="1"/>
    <col min="454" max="454" width="26.7109375" customWidth="1"/>
    <col min="455" max="455" width="27.140625" customWidth="1"/>
    <col min="456" max="456" width="28.140625" customWidth="1"/>
    <col min="457" max="457" width="27.5703125" customWidth="1"/>
    <col min="458" max="458" width="26.85546875" customWidth="1"/>
    <col min="459" max="459" width="27" customWidth="1"/>
    <col min="460" max="460" width="27.5703125" customWidth="1"/>
    <col min="461" max="461" width="27.85546875" customWidth="1"/>
    <col min="462" max="462" width="28.28515625" customWidth="1"/>
    <col min="463" max="463" width="27" customWidth="1"/>
    <col min="464" max="465" width="27.7109375" customWidth="1"/>
    <col min="466" max="466" width="27.140625" customWidth="1"/>
    <col min="467" max="467" width="27.7109375" customWidth="1"/>
    <col min="468" max="468" width="27.5703125" customWidth="1"/>
    <col min="469" max="470" width="27.7109375" customWidth="1"/>
    <col min="471" max="471" width="27.140625" customWidth="1"/>
    <col min="472" max="472" width="28.42578125" customWidth="1"/>
    <col min="473" max="473" width="27.42578125" customWidth="1"/>
    <col min="474" max="474" width="27.140625" customWidth="1"/>
    <col min="475" max="475" width="27.7109375" customWidth="1"/>
    <col min="476" max="476" width="27.85546875" customWidth="1"/>
    <col min="477" max="477" width="27.42578125" customWidth="1"/>
    <col min="478" max="478" width="44.28515625" customWidth="1"/>
    <col min="479" max="479" width="28.140625" customWidth="1"/>
    <col min="480" max="480" width="27.7109375" customWidth="1"/>
    <col min="481" max="481" width="26.85546875" customWidth="1"/>
    <col min="482" max="482" width="27.42578125" customWidth="1"/>
    <col min="483" max="483" width="28.140625" customWidth="1"/>
    <col min="484" max="484" width="27" customWidth="1"/>
    <col min="485" max="486" width="27.85546875" customWidth="1"/>
    <col min="487" max="487" width="27" customWidth="1"/>
    <col min="488" max="488" width="27.42578125" customWidth="1"/>
    <col min="489" max="489" width="28.85546875" customWidth="1"/>
    <col min="490" max="490" width="27.5703125" customWidth="1"/>
    <col min="491" max="492" width="27.85546875" customWidth="1"/>
    <col min="493" max="493" width="27.7109375" customWidth="1"/>
    <col min="494" max="494" width="27.140625" customWidth="1"/>
    <col min="495" max="495" width="27.42578125" customWidth="1"/>
    <col min="496" max="496" width="27.7109375" customWidth="1"/>
    <col min="497" max="497" width="27.85546875" customWidth="1"/>
    <col min="498" max="498" width="27.140625" customWidth="1"/>
    <col min="499" max="499" width="28.42578125" customWidth="1"/>
    <col min="500" max="500" width="36.85546875" customWidth="1"/>
    <col min="501" max="501" width="38.42578125" customWidth="1"/>
    <col min="502" max="503" width="27" customWidth="1"/>
    <col min="504" max="504" width="27.85546875" customWidth="1"/>
    <col min="505" max="505" width="27.5703125" customWidth="1"/>
    <col min="506" max="506" width="28.5703125" customWidth="1"/>
    <col min="507" max="507" width="28.140625" customWidth="1"/>
    <col min="508" max="509" width="29.28515625" customWidth="1"/>
    <col min="510" max="510" width="27.42578125" customWidth="1"/>
    <col min="511" max="511" width="28.42578125" customWidth="1"/>
    <col min="512" max="512" width="27" customWidth="1"/>
    <col min="513" max="513" width="28.140625" customWidth="1"/>
    <col min="514" max="514" width="27.5703125" customWidth="1"/>
    <col min="515" max="515" width="27.7109375" customWidth="1"/>
    <col min="516" max="516" width="27.85546875" customWidth="1"/>
    <col min="517" max="517" width="27" customWidth="1"/>
    <col min="518" max="518" width="28.28515625" customWidth="1"/>
    <col min="519" max="519" width="28.5703125" customWidth="1"/>
    <col min="520" max="520" width="27.85546875" customWidth="1"/>
    <col min="521" max="521" width="27.5703125" customWidth="1"/>
    <col min="522" max="522" width="27.42578125" customWidth="1"/>
    <col min="523" max="523" width="33" customWidth="1"/>
    <col min="524" max="524" width="27" customWidth="1"/>
    <col min="525" max="525" width="30.7109375" customWidth="1"/>
    <col min="526" max="526" width="28.140625" customWidth="1"/>
    <col min="527" max="527" width="27.140625" customWidth="1"/>
    <col min="528" max="528" width="46.7109375" customWidth="1"/>
    <col min="529" max="529" width="27.5703125" customWidth="1"/>
    <col min="530" max="530" width="28.28515625" customWidth="1"/>
    <col min="531" max="532" width="27.42578125" customWidth="1"/>
    <col min="533" max="533" width="27" customWidth="1"/>
    <col min="534" max="534" width="28.140625" customWidth="1"/>
    <col min="535" max="535" width="27" customWidth="1"/>
    <col min="536" max="536" width="28.140625" customWidth="1"/>
    <col min="537" max="538" width="27.85546875" customWidth="1"/>
    <col min="539" max="539" width="27.140625" customWidth="1"/>
    <col min="540" max="540" width="27.5703125" customWidth="1"/>
    <col min="541" max="541" width="30.28515625" customWidth="1"/>
    <col min="542" max="542" width="30.85546875" customWidth="1"/>
    <col min="543" max="543" width="32.42578125" customWidth="1"/>
    <col min="544" max="544" width="32.28515625" customWidth="1"/>
    <col min="545" max="545" width="31.140625" customWidth="1"/>
    <col min="546" max="546" width="27.140625" customWidth="1"/>
    <col min="547" max="547" width="28.42578125" customWidth="1"/>
    <col min="548" max="548" width="27.7109375" customWidth="1"/>
    <col min="549" max="549" width="28.140625" customWidth="1"/>
    <col min="550" max="550" width="27.5703125" customWidth="1"/>
    <col min="551" max="551" width="31.7109375" customWidth="1"/>
    <col min="552" max="552" width="26.7109375" customWidth="1"/>
    <col min="553" max="553" width="27.7109375" customWidth="1"/>
    <col min="554" max="554" width="27.5703125" customWidth="1"/>
    <col min="555" max="555" width="27.42578125" customWidth="1"/>
    <col min="556" max="556" width="28.28515625" customWidth="1"/>
    <col min="557" max="557" width="27.5703125" customWidth="1"/>
    <col min="558" max="558" width="27.140625" customWidth="1"/>
    <col min="559" max="560" width="28.140625" customWidth="1"/>
    <col min="561" max="561" width="27.140625" customWidth="1"/>
    <col min="562" max="562" width="35.85546875" customWidth="1"/>
    <col min="563" max="563" width="27.42578125" customWidth="1"/>
    <col min="564" max="564" width="27.5703125" customWidth="1"/>
    <col min="565" max="565" width="27.140625" customWidth="1"/>
    <col min="566" max="566" width="28.140625" customWidth="1"/>
    <col min="567" max="567" width="27.85546875" customWidth="1"/>
    <col min="568" max="568" width="28.28515625" customWidth="1"/>
    <col min="569" max="569" width="28.140625" customWidth="1"/>
    <col min="570" max="570" width="27.7109375" customWidth="1"/>
    <col min="571" max="571" width="27.5703125" customWidth="1"/>
    <col min="572" max="572" width="27.140625" customWidth="1"/>
    <col min="573" max="573" width="27.7109375" customWidth="1"/>
    <col min="574" max="574" width="29" customWidth="1"/>
    <col min="575" max="575" width="27.7109375" customWidth="1"/>
    <col min="576" max="576" width="28.140625" customWidth="1"/>
    <col min="577" max="577" width="27.140625" customWidth="1"/>
    <col min="578" max="578" width="37.140625" customWidth="1"/>
    <col min="579" max="579" width="41.85546875" customWidth="1"/>
    <col min="580" max="580" width="28.28515625" customWidth="1"/>
    <col min="581" max="581" width="27.42578125" customWidth="1"/>
    <col min="582" max="582" width="27.85546875" customWidth="1"/>
    <col min="583" max="583" width="27.42578125" customWidth="1"/>
    <col min="584" max="584" width="29.85546875" customWidth="1"/>
    <col min="585" max="585" width="27.7109375" customWidth="1"/>
    <col min="586" max="587" width="28.140625" customWidth="1"/>
    <col min="588" max="588" width="27.42578125" customWidth="1"/>
    <col min="589" max="589" width="28.28515625" customWidth="1"/>
    <col min="590" max="590" width="27.42578125" customWidth="1"/>
    <col min="591" max="591" width="43.5703125" customWidth="1"/>
    <col min="592" max="592" width="27.140625" customWidth="1"/>
    <col min="593" max="593" width="27.7109375" customWidth="1"/>
    <col min="594" max="594" width="27.140625" customWidth="1"/>
    <col min="595" max="595" width="28.42578125" customWidth="1"/>
    <col min="596" max="596" width="28.140625" customWidth="1"/>
    <col min="597" max="597" width="37.140625" customWidth="1"/>
    <col min="598" max="598" width="35" customWidth="1"/>
    <col min="599" max="599" width="54" customWidth="1"/>
    <col min="600" max="600" width="27.5703125" customWidth="1"/>
    <col min="601" max="601" width="27.7109375" customWidth="1"/>
    <col min="602" max="602" width="28.5703125" customWidth="1"/>
    <col min="603" max="603" width="28.28515625" customWidth="1"/>
    <col min="604" max="604" width="27.85546875" customWidth="1"/>
    <col min="605" max="605" width="30" customWidth="1"/>
    <col min="606" max="606" width="19.5703125" customWidth="1"/>
    <col min="607" max="607" width="26.42578125" customWidth="1"/>
    <col min="608" max="609" width="28.42578125" customWidth="1"/>
    <col min="610" max="610" width="27.85546875" customWidth="1"/>
    <col min="611" max="611" width="27.5703125" customWidth="1"/>
    <col min="612" max="612" width="28.28515625" customWidth="1"/>
    <col min="613" max="613" width="27.5703125" customWidth="1"/>
    <col min="614" max="614" width="27.7109375" customWidth="1"/>
    <col min="615" max="615" width="28.42578125" customWidth="1"/>
    <col min="616" max="616" width="28.85546875" customWidth="1"/>
    <col min="617" max="617" width="27.42578125" customWidth="1"/>
    <col min="618" max="618" width="31.42578125" customWidth="1"/>
    <col min="619" max="619" width="41.42578125" customWidth="1"/>
    <col min="620" max="621" width="27" customWidth="1"/>
    <col min="650" max="650" width="12.7109375" bestFit="1" customWidth="1"/>
  </cols>
  <sheetData>
    <row r="1" spans="2:650" x14ac:dyDescent="0.25">
      <c r="B1" s="6" t="s">
        <v>2</v>
      </c>
    </row>
    <row r="2" spans="2:650" x14ac:dyDescent="0.25">
      <c r="G2" t="s">
        <v>78</v>
      </c>
      <c r="AH2" s="25" t="s">
        <v>167</v>
      </c>
      <c r="AI2" s="25" t="s">
        <v>165</v>
      </c>
      <c r="AJ2" s="25" t="s">
        <v>164</v>
      </c>
      <c r="AK2" s="25" t="s">
        <v>175</v>
      </c>
      <c r="AL2" s="25" t="s">
        <v>181</v>
      </c>
      <c r="AM2" s="25" t="s">
        <v>182</v>
      </c>
      <c r="AN2" s="25" t="s">
        <v>167</v>
      </c>
      <c r="AO2" s="25" t="s">
        <v>166</v>
      </c>
      <c r="AP2" s="25" t="s">
        <v>165</v>
      </c>
      <c r="AQ2" s="25" t="s">
        <v>164</v>
      </c>
      <c r="AR2" s="25" t="s">
        <v>175</v>
      </c>
      <c r="AS2" s="25" t="s">
        <v>181</v>
      </c>
      <c r="AT2" s="25" t="s">
        <v>182</v>
      </c>
      <c r="AU2" s="25" t="s">
        <v>167</v>
      </c>
      <c r="AV2" s="25" t="s">
        <v>166</v>
      </c>
      <c r="AW2" s="25" t="s">
        <v>165</v>
      </c>
      <c r="AX2" s="25" t="s">
        <v>167</v>
      </c>
      <c r="AY2" s="25" t="s">
        <v>166</v>
      </c>
      <c r="AZ2" s="25" t="s">
        <v>165</v>
      </c>
      <c r="BA2" s="25" t="s">
        <v>164</v>
      </c>
      <c r="BB2" s="25" t="s">
        <v>166</v>
      </c>
      <c r="BC2" s="25" t="s">
        <v>165</v>
      </c>
      <c r="BD2" s="25" t="s">
        <v>164</v>
      </c>
      <c r="BE2" s="25" t="s">
        <v>175</v>
      </c>
      <c r="BF2" s="25" t="s">
        <v>181</v>
      </c>
      <c r="BG2" s="25" t="s">
        <v>182</v>
      </c>
      <c r="BH2" s="25" t="s">
        <v>167</v>
      </c>
      <c r="BI2" s="25" t="s">
        <v>166</v>
      </c>
      <c r="BJ2" s="25" t="s">
        <v>165</v>
      </c>
      <c r="BK2" s="25" t="s">
        <v>164</v>
      </c>
      <c r="BL2" s="25" t="s">
        <v>175</v>
      </c>
      <c r="BM2" s="25" t="s">
        <v>181</v>
      </c>
      <c r="BN2" s="25" t="s">
        <v>182</v>
      </c>
      <c r="BO2" s="25" t="s">
        <v>167</v>
      </c>
      <c r="BP2" s="25" t="s">
        <v>166</v>
      </c>
      <c r="BQ2" s="25" t="s">
        <v>165</v>
      </c>
      <c r="BR2" s="25" t="s">
        <v>164</v>
      </c>
      <c r="BS2" s="25" t="s">
        <v>175</v>
      </c>
      <c r="BT2" s="25" t="s">
        <v>181</v>
      </c>
      <c r="BU2" s="25" t="s">
        <v>182</v>
      </c>
      <c r="BV2" s="25" t="s">
        <v>167</v>
      </c>
      <c r="BW2" s="25" t="s">
        <v>166</v>
      </c>
      <c r="BX2" s="25" t="s">
        <v>165</v>
      </c>
      <c r="BY2" s="25" t="s">
        <v>164</v>
      </c>
      <c r="BZ2" s="25" t="s">
        <v>175</v>
      </c>
      <c r="CA2" s="25" t="s">
        <v>181</v>
      </c>
      <c r="CB2" s="25" t="s">
        <v>182</v>
      </c>
      <c r="CC2" s="25" t="s">
        <v>167</v>
      </c>
      <c r="CD2" s="25" t="s">
        <v>166</v>
      </c>
      <c r="CE2" s="25" t="s">
        <v>166</v>
      </c>
      <c r="CF2" s="25" t="s">
        <v>165</v>
      </c>
      <c r="CG2" s="25" t="s">
        <v>164</v>
      </c>
      <c r="CH2" s="25" t="s">
        <v>175</v>
      </c>
      <c r="CI2" s="25" t="s">
        <v>181</v>
      </c>
      <c r="CJ2" s="25" t="s">
        <v>182</v>
      </c>
      <c r="CK2" s="25" t="s">
        <v>167</v>
      </c>
      <c r="CL2" s="25" t="s">
        <v>166</v>
      </c>
      <c r="CM2" s="25" t="s">
        <v>165</v>
      </c>
      <c r="CN2" s="25" t="s">
        <v>164</v>
      </c>
      <c r="CO2" s="25" t="s">
        <v>175</v>
      </c>
      <c r="CP2" s="25" t="s">
        <v>181</v>
      </c>
      <c r="CQ2" s="25" t="s">
        <v>182</v>
      </c>
      <c r="CR2" s="25" t="s">
        <v>167</v>
      </c>
      <c r="CS2" s="25" t="s">
        <v>166</v>
      </c>
      <c r="CT2" s="25" t="s">
        <v>165</v>
      </c>
      <c r="CU2" s="25" t="s">
        <v>166</v>
      </c>
      <c r="CV2" s="25" t="s">
        <v>165</v>
      </c>
      <c r="CW2" s="25" t="s">
        <v>164</v>
      </c>
      <c r="CX2" s="25" t="s">
        <v>175</v>
      </c>
      <c r="CY2" s="25" t="s">
        <v>181</v>
      </c>
      <c r="CZ2" s="25" t="s">
        <v>182</v>
      </c>
      <c r="DA2" s="25" t="s">
        <v>167</v>
      </c>
      <c r="DB2" s="25" t="s">
        <v>166</v>
      </c>
      <c r="DC2" s="25" t="s">
        <v>165</v>
      </c>
      <c r="DD2" s="25" t="s">
        <v>164</v>
      </c>
      <c r="DE2" s="25" t="s">
        <v>175</v>
      </c>
      <c r="DF2" s="25" t="s">
        <v>181</v>
      </c>
      <c r="DG2" s="25" t="s">
        <v>182</v>
      </c>
      <c r="DH2" s="25" t="s">
        <v>167</v>
      </c>
      <c r="DI2" s="25" t="s">
        <v>166</v>
      </c>
      <c r="DJ2" s="25" t="s">
        <v>165</v>
      </c>
      <c r="DK2" s="25" t="s">
        <v>164</v>
      </c>
      <c r="DL2" s="25" t="s">
        <v>175</v>
      </c>
      <c r="DM2" s="25" t="s">
        <v>181</v>
      </c>
      <c r="DN2" s="25" t="s">
        <v>182</v>
      </c>
      <c r="DO2" s="25" t="s">
        <v>167</v>
      </c>
      <c r="DP2" s="25" t="s">
        <v>166</v>
      </c>
      <c r="DQ2" s="25" t="s">
        <v>165</v>
      </c>
      <c r="DR2" s="25" t="s">
        <v>164</v>
      </c>
      <c r="DS2" s="25" t="s">
        <v>175</v>
      </c>
      <c r="DT2" s="25" t="s">
        <v>181</v>
      </c>
      <c r="DU2" s="25" t="s">
        <v>182</v>
      </c>
      <c r="DV2" s="25" t="s">
        <v>167</v>
      </c>
      <c r="DW2" s="25" t="s">
        <v>166</v>
      </c>
      <c r="DX2" s="25" t="s">
        <v>165</v>
      </c>
      <c r="DY2" s="25" t="s">
        <v>164</v>
      </c>
      <c r="DZ2" s="25" t="s">
        <v>175</v>
      </c>
      <c r="EA2" s="25" t="s">
        <v>181</v>
      </c>
      <c r="EB2" s="25" t="s">
        <v>182</v>
      </c>
      <c r="EC2" s="25" t="s">
        <v>167</v>
      </c>
      <c r="ED2" s="25" t="s">
        <v>166</v>
      </c>
      <c r="EE2" s="25" t="s">
        <v>165</v>
      </c>
      <c r="EF2" s="25" t="s">
        <v>164</v>
      </c>
      <c r="EG2" s="25" t="s">
        <v>175</v>
      </c>
      <c r="EH2" s="25" t="s">
        <v>181</v>
      </c>
      <c r="EI2" s="25" t="s">
        <v>182</v>
      </c>
      <c r="EJ2" s="25" t="s">
        <v>167</v>
      </c>
      <c r="EK2" s="25" t="s">
        <v>166</v>
      </c>
      <c r="EL2" s="25" t="s">
        <v>165</v>
      </c>
      <c r="EM2" s="25" t="s">
        <v>164</v>
      </c>
      <c r="EN2" s="25" t="s">
        <v>175</v>
      </c>
      <c r="EO2" s="25" t="s">
        <v>181</v>
      </c>
      <c r="EP2" s="25" t="s">
        <v>182</v>
      </c>
      <c r="EQ2" s="25" t="s">
        <v>167</v>
      </c>
      <c r="ER2" s="25" t="s">
        <v>166</v>
      </c>
      <c r="ES2" s="25" t="s">
        <v>165</v>
      </c>
      <c r="ET2" s="25" t="s">
        <v>164</v>
      </c>
      <c r="EU2" s="25" t="s">
        <v>175</v>
      </c>
      <c r="EV2" s="25" t="s">
        <v>181</v>
      </c>
      <c r="EW2" s="25" t="s">
        <v>182</v>
      </c>
      <c r="EX2" s="25" t="s">
        <v>167</v>
      </c>
      <c r="EY2" s="25" t="s">
        <v>166</v>
      </c>
      <c r="EZ2" s="25" t="s">
        <v>165</v>
      </c>
      <c r="FA2" s="25" t="s">
        <v>164</v>
      </c>
      <c r="FB2" s="25" t="s">
        <v>175</v>
      </c>
      <c r="FC2" s="25" t="s">
        <v>181</v>
      </c>
      <c r="FD2" s="25" t="s">
        <v>182</v>
      </c>
      <c r="FE2" s="25" t="s">
        <v>167</v>
      </c>
      <c r="FF2" s="25" t="s">
        <v>166</v>
      </c>
      <c r="FG2" s="25" t="s">
        <v>165</v>
      </c>
      <c r="FH2" s="25" t="s">
        <v>164</v>
      </c>
      <c r="FI2" s="25" t="s">
        <v>175</v>
      </c>
      <c r="FJ2" s="25" t="s">
        <v>181</v>
      </c>
      <c r="FK2" s="25" t="s">
        <v>182</v>
      </c>
      <c r="FL2" s="25" t="s">
        <v>167</v>
      </c>
      <c r="FM2" s="25" t="s">
        <v>166</v>
      </c>
      <c r="FN2" s="25" t="s">
        <v>165</v>
      </c>
      <c r="FO2" s="25" t="s">
        <v>164</v>
      </c>
      <c r="FP2" s="25" t="s">
        <v>175</v>
      </c>
      <c r="FQ2" s="25" t="s">
        <v>181</v>
      </c>
      <c r="FR2" s="25" t="s">
        <v>182</v>
      </c>
      <c r="FS2" s="25" t="s">
        <v>167</v>
      </c>
      <c r="FT2" s="25" t="s">
        <v>166</v>
      </c>
      <c r="FU2" s="25" t="s">
        <v>165</v>
      </c>
      <c r="FV2" s="25" t="s">
        <v>164</v>
      </c>
      <c r="FW2" s="25" t="s">
        <v>175</v>
      </c>
      <c r="FX2" s="25" t="s">
        <v>181</v>
      </c>
      <c r="FY2" s="25" t="s">
        <v>182</v>
      </c>
      <c r="FZ2" s="25" t="s">
        <v>167</v>
      </c>
      <c r="GA2" s="25" t="s">
        <v>166</v>
      </c>
      <c r="GB2" s="25" t="s">
        <v>165</v>
      </c>
      <c r="GC2" s="25" t="s">
        <v>164</v>
      </c>
      <c r="GD2" s="25" t="s">
        <v>175</v>
      </c>
      <c r="GE2" s="25" t="s">
        <v>181</v>
      </c>
      <c r="GF2" s="25" t="s">
        <v>182</v>
      </c>
      <c r="GG2" s="25" t="s">
        <v>167</v>
      </c>
      <c r="GH2" s="25" t="s">
        <v>166</v>
      </c>
      <c r="GI2" s="25" t="s">
        <v>165</v>
      </c>
      <c r="GJ2" s="25" t="s">
        <v>164</v>
      </c>
      <c r="GK2" s="25" t="s">
        <v>175</v>
      </c>
      <c r="GL2" s="25" t="s">
        <v>181</v>
      </c>
      <c r="GM2" s="25" t="s">
        <v>182</v>
      </c>
      <c r="GN2" s="25" t="s">
        <v>167</v>
      </c>
      <c r="GO2" s="25" t="s">
        <v>166</v>
      </c>
      <c r="GP2" s="25" t="s">
        <v>165</v>
      </c>
      <c r="GQ2" s="25" t="s">
        <v>164</v>
      </c>
      <c r="GR2" s="25" t="s">
        <v>175</v>
      </c>
      <c r="GS2" s="25" t="s">
        <v>181</v>
      </c>
      <c r="GT2" s="25" t="s">
        <v>182</v>
      </c>
      <c r="GU2" s="25" t="s">
        <v>167</v>
      </c>
      <c r="GV2" s="25" t="s">
        <v>166</v>
      </c>
      <c r="GW2" s="25" t="s">
        <v>165</v>
      </c>
      <c r="GX2" s="25" t="s">
        <v>164</v>
      </c>
      <c r="GY2" s="25" t="s">
        <v>175</v>
      </c>
      <c r="GZ2" s="25" t="s">
        <v>181</v>
      </c>
      <c r="HA2" s="25" t="s">
        <v>182</v>
      </c>
      <c r="HB2" s="25" t="s">
        <v>167</v>
      </c>
      <c r="HC2" s="25" t="s">
        <v>166</v>
      </c>
      <c r="HD2" s="25" t="s">
        <v>165</v>
      </c>
      <c r="HE2" s="25" t="s">
        <v>164</v>
      </c>
      <c r="HF2" s="25" t="s">
        <v>175</v>
      </c>
      <c r="HG2" s="25" t="s">
        <v>181</v>
      </c>
      <c r="HH2" s="25" t="s">
        <v>182</v>
      </c>
      <c r="HI2" s="25" t="s">
        <v>167</v>
      </c>
      <c r="HJ2" s="25" t="s">
        <v>166</v>
      </c>
      <c r="HK2" s="25" t="s">
        <v>165</v>
      </c>
      <c r="HL2" s="25" t="s">
        <v>164</v>
      </c>
      <c r="HM2" s="25" t="s">
        <v>175</v>
      </c>
      <c r="HN2" s="25" t="s">
        <v>181</v>
      </c>
      <c r="HO2" s="25" t="s">
        <v>182</v>
      </c>
      <c r="HP2" s="25" t="s">
        <v>167</v>
      </c>
      <c r="HQ2" s="25" t="s">
        <v>166</v>
      </c>
      <c r="HR2" s="25" t="s">
        <v>165</v>
      </c>
      <c r="HS2" s="25" t="s">
        <v>164</v>
      </c>
      <c r="HT2" s="25" t="s">
        <v>175</v>
      </c>
      <c r="HU2" s="25" t="s">
        <v>181</v>
      </c>
      <c r="HV2" s="25" t="s">
        <v>182</v>
      </c>
      <c r="HW2" s="25" t="s">
        <v>167</v>
      </c>
      <c r="HX2" s="25" t="s">
        <v>166</v>
      </c>
      <c r="HY2" s="25" t="s">
        <v>165</v>
      </c>
      <c r="HZ2" s="25" t="s">
        <v>164</v>
      </c>
      <c r="IA2" s="25" t="s">
        <v>175</v>
      </c>
      <c r="IB2" s="25" t="s">
        <v>181</v>
      </c>
      <c r="IC2" s="25" t="s">
        <v>182</v>
      </c>
      <c r="ID2" s="25" t="s">
        <v>167</v>
      </c>
      <c r="IE2" s="25" t="s">
        <v>166</v>
      </c>
      <c r="IF2" s="25" t="s">
        <v>165</v>
      </c>
      <c r="IG2" s="25" t="s">
        <v>164</v>
      </c>
      <c r="IH2" s="25" t="s">
        <v>175</v>
      </c>
      <c r="II2" s="25" t="s">
        <v>181</v>
      </c>
      <c r="IJ2" s="25" t="s">
        <v>182</v>
      </c>
      <c r="IK2" s="25" t="s">
        <v>167</v>
      </c>
      <c r="IL2" s="25" t="s">
        <v>166</v>
      </c>
      <c r="IM2" s="25" t="s">
        <v>165</v>
      </c>
      <c r="IN2" s="25" t="s">
        <v>164</v>
      </c>
      <c r="IO2" s="25" t="s">
        <v>175</v>
      </c>
      <c r="IP2" s="25" t="s">
        <v>181</v>
      </c>
      <c r="IQ2" s="25" t="s">
        <v>182</v>
      </c>
      <c r="IR2" s="25" t="s">
        <v>167</v>
      </c>
      <c r="IS2" s="25" t="s">
        <v>166</v>
      </c>
      <c r="IT2" s="25" t="s">
        <v>165</v>
      </c>
      <c r="IU2" s="25" t="s">
        <v>164</v>
      </c>
      <c r="IV2" s="25" t="s">
        <v>175</v>
      </c>
      <c r="IW2" s="25" t="s">
        <v>181</v>
      </c>
      <c r="IX2" s="25" t="s">
        <v>182</v>
      </c>
      <c r="IY2" s="25" t="s">
        <v>167</v>
      </c>
      <c r="IZ2" s="25" t="s">
        <v>166</v>
      </c>
      <c r="JA2" s="25" t="s">
        <v>165</v>
      </c>
      <c r="JB2" s="25" t="s">
        <v>164</v>
      </c>
      <c r="JC2" s="25" t="s">
        <v>175</v>
      </c>
      <c r="JD2" s="25" t="s">
        <v>181</v>
      </c>
      <c r="JE2" s="25" t="s">
        <v>182</v>
      </c>
      <c r="JF2" s="25" t="s">
        <v>167</v>
      </c>
      <c r="JG2" s="25" t="s">
        <v>166</v>
      </c>
      <c r="JH2" s="25" t="s">
        <v>165</v>
      </c>
      <c r="JI2" s="25" t="s">
        <v>164</v>
      </c>
      <c r="JJ2" s="25" t="s">
        <v>175</v>
      </c>
      <c r="JK2" s="25" t="s">
        <v>181</v>
      </c>
      <c r="JL2" s="25" t="s">
        <v>182</v>
      </c>
      <c r="JM2" s="25" t="s">
        <v>167</v>
      </c>
      <c r="JN2" s="25" t="s">
        <v>166</v>
      </c>
      <c r="JO2" s="25" t="s">
        <v>165</v>
      </c>
      <c r="JP2" s="25" t="s">
        <v>164</v>
      </c>
      <c r="JQ2" s="25" t="s">
        <v>175</v>
      </c>
      <c r="JR2" s="25" t="s">
        <v>181</v>
      </c>
      <c r="JS2" s="25" t="s">
        <v>182</v>
      </c>
      <c r="JT2" s="25" t="s">
        <v>167</v>
      </c>
      <c r="JU2" s="25" t="s">
        <v>166</v>
      </c>
      <c r="JV2" s="25" t="s">
        <v>165</v>
      </c>
      <c r="JW2" s="25" t="s">
        <v>164</v>
      </c>
      <c r="JX2" s="25" t="s">
        <v>175</v>
      </c>
      <c r="JY2" s="25" t="s">
        <v>181</v>
      </c>
      <c r="JZ2" s="25" t="s">
        <v>182</v>
      </c>
      <c r="KA2" s="25" t="s">
        <v>167</v>
      </c>
      <c r="KB2" s="25" t="s">
        <v>166</v>
      </c>
      <c r="KC2" s="25" t="s">
        <v>165</v>
      </c>
      <c r="KD2" s="25" t="s">
        <v>164</v>
      </c>
      <c r="KE2" s="25" t="s">
        <v>175</v>
      </c>
      <c r="KF2" s="25" t="s">
        <v>181</v>
      </c>
      <c r="KG2" s="25" t="s">
        <v>182</v>
      </c>
      <c r="KH2" s="25" t="s">
        <v>167</v>
      </c>
      <c r="KI2" s="25" t="s">
        <v>166</v>
      </c>
      <c r="KJ2" s="25" t="s">
        <v>165</v>
      </c>
      <c r="KK2" s="25" t="s">
        <v>164</v>
      </c>
      <c r="KL2" s="25" t="s">
        <v>175</v>
      </c>
      <c r="KM2" s="25" t="s">
        <v>181</v>
      </c>
      <c r="KN2" s="25" t="s">
        <v>182</v>
      </c>
      <c r="KO2" s="25" t="s">
        <v>167</v>
      </c>
      <c r="KP2" s="25" t="s">
        <v>166</v>
      </c>
      <c r="KQ2" s="25" t="s">
        <v>165</v>
      </c>
      <c r="KR2" s="25" t="s">
        <v>164</v>
      </c>
      <c r="KS2" s="25" t="s">
        <v>175</v>
      </c>
      <c r="KT2" s="25" t="s">
        <v>181</v>
      </c>
      <c r="KU2" s="25" t="s">
        <v>182</v>
      </c>
      <c r="KV2" s="25" t="s">
        <v>167</v>
      </c>
      <c r="KW2" s="25" t="s">
        <v>166</v>
      </c>
      <c r="KX2" s="25" t="s">
        <v>165</v>
      </c>
      <c r="KY2" s="25" t="s">
        <v>164</v>
      </c>
      <c r="KZ2" s="25" t="s">
        <v>175</v>
      </c>
      <c r="LA2" s="25" t="s">
        <v>181</v>
      </c>
      <c r="LB2" s="25" t="s">
        <v>182</v>
      </c>
      <c r="LC2" s="25" t="s">
        <v>167</v>
      </c>
      <c r="LD2" s="25" t="s">
        <v>166</v>
      </c>
      <c r="LE2" s="25" t="s">
        <v>165</v>
      </c>
      <c r="LF2" s="25" t="s">
        <v>164</v>
      </c>
      <c r="LG2" s="25" t="s">
        <v>175</v>
      </c>
      <c r="LH2" s="25" t="s">
        <v>181</v>
      </c>
      <c r="LI2" s="25" t="s">
        <v>182</v>
      </c>
      <c r="LJ2" s="25" t="s">
        <v>167</v>
      </c>
      <c r="LK2" s="25" t="s">
        <v>166</v>
      </c>
      <c r="LL2" s="25" t="s">
        <v>165</v>
      </c>
      <c r="LM2" s="25" t="s">
        <v>164</v>
      </c>
      <c r="LN2" s="25" t="s">
        <v>175</v>
      </c>
      <c r="LO2" s="25" t="s">
        <v>181</v>
      </c>
      <c r="LP2" s="25" t="s">
        <v>182</v>
      </c>
      <c r="LQ2" s="25" t="s">
        <v>167</v>
      </c>
      <c r="LR2" s="25" t="s">
        <v>166</v>
      </c>
      <c r="LS2" s="25" t="s">
        <v>165</v>
      </c>
      <c r="LT2" s="25" t="s">
        <v>164</v>
      </c>
      <c r="LU2" s="25" t="s">
        <v>175</v>
      </c>
      <c r="LV2" s="25" t="s">
        <v>181</v>
      </c>
      <c r="LW2" s="25" t="s">
        <v>182</v>
      </c>
      <c r="LX2" s="25" t="s">
        <v>167</v>
      </c>
      <c r="LY2" s="25" t="s">
        <v>166</v>
      </c>
      <c r="LZ2" s="25" t="s">
        <v>165</v>
      </c>
      <c r="MA2" s="25" t="s">
        <v>164</v>
      </c>
      <c r="MB2" s="25" t="s">
        <v>175</v>
      </c>
      <c r="MC2" s="25" t="s">
        <v>181</v>
      </c>
      <c r="MD2" s="25" t="s">
        <v>182</v>
      </c>
      <c r="ME2" s="25" t="s">
        <v>167</v>
      </c>
      <c r="MF2" s="25" t="s">
        <v>166</v>
      </c>
      <c r="MG2" s="25" t="s">
        <v>165</v>
      </c>
      <c r="MH2" s="25" t="s">
        <v>164</v>
      </c>
      <c r="MI2" s="25" t="s">
        <v>175</v>
      </c>
      <c r="MJ2" s="25" t="s">
        <v>181</v>
      </c>
      <c r="MK2" s="25" t="s">
        <v>182</v>
      </c>
      <c r="ML2" s="25" t="s">
        <v>167</v>
      </c>
      <c r="MM2" s="25" t="s">
        <v>166</v>
      </c>
      <c r="MN2" s="25" t="s">
        <v>165</v>
      </c>
      <c r="MO2" s="25" t="s">
        <v>164</v>
      </c>
      <c r="MP2" s="25" t="s">
        <v>175</v>
      </c>
      <c r="MQ2" s="25" t="s">
        <v>181</v>
      </c>
      <c r="MR2" s="25" t="s">
        <v>182</v>
      </c>
      <c r="MS2" s="25" t="s">
        <v>167</v>
      </c>
      <c r="MT2" s="25" t="s">
        <v>166</v>
      </c>
      <c r="MU2" s="25" t="s">
        <v>165</v>
      </c>
      <c r="MV2" s="25" t="s">
        <v>164</v>
      </c>
      <c r="MW2" s="25" t="s">
        <v>175</v>
      </c>
      <c r="MX2" s="25" t="s">
        <v>181</v>
      </c>
      <c r="MY2" s="25" t="s">
        <v>182</v>
      </c>
      <c r="MZ2" s="25" t="s">
        <v>167</v>
      </c>
      <c r="NA2" s="25" t="s">
        <v>166</v>
      </c>
      <c r="NB2" s="25" t="s">
        <v>165</v>
      </c>
      <c r="NC2" s="25" t="s">
        <v>164</v>
      </c>
      <c r="ND2" s="25" t="s">
        <v>175</v>
      </c>
      <c r="NE2" s="25" t="s">
        <v>181</v>
      </c>
      <c r="NF2" s="25" t="s">
        <v>182</v>
      </c>
      <c r="NG2" s="25" t="s">
        <v>167</v>
      </c>
      <c r="NH2" s="25" t="s">
        <v>166</v>
      </c>
      <c r="NI2" s="25" t="s">
        <v>165</v>
      </c>
      <c r="NJ2" s="25" t="s">
        <v>164</v>
      </c>
      <c r="NK2" s="25" t="s">
        <v>175</v>
      </c>
      <c r="NL2" s="25" t="s">
        <v>181</v>
      </c>
      <c r="NM2" s="25" t="s">
        <v>182</v>
      </c>
      <c r="NN2" s="25" t="s">
        <v>167</v>
      </c>
      <c r="NO2" s="25" t="s">
        <v>166</v>
      </c>
      <c r="NP2" s="25" t="s">
        <v>165</v>
      </c>
      <c r="NQ2" s="25" t="s">
        <v>164</v>
      </c>
      <c r="NR2" s="25" t="s">
        <v>175</v>
      </c>
      <c r="NS2" s="25" t="s">
        <v>181</v>
      </c>
      <c r="NT2" s="25" t="s">
        <v>182</v>
      </c>
      <c r="NU2" s="25" t="s">
        <v>167</v>
      </c>
      <c r="NV2" s="25" t="s">
        <v>166</v>
      </c>
      <c r="NW2" s="25" t="s">
        <v>165</v>
      </c>
      <c r="NX2" s="25" t="s">
        <v>164</v>
      </c>
      <c r="NY2" s="25" t="s">
        <v>175</v>
      </c>
      <c r="NZ2" s="25" t="s">
        <v>181</v>
      </c>
      <c r="OA2" s="25" t="s">
        <v>182</v>
      </c>
      <c r="OB2" s="25" t="s">
        <v>167</v>
      </c>
      <c r="OC2" s="25" t="s">
        <v>166</v>
      </c>
      <c r="OD2" s="25" t="s">
        <v>165</v>
      </c>
      <c r="OE2" s="25" t="s">
        <v>164</v>
      </c>
      <c r="OF2" s="25" t="s">
        <v>175</v>
      </c>
      <c r="OG2" s="25" t="s">
        <v>181</v>
      </c>
      <c r="OH2" s="25" t="s">
        <v>182</v>
      </c>
      <c r="OI2" s="25" t="s">
        <v>167</v>
      </c>
      <c r="OJ2" s="25" t="s">
        <v>166</v>
      </c>
      <c r="OK2" s="25" t="s">
        <v>165</v>
      </c>
      <c r="OL2" s="25" t="s">
        <v>164</v>
      </c>
      <c r="OM2" s="25" t="s">
        <v>175</v>
      </c>
      <c r="ON2" s="25" t="s">
        <v>181</v>
      </c>
      <c r="OO2" s="25" t="s">
        <v>182</v>
      </c>
      <c r="OP2" s="25" t="s">
        <v>167</v>
      </c>
      <c r="OQ2" s="25" t="s">
        <v>166</v>
      </c>
      <c r="OR2" s="25" t="s">
        <v>165</v>
      </c>
      <c r="OS2" s="25" t="s">
        <v>164</v>
      </c>
      <c r="OT2" s="25" t="s">
        <v>175</v>
      </c>
      <c r="OU2" s="25" t="s">
        <v>181</v>
      </c>
      <c r="OV2" s="25" t="s">
        <v>182</v>
      </c>
      <c r="OW2" s="25" t="s">
        <v>167</v>
      </c>
      <c r="OX2" s="25" t="s">
        <v>166</v>
      </c>
      <c r="OY2" s="25" t="s">
        <v>165</v>
      </c>
      <c r="OZ2" s="25" t="s">
        <v>164</v>
      </c>
      <c r="PA2" s="25" t="s">
        <v>175</v>
      </c>
      <c r="PB2" s="25" t="s">
        <v>181</v>
      </c>
      <c r="PC2" s="25" t="s">
        <v>182</v>
      </c>
      <c r="PD2" s="25" t="s">
        <v>167</v>
      </c>
      <c r="PE2" s="25" t="s">
        <v>166</v>
      </c>
      <c r="PF2" s="25" t="s">
        <v>165</v>
      </c>
      <c r="PG2" s="25" t="s">
        <v>164</v>
      </c>
      <c r="PH2" s="25" t="s">
        <v>175</v>
      </c>
      <c r="PI2" s="25" t="s">
        <v>181</v>
      </c>
      <c r="PJ2" s="25" t="s">
        <v>182</v>
      </c>
      <c r="PK2" s="25" t="s">
        <v>167</v>
      </c>
      <c r="PL2" s="25" t="s">
        <v>166</v>
      </c>
      <c r="PM2" s="25" t="s">
        <v>165</v>
      </c>
      <c r="PN2" s="25" t="s">
        <v>164</v>
      </c>
      <c r="PO2" s="25" t="s">
        <v>175</v>
      </c>
      <c r="PP2" s="25" t="s">
        <v>181</v>
      </c>
      <c r="PQ2" s="25" t="s">
        <v>182</v>
      </c>
      <c r="PR2" s="25" t="s">
        <v>167</v>
      </c>
      <c r="PS2" s="25" t="s">
        <v>166</v>
      </c>
      <c r="PT2" s="25" t="s">
        <v>165</v>
      </c>
      <c r="PU2" s="25" t="s">
        <v>164</v>
      </c>
      <c r="PV2" s="25" t="s">
        <v>175</v>
      </c>
      <c r="PW2" s="25" t="s">
        <v>181</v>
      </c>
      <c r="PX2" s="25" t="s">
        <v>182</v>
      </c>
      <c r="PY2" s="25" t="s">
        <v>167</v>
      </c>
      <c r="PZ2" s="25" t="s">
        <v>166</v>
      </c>
      <c r="QA2" s="25" t="s">
        <v>165</v>
      </c>
      <c r="QB2" s="25" t="s">
        <v>164</v>
      </c>
      <c r="QC2" s="25" t="s">
        <v>175</v>
      </c>
      <c r="QD2" s="25" t="s">
        <v>181</v>
      </c>
      <c r="QE2" s="25" t="s">
        <v>182</v>
      </c>
      <c r="QF2" s="25" t="s">
        <v>167</v>
      </c>
      <c r="QG2" s="25" t="s">
        <v>166</v>
      </c>
      <c r="QH2" s="25" t="s">
        <v>165</v>
      </c>
      <c r="QI2" s="25" t="s">
        <v>164</v>
      </c>
      <c r="QJ2" s="25" t="s">
        <v>175</v>
      </c>
      <c r="QK2" s="25" t="s">
        <v>181</v>
      </c>
      <c r="QL2" s="25" t="s">
        <v>182</v>
      </c>
      <c r="QM2" s="25" t="s">
        <v>167</v>
      </c>
      <c r="QN2" s="25" t="s">
        <v>166</v>
      </c>
      <c r="QO2" s="25" t="s">
        <v>165</v>
      </c>
      <c r="QP2" s="25" t="s">
        <v>164</v>
      </c>
      <c r="QQ2" s="25" t="s">
        <v>175</v>
      </c>
      <c r="QR2" s="25" t="s">
        <v>181</v>
      </c>
      <c r="QS2" s="25" t="s">
        <v>182</v>
      </c>
      <c r="QT2" s="25" t="s">
        <v>167</v>
      </c>
      <c r="QU2" s="25" t="s">
        <v>166</v>
      </c>
      <c r="QV2" s="25" t="s">
        <v>165</v>
      </c>
      <c r="QW2" s="25" t="s">
        <v>164</v>
      </c>
      <c r="QX2" s="25" t="s">
        <v>175</v>
      </c>
      <c r="QY2" s="25" t="s">
        <v>181</v>
      </c>
      <c r="QZ2" s="25" t="s">
        <v>182</v>
      </c>
      <c r="RA2" s="25" t="s">
        <v>167</v>
      </c>
      <c r="RB2" s="25" t="s">
        <v>166</v>
      </c>
      <c r="RC2" s="25" t="s">
        <v>165</v>
      </c>
      <c r="RD2" s="25" t="s">
        <v>164</v>
      </c>
      <c r="RE2" s="25" t="s">
        <v>175</v>
      </c>
      <c r="RF2" s="25" t="s">
        <v>181</v>
      </c>
      <c r="RG2" s="25" t="s">
        <v>182</v>
      </c>
      <c r="RH2" s="25" t="s">
        <v>167</v>
      </c>
      <c r="RI2" s="25" t="s">
        <v>166</v>
      </c>
      <c r="RJ2" s="25" t="s">
        <v>165</v>
      </c>
      <c r="RK2" s="25" t="s">
        <v>164</v>
      </c>
      <c r="RL2" s="25" t="s">
        <v>175</v>
      </c>
      <c r="RM2" s="25" t="s">
        <v>181</v>
      </c>
      <c r="RN2" s="25" t="s">
        <v>182</v>
      </c>
      <c r="RO2" s="25" t="s">
        <v>167</v>
      </c>
      <c r="RP2" s="25" t="s">
        <v>166</v>
      </c>
      <c r="RQ2" s="25" t="s">
        <v>165</v>
      </c>
      <c r="RR2" s="25" t="s">
        <v>164</v>
      </c>
      <c r="RS2" s="25" t="s">
        <v>175</v>
      </c>
      <c r="RT2" s="25" t="s">
        <v>181</v>
      </c>
      <c r="RU2" s="25" t="s">
        <v>182</v>
      </c>
      <c r="RV2" s="25" t="s">
        <v>167</v>
      </c>
      <c r="RW2" s="25" t="s">
        <v>166</v>
      </c>
      <c r="RX2" s="25" t="s">
        <v>165</v>
      </c>
      <c r="RY2" s="25" t="s">
        <v>164</v>
      </c>
      <c r="RZ2" s="25" t="s">
        <v>175</v>
      </c>
      <c r="SA2" s="25" t="s">
        <v>181</v>
      </c>
      <c r="SB2" s="25" t="s">
        <v>182</v>
      </c>
      <c r="SC2" s="25" t="s">
        <v>167</v>
      </c>
      <c r="SD2" s="25" t="s">
        <v>166</v>
      </c>
      <c r="SE2" s="25" t="s">
        <v>165</v>
      </c>
      <c r="SF2" s="25" t="s">
        <v>164</v>
      </c>
      <c r="SG2" s="25" t="s">
        <v>175</v>
      </c>
      <c r="SH2" s="25" t="s">
        <v>181</v>
      </c>
      <c r="SI2" s="25" t="s">
        <v>182</v>
      </c>
      <c r="SJ2" s="25" t="s">
        <v>167</v>
      </c>
      <c r="SK2" s="25" t="s">
        <v>166</v>
      </c>
      <c r="SL2" s="25" t="s">
        <v>165</v>
      </c>
      <c r="SM2" s="25" t="s">
        <v>164</v>
      </c>
      <c r="SN2" s="25" t="s">
        <v>175</v>
      </c>
      <c r="SO2" s="25" t="s">
        <v>181</v>
      </c>
      <c r="SP2" s="25" t="s">
        <v>182</v>
      </c>
      <c r="SQ2" s="25" t="s">
        <v>167</v>
      </c>
      <c r="SR2" s="25" t="s">
        <v>166</v>
      </c>
      <c r="SS2" s="25" t="s">
        <v>165</v>
      </c>
      <c r="ST2" s="25" t="s">
        <v>164</v>
      </c>
      <c r="SU2" s="25" t="s">
        <v>175</v>
      </c>
      <c r="SV2" s="25" t="s">
        <v>181</v>
      </c>
      <c r="SW2" s="25" t="s">
        <v>182</v>
      </c>
      <c r="SX2" s="25" t="s">
        <v>167</v>
      </c>
      <c r="SY2" s="25" t="s">
        <v>166</v>
      </c>
      <c r="SZ2" s="25" t="s">
        <v>165</v>
      </c>
      <c r="TA2" s="25" t="s">
        <v>164</v>
      </c>
      <c r="TB2" s="25" t="s">
        <v>175</v>
      </c>
      <c r="TC2" s="25" t="s">
        <v>181</v>
      </c>
      <c r="TD2" s="25" t="s">
        <v>182</v>
      </c>
      <c r="TE2" s="25" t="s">
        <v>167</v>
      </c>
      <c r="TF2" s="25" t="s">
        <v>166</v>
      </c>
      <c r="TG2" s="25" t="s">
        <v>165</v>
      </c>
      <c r="TH2" s="25" t="s">
        <v>164</v>
      </c>
      <c r="TI2" s="25" t="s">
        <v>175</v>
      </c>
      <c r="TJ2" s="25" t="s">
        <v>181</v>
      </c>
      <c r="TK2" s="25" t="s">
        <v>182</v>
      </c>
      <c r="TL2" s="25" t="s">
        <v>167</v>
      </c>
      <c r="TM2" s="25" t="s">
        <v>166</v>
      </c>
      <c r="TN2" s="25" t="s">
        <v>165</v>
      </c>
      <c r="TO2" s="25" t="s">
        <v>164</v>
      </c>
      <c r="TP2" s="25" t="s">
        <v>175</v>
      </c>
      <c r="TQ2" s="25" t="s">
        <v>181</v>
      </c>
      <c r="TR2" s="25" t="s">
        <v>182</v>
      </c>
      <c r="TS2" s="25" t="s">
        <v>167</v>
      </c>
      <c r="TT2" s="25" t="s">
        <v>166</v>
      </c>
      <c r="TU2" s="25" t="s">
        <v>165</v>
      </c>
      <c r="TV2" s="25" t="s">
        <v>164</v>
      </c>
      <c r="TW2" s="25" t="s">
        <v>175</v>
      </c>
      <c r="TX2" s="25" t="s">
        <v>181</v>
      </c>
      <c r="TY2" s="25" t="s">
        <v>182</v>
      </c>
      <c r="TZ2" s="25" t="s">
        <v>167</v>
      </c>
      <c r="UA2" s="25" t="s">
        <v>166</v>
      </c>
      <c r="UB2" s="25" t="s">
        <v>165</v>
      </c>
      <c r="UC2" s="25" t="s">
        <v>164</v>
      </c>
      <c r="UD2" s="25" t="s">
        <v>175</v>
      </c>
      <c r="UE2" s="25" t="s">
        <v>181</v>
      </c>
      <c r="UF2" s="25" t="s">
        <v>182</v>
      </c>
      <c r="UG2" s="25" t="s">
        <v>167</v>
      </c>
      <c r="UH2" s="25" t="s">
        <v>166</v>
      </c>
      <c r="UI2" s="25" t="s">
        <v>165</v>
      </c>
      <c r="UJ2" s="25" t="s">
        <v>164</v>
      </c>
      <c r="UK2" s="25" t="s">
        <v>175</v>
      </c>
      <c r="UL2" s="25" t="s">
        <v>181</v>
      </c>
      <c r="UM2" s="25" t="s">
        <v>182</v>
      </c>
      <c r="UN2" s="25" t="s">
        <v>167</v>
      </c>
      <c r="UO2" s="25" t="s">
        <v>166</v>
      </c>
      <c r="UP2" s="25" t="s">
        <v>165</v>
      </c>
      <c r="UQ2" s="25" t="s">
        <v>164</v>
      </c>
      <c r="UR2" s="25" t="s">
        <v>175</v>
      </c>
      <c r="US2" s="25" t="s">
        <v>181</v>
      </c>
      <c r="UT2" s="25" t="s">
        <v>182</v>
      </c>
      <c r="UU2" s="25" t="s">
        <v>167</v>
      </c>
      <c r="UV2" s="25" t="s">
        <v>166</v>
      </c>
      <c r="UW2" s="25" t="s">
        <v>165</v>
      </c>
      <c r="UX2" s="25" t="s">
        <v>164</v>
      </c>
      <c r="UY2" s="25" t="s">
        <v>175</v>
      </c>
      <c r="UZ2" s="25" t="s">
        <v>181</v>
      </c>
      <c r="VA2" s="25" t="s">
        <v>182</v>
      </c>
      <c r="VB2" s="25" t="s">
        <v>167</v>
      </c>
      <c r="VC2" s="25" t="s">
        <v>166</v>
      </c>
      <c r="VD2" s="25" t="s">
        <v>165</v>
      </c>
      <c r="VE2" s="25" t="s">
        <v>164</v>
      </c>
      <c r="VF2" s="25" t="s">
        <v>175</v>
      </c>
      <c r="VG2" s="25" t="s">
        <v>181</v>
      </c>
      <c r="VH2" s="25" t="s">
        <v>182</v>
      </c>
      <c r="VI2" s="25" t="s">
        <v>167</v>
      </c>
      <c r="VJ2" s="25" t="s">
        <v>166</v>
      </c>
      <c r="VK2" s="25" t="s">
        <v>165</v>
      </c>
      <c r="VL2" s="25" t="s">
        <v>164</v>
      </c>
      <c r="VM2" s="25" t="s">
        <v>175</v>
      </c>
      <c r="VN2" s="25" t="s">
        <v>181</v>
      </c>
      <c r="VO2" s="25" t="s">
        <v>182</v>
      </c>
      <c r="VP2" s="25" t="s">
        <v>167</v>
      </c>
      <c r="VQ2" s="25" t="s">
        <v>166</v>
      </c>
      <c r="VR2" s="25" t="s">
        <v>165</v>
      </c>
      <c r="VS2" s="25" t="s">
        <v>164</v>
      </c>
      <c r="VT2" s="25" t="s">
        <v>175</v>
      </c>
      <c r="VU2" s="25" t="s">
        <v>181</v>
      </c>
      <c r="VV2" s="25" t="s">
        <v>182</v>
      </c>
      <c r="VW2" s="25" t="s">
        <v>167</v>
      </c>
      <c r="VX2" s="25" t="s">
        <v>166</v>
      </c>
      <c r="VY2" s="25" t="s">
        <v>165</v>
      </c>
      <c r="VZ2" s="25" t="s">
        <v>164</v>
      </c>
      <c r="WA2" s="25" t="s">
        <v>175</v>
      </c>
      <c r="WB2" s="25" t="s">
        <v>181</v>
      </c>
      <c r="WC2" s="25" t="s">
        <v>182</v>
      </c>
      <c r="WD2" s="25" t="s">
        <v>167</v>
      </c>
      <c r="WE2" s="25" t="s">
        <v>166</v>
      </c>
      <c r="WF2" s="25" t="s">
        <v>165</v>
      </c>
      <c r="WG2" s="25" t="s">
        <v>164</v>
      </c>
      <c r="WH2" s="25" t="s">
        <v>175</v>
      </c>
      <c r="WI2" s="25" t="s">
        <v>181</v>
      </c>
      <c r="WJ2" s="25" t="s">
        <v>182</v>
      </c>
      <c r="WK2" s="25" t="s">
        <v>167</v>
      </c>
      <c r="WL2" s="25" t="s">
        <v>166</v>
      </c>
      <c r="WM2" s="25" t="s">
        <v>165</v>
      </c>
      <c r="WN2" s="25" t="s">
        <v>164</v>
      </c>
      <c r="WO2" s="25" t="s">
        <v>175</v>
      </c>
      <c r="WP2" s="25" t="s">
        <v>181</v>
      </c>
      <c r="WQ2" s="25" t="s">
        <v>182</v>
      </c>
      <c r="WR2" s="25" t="s">
        <v>167</v>
      </c>
      <c r="WS2" s="25" t="s">
        <v>166</v>
      </c>
      <c r="WT2" s="25" t="s">
        <v>165</v>
      </c>
      <c r="WU2" s="25" t="s">
        <v>164</v>
      </c>
      <c r="WV2" s="25" t="s">
        <v>175</v>
      </c>
      <c r="WW2" s="25" t="s">
        <v>181</v>
      </c>
      <c r="WX2" s="25" t="s">
        <v>182</v>
      </c>
      <c r="WY2" s="25" t="s">
        <v>167</v>
      </c>
      <c r="WZ2" s="25" t="s">
        <v>166</v>
      </c>
      <c r="XA2" s="25" t="s">
        <v>165</v>
      </c>
      <c r="XB2" s="25" t="s">
        <v>164</v>
      </c>
      <c r="XC2" s="25" t="s">
        <v>175</v>
      </c>
      <c r="XD2" s="25" t="s">
        <v>181</v>
      </c>
      <c r="XE2" s="25" t="s">
        <v>182</v>
      </c>
      <c r="XF2" s="25" t="s">
        <v>167</v>
      </c>
      <c r="XG2" s="25" t="s">
        <v>166</v>
      </c>
      <c r="XH2" s="25" t="s">
        <v>165</v>
      </c>
      <c r="XI2" s="25" t="s">
        <v>164</v>
      </c>
      <c r="XJ2" s="25" t="s">
        <v>175</v>
      </c>
      <c r="XK2" s="25" t="s">
        <v>181</v>
      </c>
      <c r="XL2" s="25" t="s">
        <v>182</v>
      </c>
      <c r="XM2" s="25" t="s">
        <v>167</v>
      </c>
      <c r="XN2" s="25" t="s">
        <v>166</v>
      </c>
      <c r="XO2" s="25" t="s">
        <v>165</v>
      </c>
      <c r="XP2" s="25" t="s">
        <v>164</v>
      </c>
      <c r="XQ2" s="25" t="s">
        <v>175</v>
      </c>
      <c r="XR2" s="25" t="s">
        <v>181</v>
      </c>
      <c r="XS2" s="25" t="s">
        <v>182</v>
      </c>
      <c r="XT2" s="25" t="s">
        <v>167</v>
      </c>
      <c r="XU2" s="25" t="s">
        <v>166</v>
      </c>
      <c r="XV2" s="25" t="s">
        <v>165</v>
      </c>
      <c r="XW2" s="25" t="s">
        <v>164</v>
      </c>
      <c r="XX2" s="25" t="s">
        <v>175</v>
      </c>
      <c r="XY2" s="25" t="s">
        <v>181</v>
      </c>
      <c r="XZ2" s="25" t="s">
        <v>182</v>
      </c>
    </row>
    <row r="3" spans="2:650" ht="15.75" thickBot="1" x14ac:dyDescent="0.3">
      <c r="B3" s="9" t="s">
        <v>3</v>
      </c>
      <c r="C3" s="10">
        <v>43586</v>
      </c>
      <c r="D3" s="10">
        <v>43589</v>
      </c>
      <c r="E3" s="10">
        <v>43591</v>
      </c>
      <c r="F3" s="10">
        <v>43596</v>
      </c>
      <c r="G3" s="10">
        <v>43597</v>
      </c>
      <c r="H3" s="10">
        <v>43598</v>
      </c>
      <c r="I3" s="10">
        <v>43599</v>
      </c>
      <c r="J3" s="10">
        <v>43600</v>
      </c>
      <c r="K3" s="10">
        <v>43601</v>
      </c>
      <c r="L3" s="10">
        <v>43603</v>
      </c>
      <c r="M3" s="10">
        <v>43604</v>
      </c>
      <c r="N3" s="10">
        <v>43605</v>
      </c>
      <c r="O3" s="10">
        <v>43610</v>
      </c>
      <c r="P3" s="10">
        <v>43611</v>
      </c>
      <c r="Q3" s="10">
        <v>43613</v>
      </c>
      <c r="R3" s="10">
        <v>43615</v>
      </c>
      <c r="S3" s="10">
        <v>43616</v>
      </c>
      <c r="T3" s="10">
        <v>43617</v>
      </c>
      <c r="U3" s="10">
        <v>43618</v>
      </c>
      <c r="V3" s="10">
        <v>43619</v>
      </c>
      <c r="W3" s="10">
        <v>43622</v>
      </c>
      <c r="X3" s="10">
        <v>43624</v>
      </c>
      <c r="Y3" s="10">
        <v>43625</v>
      </c>
      <c r="Z3" s="10">
        <v>43651</v>
      </c>
      <c r="AA3" s="10">
        <v>43653</v>
      </c>
      <c r="AB3" s="10">
        <v>43658</v>
      </c>
      <c r="AC3" s="10">
        <v>43659</v>
      </c>
      <c r="AD3" s="10">
        <v>43660</v>
      </c>
      <c r="AE3" s="10">
        <v>43661</v>
      </c>
      <c r="AF3" s="10">
        <v>43662</v>
      </c>
      <c r="AG3" s="10">
        <v>43663</v>
      </c>
      <c r="AH3" s="10">
        <v>43664</v>
      </c>
      <c r="AI3" s="10">
        <v>43666</v>
      </c>
      <c r="AJ3" s="10">
        <v>43667</v>
      </c>
      <c r="AK3" s="10">
        <v>43668</v>
      </c>
      <c r="AL3" s="10">
        <v>43669</v>
      </c>
      <c r="AM3" s="10">
        <v>43670</v>
      </c>
      <c r="AN3" s="10">
        <v>43671</v>
      </c>
      <c r="AO3" s="10">
        <v>43672</v>
      </c>
      <c r="AP3" s="10">
        <v>43673</v>
      </c>
      <c r="AQ3" s="10">
        <v>43674</v>
      </c>
      <c r="AR3" s="10">
        <v>43675</v>
      </c>
      <c r="AS3" s="10">
        <v>43676</v>
      </c>
      <c r="AT3" s="10">
        <v>43677</v>
      </c>
      <c r="AU3" s="10">
        <v>43678</v>
      </c>
      <c r="AV3" s="10">
        <v>43679</v>
      </c>
      <c r="AW3" s="10">
        <v>43680</v>
      </c>
      <c r="AX3" s="10">
        <v>43692</v>
      </c>
      <c r="AY3" s="10">
        <v>43693</v>
      </c>
      <c r="AZ3" s="10">
        <v>43694</v>
      </c>
      <c r="BA3" s="10">
        <v>43695</v>
      </c>
      <c r="BB3" s="10">
        <v>43700</v>
      </c>
      <c r="BC3" s="10">
        <v>43701</v>
      </c>
      <c r="BD3" s="10">
        <v>43702</v>
      </c>
      <c r="BE3" s="10">
        <v>43703</v>
      </c>
      <c r="BF3" s="10">
        <v>43704</v>
      </c>
      <c r="BG3" s="10">
        <v>43705</v>
      </c>
      <c r="BH3" s="10">
        <v>43706</v>
      </c>
      <c r="BI3" s="10">
        <v>43707</v>
      </c>
      <c r="BJ3" s="10">
        <v>43708</v>
      </c>
      <c r="BK3" s="10">
        <v>43709</v>
      </c>
      <c r="BL3" s="10">
        <v>43710</v>
      </c>
      <c r="BM3" s="10">
        <v>43711</v>
      </c>
      <c r="BN3" s="10">
        <v>43712</v>
      </c>
      <c r="BO3" s="10">
        <v>43713</v>
      </c>
      <c r="BP3" s="10">
        <v>43714</v>
      </c>
      <c r="BQ3" s="10">
        <v>43715</v>
      </c>
      <c r="BR3" s="10">
        <v>43716</v>
      </c>
      <c r="BS3" s="10">
        <v>43717</v>
      </c>
      <c r="BT3" s="10">
        <v>43718</v>
      </c>
      <c r="BU3" s="10">
        <v>43719</v>
      </c>
      <c r="BV3" s="10">
        <v>43720</v>
      </c>
      <c r="BW3" s="10">
        <v>43721</v>
      </c>
      <c r="BX3" s="10">
        <v>43722</v>
      </c>
      <c r="BY3" s="10">
        <v>43723</v>
      </c>
      <c r="BZ3" s="10">
        <v>43724</v>
      </c>
      <c r="CA3" s="10">
        <v>43725</v>
      </c>
      <c r="CB3" s="10">
        <v>43726</v>
      </c>
      <c r="CC3" s="10">
        <v>43727</v>
      </c>
      <c r="CD3" s="10">
        <v>43728</v>
      </c>
      <c r="CE3" s="10">
        <v>43735</v>
      </c>
      <c r="CF3" s="10">
        <v>43743</v>
      </c>
      <c r="CG3" s="10">
        <v>43744</v>
      </c>
      <c r="CH3" s="10">
        <v>43745</v>
      </c>
      <c r="CI3" s="10">
        <v>43746</v>
      </c>
      <c r="CJ3" s="10">
        <v>43747</v>
      </c>
      <c r="CK3" s="10">
        <v>43748</v>
      </c>
      <c r="CL3" s="10">
        <v>43749</v>
      </c>
      <c r="CM3" s="10">
        <v>43750</v>
      </c>
      <c r="CN3" s="10">
        <v>43751</v>
      </c>
      <c r="CO3" s="10">
        <v>43752</v>
      </c>
      <c r="CP3" s="10">
        <v>43753</v>
      </c>
      <c r="CQ3" s="10">
        <v>43754</v>
      </c>
      <c r="CR3" s="10">
        <v>43755</v>
      </c>
      <c r="CS3" s="10">
        <v>43756</v>
      </c>
      <c r="CT3" s="10">
        <v>43757</v>
      </c>
      <c r="CU3" s="10">
        <v>43763</v>
      </c>
      <c r="CV3" s="10">
        <v>43764</v>
      </c>
      <c r="CW3" s="10">
        <v>43765</v>
      </c>
      <c r="CX3" s="10">
        <v>43766</v>
      </c>
      <c r="CY3" s="10">
        <v>43767</v>
      </c>
      <c r="CZ3" s="10">
        <v>43768</v>
      </c>
      <c r="DA3" s="10">
        <v>43769</v>
      </c>
      <c r="DB3" s="10">
        <v>43770</v>
      </c>
      <c r="DC3" s="10">
        <v>43771</v>
      </c>
      <c r="DD3" s="10">
        <v>43772</v>
      </c>
      <c r="DE3" s="10">
        <v>43773</v>
      </c>
      <c r="DF3" s="10">
        <v>43774</v>
      </c>
      <c r="DG3" s="10">
        <v>43775</v>
      </c>
      <c r="DH3" s="10">
        <v>43776</v>
      </c>
      <c r="DI3" s="10">
        <v>43777</v>
      </c>
      <c r="DJ3" s="10">
        <v>43778</v>
      </c>
      <c r="DK3" s="10">
        <v>43779</v>
      </c>
      <c r="DL3" s="10">
        <v>43780</v>
      </c>
      <c r="DM3" s="10">
        <v>43781</v>
      </c>
      <c r="DN3" s="10">
        <v>43782</v>
      </c>
      <c r="DO3" s="10">
        <v>43783</v>
      </c>
      <c r="DP3" s="10">
        <v>43784</v>
      </c>
      <c r="DQ3" s="10">
        <v>43785</v>
      </c>
      <c r="DR3" s="10">
        <v>43786</v>
      </c>
      <c r="DS3" s="10">
        <v>43787</v>
      </c>
      <c r="DT3" s="10">
        <v>43788</v>
      </c>
      <c r="DU3" s="10">
        <v>43789</v>
      </c>
      <c r="DV3" s="10">
        <v>43790</v>
      </c>
      <c r="DW3" s="10">
        <v>43791</v>
      </c>
      <c r="DX3" s="10">
        <v>43792</v>
      </c>
      <c r="DY3" s="10">
        <v>43793</v>
      </c>
      <c r="DZ3" s="10">
        <v>43794</v>
      </c>
      <c r="EA3" s="10">
        <v>43795</v>
      </c>
      <c r="EB3" s="10">
        <v>43796</v>
      </c>
      <c r="EC3" s="10">
        <v>43797</v>
      </c>
      <c r="ED3" s="10">
        <v>43798</v>
      </c>
      <c r="EE3" s="10">
        <v>43799</v>
      </c>
      <c r="EF3" s="10">
        <v>43800</v>
      </c>
      <c r="EG3" s="10">
        <v>43801</v>
      </c>
      <c r="EH3" s="10">
        <v>43802</v>
      </c>
      <c r="EI3" s="10">
        <v>43803</v>
      </c>
      <c r="EJ3" s="10">
        <v>43804</v>
      </c>
      <c r="EK3" s="10">
        <v>43805</v>
      </c>
      <c r="EL3" s="10">
        <v>43806</v>
      </c>
      <c r="EM3" s="10">
        <v>43807</v>
      </c>
      <c r="EN3" s="10">
        <v>43808</v>
      </c>
      <c r="EO3" s="10">
        <v>43809</v>
      </c>
      <c r="EP3" s="10">
        <v>43810</v>
      </c>
      <c r="EQ3" s="10">
        <v>43811</v>
      </c>
      <c r="ER3" s="10">
        <v>43812</v>
      </c>
      <c r="ES3" s="10">
        <v>43813</v>
      </c>
      <c r="ET3" s="10">
        <v>43814</v>
      </c>
      <c r="EU3" s="10">
        <v>43815</v>
      </c>
      <c r="EV3" s="10">
        <v>43816</v>
      </c>
      <c r="EW3" s="10">
        <v>43817</v>
      </c>
      <c r="EX3" s="10">
        <v>43818</v>
      </c>
      <c r="EY3" s="10">
        <v>43819</v>
      </c>
      <c r="EZ3" s="10">
        <v>43820</v>
      </c>
      <c r="FA3" s="10">
        <v>43821</v>
      </c>
      <c r="FB3" s="10">
        <v>43822</v>
      </c>
      <c r="FC3" s="10">
        <v>43823</v>
      </c>
      <c r="FD3" s="10">
        <v>43824</v>
      </c>
      <c r="FE3" s="10">
        <v>43825</v>
      </c>
      <c r="FF3" s="10">
        <v>43826</v>
      </c>
      <c r="FG3" s="10">
        <v>43827</v>
      </c>
      <c r="FH3" s="10">
        <v>43828</v>
      </c>
      <c r="FI3" s="10">
        <v>43829</v>
      </c>
      <c r="FJ3" s="10">
        <v>43830</v>
      </c>
      <c r="FK3" s="10">
        <v>43831</v>
      </c>
      <c r="FL3" s="10">
        <v>43832</v>
      </c>
      <c r="FM3" s="10">
        <v>43833</v>
      </c>
      <c r="FN3" s="10">
        <v>43834</v>
      </c>
      <c r="FO3" s="10">
        <v>43835</v>
      </c>
      <c r="FP3" s="10">
        <v>43836</v>
      </c>
      <c r="FQ3" s="10">
        <v>43837</v>
      </c>
      <c r="FR3" s="10">
        <v>43838</v>
      </c>
      <c r="FS3" s="10">
        <v>43839</v>
      </c>
      <c r="FT3" s="10">
        <v>43840</v>
      </c>
      <c r="FU3" s="10">
        <v>43841</v>
      </c>
      <c r="FV3" s="10">
        <v>43842</v>
      </c>
      <c r="FW3" s="10">
        <v>43843</v>
      </c>
      <c r="FX3" s="10">
        <v>43844</v>
      </c>
      <c r="FY3" s="10">
        <v>43845</v>
      </c>
      <c r="FZ3" s="10">
        <v>43846</v>
      </c>
      <c r="GA3" s="10">
        <v>43847</v>
      </c>
      <c r="GB3" s="10">
        <v>43848</v>
      </c>
      <c r="GC3" s="10">
        <v>43849</v>
      </c>
      <c r="GD3" s="10">
        <v>43850</v>
      </c>
      <c r="GE3" s="10">
        <v>43851</v>
      </c>
      <c r="GF3" s="10">
        <v>43852</v>
      </c>
      <c r="GG3" s="10">
        <v>43853</v>
      </c>
      <c r="GH3" s="10">
        <v>43854</v>
      </c>
      <c r="GI3" s="10">
        <v>43855</v>
      </c>
      <c r="GJ3" s="10">
        <v>43856</v>
      </c>
      <c r="GK3" s="10">
        <v>43857</v>
      </c>
      <c r="GL3" s="10">
        <v>43858</v>
      </c>
      <c r="GM3" s="10">
        <v>43859</v>
      </c>
      <c r="GN3" s="10">
        <v>43860</v>
      </c>
      <c r="GO3" s="10">
        <v>43861</v>
      </c>
      <c r="GP3" s="10">
        <v>43862</v>
      </c>
      <c r="GQ3" s="10">
        <v>43863</v>
      </c>
      <c r="GR3" s="10">
        <v>43864</v>
      </c>
      <c r="GS3" s="10">
        <v>43865</v>
      </c>
      <c r="GT3" s="10">
        <v>43866</v>
      </c>
      <c r="GU3" s="10">
        <v>43867</v>
      </c>
      <c r="GV3" s="10">
        <v>43868</v>
      </c>
      <c r="GW3" s="10">
        <v>43869</v>
      </c>
      <c r="GX3" s="10">
        <v>43870</v>
      </c>
      <c r="GY3" s="10">
        <v>43871</v>
      </c>
      <c r="GZ3" s="10">
        <v>43872</v>
      </c>
      <c r="HA3" s="10">
        <v>43873</v>
      </c>
      <c r="HB3" s="10">
        <v>43874</v>
      </c>
      <c r="HC3" s="10">
        <v>43875</v>
      </c>
      <c r="HD3" s="10">
        <v>43876</v>
      </c>
      <c r="HE3" s="10">
        <v>43877</v>
      </c>
      <c r="HF3" s="10">
        <v>43878</v>
      </c>
      <c r="HG3" s="10">
        <v>43879</v>
      </c>
      <c r="HH3" s="10">
        <v>43880</v>
      </c>
      <c r="HI3" s="10">
        <v>43881</v>
      </c>
      <c r="HJ3" s="10">
        <v>43882</v>
      </c>
      <c r="HK3" s="10">
        <v>43883</v>
      </c>
      <c r="HL3" s="10">
        <v>43884</v>
      </c>
      <c r="HM3" s="10">
        <v>43885</v>
      </c>
      <c r="HN3" s="10">
        <v>43886</v>
      </c>
      <c r="HO3" s="10">
        <v>43887</v>
      </c>
      <c r="HP3" s="10">
        <v>43888</v>
      </c>
      <c r="HQ3" s="10">
        <v>43889</v>
      </c>
      <c r="HR3" s="10">
        <v>43890</v>
      </c>
      <c r="HS3" s="10">
        <v>43891</v>
      </c>
      <c r="HT3" s="10">
        <v>43892</v>
      </c>
      <c r="HU3" s="10">
        <v>43893</v>
      </c>
      <c r="HV3" s="10">
        <v>43894</v>
      </c>
      <c r="HW3" s="10">
        <v>43895</v>
      </c>
      <c r="HX3" s="10">
        <v>43896</v>
      </c>
      <c r="HY3" s="10">
        <v>43897</v>
      </c>
      <c r="HZ3" s="10">
        <v>43898</v>
      </c>
      <c r="IA3" s="10">
        <v>43899</v>
      </c>
      <c r="IB3" s="10">
        <v>43900</v>
      </c>
      <c r="IC3" s="10">
        <v>43901</v>
      </c>
      <c r="ID3" s="10">
        <v>43902</v>
      </c>
      <c r="IE3" s="10">
        <v>43903</v>
      </c>
      <c r="IF3" s="10">
        <v>43904</v>
      </c>
      <c r="IG3" s="10">
        <v>43905</v>
      </c>
      <c r="IH3" s="10">
        <v>43906</v>
      </c>
      <c r="II3" s="10">
        <v>43907</v>
      </c>
      <c r="IJ3" s="10">
        <v>43908</v>
      </c>
      <c r="IK3" s="10">
        <v>43909</v>
      </c>
      <c r="IL3" s="10">
        <v>43910</v>
      </c>
      <c r="IM3" s="10">
        <v>43911</v>
      </c>
      <c r="IN3" s="10">
        <v>43912</v>
      </c>
      <c r="IO3" s="10">
        <v>43913</v>
      </c>
      <c r="IP3" s="10">
        <v>43914</v>
      </c>
      <c r="IQ3" s="10">
        <v>43915</v>
      </c>
      <c r="IR3" s="10">
        <v>43916</v>
      </c>
      <c r="IS3" s="10">
        <v>43917</v>
      </c>
      <c r="IT3" s="10">
        <v>43918</v>
      </c>
      <c r="IU3" s="10">
        <v>43919</v>
      </c>
      <c r="IV3" s="10">
        <v>43920</v>
      </c>
      <c r="IW3" s="10">
        <v>43921</v>
      </c>
      <c r="IX3" s="10">
        <v>43922</v>
      </c>
      <c r="IY3" s="10">
        <v>43923</v>
      </c>
      <c r="IZ3" s="10">
        <v>43924</v>
      </c>
      <c r="JA3" s="10">
        <v>43925</v>
      </c>
      <c r="JB3" s="10">
        <v>43926</v>
      </c>
      <c r="JC3" s="10">
        <v>43927</v>
      </c>
      <c r="JD3" s="10">
        <v>43928</v>
      </c>
      <c r="JE3" s="10">
        <v>43929</v>
      </c>
      <c r="JF3" s="10">
        <v>43930</v>
      </c>
      <c r="JG3" s="10">
        <v>43931</v>
      </c>
      <c r="JH3" s="10">
        <v>43932</v>
      </c>
      <c r="JI3" s="10">
        <v>43933</v>
      </c>
      <c r="JJ3" s="10">
        <v>43934</v>
      </c>
      <c r="JK3" s="10">
        <v>43935</v>
      </c>
      <c r="JL3" s="10">
        <v>43936</v>
      </c>
      <c r="JM3" s="10">
        <v>43937</v>
      </c>
      <c r="JN3" s="10">
        <v>43938</v>
      </c>
      <c r="JO3" s="10">
        <v>43939</v>
      </c>
      <c r="JP3" s="10">
        <v>43940</v>
      </c>
      <c r="JQ3" s="10">
        <v>43941</v>
      </c>
      <c r="JR3" s="10">
        <v>43942</v>
      </c>
      <c r="JS3" s="10">
        <v>43943</v>
      </c>
      <c r="JT3" s="10">
        <v>43944</v>
      </c>
      <c r="JU3" s="10">
        <v>43945</v>
      </c>
      <c r="JV3" s="10">
        <v>43946</v>
      </c>
      <c r="JW3" s="10">
        <v>43947</v>
      </c>
      <c r="JX3" s="10">
        <v>43948</v>
      </c>
      <c r="JY3" s="10">
        <v>43949</v>
      </c>
      <c r="JZ3" s="10">
        <v>43950</v>
      </c>
      <c r="KA3" s="10">
        <v>43951</v>
      </c>
      <c r="KB3" s="10">
        <v>43952</v>
      </c>
      <c r="KC3" s="10">
        <v>43953</v>
      </c>
      <c r="KD3" s="10">
        <v>43954</v>
      </c>
      <c r="KE3" s="10">
        <v>43955</v>
      </c>
      <c r="KF3" s="10">
        <v>43956</v>
      </c>
      <c r="KG3" s="10">
        <v>43957</v>
      </c>
      <c r="KH3" s="10">
        <v>43958</v>
      </c>
      <c r="KI3" s="10">
        <v>43959</v>
      </c>
      <c r="KJ3" s="10">
        <v>43960</v>
      </c>
      <c r="KK3" s="10">
        <v>43961</v>
      </c>
      <c r="KL3" s="10">
        <v>43962</v>
      </c>
      <c r="KM3" s="10">
        <v>43963</v>
      </c>
      <c r="KN3" s="10">
        <v>43964</v>
      </c>
      <c r="KO3" s="10">
        <v>43965</v>
      </c>
      <c r="KP3" s="10">
        <v>43966</v>
      </c>
      <c r="KQ3" s="10">
        <v>43967</v>
      </c>
      <c r="KR3" s="10">
        <v>43968</v>
      </c>
      <c r="KS3" s="10">
        <v>43969</v>
      </c>
      <c r="KT3" s="10">
        <v>43970</v>
      </c>
      <c r="KU3" s="10">
        <v>43971</v>
      </c>
      <c r="KV3" s="10">
        <v>43972</v>
      </c>
      <c r="KW3" s="10">
        <v>43973</v>
      </c>
      <c r="KX3" s="10">
        <v>43974</v>
      </c>
      <c r="KY3" s="10">
        <v>43975</v>
      </c>
      <c r="KZ3" s="10">
        <v>43976</v>
      </c>
      <c r="LA3" s="10">
        <v>43977</v>
      </c>
      <c r="LB3" s="10">
        <v>43978</v>
      </c>
      <c r="LC3" s="10">
        <v>43979</v>
      </c>
      <c r="LD3" s="10">
        <v>43980</v>
      </c>
      <c r="LE3" s="10">
        <v>43981</v>
      </c>
      <c r="LF3" s="10">
        <v>43982</v>
      </c>
      <c r="LG3" s="10">
        <v>43983</v>
      </c>
      <c r="LH3" s="10">
        <v>43984</v>
      </c>
      <c r="LI3" s="10">
        <v>43985</v>
      </c>
      <c r="LJ3" s="10">
        <v>43986</v>
      </c>
      <c r="LK3" s="10">
        <v>43987</v>
      </c>
      <c r="LL3" s="10">
        <v>43988</v>
      </c>
      <c r="LM3" s="10">
        <v>43989</v>
      </c>
      <c r="LN3" s="10">
        <v>43990</v>
      </c>
      <c r="LO3" s="10">
        <v>43991</v>
      </c>
      <c r="LP3" s="10">
        <v>43992</v>
      </c>
      <c r="LQ3" s="10">
        <v>43993</v>
      </c>
      <c r="LR3" s="10">
        <v>43994</v>
      </c>
      <c r="LS3" s="10">
        <v>43995</v>
      </c>
      <c r="LT3" s="10">
        <v>43996</v>
      </c>
      <c r="LU3" s="10">
        <v>43997</v>
      </c>
      <c r="LV3" s="10">
        <v>43998</v>
      </c>
      <c r="LW3" s="10">
        <v>43999</v>
      </c>
      <c r="LX3" s="10">
        <v>44000</v>
      </c>
      <c r="LY3" s="10">
        <v>44001</v>
      </c>
      <c r="LZ3" s="10">
        <v>44002</v>
      </c>
      <c r="MA3" s="10">
        <v>44003</v>
      </c>
      <c r="MB3" s="10">
        <v>44004</v>
      </c>
      <c r="MC3" s="10">
        <v>44005</v>
      </c>
      <c r="MD3" s="10">
        <v>44006</v>
      </c>
      <c r="ME3" s="10">
        <v>44007</v>
      </c>
      <c r="MF3" s="10">
        <v>44008</v>
      </c>
      <c r="MG3" s="10">
        <v>44009</v>
      </c>
      <c r="MH3" s="10">
        <v>44010</v>
      </c>
      <c r="MI3" s="10">
        <v>44011</v>
      </c>
      <c r="MJ3" s="10">
        <v>44012</v>
      </c>
      <c r="MK3" s="10">
        <v>44013</v>
      </c>
      <c r="ML3" s="10">
        <v>44014</v>
      </c>
      <c r="MM3" s="10">
        <v>44015</v>
      </c>
      <c r="MN3" s="10">
        <v>44016</v>
      </c>
      <c r="MO3" s="10">
        <v>44017</v>
      </c>
      <c r="MP3" s="10">
        <v>44018</v>
      </c>
      <c r="MQ3" s="10">
        <v>44019</v>
      </c>
      <c r="MR3" s="10">
        <v>44020</v>
      </c>
      <c r="MS3" s="10">
        <v>44021</v>
      </c>
      <c r="MT3" s="10">
        <v>44022</v>
      </c>
      <c r="MU3" s="10">
        <v>44023</v>
      </c>
      <c r="MV3" s="10">
        <v>44024</v>
      </c>
      <c r="MW3" s="10">
        <v>44025</v>
      </c>
      <c r="MX3" s="10">
        <v>44026</v>
      </c>
      <c r="MY3" s="10">
        <v>44027</v>
      </c>
      <c r="MZ3" s="10">
        <v>44028</v>
      </c>
      <c r="NA3" s="10">
        <v>44029</v>
      </c>
      <c r="NB3" s="10">
        <v>44030</v>
      </c>
      <c r="NC3" s="10">
        <v>44031</v>
      </c>
      <c r="ND3" s="10">
        <v>44032</v>
      </c>
      <c r="NE3" s="10">
        <v>44033</v>
      </c>
      <c r="NF3" s="10">
        <v>44034</v>
      </c>
      <c r="NG3" s="10">
        <v>44035</v>
      </c>
      <c r="NH3" s="10">
        <v>44036</v>
      </c>
      <c r="NI3" s="10">
        <v>44037</v>
      </c>
      <c r="NJ3" s="10">
        <v>44038</v>
      </c>
      <c r="NK3" s="10">
        <v>44039</v>
      </c>
      <c r="NL3" s="10">
        <v>44040</v>
      </c>
      <c r="NM3" s="10">
        <v>44041</v>
      </c>
      <c r="NN3" s="10">
        <v>44042</v>
      </c>
      <c r="NO3" s="10">
        <v>44043</v>
      </c>
      <c r="NP3" s="10">
        <v>44044</v>
      </c>
      <c r="NQ3" s="10">
        <v>44045</v>
      </c>
      <c r="NR3" s="10">
        <v>44046</v>
      </c>
      <c r="NS3" s="10">
        <v>44047</v>
      </c>
      <c r="NT3" s="10">
        <v>44048</v>
      </c>
      <c r="NU3" s="10">
        <v>44049</v>
      </c>
      <c r="NV3" s="10">
        <v>44050</v>
      </c>
      <c r="NW3" s="10">
        <v>44051</v>
      </c>
      <c r="NX3" s="10">
        <v>44052</v>
      </c>
      <c r="NY3" s="10">
        <v>44053</v>
      </c>
      <c r="NZ3" s="10">
        <v>44054</v>
      </c>
      <c r="OA3" s="10">
        <v>44055</v>
      </c>
      <c r="OB3" s="10">
        <v>44056</v>
      </c>
      <c r="OC3" s="10">
        <v>44057</v>
      </c>
      <c r="OD3" s="10">
        <v>44058</v>
      </c>
      <c r="OE3" s="10">
        <v>44059</v>
      </c>
      <c r="OF3" s="10">
        <v>44060</v>
      </c>
      <c r="OG3" s="10">
        <v>44061</v>
      </c>
      <c r="OH3" s="10">
        <v>44062</v>
      </c>
      <c r="OI3" s="10">
        <v>44063</v>
      </c>
      <c r="OJ3" s="10">
        <v>44064</v>
      </c>
      <c r="OK3" s="10">
        <v>44065</v>
      </c>
      <c r="OL3" s="10">
        <v>44066</v>
      </c>
      <c r="OM3" s="10">
        <v>44067</v>
      </c>
      <c r="ON3" s="10">
        <v>44068</v>
      </c>
      <c r="OO3" s="10">
        <v>44069</v>
      </c>
      <c r="OP3" s="10">
        <v>44070</v>
      </c>
      <c r="OQ3" s="10">
        <v>44071</v>
      </c>
      <c r="OR3" s="10">
        <v>44072</v>
      </c>
      <c r="OS3" s="10">
        <v>44073</v>
      </c>
      <c r="OT3" s="10">
        <v>44074</v>
      </c>
      <c r="OU3" s="10">
        <v>44075</v>
      </c>
      <c r="OV3" s="10">
        <v>44076</v>
      </c>
      <c r="OW3" s="10">
        <v>44077</v>
      </c>
      <c r="OX3" s="10">
        <v>44078</v>
      </c>
      <c r="OY3" s="10">
        <v>44079</v>
      </c>
      <c r="OZ3" s="10">
        <v>44080</v>
      </c>
      <c r="PA3" s="10">
        <v>44081</v>
      </c>
      <c r="PB3" s="10">
        <v>44082</v>
      </c>
      <c r="PC3" s="10">
        <v>44083</v>
      </c>
      <c r="PD3" s="10">
        <v>44084</v>
      </c>
      <c r="PE3" s="10">
        <v>44085</v>
      </c>
      <c r="PF3" s="10">
        <v>44086</v>
      </c>
      <c r="PG3" s="10">
        <v>44087</v>
      </c>
      <c r="PH3" s="10">
        <v>44088</v>
      </c>
      <c r="PI3" s="10">
        <v>44089</v>
      </c>
      <c r="PJ3" s="10">
        <v>44090</v>
      </c>
      <c r="PK3" s="10">
        <v>44091</v>
      </c>
      <c r="PL3" s="10">
        <v>44092</v>
      </c>
      <c r="PM3" s="10">
        <v>44093</v>
      </c>
      <c r="PN3" s="10">
        <v>44094</v>
      </c>
      <c r="PO3" s="10">
        <v>44095</v>
      </c>
      <c r="PP3" s="10">
        <v>44096</v>
      </c>
      <c r="PQ3" s="10">
        <v>44097</v>
      </c>
      <c r="PR3" s="10">
        <v>44098</v>
      </c>
      <c r="PS3" s="10">
        <v>44099</v>
      </c>
      <c r="PT3" s="10">
        <v>44100</v>
      </c>
      <c r="PU3" s="10">
        <v>44101</v>
      </c>
      <c r="PV3" s="10">
        <v>44102</v>
      </c>
      <c r="PW3" s="10">
        <v>44103</v>
      </c>
      <c r="PX3" s="10">
        <v>44104</v>
      </c>
      <c r="PY3" s="10">
        <v>44105</v>
      </c>
      <c r="PZ3" s="10">
        <v>44106</v>
      </c>
      <c r="QA3" s="10">
        <v>44107</v>
      </c>
      <c r="QB3" s="10">
        <v>44108</v>
      </c>
      <c r="QC3" s="10">
        <v>44109</v>
      </c>
      <c r="QD3" s="10">
        <v>44110</v>
      </c>
      <c r="QE3" s="10">
        <v>44111</v>
      </c>
      <c r="QF3" s="10">
        <v>44112</v>
      </c>
      <c r="QG3" s="10">
        <v>44113</v>
      </c>
      <c r="QH3" s="10">
        <v>44114</v>
      </c>
      <c r="QI3" s="10">
        <v>44115</v>
      </c>
      <c r="QJ3" s="10">
        <v>44116</v>
      </c>
      <c r="QK3" s="10">
        <v>44117</v>
      </c>
      <c r="QL3" s="10">
        <v>44118</v>
      </c>
      <c r="QM3" s="10">
        <v>44119</v>
      </c>
      <c r="QN3" s="10">
        <v>44120</v>
      </c>
      <c r="QO3" s="10">
        <v>44121</v>
      </c>
      <c r="QP3" s="10">
        <v>44122</v>
      </c>
      <c r="QQ3" s="10">
        <v>44123</v>
      </c>
      <c r="QR3" s="10">
        <v>44124</v>
      </c>
      <c r="QS3" s="10">
        <v>44125</v>
      </c>
      <c r="QT3" s="10">
        <v>44126</v>
      </c>
      <c r="QU3" s="10">
        <v>44127</v>
      </c>
      <c r="QV3" s="10">
        <v>44128</v>
      </c>
      <c r="QW3" s="10">
        <v>44129</v>
      </c>
      <c r="QX3" s="10">
        <v>44130</v>
      </c>
      <c r="QY3" s="10">
        <v>44131</v>
      </c>
      <c r="QZ3" s="10">
        <v>44132</v>
      </c>
      <c r="RA3" s="10">
        <v>44133</v>
      </c>
      <c r="RB3" s="10">
        <v>44134</v>
      </c>
      <c r="RC3" s="10">
        <v>44135</v>
      </c>
      <c r="RD3" s="10">
        <v>44136</v>
      </c>
      <c r="RE3" s="10">
        <v>44137</v>
      </c>
      <c r="RF3" s="10">
        <v>44138</v>
      </c>
      <c r="RG3" s="10">
        <v>44139</v>
      </c>
      <c r="RH3" s="10">
        <v>44140</v>
      </c>
      <c r="RI3" s="10">
        <v>44141</v>
      </c>
      <c r="RJ3" s="10">
        <v>44142</v>
      </c>
      <c r="RK3" s="10">
        <v>44143</v>
      </c>
      <c r="RL3" s="10">
        <v>44144</v>
      </c>
      <c r="RM3" s="10">
        <v>44145</v>
      </c>
      <c r="RN3" s="10">
        <v>44146</v>
      </c>
      <c r="RO3" s="10">
        <v>44147</v>
      </c>
      <c r="RP3" s="10">
        <v>44148</v>
      </c>
      <c r="RQ3" s="10">
        <v>44149</v>
      </c>
      <c r="RR3" s="10">
        <v>44150</v>
      </c>
      <c r="RS3" s="10">
        <v>44151</v>
      </c>
      <c r="RT3" s="10">
        <v>44152</v>
      </c>
      <c r="RU3" s="10">
        <v>44153</v>
      </c>
      <c r="RV3" s="10">
        <v>44154</v>
      </c>
      <c r="RW3" s="10">
        <v>44155</v>
      </c>
      <c r="RX3" s="10">
        <v>44156</v>
      </c>
      <c r="RY3" s="10">
        <v>44157</v>
      </c>
      <c r="RZ3" s="10">
        <v>44158</v>
      </c>
      <c r="SA3" s="10">
        <v>44159</v>
      </c>
      <c r="SB3" s="10">
        <v>44160</v>
      </c>
      <c r="SC3" s="10">
        <v>44161</v>
      </c>
      <c r="SD3" s="10">
        <v>44162</v>
      </c>
      <c r="SE3" s="10">
        <v>44163</v>
      </c>
      <c r="SF3" s="10">
        <v>44164</v>
      </c>
      <c r="SG3" s="10">
        <v>44165</v>
      </c>
      <c r="SH3" s="10">
        <v>44166</v>
      </c>
      <c r="SI3" s="10">
        <v>44167</v>
      </c>
      <c r="SJ3" s="10">
        <v>44168</v>
      </c>
      <c r="SK3" s="10">
        <v>44169</v>
      </c>
      <c r="SL3" s="10">
        <v>44170</v>
      </c>
      <c r="SM3" s="10">
        <v>44171</v>
      </c>
      <c r="SN3" s="10">
        <v>44172</v>
      </c>
      <c r="SO3" s="10">
        <v>44173</v>
      </c>
      <c r="SP3" s="10">
        <v>44174</v>
      </c>
      <c r="SQ3" s="10">
        <v>44175</v>
      </c>
      <c r="SR3" s="10">
        <v>44176</v>
      </c>
      <c r="SS3" s="10">
        <v>44177</v>
      </c>
      <c r="ST3" s="10">
        <v>44178</v>
      </c>
      <c r="SU3" s="10">
        <v>44179</v>
      </c>
      <c r="SV3" s="10">
        <v>44180</v>
      </c>
      <c r="SW3" s="10">
        <v>44181</v>
      </c>
      <c r="SX3" s="10">
        <v>44182</v>
      </c>
      <c r="SY3" s="10">
        <v>44183</v>
      </c>
      <c r="SZ3" s="10">
        <v>44184</v>
      </c>
      <c r="TA3" s="10">
        <v>44185</v>
      </c>
      <c r="TB3" s="10">
        <v>44186</v>
      </c>
      <c r="TC3" s="10">
        <v>44187</v>
      </c>
      <c r="TD3" s="10">
        <v>44188</v>
      </c>
      <c r="TE3" s="10">
        <v>44189</v>
      </c>
      <c r="TF3" s="10">
        <v>44190</v>
      </c>
      <c r="TG3" s="10">
        <v>44191</v>
      </c>
      <c r="TH3" s="10">
        <v>44192</v>
      </c>
      <c r="TI3" s="10">
        <v>44193</v>
      </c>
      <c r="TJ3" s="10">
        <v>44194</v>
      </c>
      <c r="TK3" s="10">
        <v>44195</v>
      </c>
      <c r="TL3" s="10">
        <v>44196</v>
      </c>
      <c r="TM3" s="10">
        <v>44197</v>
      </c>
      <c r="TN3" s="10">
        <v>44198</v>
      </c>
      <c r="TO3" s="10">
        <v>44199</v>
      </c>
      <c r="TP3" s="10">
        <v>44200</v>
      </c>
      <c r="TQ3" s="10">
        <v>44201</v>
      </c>
      <c r="TR3" s="10">
        <v>44202</v>
      </c>
      <c r="TS3" s="10">
        <v>44203</v>
      </c>
      <c r="TT3" s="10">
        <v>44204</v>
      </c>
      <c r="TU3" s="10">
        <v>44205</v>
      </c>
      <c r="TV3" s="10">
        <v>44206</v>
      </c>
      <c r="TW3" s="10">
        <v>44207</v>
      </c>
      <c r="TX3" s="10">
        <v>44208</v>
      </c>
      <c r="TY3" s="10">
        <v>44209</v>
      </c>
      <c r="TZ3" s="10">
        <v>44210</v>
      </c>
      <c r="UA3" s="10">
        <v>44211</v>
      </c>
      <c r="UB3" s="10">
        <v>44212</v>
      </c>
      <c r="UC3" s="10">
        <v>44213</v>
      </c>
      <c r="UD3" s="10">
        <v>44214</v>
      </c>
      <c r="UE3" s="10">
        <v>44215</v>
      </c>
      <c r="UF3" s="10">
        <v>44216</v>
      </c>
      <c r="UG3" s="10">
        <v>44217</v>
      </c>
      <c r="UH3" s="10">
        <v>44218</v>
      </c>
      <c r="UI3" s="10">
        <v>44219</v>
      </c>
      <c r="UJ3" s="10">
        <v>44220</v>
      </c>
      <c r="UK3" s="10">
        <v>44221</v>
      </c>
      <c r="UL3" s="10">
        <v>44222</v>
      </c>
      <c r="UM3" s="10">
        <v>44223</v>
      </c>
      <c r="UN3" s="10">
        <v>44224</v>
      </c>
      <c r="UO3" s="10">
        <v>44225</v>
      </c>
      <c r="UP3" s="10">
        <v>44226</v>
      </c>
      <c r="UQ3" s="10">
        <v>44227</v>
      </c>
      <c r="UR3" s="10">
        <v>44228</v>
      </c>
      <c r="US3" s="10">
        <v>44229</v>
      </c>
      <c r="UT3" s="10">
        <v>44230</v>
      </c>
      <c r="UU3" s="10">
        <v>44231</v>
      </c>
      <c r="UV3" s="10">
        <v>44232</v>
      </c>
      <c r="UW3" s="10">
        <v>44233</v>
      </c>
      <c r="UX3" s="10">
        <v>44234</v>
      </c>
      <c r="UY3" s="10">
        <v>44235</v>
      </c>
      <c r="UZ3" s="10">
        <v>44236</v>
      </c>
      <c r="VA3" s="10">
        <v>44237</v>
      </c>
      <c r="VB3" s="10">
        <v>44238</v>
      </c>
      <c r="VC3" s="10">
        <v>44239</v>
      </c>
      <c r="VD3" s="10">
        <v>44240</v>
      </c>
      <c r="VE3" s="10">
        <v>44241</v>
      </c>
      <c r="VF3" s="10">
        <v>44242</v>
      </c>
      <c r="VG3" s="10">
        <v>44243</v>
      </c>
      <c r="VH3" s="10">
        <v>44244</v>
      </c>
      <c r="VI3" s="10">
        <v>44245</v>
      </c>
      <c r="VJ3" s="10">
        <v>44246</v>
      </c>
      <c r="VK3" s="10">
        <v>44247</v>
      </c>
      <c r="VL3" s="10">
        <v>44248</v>
      </c>
      <c r="VM3" s="10">
        <v>44249</v>
      </c>
      <c r="VN3" s="10">
        <v>44250</v>
      </c>
      <c r="VO3" s="10">
        <v>44251</v>
      </c>
      <c r="VP3" s="10">
        <v>44252</v>
      </c>
      <c r="VQ3" s="10">
        <v>44253</v>
      </c>
      <c r="VR3" s="10">
        <v>44254</v>
      </c>
      <c r="VS3" s="10">
        <v>44255</v>
      </c>
      <c r="VT3" s="10">
        <v>44256</v>
      </c>
      <c r="VU3" s="10">
        <v>44257</v>
      </c>
      <c r="VV3" s="10">
        <v>44258</v>
      </c>
      <c r="VW3" s="10">
        <v>44259</v>
      </c>
      <c r="VX3" s="10">
        <v>44260</v>
      </c>
      <c r="VY3" s="10">
        <v>44261</v>
      </c>
      <c r="VZ3" s="10">
        <v>44262</v>
      </c>
      <c r="WA3" s="10">
        <v>44263</v>
      </c>
      <c r="WB3" s="10">
        <v>44264</v>
      </c>
      <c r="WC3" s="10">
        <v>44265</v>
      </c>
      <c r="WD3" s="10">
        <v>44266</v>
      </c>
      <c r="WE3" s="10">
        <v>44267</v>
      </c>
      <c r="WF3" s="10">
        <v>44268</v>
      </c>
      <c r="WG3" s="10">
        <v>44269</v>
      </c>
      <c r="WH3" s="10">
        <v>44270</v>
      </c>
      <c r="WI3" s="10">
        <v>44271</v>
      </c>
      <c r="WJ3" s="10">
        <v>44272</v>
      </c>
      <c r="WK3" s="10">
        <v>44273</v>
      </c>
      <c r="WL3" s="10">
        <v>44274</v>
      </c>
      <c r="WM3" s="10">
        <v>44275</v>
      </c>
      <c r="WN3" s="10">
        <v>44276</v>
      </c>
      <c r="WO3" s="10">
        <v>44277</v>
      </c>
      <c r="WP3" s="10">
        <v>44278</v>
      </c>
      <c r="WQ3" s="10">
        <v>44279</v>
      </c>
      <c r="WR3" s="10">
        <v>44280</v>
      </c>
      <c r="WS3" s="10">
        <v>44281</v>
      </c>
      <c r="WT3" s="10">
        <v>44282</v>
      </c>
      <c r="WU3" s="10">
        <v>44283</v>
      </c>
      <c r="WV3" s="10">
        <v>44284</v>
      </c>
      <c r="WW3" s="10">
        <v>44285</v>
      </c>
      <c r="WX3" s="10">
        <v>44286</v>
      </c>
      <c r="WY3" s="10">
        <v>44287</v>
      </c>
      <c r="WZ3" s="10">
        <v>44288</v>
      </c>
      <c r="XA3" s="10">
        <v>44289</v>
      </c>
      <c r="XB3" s="10">
        <v>44290</v>
      </c>
      <c r="XC3" s="10">
        <v>44291</v>
      </c>
      <c r="XD3" s="10">
        <v>44292</v>
      </c>
      <c r="XE3" s="10">
        <v>44293</v>
      </c>
      <c r="XF3" s="10">
        <v>44294</v>
      </c>
      <c r="XG3" s="10">
        <v>44295</v>
      </c>
      <c r="XH3" s="10">
        <v>44296</v>
      </c>
      <c r="XI3" s="10">
        <v>44297</v>
      </c>
      <c r="XJ3" s="10">
        <v>44298</v>
      </c>
      <c r="XK3" s="10">
        <v>44299</v>
      </c>
      <c r="XL3" s="10">
        <v>44300</v>
      </c>
      <c r="XM3" s="10">
        <v>44301</v>
      </c>
      <c r="XN3" s="10">
        <v>44302</v>
      </c>
      <c r="XO3" s="10">
        <v>44303</v>
      </c>
      <c r="XP3" s="10">
        <v>44304</v>
      </c>
      <c r="XQ3" s="10">
        <v>44305</v>
      </c>
      <c r="XR3" s="10">
        <v>44306</v>
      </c>
      <c r="XS3" s="10">
        <v>44307</v>
      </c>
      <c r="XT3" s="10">
        <v>44308</v>
      </c>
      <c r="XU3" s="10">
        <v>44309</v>
      </c>
      <c r="XV3" s="10">
        <v>44310</v>
      </c>
      <c r="XW3" s="10">
        <v>44311</v>
      </c>
      <c r="XX3" s="10">
        <v>44312</v>
      </c>
      <c r="XY3" s="10">
        <v>44313</v>
      </c>
      <c r="XZ3" s="10">
        <v>44314</v>
      </c>
    </row>
    <row r="4" spans="2:650" s="2" customFormat="1" ht="120.75" thickBot="1" x14ac:dyDescent="0.3">
      <c r="B4" s="11" t="s">
        <v>4</v>
      </c>
      <c r="C4" s="12" t="s">
        <v>5</v>
      </c>
      <c r="D4" s="12" t="s">
        <v>46</v>
      </c>
      <c r="E4" s="12" t="s">
        <v>48</v>
      </c>
      <c r="F4" s="12" t="s">
        <v>67</v>
      </c>
      <c r="G4" s="12" t="s">
        <v>73</v>
      </c>
      <c r="H4" s="12" t="s">
        <v>79</v>
      </c>
      <c r="I4" s="12" t="s">
        <v>81</v>
      </c>
      <c r="J4" s="12" t="s">
        <v>85</v>
      </c>
      <c r="K4" s="12" t="s">
        <v>86</v>
      </c>
      <c r="L4" s="12" t="s">
        <v>90</v>
      </c>
      <c r="M4" s="12" t="s">
        <v>98</v>
      </c>
      <c r="N4" s="10"/>
      <c r="O4" s="12" t="s">
        <v>100</v>
      </c>
      <c r="P4" s="12" t="s">
        <v>108</v>
      </c>
      <c r="Q4" s="12"/>
      <c r="R4" s="12" t="s">
        <v>106</v>
      </c>
      <c r="S4" s="12" t="s">
        <v>109</v>
      </c>
      <c r="T4" s="12" t="s">
        <v>115</v>
      </c>
      <c r="U4" s="12" t="s">
        <v>117</v>
      </c>
      <c r="V4" s="12"/>
      <c r="W4" s="12"/>
      <c r="X4" s="12"/>
      <c r="Y4" s="12" t="s">
        <v>126</v>
      </c>
      <c r="Z4" s="12" t="s">
        <v>132</v>
      </c>
      <c r="AA4" s="12" t="s">
        <v>135</v>
      </c>
      <c r="AB4" s="12"/>
      <c r="AC4" s="12"/>
      <c r="AD4" s="12" t="s">
        <v>138</v>
      </c>
      <c r="AE4" s="12"/>
      <c r="AF4" s="12"/>
      <c r="AG4" s="12"/>
      <c r="AH4" s="12" t="s">
        <v>163</v>
      </c>
      <c r="AI4" s="12" t="s">
        <v>169</v>
      </c>
      <c r="AJ4" s="12" t="s">
        <v>174</v>
      </c>
      <c r="AK4" s="12" t="s">
        <v>180</v>
      </c>
      <c r="AL4" s="12" t="s">
        <v>186</v>
      </c>
      <c r="AM4" s="12"/>
      <c r="AN4" s="12" t="s">
        <v>194</v>
      </c>
      <c r="AO4" s="12" t="s">
        <v>197</v>
      </c>
      <c r="AP4" s="12" t="s">
        <v>199</v>
      </c>
      <c r="AQ4" s="12" t="s">
        <v>216</v>
      </c>
      <c r="AR4" s="12"/>
      <c r="AS4" s="12" t="s">
        <v>225</v>
      </c>
      <c r="AT4" s="12" t="s">
        <v>224</v>
      </c>
      <c r="AU4" s="12" t="s">
        <v>227</v>
      </c>
      <c r="AV4" s="12" t="s">
        <v>231</v>
      </c>
      <c r="AW4" s="12" t="s">
        <v>233</v>
      </c>
      <c r="AX4" s="12" t="s">
        <v>237</v>
      </c>
      <c r="AY4" s="12"/>
      <c r="AZ4" s="12" t="s">
        <v>240</v>
      </c>
      <c r="BA4" s="12" t="s">
        <v>245</v>
      </c>
      <c r="BB4" s="12" t="s">
        <v>246</v>
      </c>
      <c r="BC4" s="12" t="s">
        <v>249</v>
      </c>
      <c r="BD4" s="12" t="s">
        <v>262</v>
      </c>
      <c r="BE4" s="12"/>
      <c r="BF4" s="12" t="s">
        <v>264</v>
      </c>
      <c r="BG4" s="12"/>
      <c r="BH4" s="12" t="s">
        <v>266</v>
      </c>
      <c r="BI4" s="12" t="s">
        <v>267</v>
      </c>
      <c r="BJ4" s="12" t="s">
        <v>270</v>
      </c>
      <c r="BK4" s="12" t="s">
        <v>269</v>
      </c>
      <c r="BL4" s="12" t="s">
        <v>271</v>
      </c>
      <c r="BM4" s="12"/>
      <c r="BN4" s="12"/>
      <c r="BO4" s="12"/>
      <c r="BP4" s="12"/>
      <c r="BQ4" s="12"/>
      <c r="BR4" s="12"/>
      <c r="BS4" s="12" t="s">
        <v>273</v>
      </c>
      <c r="BT4" s="12"/>
      <c r="BU4" s="12"/>
      <c r="BV4" s="12"/>
      <c r="BW4" s="12"/>
      <c r="BX4" s="12" t="s">
        <v>275</v>
      </c>
      <c r="BY4" s="12" t="s">
        <v>276</v>
      </c>
      <c r="BZ4" s="12"/>
      <c r="CA4" s="12"/>
      <c r="CB4" s="12"/>
      <c r="CC4" s="12"/>
      <c r="CD4" s="12"/>
      <c r="CE4" s="12"/>
      <c r="CF4" s="12" t="s">
        <v>288</v>
      </c>
      <c r="CG4" s="12" t="s">
        <v>292</v>
      </c>
      <c r="CH4" s="12"/>
      <c r="CI4" s="12" t="s">
        <v>293</v>
      </c>
      <c r="CJ4" s="12" t="s">
        <v>296</v>
      </c>
      <c r="CK4" s="12"/>
      <c r="CL4" s="12" t="s">
        <v>355</v>
      </c>
      <c r="CM4" s="12" t="s">
        <v>366</v>
      </c>
      <c r="CN4" s="12" t="s">
        <v>368</v>
      </c>
      <c r="CO4" s="12" t="s">
        <v>367</v>
      </c>
      <c r="CP4" s="12"/>
      <c r="CQ4" s="12"/>
      <c r="CR4" s="12"/>
      <c r="CS4" s="12" t="s">
        <v>387</v>
      </c>
      <c r="CT4" s="12" t="s">
        <v>388</v>
      </c>
      <c r="CU4" s="12" t="s">
        <v>391</v>
      </c>
      <c r="CV4" s="12" t="s">
        <v>399</v>
      </c>
      <c r="CW4" s="12" t="s">
        <v>402</v>
      </c>
      <c r="CX4" s="12"/>
      <c r="CY4" s="12"/>
      <c r="CZ4" s="12" t="s">
        <v>409</v>
      </c>
      <c r="DA4" s="12"/>
      <c r="DB4" s="12" t="s">
        <v>413</v>
      </c>
      <c r="DC4" s="12" t="s">
        <v>414</v>
      </c>
      <c r="DD4" s="12"/>
      <c r="DE4" s="12"/>
      <c r="DF4" s="12" t="s">
        <v>419</v>
      </c>
      <c r="DG4" s="12"/>
      <c r="DH4" s="12" t="s">
        <v>429</v>
      </c>
      <c r="DI4" s="12" t="s">
        <v>439</v>
      </c>
      <c r="DJ4" s="12" t="s">
        <v>442</v>
      </c>
      <c r="DK4" s="12" t="s">
        <v>452</v>
      </c>
      <c r="DL4" s="12" t="s">
        <v>447</v>
      </c>
      <c r="DM4" s="12" t="s">
        <v>456</v>
      </c>
      <c r="DN4" s="12"/>
      <c r="DO4" s="12"/>
      <c r="DP4" s="12" t="s">
        <v>464</v>
      </c>
      <c r="DQ4" s="12" t="s">
        <v>465</v>
      </c>
      <c r="DR4" s="12"/>
      <c r="DS4" s="12"/>
      <c r="DT4" s="12" t="s">
        <v>477</v>
      </c>
      <c r="DU4" s="12" t="s">
        <v>482</v>
      </c>
      <c r="DV4" s="12"/>
      <c r="DW4" s="12"/>
      <c r="DX4" s="12" t="s">
        <v>487</v>
      </c>
      <c r="DY4" s="12"/>
      <c r="DZ4" s="12"/>
      <c r="EA4" s="12"/>
      <c r="EB4" s="12"/>
      <c r="EC4" s="12" t="s">
        <v>486</v>
      </c>
      <c r="ED4" s="12"/>
      <c r="EE4" s="12" t="s">
        <v>493</v>
      </c>
      <c r="EF4" s="12" t="s">
        <v>499</v>
      </c>
      <c r="EG4" s="12"/>
      <c r="EH4" s="12" t="s">
        <v>497</v>
      </c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 t="s">
        <v>504</v>
      </c>
      <c r="ET4" s="12"/>
      <c r="EU4" s="12"/>
      <c r="EV4" s="12" t="s">
        <v>509</v>
      </c>
      <c r="EW4" s="12" t="s">
        <v>510</v>
      </c>
      <c r="EX4" s="12"/>
      <c r="EY4" s="12"/>
      <c r="EZ4" s="12"/>
      <c r="FA4" s="12" t="s">
        <v>526</v>
      </c>
      <c r="FB4" s="12"/>
      <c r="FC4" s="12"/>
      <c r="FD4" s="12" t="s">
        <v>524</v>
      </c>
      <c r="FE4" s="12"/>
      <c r="FF4" s="12" t="s">
        <v>530</v>
      </c>
      <c r="FG4" s="12"/>
      <c r="FH4" s="12" t="s">
        <v>542</v>
      </c>
      <c r="FI4" s="12" t="s">
        <v>546</v>
      </c>
      <c r="FJ4" s="12" t="s">
        <v>548</v>
      </c>
      <c r="FK4" s="12" t="s">
        <v>550</v>
      </c>
      <c r="FL4" s="12"/>
      <c r="FM4" s="12"/>
      <c r="FN4" s="12" t="s">
        <v>556</v>
      </c>
      <c r="FO4" s="12"/>
      <c r="FP4" s="12" t="s">
        <v>572</v>
      </c>
      <c r="FQ4" s="12"/>
      <c r="FR4" s="12" t="s">
        <v>578</v>
      </c>
      <c r="FS4" s="12" t="s">
        <v>580</v>
      </c>
      <c r="FT4" s="12" t="s">
        <v>581</v>
      </c>
      <c r="FU4" s="12" t="s">
        <v>585</v>
      </c>
      <c r="FV4" s="12" t="s">
        <v>587</v>
      </c>
      <c r="FW4" s="12" t="s">
        <v>588</v>
      </c>
      <c r="FX4" s="12" t="s">
        <v>598</v>
      </c>
      <c r="FY4" s="12"/>
      <c r="FZ4" s="12" t="s">
        <v>601</v>
      </c>
      <c r="GA4" s="12" t="s">
        <v>607</v>
      </c>
      <c r="GB4" s="12" t="s">
        <v>609</v>
      </c>
      <c r="GC4" s="12" t="s">
        <v>611</v>
      </c>
      <c r="GD4" s="12" t="s">
        <v>615</v>
      </c>
      <c r="GE4" s="12"/>
      <c r="GF4" s="12" t="s">
        <v>619</v>
      </c>
      <c r="GG4" s="12" t="s">
        <v>620</v>
      </c>
      <c r="GH4" s="12" t="s">
        <v>621</v>
      </c>
      <c r="GI4" s="12"/>
      <c r="GJ4" s="12" t="s">
        <v>625</v>
      </c>
      <c r="GK4" s="12" t="s">
        <v>634</v>
      </c>
      <c r="GL4" s="12" t="s">
        <v>636</v>
      </c>
      <c r="GM4" s="12" t="s">
        <v>638</v>
      </c>
      <c r="GN4" s="12" t="s">
        <v>638</v>
      </c>
      <c r="GO4" s="12" t="s">
        <v>641</v>
      </c>
      <c r="GP4" s="12" t="s">
        <v>643</v>
      </c>
      <c r="GQ4" s="12" t="s">
        <v>646</v>
      </c>
      <c r="GR4" s="12"/>
      <c r="GS4" s="12"/>
      <c r="GT4" s="12" t="s">
        <v>410</v>
      </c>
      <c r="GU4" s="12" t="s">
        <v>410</v>
      </c>
      <c r="GV4" s="12"/>
      <c r="GW4" s="12" t="s">
        <v>653</v>
      </c>
      <c r="GX4" s="12" t="s">
        <v>664</v>
      </c>
      <c r="GY4" s="12"/>
      <c r="GZ4" s="12" t="s">
        <v>667</v>
      </c>
      <c r="HA4" s="12" t="s">
        <v>668</v>
      </c>
      <c r="HB4" s="12" t="s">
        <v>668</v>
      </c>
      <c r="HC4" s="12" t="s">
        <v>668</v>
      </c>
      <c r="HD4" s="12" t="s">
        <v>668</v>
      </c>
      <c r="HE4" s="12" t="s">
        <v>668</v>
      </c>
      <c r="HF4" s="12" t="s">
        <v>668</v>
      </c>
      <c r="HG4" s="12" t="s">
        <v>668</v>
      </c>
      <c r="HH4" s="12" t="s">
        <v>668</v>
      </c>
      <c r="HI4" s="12" t="s">
        <v>674</v>
      </c>
      <c r="HJ4" s="12" t="s">
        <v>675</v>
      </c>
      <c r="HK4" s="12" t="s">
        <v>676</v>
      </c>
      <c r="HL4" s="12" t="s">
        <v>682</v>
      </c>
      <c r="HM4" s="12"/>
      <c r="HN4" s="12" t="s">
        <v>684</v>
      </c>
      <c r="HO4" s="12" t="s">
        <v>686</v>
      </c>
      <c r="HP4" s="12"/>
      <c r="HQ4" s="12"/>
      <c r="HR4" s="12"/>
      <c r="HS4" s="12" t="s">
        <v>697</v>
      </c>
      <c r="HT4" s="12" t="s">
        <v>698</v>
      </c>
      <c r="HU4" s="12" t="s">
        <v>699</v>
      </c>
      <c r="HV4" s="12" t="s">
        <v>699</v>
      </c>
      <c r="HW4" s="12" t="s">
        <v>699</v>
      </c>
      <c r="HX4" s="12"/>
      <c r="HY4" s="12" t="s">
        <v>708</v>
      </c>
      <c r="HZ4" s="12" t="s">
        <v>714</v>
      </c>
      <c r="IA4" s="12"/>
      <c r="IB4" s="12" t="s">
        <v>715</v>
      </c>
      <c r="IC4" s="12" t="s">
        <v>719</v>
      </c>
      <c r="ID4" s="12"/>
      <c r="IE4" s="12"/>
      <c r="IF4" s="82" t="s">
        <v>731</v>
      </c>
      <c r="IG4" s="12" t="s">
        <v>732</v>
      </c>
      <c r="IH4" s="12" t="s">
        <v>735</v>
      </c>
      <c r="II4" s="12"/>
      <c r="IJ4" s="12" t="s">
        <v>738</v>
      </c>
      <c r="IK4" s="12" t="s">
        <v>739</v>
      </c>
      <c r="IL4" s="12" t="s">
        <v>742</v>
      </c>
      <c r="IM4" s="12" t="s">
        <v>745</v>
      </c>
      <c r="IN4" s="12" t="s">
        <v>751</v>
      </c>
      <c r="IO4" s="12" t="s">
        <v>754</v>
      </c>
      <c r="IP4" s="12" t="s">
        <v>756</v>
      </c>
      <c r="IQ4" s="12" t="s">
        <v>761</v>
      </c>
      <c r="IR4" s="12" t="s">
        <v>771</v>
      </c>
      <c r="IS4" s="12"/>
      <c r="IT4" s="12" t="s">
        <v>776</v>
      </c>
      <c r="IU4" s="12" t="s">
        <v>778</v>
      </c>
      <c r="IV4" s="12"/>
      <c r="IW4" s="12" t="s">
        <v>781</v>
      </c>
      <c r="IX4" s="12" t="s">
        <v>787</v>
      </c>
      <c r="IY4" s="12"/>
      <c r="IZ4" s="82" t="s">
        <v>800</v>
      </c>
      <c r="JA4" s="82" t="s">
        <v>804</v>
      </c>
      <c r="JB4" s="12" t="s">
        <v>809</v>
      </c>
      <c r="JC4" s="12" t="s">
        <v>813</v>
      </c>
      <c r="JD4" s="12" t="s">
        <v>820</v>
      </c>
      <c r="JE4" s="12"/>
      <c r="JF4" s="12" t="s">
        <v>824</v>
      </c>
      <c r="JG4" s="12" t="s">
        <v>827</v>
      </c>
      <c r="JH4" s="12" t="s">
        <v>829</v>
      </c>
      <c r="JI4" s="12" t="s">
        <v>832</v>
      </c>
      <c r="JJ4" s="12" t="s">
        <v>835</v>
      </c>
      <c r="JK4" s="12"/>
      <c r="JL4" s="12"/>
      <c r="JM4" s="12" t="s">
        <v>843</v>
      </c>
      <c r="JN4" s="12"/>
      <c r="JO4" s="12"/>
      <c r="JP4" s="12" t="s">
        <v>860</v>
      </c>
      <c r="JQ4" s="12"/>
      <c r="JR4" s="12" t="s">
        <v>867</v>
      </c>
      <c r="JS4" s="12"/>
      <c r="JT4" s="12" t="s">
        <v>873</v>
      </c>
      <c r="JU4" s="12"/>
      <c r="JV4" s="82" t="s">
        <v>883</v>
      </c>
      <c r="JW4" s="82"/>
      <c r="JX4" s="82" t="s">
        <v>887</v>
      </c>
      <c r="JY4" s="12"/>
      <c r="JZ4" s="12" t="s">
        <v>892</v>
      </c>
      <c r="KA4" s="12" t="s">
        <v>896</v>
      </c>
      <c r="KB4" s="12" t="s">
        <v>898</v>
      </c>
      <c r="KC4" s="12"/>
      <c r="KD4" s="12" t="s">
        <v>911</v>
      </c>
      <c r="KE4" s="12"/>
      <c r="KF4" s="12" t="s">
        <v>917</v>
      </c>
      <c r="KG4" s="12" t="s">
        <v>922</v>
      </c>
      <c r="KH4" s="12" t="s">
        <v>924</v>
      </c>
      <c r="KI4" s="12" t="s">
        <v>925</v>
      </c>
      <c r="KJ4" s="12"/>
      <c r="KK4" s="12" t="s">
        <v>931</v>
      </c>
      <c r="KL4" s="12" t="s">
        <v>935</v>
      </c>
      <c r="KM4" s="12" t="s">
        <v>937</v>
      </c>
      <c r="KN4" s="12" t="s">
        <v>939</v>
      </c>
      <c r="KO4" s="12" t="s">
        <v>940</v>
      </c>
      <c r="KP4" s="12"/>
      <c r="KQ4" s="82" t="s">
        <v>945</v>
      </c>
      <c r="KR4" s="82" t="s">
        <v>948</v>
      </c>
      <c r="KS4" s="12" t="s">
        <v>953</v>
      </c>
      <c r="KT4" s="12" t="s">
        <v>958</v>
      </c>
      <c r="KU4" s="12" t="s">
        <v>959</v>
      </c>
      <c r="KV4" s="12" t="s">
        <v>964</v>
      </c>
      <c r="KW4" s="12" t="s">
        <v>968</v>
      </c>
      <c r="KX4" s="12" t="s">
        <v>973</v>
      </c>
      <c r="KY4" s="12" t="s">
        <v>975</v>
      </c>
      <c r="KZ4" s="12" t="s">
        <v>978</v>
      </c>
      <c r="LA4" s="12" t="s">
        <v>985</v>
      </c>
      <c r="LB4" s="12" t="s">
        <v>991</v>
      </c>
      <c r="LC4" s="12" t="s">
        <v>993</v>
      </c>
      <c r="LD4" s="12" t="s">
        <v>996</v>
      </c>
      <c r="LE4" s="12"/>
      <c r="LF4" s="12" t="s">
        <v>1005</v>
      </c>
      <c r="LG4" s="12" t="s">
        <v>1009</v>
      </c>
      <c r="LH4" s="12"/>
      <c r="LI4" s="12"/>
      <c r="LJ4" s="12"/>
      <c r="LK4" s="12" t="s">
        <v>1020</v>
      </c>
      <c r="LL4" s="12"/>
      <c r="LM4" s="82" t="s">
        <v>1028</v>
      </c>
      <c r="LN4" s="82" t="s">
        <v>1029</v>
      </c>
      <c r="LO4" s="12" t="s">
        <v>1037</v>
      </c>
      <c r="LP4" s="12" t="s">
        <v>1036</v>
      </c>
      <c r="LQ4" s="12"/>
      <c r="LR4" s="12" t="s">
        <v>1044</v>
      </c>
      <c r="LS4" s="12" t="s">
        <v>1046</v>
      </c>
      <c r="LT4" s="12" t="s">
        <v>1059</v>
      </c>
      <c r="LU4" s="12"/>
      <c r="LV4" s="12" t="s">
        <v>1067</v>
      </c>
      <c r="LW4" s="12"/>
      <c r="LX4" s="12" t="s">
        <v>1069</v>
      </c>
      <c r="LY4" s="12" t="s">
        <v>1072</v>
      </c>
      <c r="LZ4" s="12" t="s">
        <v>1074</v>
      </c>
      <c r="MA4" s="12" t="s">
        <v>1073</v>
      </c>
      <c r="MB4" s="12" t="s">
        <v>1082</v>
      </c>
      <c r="MC4" s="12" t="s">
        <v>1079</v>
      </c>
      <c r="MD4" s="12" t="s">
        <v>1084</v>
      </c>
      <c r="ME4" s="12" t="s">
        <v>1088</v>
      </c>
      <c r="MF4" s="12" t="s">
        <v>1089</v>
      </c>
      <c r="MG4" s="92" t="s">
        <v>1090</v>
      </c>
      <c r="MH4" s="12" t="s">
        <v>1098</v>
      </c>
      <c r="MI4" s="12" t="s">
        <v>1095</v>
      </c>
      <c r="MJ4" s="82" t="s">
        <v>1100</v>
      </c>
      <c r="MK4" s="82" t="s">
        <v>1102</v>
      </c>
      <c r="ML4" s="82" t="s">
        <v>1103</v>
      </c>
      <c r="MM4" s="12" t="s">
        <v>1105</v>
      </c>
      <c r="MN4" s="12" t="s">
        <v>1112</v>
      </c>
      <c r="MO4" s="12" t="s">
        <v>1117</v>
      </c>
      <c r="MP4" s="12"/>
      <c r="MQ4" s="12"/>
      <c r="MR4" s="12" t="s">
        <v>1121</v>
      </c>
      <c r="MS4" s="12"/>
      <c r="MT4" s="12"/>
      <c r="MU4" s="12" t="s">
        <v>1123</v>
      </c>
      <c r="MV4" s="12" t="s">
        <v>1126</v>
      </c>
      <c r="MW4" s="12" t="s">
        <v>1133</v>
      </c>
      <c r="MX4" s="12"/>
      <c r="MY4" s="92" t="s">
        <v>1136</v>
      </c>
      <c r="MZ4" s="12" t="s">
        <v>1138</v>
      </c>
      <c r="NA4" s="12" t="s">
        <v>1139</v>
      </c>
      <c r="NB4" s="12" t="s">
        <v>1142</v>
      </c>
      <c r="NC4" s="12" t="s">
        <v>1147</v>
      </c>
      <c r="ND4" s="12" t="s">
        <v>1148</v>
      </c>
      <c r="NE4" s="12" t="s">
        <v>1151</v>
      </c>
      <c r="NF4" s="12" t="s">
        <v>1154</v>
      </c>
      <c r="NG4" s="12" t="s">
        <v>1157</v>
      </c>
      <c r="NH4" s="82" t="s">
        <v>1159</v>
      </c>
      <c r="NI4" s="12" t="s">
        <v>1161</v>
      </c>
      <c r="NJ4" s="12" t="s">
        <v>1164</v>
      </c>
      <c r="NK4" s="12"/>
      <c r="NL4" s="12" t="s">
        <v>1171</v>
      </c>
      <c r="NM4" s="12"/>
      <c r="NN4" s="12"/>
      <c r="NO4" s="12" t="s">
        <v>1178</v>
      </c>
      <c r="NP4" s="12" t="s">
        <v>1180</v>
      </c>
      <c r="NQ4" s="92" t="s">
        <v>1192</v>
      </c>
      <c r="NR4" s="92" t="s">
        <v>1193</v>
      </c>
      <c r="NS4" s="12"/>
      <c r="NT4" s="12" t="s">
        <v>1195</v>
      </c>
      <c r="NU4" s="12"/>
      <c r="NV4" s="12" t="s">
        <v>1199</v>
      </c>
      <c r="NW4" s="12"/>
      <c r="NX4" s="12" t="s">
        <v>1211</v>
      </c>
      <c r="NY4" s="12" t="s">
        <v>1214</v>
      </c>
      <c r="NZ4" s="12" t="s">
        <v>1217</v>
      </c>
      <c r="OA4" s="82" t="s">
        <v>1220</v>
      </c>
      <c r="OB4" s="82" t="s">
        <v>1221</v>
      </c>
      <c r="OC4" s="12" t="s">
        <v>1224</v>
      </c>
      <c r="OD4" s="12" t="s">
        <v>1225</v>
      </c>
      <c r="OE4" s="12" t="s">
        <v>1228</v>
      </c>
      <c r="OF4" s="12" t="s">
        <v>1229</v>
      </c>
      <c r="OG4" s="12" t="s">
        <v>1230</v>
      </c>
      <c r="OH4" s="12" t="s">
        <v>1231</v>
      </c>
      <c r="OI4" s="12" t="s">
        <v>1232</v>
      </c>
      <c r="OJ4" s="12"/>
      <c r="OK4" s="92" t="s">
        <v>1233</v>
      </c>
      <c r="OL4" s="12" t="s">
        <v>1236</v>
      </c>
      <c r="OM4" s="12"/>
      <c r="ON4" s="12" t="s">
        <v>1241</v>
      </c>
      <c r="OO4" s="12" t="s">
        <v>1244</v>
      </c>
      <c r="OP4" s="12"/>
      <c r="OQ4" s="12" t="s">
        <v>1248</v>
      </c>
      <c r="OR4" s="12" t="s">
        <v>1249</v>
      </c>
      <c r="OS4" s="12"/>
      <c r="OT4" s="12" t="s">
        <v>1254</v>
      </c>
      <c r="OU4" s="12" t="s">
        <v>1257</v>
      </c>
      <c r="OV4" s="12"/>
      <c r="OW4" s="12" t="s">
        <v>1260</v>
      </c>
      <c r="OX4" s="12" t="s">
        <v>1263</v>
      </c>
      <c r="OY4" s="82" t="s">
        <v>1268</v>
      </c>
      <c r="OZ4" s="12" t="s">
        <v>1270</v>
      </c>
      <c r="PA4" s="12" t="s">
        <v>1276</v>
      </c>
      <c r="PB4" s="12" t="s">
        <v>1278</v>
      </c>
      <c r="PC4" s="12" t="s">
        <v>1280</v>
      </c>
      <c r="PD4" s="12" t="s">
        <v>1282</v>
      </c>
      <c r="PE4" s="12"/>
      <c r="PF4" s="12" t="s">
        <v>1283</v>
      </c>
      <c r="PG4" s="12" t="s">
        <v>1286</v>
      </c>
      <c r="PH4" s="12" t="s">
        <v>1292</v>
      </c>
      <c r="PI4" s="12" t="s">
        <v>1296</v>
      </c>
      <c r="PJ4" s="12" t="s">
        <v>1300</v>
      </c>
      <c r="PK4" s="12" t="s">
        <v>1308</v>
      </c>
      <c r="PL4" s="12"/>
      <c r="PM4" s="12"/>
      <c r="PN4" s="12" t="s">
        <v>1321</v>
      </c>
      <c r="PO4" s="12" t="s">
        <v>1329</v>
      </c>
      <c r="PP4" s="12" t="s">
        <v>1331</v>
      </c>
      <c r="PQ4" s="12" t="s">
        <v>1332</v>
      </c>
      <c r="PR4" s="12" t="s">
        <v>1335</v>
      </c>
      <c r="PS4" s="12"/>
      <c r="PT4" s="12" t="s">
        <v>1338</v>
      </c>
      <c r="PU4" s="12" t="s">
        <v>1341</v>
      </c>
      <c r="PV4" s="12" t="s">
        <v>1345</v>
      </c>
      <c r="PW4" s="92" t="s">
        <v>1354</v>
      </c>
      <c r="PX4" s="92" t="s">
        <v>1354</v>
      </c>
      <c r="PY4" s="12" t="s">
        <v>1356</v>
      </c>
      <c r="PZ4" s="12" t="s">
        <v>1356</v>
      </c>
      <c r="QA4" s="12" t="s">
        <v>1356</v>
      </c>
      <c r="QB4" s="12" t="s">
        <v>1356</v>
      </c>
      <c r="QC4" s="12"/>
      <c r="QD4" s="12"/>
      <c r="QE4" s="12"/>
      <c r="QF4" s="12" t="s">
        <v>1376</v>
      </c>
      <c r="QG4" s="12" t="s">
        <v>1380</v>
      </c>
      <c r="QH4" s="82" t="s">
        <v>1384</v>
      </c>
      <c r="QI4" s="82" t="s">
        <v>1385</v>
      </c>
      <c r="QJ4" s="12" t="s">
        <v>1388</v>
      </c>
      <c r="QK4" s="12"/>
      <c r="QL4" s="12" t="s">
        <v>1390</v>
      </c>
      <c r="QM4" s="12" t="s">
        <v>1393</v>
      </c>
      <c r="QN4" s="12" t="s">
        <v>1400</v>
      </c>
      <c r="QO4" s="12" t="s">
        <v>1405</v>
      </c>
      <c r="QP4" s="12" t="s">
        <v>1413</v>
      </c>
      <c r="QQ4" s="12" t="s">
        <v>1415</v>
      </c>
      <c r="QR4" s="12"/>
      <c r="QS4" s="92" t="s">
        <v>1419</v>
      </c>
      <c r="QT4" s="12" t="s">
        <v>1422</v>
      </c>
      <c r="QU4" s="12" t="s">
        <v>1425</v>
      </c>
      <c r="QV4" s="12" t="s">
        <v>1431</v>
      </c>
      <c r="QW4" s="12" t="s">
        <v>1435</v>
      </c>
      <c r="QX4" s="12" t="s">
        <v>1436</v>
      </c>
      <c r="QY4" s="12" t="s">
        <v>1282</v>
      </c>
      <c r="QZ4" s="12"/>
      <c r="RA4" s="12" t="s">
        <v>1443</v>
      </c>
      <c r="RB4" s="12" t="s">
        <v>1444</v>
      </c>
      <c r="RC4" s="12" t="s">
        <v>1445</v>
      </c>
      <c r="RD4" s="12"/>
      <c r="RE4" s="12"/>
      <c r="RF4" s="12" t="s">
        <v>1449</v>
      </c>
      <c r="RG4" s="12" t="s">
        <v>1452</v>
      </c>
      <c r="RH4" s="12" t="s">
        <v>1454</v>
      </c>
      <c r="RI4" s="12"/>
      <c r="RJ4" s="12" t="s">
        <v>1461</v>
      </c>
      <c r="RK4" s="12" t="s">
        <v>1462</v>
      </c>
      <c r="RL4" s="92" t="s">
        <v>1469</v>
      </c>
      <c r="RM4" s="12"/>
      <c r="RN4" s="12" t="s">
        <v>1471</v>
      </c>
      <c r="RO4" s="82" t="s">
        <v>1472</v>
      </c>
      <c r="RP4" s="12" t="s">
        <v>1475</v>
      </c>
      <c r="RQ4" s="12" t="s">
        <v>1482</v>
      </c>
      <c r="RR4" s="12" t="s">
        <v>1481</v>
      </c>
      <c r="RS4" s="12" t="s">
        <v>1484</v>
      </c>
      <c r="RT4" s="12" t="s">
        <v>1485</v>
      </c>
      <c r="RU4" s="12"/>
      <c r="RV4" s="12" t="s">
        <v>1493</v>
      </c>
      <c r="RW4" s="12"/>
      <c r="RX4" s="12" t="s">
        <v>1496</v>
      </c>
      <c r="RY4" s="12"/>
      <c r="RZ4" s="12"/>
      <c r="SA4" s="12" t="s">
        <v>1504</v>
      </c>
      <c r="SB4" s="12" t="s">
        <v>1507</v>
      </c>
      <c r="SC4" s="12" t="s">
        <v>1512</v>
      </c>
      <c r="SD4" s="12"/>
      <c r="SE4" s="12"/>
      <c r="SF4" s="12"/>
      <c r="SG4" s="12" t="s">
        <v>1528</v>
      </c>
      <c r="SH4" s="12" t="s">
        <v>1529</v>
      </c>
      <c r="SI4" s="12"/>
      <c r="SJ4" s="12"/>
      <c r="SK4" s="12"/>
      <c r="SL4" s="12" t="s">
        <v>1534</v>
      </c>
      <c r="SM4" s="12" t="s">
        <v>1536</v>
      </c>
      <c r="SN4" s="12" t="s">
        <v>1538</v>
      </c>
      <c r="SO4" s="12" t="s">
        <v>1540</v>
      </c>
      <c r="SP4" s="12" t="s">
        <v>1541</v>
      </c>
      <c r="SQ4" s="12"/>
      <c r="SR4" s="12" t="s">
        <v>1542</v>
      </c>
      <c r="SS4" s="12" t="s">
        <v>1544</v>
      </c>
      <c r="ST4" s="12"/>
      <c r="SU4" s="12" t="s">
        <v>1551</v>
      </c>
      <c r="SV4" s="12" t="s">
        <v>1553</v>
      </c>
      <c r="SW4" s="12" t="s">
        <v>1554</v>
      </c>
      <c r="SX4" s="12" t="s">
        <v>1555</v>
      </c>
      <c r="SY4" s="82" t="s">
        <v>1556</v>
      </c>
      <c r="SZ4" s="82" t="s">
        <v>1566</v>
      </c>
      <c r="TA4" s="92" t="s">
        <v>1559</v>
      </c>
      <c r="TB4" s="12" t="s">
        <v>1565</v>
      </c>
      <c r="TC4" s="12" t="s">
        <v>1567</v>
      </c>
      <c r="TD4" s="12" t="s">
        <v>1568</v>
      </c>
      <c r="TE4" s="12" t="s">
        <v>1571</v>
      </c>
      <c r="TF4" s="12" t="s">
        <v>1570</v>
      </c>
      <c r="TG4" s="12" t="s">
        <v>1574</v>
      </c>
      <c r="TH4" s="12" t="s">
        <v>1576</v>
      </c>
      <c r="TI4" s="12"/>
      <c r="TJ4" s="12" t="s">
        <v>1580</v>
      </c>
      <c r="TK4" s="12" t="s">
        <v>1582</v>
      </c>
      <c r="TL4" s="12" t="s">
        <v>1584</v>
      </c>
      <c r="TM4" s="12" t="s">
        <v>1585</v>
      </c>
      <c r="TN4" s="12" t="s">
        <v>1586</v>
      </c>
      <c r="TO4" s="12" t="s">
        <v>1587</v>
      </c>
      <c r="TP4" s="12"/>
      <c r="TQ4" s="12" t="s">
        <v>1591</v>
      </c>
      <c r="TR4" s="12" t="s">
        <v>1592</v>
      </c>
      <c r="TS4" s="12" t="s">
        <v>1596</v>
      </c>
      <c r="TT4" s="12"/>
      <c r="TU4" s="92" t="s">
        <v>1599</v>
      </c>
      <c r="TV4" s="12" t="s">
        <v>1601</v>
      </c>
      <c r="TW4" s="12"/>
      <c r="TX4" s="12" t="s">
        <v>1605</v>
      </c>
      <c r="TY4" s="12"/>
      <c r="TZ4" s="12" t="s">
        <v>1607</v>
      </c>
      <c r="UA4" s="12" t="s">
        <v>1608</v>
      </c>
      <c r="UB4" s="12" t="s">
        <v>1612</v>
      </c>
      <c r="UC4" s="12" t="s">
        <v>1618</v>
      </c>
      <c r="UD4" s="12" t="s">
        <v>1620</v>
      </c>
      <c r="UE4" s="12" t="s">
        <v>1624</v>
      </c>
      <c r="UF4" s="12" t="s">
        <v>1623</v>
      </c>
      <c r="UG4" s="12"/>
      <c r="UH4" s="12" t="s">
        <v>1628</v>
      </c>
      <c r="UI4" s="12" t="s">
        <v>1630</v>
      </c>
      <c r="UJ4" s="12"/>
      <c r="UK4" s="12" t="s">
        <v>1632</v>
      </c>
      <c r="UL4" s="12"/>
      <c r="UM4" s="12"/>
      <c r="UN4" s="12"/>
      <c r="UO4" s="12"/>
      <c r="UP4" s="12" t="s">
        <v>1647</v>
      </c>
      <c r="UQ4" s="12" t="s">
        <v>1652</v>
      </c>
      <c r="UR4" s="12"/>
      <c r="US4" s="12" t="s">
        <v>1656</v>
      </c>
      <c r="UT4" s="12"/>
      <c r="UU4" s="12"/>
      <c r="UV4" s="12" t="s">
        <v>1661</v>
      </c>
      <c r="UW4" s="12" t="s">
        <v>1662</v>
      </c>
      <c r="UX4" s="12" t="s">
        <v>1664</v>
      </c>
      <c r="UY4" s="12" t="s">
        <v>1667</v>
      </c>
      <c r="UZ4" s="12" t="s">
        <v>1669</v>
      </c>
      <c r="VA4" s="12" t="s">
        <v>1671</v>
      </c>
      <c r="VB4" s="12"/>
      <c r="VC4" s="12" t="s">
        <v>1676</v>
      </c>
      <c r="VD4" s="12" t="s">
        <v>1681</v>
      </c>
      <c r="VE4" s="12" t="s">
        <v>1685</v>
      </c>
      <c r="VF4" s="92" t="s">
        <v>1686</v>
      </c>
      <c r="VG4" s="12" t="s">
        <v>1692</v>
      </c>
      <c r="VH4" s="12" t="s">
        <v>1696</v>
      </c>
      <c r="VI4" s="12" t="s">
        <v>1698</v>
      </c>
      <c r="VJ4" s="12" t="s">
        <v>1699</v>
      </c>
      <c r="VK4" s="12" t="s">
        <v>1702</v>
      </c>
      <c r="VL4" s="12" t="s">
        <v>1703</v>
      </c>
      <c r="VM4" s="12" t="s">
        <v>1705</v>
      </c>
      <c r="VN4" s="12" t="s">
        <v>1708</v>
      </c>
      <c r="VO4" s="12" t="s">
        <v>1711</v>
      </c>
      <c r="VP4" s="12" t="s">
        <v>1712</v>
      </c>
      <c r="VQ4" s="12" t="s">
        <v>1715</v>
      </c>
      <c r="VR4" s="12" t="s">
        <v>1721</v>
      </c>
      <c r="VS4" s="12" t="s">
        <v>1724</v>
      </c>
      <c r="VT4" s="12" t="s">
        <v>1732</v>
      </c>
      <c r="VU4" s="12" t="s">
        <v>1729</v>
      </c>
      <c r="VV4" s="12" t="s">
        <v>1730</v>
      </c>
      <c r="VW4" s="12"/>
      <c r="VX4" s="12"/>
      <c r="VY4" s="12" t="s">
        <v>1735</v>
      </c>
      <c r="VZ4" s="12" t="s">
        <v>1747</v>
      </c>
      <c r="WA4" s="12" t="s">
        <v>1754</v>
      </c>
      <c r="WB4" s="12" t="s">
        <v>1757</v>
      </c>
      <c r="WC4" s="12" t="s">
        <v>1758</v>
      </c>
      <c r="WD4" s="12" t="s">
        <v>1762</v>
      </c>
      <c r="WE4" s="12" t="s">
        <v>1768</v>
      </c>
      <c r="WF4" s="97" t="s">
        <v>1777</v>
      </c>
      <c r="WG4" s="12" t="s">
        <v>1788</v>
      </c>
      <c r="WH4" s="12" t="s">
        <v>1782</v>
      </c>
      <c r="WI4" s="12" t="s">
        <v>1786</v>
      </c>
      <c r="WJ4" s="12" t="s">
        <v>1791</v>
      </c>
      <c r="WK4" s="12" t="s">
        <v>1800</v>
      </c>
      <c r="WL4" s="12" t="s">
        <v>1801</v>
      </c>
      <c r="WM4" s="12" t="s">
        <v>1810</v>
      </c>
      <c r="WN4" s="12" t="s">
        <v>1814</v>
      </c>
      <c r="WO4" s="12"/>
      <c r="WP4" s="12" t="s">
        <v>1817</v>
      </c>
      <c r="WQ4" s="12"/>
      <c r="WR4" s="12" t="s">
        <v>1825</v>
      </c>
      <c r="WS4" s="12"/>
      <c r="WT4" s="12" t="s">
        <v>1830</v>
      </c>
      <c r="WU4" s="12" t="s">
        <v>1839</v>
      </c>
      <c r="WV4" s="12" t="s">
        <v>1845</v>
      </c>
      <c r="WW4" s="12"/>
      <c r="WX4" s="12"/>
      <c r="WY4" s="12"/>
      <c r="WZ4" s="12"/>
      <c r="XA4" s="12"/>
      <c r="XB4" s="12"/>
      <c r="XC4" s="12"/>
      <c r="XD4" s="12"/>
      <c r="XE4" s="12"/>
      <c r="XF4" s="12"/>
      <c r="XG4" s="12"/>
      <c r="XH4" s="12"/>
      <c r="XI4" s="12"/>
      <c r="XJ4" s="12"/>
      <c r="XK4" s="12"/>
      <c r="XL4" s="12"/>
      <c r="XM4" s="12"/>
      <c r="XN4" s="12"/>
      <c r="XO4" s="12"/>
      <c r="XP4" s="12"/>
      <c r="XQ4" s="12"/>
      <c r="XR4" s="12"/>
      <c r="XS4" s="12"/>
      <c r="XT4" s="12"/>
      <c r="XU4" s="12"/>
      <c r="XV4" s="12"/>
      <c r="XW4" s="12"/>
      <c r="XX4" s="12"/>
      <c r="XY4" s="12"/>
      <c r="XZ4" s="12"/>
    </row>
    <row r="5" spans="2:650" s="2" customFormat="1" ht="60.75" thickBot="1" x14ac:dyDescent="0.3">
      <c r="B5" s="11" t="s">
        <v>6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0"/>
      <c r="O5" s="12"/>
      <c r="P5" s="12"/>
      <c r="Q5" s="12"/>
      <c r="R5" s="12"/>
      <c r="S5" s="12"/>
      <c r="T5" s="12"/>
      <c r="U5" s="12"/>
      <c r="V5" s="12" t="s">
        <v>118</v>
      </c>
      <c r="W5" s="12"/>
      <c r="X5" s="12"/>
      <c r="Y5" s="12"/>
      <c r="Z5" s="12"/>
      <c r="AA5" s="12" t="s">
        <v>136</v>
      </c>
      <c r="AB5" s="12"/>
      <c r="AC5" s="12"/>
      <c r="AD5" s="12" t="s">
        <v>137</v>
      </c>
      <c r="AE5" s="12"/>
      <c r="AF5" s="12"/>
      <c r="AG5" s="12"/>
      <c r="AH5" s="12" t="s">
        <v>162</v>
      </c>
      <c r="AI5" s="12"/>
      <c r="AJ5" s="12" t="s">
        <v>177</v>
      </c>
      <c r="AK5" s="12" t="s">
        <v>176</v>
      </c>
      <c r="AL5" s="12" t="s">
        <v>183</v>
      </c>
      <c r="AM5" s="12" t="s">
        <v>187</v>
      </c>
      <c r="AN5" s="12" t="s">
        <v>193</v>
      </c>
      <c r="AO5" s="12" t="s">
        <v>196</v>
      </c>
      <c r="AP5" s="12" t="s">
        <v>198</v>
      </c>
      <c r="AQ5" s="12" t="s">
        <v>214</v>
      </c>
      <c r="AR5" s="12" t="s">
        <v>217</v>
      </c>
      <c r="AS5" s="12" t="s">
        <v>221</v>
      </c>
      <c r="AT5" s="12" t="s">
        <v>223</v>
      </c>
      <c r="AU5" s="12" t="s">
        <v>226</v>
      </c>
      <c r="AV5" s="12" t="s">
        <v>226</v>
      </c>
      <c r="AW5" s="12" t="s">
        <v>234</v>
      </c>
      <c r="AX5" s="12" t="s">
        <v>235</v>
      </c>
      <c r="AY5" s="12"/>
      <c r="AZ5" s="12" t="s">
        <v>238</v>
      </c>
      <c r="BA5" s="12" t="s">
        <v>241</v>
      </c>
      <c r="BB5" s="12" t="s">
        <v>248</v>
      </c>
      <c r="BC5" s="12" t="s">
        <v>247</v>
      </c>
      <c r="BD5" s="12" t="s">
        <v>257</v>
      </c>
      <c r="BE5" s="12" t="s">
        <v>263</v>
      </c>
      <c r="BF5" s="12" t="s">
        <v>263</v>
      </c>
      <c r="BG5" s="12" t="s">
        <v>265</v>
      </c>
      <c r="BH5" s="12" t="s">
        <v>265</v>
      </c>
      <c r="BI5" s="12" t="s">
        <v>257</v>
      </c>
      <c r="BJ5" s="12" t="s">
        <v>265</v>
      </c>
      <c r="BK5" s="12"/>
      <c r="BL5" s="12"/>
      <c r="BM5" s="12"/>
      <c r="BN5" s="12"/>
      <c r="BO5" s="12"/>
      <c r="BP5" s="12"/>
      <c r="BQ5" s="12"/>
      <c r="BR5" s="12" t="s">
        <v>272</v>
      </c>
      <c r="BS5" s="12"/>
      <c r="BT5" s="12" t="s">
        <v>274</v>
      </c>
      <c r="BU5" s="12"/>
      <c r="BV5" s="12"/>
      <c r="BW5" s="12"/>
      <c r="BX5" s="12"/>
      <c r="BY5" s="12" t="s">
        <v>257</v>
      </c>
      <c r="BZ5" s="12"/>
      <c r="CA5" s="12" t="s">
        <v>280</v>
      </c>
      <c r="CB5" s="12" t="s">
        <v>281</v>
      </c>
      <c r="CC5" s="12" t="s">
        <v>282</v>
      </c>
      <c r="CD5" s="12" t="s">
        <v>283</v>
      </c>
      <c r="CE5" s="12"/>
      <c r="CF5" s="12"/>
      <c r="CG5" s="12" t="s">
        <v>287</v>
      </c>
      <c r="CH5" s="12"/>
      <c r="CI5" s="12" t="s">
        <v>287</v>
      </c>
      <c r="CJ5" s="12"/>
      <c r="CK5" s="12" t="s">
        <v>297</v>
      </c>
      <c r="CL5" s="12" t="s">
        <v>353</v>
      </c>
      <c r="CM5" s="12"/>
      <c r="CN5" s="12" t="s">
        <v>365</v>
      </c>
      <c r="CO5" s="12"/>
      <c r="CP5" s="12" t="s">
        <v>379</v>
      </c>
      <c r="CQ5" s="12" t="s">
        <v>382</v>
      </c>
      <c r="CR5" s="12" t="s">
        <v>287</v>
      </c>
      <c r="CS5" s="12" t="s">
        <v>287</v>
      </c>
      <c r="CT5" s="12"/>
      <c r="CU5" s="12" t="s">
        <v>274</v>
      </c>
      <c r="CV5" s="12" t="s">
        <v>392</v>
      </c>
      <c r="CW5" s="12"/>
      <c r="CX5" s="12"/>
      <c r="CY5" s="12" t="s">
        <v>274</v>
      </c>
      <c r="CZ5" s="12" t="s">
        <v>274</v>
      </c>
      <c r="DA5" s="12" t="s">
        <v>410</v>
      </c>
      <c r="DB5" s="12"/>
      <c r="DC5" s="12" t="s">
        <v>415</v>
      </c>
      <c r="DD5" s="12"/>
      <c r="DE5" s="12"/>
      <c r="DF5" s="12" t="s">
        <v>420</v>
      </c>
      <c r="DG5" s="12"/>
      <c r="DH5" s="12" t="s">
        <v>428</v>
      </c>
      <c r="DI5" s="12" t="s">
        <v>434</v>
      </c>
      <c r="DJ5" s="12"/>
      <c r="DK5" s="12"/>
      <c r="DL5" s="12" t="s">
        <v>446</v>
      </c>
      <c r="DM5" s="12"/>
      <c r="DN5" s="12" t="s">
        <v>459</v>
      </c>
      <c r="DO5" s="12" t="s">
        <v>461</v>
      </c>
      <c r="DP5" s="12"/>
      <c r="DQ5" s="12"/>
      <c r="DR5" s="12" t="s">
        <v>470</v>
      </c>
      <c r="DS5" s="12"/>
      <c r="DT5" s="12"/>
      <c r="DU5" s="12" t="s">
        <v>481</v>
      </c>
      <c r="DV5" s="12"/>
      <c r="DW5" s="12"/>
      <c r="DX5" s="12"/>
      <c r="DY5" s="12" t="s">
        <v>484</v>
      </c>
      <c r="DZ5" s="12"/>
      <c r="EA5" s="12"/>
      <c r="EB5" s="12"/>
      <c r="EC5" s="12"/>
      <c r="ED5" s="12"/>
      <c r="EE5" s="12" t="s">
        <v>492</v>
      </c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 t="s">
        <v>506</v>
      </c>
      <c r="EW5" s="12"/>
      <c r="EX5" s="12"/>
      <c r="EY5" s="12"/>
      <c r="EZ5" s="12" t="s">
        <v>506</v>
      </c>
      <c r="FA5" s="12"/>
      <c r="FB5" s="12"/>
      <c r="FC5" s="12"/>
      <c r="FD5" s="12" t="s">
        <v>506</v>
      </c>
      <c r="FE5" s="12"/>
      <c r="FF5" s="12" t="s">
        <v>529</v>
      </c>
      <c r="FG5" s="12" t="s">
        <v>274</v>
      </c>
      <c r="FH5" s="12" t="s">
        <v>544</v>
      </c>
      <c r="FI5" s="12"/>
      <c r="FJ5" s="12"/>
      <c r="FK5" s="12" t="s">
        <v>551</v>
      </c>
      <c r="FL5" s="12" t="s">
        <v>553</v>
      </c>
      <c r="FM5" s="12"/>
      <c r="FN5" s="12"/>
      <c r="FO5" s="12" t="s">
        <v>560</v>
      </c>
      <c r="FP5" s="12"/>
      <c r="FQ5" s="12"/>
      <c r="FR5" s="12" t="s">
        <v>575</v>
      </c>
      <c r="FS5" s="12" t="s">
        <v>579</v>
      </c>
      <c r="FT5" s="12" t="s">
        <v>579</v>
      </c>
      <c r="FU5" s="12"/>
      <c r="FV5" s="12"/>
      <c r="FW5" s="12" t="s">
        <v>579</v>
      </c>
      <c r="FX5" s="12" t="s">
        <v>593</v>
      </c>
      <c r="FY5" s="12" t="s">
        <v>599</v>
      </c>
      <c r="FZ5" s="12"/>
      <c r="GA5" s="12" t="s">
        <v>606</v>
      </c>
      <c r="GB5" s="12" t="s">
        <v>608</v>
      </c>
      <c r="GC5" s="12"/>
      <c r="GD5" s="12" t="s">
        <v>616</v>
      </c>
      <c r="GE5" s="12"/>
      <c r="GF5" s="12" t="s">
        <v>617</v>
      </c>
      <c r="GG5" s="12"/>
      <c r="GH5" s="12"/>
      <c r="GI5" s="12"/>
      <c r="GJ5" s="12" t="s">
        <v>616</v>
      </c>
      <c r="GK5" s="12"/>
      <c r="GL5" s="12" t="s">
        <v>635</v>
      </c>
      <c r="GM5" s="12"/>
      <c r="GN5" s="12"/>
      <c r="GO5" s="12"/>
      <c r="GP5" s="12" t="s">
        <v>642</v>
      </c>
      <c r="GQ5" s="12" t="s">
        <v>647</v>
      </c>
      <c r="GR5" s="12"/>
      <c r="GS5" s="12"/>
      <c r="GT5" s="12"/>
      <c r="GU5" s="12" t="s">
        <v>650</v>
      </c>
      <c r="GV5" s="12"/>
      <c r="GW5" s="12" t="s">
        <v>651</v>
      </c>
      <c r="GX5" s="12" t="s">
        <v>274</v>
      </c>
      <c r="GY5" s="12" t="s">
        <v>665</v>
      </c>
      <c r="GZ5" s="12" t="s">
        <v>274</v>
      </c>
      <c r="HA5" s="12" t="s">
        <v>274</v>
      </c>
      <c r="HB5" s="12" t="s">
        <v>671</v>
      </c>
      <c r="HC5" s="12"/>
      <c r="HD5" s="12"/>
      <c r="HE5" s="12"/>
      <c r="HF5" s="12"/>
      <c r="HG5" s="12" t="s">
        <v>673</v>
      </c>
      <c r="HH5" s="12" t="s">
        <v>673</v>
      </c>
      <c r="HI5" s="12"/>
      <c r="HJ5" s="12"/>
      <c r="HK5" s="12"/>
      <c r="HL5" s="12"/>
      <c r="HM5" s="12" t="s">
        <v>673</v>
      </c>
      <c r="HN5" s="12"/>
      <c r="HO5" s="12"/>
      <c r="HP5" s="12"/>
      <c r="HQ5" s="12"/>
      <c r="HR5" s="12"/>
      <c r="HS5" s="12" t="s">
        <v>693</v>
      </c>
      <c r="HT5" s="12"/>
      <c r="HU5" s="12"/>
      <c r="HV5" s="12"/>
      <c r="HW5" s="12"/>
      <c r="HX5" s="12"/>
      <c r="HY5" s="12"/>
      <c r="HZ5" s="12" t="s">
        <v>712</v>
      </c>
      <c r="IA5" s="12" t="s">
        <v>274</v>
      </c>
      <c r="IB5" s="12"/>
      <c r="IC5" s="12" t="s">
        <v>718</v>
      </c>
      <c r="ID5" s="12" t="s">
        <v>720</v>
      </c>
      <c r="IE5" s="12" t="s">
        <v>725</v>
      </c>
      <c r="IF5" s="12" t="s">
        <v>727</v>
      </c>
      <c r="IG5" s="12" t="s">
        <v>729</v>
      </c>
      <c r="IH5" s="12" t="s">
        <v>733</v>
      </c>
      <c r="II5" s="12" t="s">
        <v>725</v>
      </c>
      <c r="IJ5" s="12"/>
      <c r="IK5" s="12" t="s">
        <v>740</v>
      </c>
      <c r="IL5" s="12" t="s">
        <v>741</v>
      </c>
      <c r="IM5" s="12" t="s">
        <v>743</v>
      </c>
      <c r="IN5" s="12" t="s">
        <v>749</v>
      </c>
      <c r="IO5" s="12"/>
      <c r="IP5" s="12"/>
      <c r="IQ5" s="12" t="s">
        <v>758</v>
      </c>
      <c r="IR5" s="12"/>
      <c r="IS5" s="12"/>
      <c r="IT5" s="12" t="s">
        <v>774</v>
      </c>
      <c r="IU5" s="12" t="s">
        <v>777</v>
      </c>
      <c r="IV5" s="12" t="s">
        <v>779</v>
      </c>
      <c r="IW5" s="12" t="s">
        <v>785</v>
      </c>
      <c r="IX5" s="12" t="s">
        <v>788</v>
      </c>
      <c r="IY5" s="12" t="s">
        <v>579</v>
      </c>
      <c r="IZ5" s="12" t="s">
        <v>792</v>
      </c>
      <c r="JA5" s="12" t="s">
        <v>741</v>
      </c>
      <c r="JB5" s="12" t="s">
        <v>808</v>
      </c>
      <c r="JC5" s="12" t="s">
        <v>812</v>
      </c>
      <c r="JD5" s="12" t="s">
        <v>814</v>
      </c>
      <c r="JE5" s="12"/>
      <c r="JF5" s="12" t="s">
        <v>822</v>
      </c>
      <c r="JG5" s="12" t="s">
        <v>825</v>
      </c>
      <c r="JH5" s="12" t="s">
        <v>830</v>
      </c>
      <c r="JI5" s="12"/>
      <c r="JJ5" s="12" t="s">
        <v>834</v>
      </c>
      <c r="JK5" s="12"/>
      <c r="JL5" s="12" t="s">
        <v>839</v>
      </c>
      <c r="JM5" s="12" t="s">
        <v>842</v>
      </c>
      <c r="JN5" s="12" t="s">
        <v>845</v>
      </c>
      <c r="JO5" s="12" t="s">
        <v>846</v>
      </c>
      <c r="JP5" s="12" t="s">
        <v>859</v>
      </c>
      <c r="JQ5" s="12"/>
      <c r="JR5" s="12"/>
      <c r="JS5" s="12" t="s">
        <v>868</v>
      </c>
      <c r="JT5" s="12" t="s">
        <v>871</v>
      </c>
      <c r="JU5" s="12" t="s">
        <v>874</v>
      </c>
      <c r="JV5" s="12" t="s">
        <v>876</v>
      </c>
      <c r="JW5" s="12"/>
      <c r="JX5" s="12" t="s">
        <v>885</v>
      </c>
      <c r="JY5" s="12" t="s">
        <v>575</v>
      </c>
      <c r="JZ5" s="12" t="s">
        <v>891</v>
      </c>
      <c r="KA5" s="12"/>
      <c r="KB5" s="12"/>
      <c r="KC5" s="12" t="s">
        <v>907</v>
      </c>
      <c r="KD5" s="12" t="s">
        <v>908</v>
      </c>
      <c r="KE5" s="12"/>
      <c r="KF5" s="12" t="s">
        <v>915</v>
      </c>
      <c r="KG5" s="12" t="s">
        <v>918</v>
      </c>
      <c r="KH5" s="12" t="s">
        <v>923</v>
      </c>
      <c r="KI5" s="12" t="s">
        <v>926</v>
      </c>
      <c r="KJ5" s="12" t="s">
        <v>727</v>
      </c>
      <c r="KK5" s="12"/>
      <c r="KL5" s="12" t="s">
        <v>934</v>
      </c>
      <c r="KM5" s="12" t="s">
        <v>936</v>
      </c>
      <c r="KN5" s="12"/>
      <c r="KO5" s="12"/>
      <c r="KP5" s="12"/>
      <c r="KQ5" s="12" t="s">
        <v>947</v>
      </c>
      <c r="KR5" s="12"/>
      <c r="KS5" s="12" t="s">
        <v>951</v>
      </c>
      <c r="KT5" s="12" t="s">
        <v>957</v>
      </c>
      <c r="KU5" s="12"/>
      <c r="KV5" s="12" t="s">
        <v>961</v>
      </c>
      <c r="KW5" s="12" t="s">
        <v>966</v>
      </c>
      <c r="KX5" s="12" t="s">
        <v>971</v>
      </c>
      <c r="KY5" s="12" t="s">
        <v>976</v>
      </c>
      <c r="KZ5" s="12" t="s">
        <v>979</v>
      </c>
      <c r="LA5" s="12" t="s">
        <v>984</v>
      </c>
      <c r="LB5" s="12" t="s">
        <v>987</v>
      </c>
      <c r="LC5" s="12"/>
      <c r="LD5" s="12" t="s">
        <v>995</v>
      </c>
      <c r="LE5" s="12" t="s">
        <v>998</v>
      </c>
      <c r="LF5" s="12" t="s">
        <v>1006</v>
      </c>
      <c r="LG5" s="12" t="s">
        <v>1007</v>
      </c>
      <c r="LH5" s="12" t="s">
        <v>1010</v>
      </c>
      <c r="LI5" s="12" t="s">
        <v>743</v>
      </c>
      <c r="LJ5" s="12"/>
      <c r="LK5" s="12" t="s">
        <v>1019</v>
      </c>
      <c r="LL5" s="12" t="s">
        <v>1022</v>
      </c>
      <c r="LM5" s="12" t="s">
        <v>1024</v>
      </c>
      <c r="LN5" s="12"/>
      <c r="LO5" s="12" t="s">
        <v>1033</v>
      </c>
      <c r="LP5" s="12" t="s">
        <v>1034</v>
      </c>
      <c r="LQ5" s="12" t="s">
        <v>1038</v>
      </c>
      <c r="LR5" s="12"/>
      <c r="LS5" s="12" t="s">
        <v>1054</v>
      </c>
      <c r="LT5" s="12" t="s">
        <v>1055</v>
      </c>
      <c r="LU5" s="12" t="s">
        <v>1061</v>
      </c>
      <c r="LV5" s="12" t="s">
        <v>1062</v>
      </c>
      <c r="LW5" s="12"/>
      <c r="LX5" s="12" t="s">
        <v>1068</v>
      </c>
      <c r="LY5" s="12" t="s">
        <v>1070</v>
      </c>
      <c r="LZ5" s="12" t="s">
        <v>1076</v>
      </c>
      <c r="MA5" s="12" t="s">
        <v>1075</v>
      </c>
      <c r="MB5" s="12"/>
      <c r="MC5" s="12" t="s">
        <v>1081</v>
      </c>
      <c r="MD5" s="12" t="s">
        <v>792</v>
      </c>
      <c r="ME5" s="12" t="s">
        <v>1085</v>
      </c>
      <c r="MF5" s="12" t="s">
        <v>1087</v>
      </c>
      <c r="MG5" s="12" t="s">
        <v>1091</v>
      </c>
      <c r="MH5" s="12" t="s">
        <v>1093</v>
      </c>
      <c r="MI5" s="12" t="s">
        <v>1061</v>
      </c>
      <c r="MJ5" s="12" t="s">
        <v>1097</v>
      </c>
      <c r="MK5" s="12"/>
      <c r="ML5" s="12" t="s">
        <v>529</v>
      </c>
      <c r="MM5" s="12" t="s">
        <v>1110</v>
      </c>
      <c r="MN5" s="12" t="s">
        <v>1111</v>
      </c>
      <c r="MO5" s="12" t="s">
        <v>1114</v>
      </c>
      <c r="MP5" s="12" t="s">
        <v>1118</v>
      </c>
      <c r="MQ5" s="12" t="s">
        <v>579</v>
      </c>
      <c r="MR5" s="12"/>
      <c r="MS5" s="12"/>
      <c r="MT5" s="12"/>
      <c r="MU5" s="12" t="s">
        <v>1125</v>
      </c>
      <c r="MV5" s="12"/>
      <c r="MW5" s="12"/>
      <c r="MX5" s="12"/>
      <c r="MY5" s="12"/>
      <c r="MZ5" s="12" t="s">
        <v>1137</v>
      </c>
      <c r="NA5" s="12" t="s">
        <v>1140</v>
      </c>
      <c r="NB5" s="12" t="s">
        <v>1143</v>
      </c>
      <c r="NC5" s="12" t="s">
        <v>1146</v>
      </c>
      <c r="ND5" s="12"/>
      <c r="NE5" s="12" t="s">
        <v>1150</v>
      </c>
      <c r="NF5" s="12" t="s">
        <v>1153</v>
      </c>
      <c r="NG5" s="12" t="s">
        <v>1156</v>
      </c>
      <c r="NH5" s="12"/>
      <c r="NI5" s="12" t="s">
        <v>1160</v>
      </c>
      <c r="NJ5" s="12" t="s">
        <v>1165</v>
      </c>
      <c r="NK5" s="12"/>
      <c r="NL5" s="12" t="s">
        <v>1172</v>
      </c>
      <c r="NM5" s="12" t="s">
        <v>1175</v>
      </c>
      <c r="NN5" s="12"/>
      <c r="NO5" s="12" t="s">
        <v>1176</v>
      </c>
      <c r="NP5" s="12" t="s">
        <v>1179</v>
      </c>
      <c r="NQ5" s="12" t="s">
        <v>1187</v>
      </c>
      <c r="NR5" s="12"/>
      <c r="NS5" s="12" t="s">
        <v>575</v>
      </c>
      <c r="NT5" s="12"/>
      <c r="NU5" s="12" t="s">
        <v>1197</v>
      </c>
      <c r="NV5" s="12" t="s">
        <v>1200</v>
      </c>
      <c r="NW5" s="12" t="s">
        <v>1205</v>
      </c>
      <c r="NX5" s="12" t="s">
        <v>1210</v>
      </c>
      <c r="NY5" s="12" t="s">
        <v>575</v>
      </c>
      <c r="NZ5" s="12" t="s">
        <v>575</v>
      </c>
      <c r="OA5" s="12" t="s">
        <v>575</v>
      </c>
      <c r="OB5" s="12" t="s">
        <v>1222</v>
      </c>
      <c r="OC5" s="12" t="s">
        <v>1223</v>
      </c>
      <c r="OD5" s="12"/>
      <c r="OE5" s="12" t="s">
        <v>1226</v>
      </c>
      <c r="OF5" s="12" t="s">
        <v>1226</v>
      </c>
      <c r="OG5" s="12"/>
      <c r="OH5" s="12"/>
      <c r="OI5" s="12"/>
      <c r="OJ5" s="12" t="s">
        <v>1226</v>
      </c>
      <c r="OK5" s="12" t="s">
        <v>1234</v>
      </c>
      <c r="OL5" s="12" t="s">
        <v>1237</v>
      </c>
      <c r="OM5" s="12"/>
      <c r="ON5" s="12" t="s">
        <v>1238</v>
      </c>
      <c r="OO5" s="12"/>
      <c r="OP5" s="12"/>
      <c r="OQ5" s="12" t="s">
        <v>1247</v>
      </c>
      <c r="OR5" s="12" t="s">
        <v>1250</v>
      </c>
      <c r="OS5" s="12"/>
      <c r="OT5" s="12"/>
      <c r="OU5" s="12"/>
      <c r="OV5" s="12"/>
      <c r="OW5" s="12"/>
      <c r="OX5" s="12" t="s">
        <v>1261</v>
      </c>
      <c r="OY5" s="12"/>
      <c r="OZ5" s="12"/>
      <c r="PA5" s="12" t="s">
        <v>575</v>
      </c>
      <c r="PB5" s="12" t="s">
        <v>1279</v>
      </c>
      <c r="PC5" s="12" t="s">
        <v>1281</v>
      </c>
      <c r="PD5" s="12"/>
      <c r="PE5" s="12"/>
      <c r="PF5" s="12"/>
      <c r="PG5" s="12" t="s">
        <v>1285</v>
      </c>
      <c r="PH5" s="12" t="s">
        <v>1291</v>
      </c>
      <c r="PI5" s="12" t="s">
        <v>1294</v>
      </c>
      <c r="PJ5" s="12" t="s">
        <v>1299</v>
      </c>
      <c r="PK5" s="12" t="s">
        <v>1303</v>
      </c>
      <c r="PL5" s="12" t="s">
        <v>1309</v>
      </c>
      <c r="PM5" s="12" t="s">
        <v>1311</v>
      </c>
      <c r="PN5" s="12" t="s">
        <v>1315</v>
      </c>
      <c r="PO5" s="12" t="s">
        <v>1328</v>
      </c>
      <c r="PP5" s="12" t="s">
        <v>1330</v>
      </c>
      <c r="PQ5" s="12"/>
      <c r="PR5" s="12" t="s">
        <v>1333</v>
      </c>
      <c r="PS5" s="12"/>
      <c r="PT5" s="12"/>
      <c r="PU5" s="12" t="s">
        <v>1339</v>
      </c>
      <c r="PV5" s="12" t="s">
        <v>1346</v>
      </c>
      <c r="PW5" s="12" t="s">
        <v>1355</v>
      </c>
      <c r="PX5" s="12" t="s">
        <v>1349</v>
      </c>
      <c r="PY5" s="12" t="s">
        <v>1353</v>
      </c>
      <c r="PZ5" s="12" t="s">
        <v>1358</v>
      </c>
      <c r="QA5" s="12" t="s">
        <v>1361</v>
      </c>
      <c r="QB5" s="12" t="s">
        <v>1363</v>
      </c>
      <c r="QC5" s="12" t="s">
        <v>1365</v>
      </c>
      <c r="QD5" s="12" t="s">
        <v>1368</v>
      </c>
      <c r="QE5" s="12" t="s">
        <v>1369</v>
      </c>
      <c r="QF5" s="12"/>
      <c r="QG5" s="12" t="s">
        <v>1379</v>
      </c>
      <c r="QH5" s="12" t="s">
        <v>1381</v>
      </c>
      <c r="QI5" s="12"/>
      <c r="QJ5" s="12" t="s">
        <v>1387</v>
      </c>
      <c r="QK5" s="12" t="s">
        <v>1389</v>
      </c>
      <c r="QL5" s="12"/>
      <c r="QM5" s="12" t="s">
        <v>1391</v>
      </c>
      <c r="QN5" s="12" t="s">
        <v>635</v>
      </c>
      <c r="QO5" s="12" t="s">
        <v>1402</v>
      </c>
      <c r="QP5" s="12" t="s">
        <v>1406</v>
      </c>
      <c r="QQ5" s="12" t="s">
        <v>1414</v>
      </c>
      <c r="QR5" s="12" t="s">
        <v>1416</v>
      </c>
      <c r="QS5" s="12" t="s">
        <v>1417</v>
      </c>
      <c r="QT5" s="12" t="s">
        <v>1420</v>
      </c>
      <c r="QU5" s="12" t="s">
        <v>575</v>
      </c>
      <c r="QV5" s="12"/>
      <c r="QW5" s="12" t="s">
        <v>1433</v>
      </c>
      <c r="QX5" s="12" t="s">
        <v>1437</v>
      </c>
      <c r="QY5" s="12" t="s">
        <v>1441</v>
      </c>
      <c r="QZ5" s="12" t="s">
        <v>1442</v>
      </c>
      <c r="RA5" s="12"/>
      <c r="RB5" s="12"/>
      <c r="RC5" s="12"/>
      <c r="RD5" s="12" t="s">
        <v>1111</v>
      </c>
      <c r="RE5" s="12" t="s">
        <v>1447</v>
      </c>
      <c r="RF5" s="12"/>
      <c r="RG5" s="12" t="s">
        <v>1450</v>
      </c>
      <c r="RH5" s="12"/>
      <c r="RI5" s="12" t="s">
        <v>1455</v>
      </c>
      <c r="RJ5" s="12"/>
      <c r="RK5" s="12"/>
      <c r="RL5" s="12"/>
      <c r="RM5" s="12"/>
      <c r="RN5" s="12"/>
      <c r="RO5" s="12" t="s">
        <v>1473</v>
      </c>
      <c r="RP5" s="12" t="s">
        <v>1476</v>
      </c>
      <c r="RQ5" s="12"/>
      <c r="RR5" s="12"/>
      <c r="RS5" s="12"/>
      <c r="RT5" s="12"/>
      <c r="RU5" s="12"/>
      <c r="RV5" s="12" t="s">
        <v>1494</v>
      </c>
      <c r="RW5" s="12" t="s">
        <v>1495</v>
      </c>
      <c r="RX5" s="12"/>
      <c r="RY5" s="12" t="s">
        <v>1498</v>
      </c>
      <c r="RZ5" s="12"/>
      <c r="SA5" s="12" t="s">
        <v>1505</v>
      </c>
      <c r="SB5" s="12" t="s">
        <v>1509</v>
      </c>
      <c r="SC5" s="12"/>
      <c r="SD5" s="12" t="s">
        <v>830</v>
      </c>
      <c r="SE5" s="12" t="s">
        <v>1517</v>
      </c>
      <c r="SF5" s="12"/>
      <c r="SG5" s="12"/>
      <c r="SH5" s="12"/>
      <c r="SI5" s="12" t="s">
        <v>1531</v>
      </c>
      <c r="SJ5" s="12"/>
      <c r="SK5" s="12"/>
      <c r="SL5" s="12"/>
      <c r="SM5" s="12" t="s">
        <v>1537</v>
      </c>
      <c r="SN5" s="12"/>
      <c r="SO5" s="12"/>
      <c r="SP5" s="12"/>
      <c r="SQ5" s="12"/>
      <c r="SR5" s="12" t="s">
        <v>1543</v>
      </c>
      <c r="SS5" s="12" t="s">
        <v>1545</v>
      </c>
      <c r="ST5" s="12" t="s">
        <v>1546</v>
      </c>
      <c r="SU5" s="12"/>
      <c r="SV5" s="12" t="s">
        <v>1552</v>
      </c>
      <c r="SW5" s="12"/>
      <c r="SX5" s="12"/>
      <c r="SY5" s="12"/>
      <c r="SZ5" s="12" t="s">
        <v>1558</v>
      </c>
      <c r="TA5" s="12"/>
      <c r="TB5" s="12"/>
      <c r="TC5" s="12"/>
      <c r="TD5" s="12"/>
      <c r="TE5" s="12"/>
      <c r="TF5" s="12"/>
      <c r="TG5" s="12" t="s">
        <v>575</v>
      </c>
      <c r="TH5" s="12"/>
      <c r="TI5" s="12"/>
      <c r="TJ5" s="12" t="s">
        <v>1578</v>
      </c>
      <c r="TK5" s="12" t="s">
        <v>1581</v>
      </c>
      <c r="TL5" s="12" t="s">
        <v>1583</v>
      </c>
      <c r="TM5" s="12"/>
      <c r="TN5" s="12"/>
      <c r="TO5" s="12"/>
      <c r="TP5" s="12"/>
      <c r="TQ5" s="12"/>
      <c r="TR5" s="12" t="s">
        <v>1593</v>
      </c>
      <c r="TS5" s="12"/>
      <c r="TT5" s="12"/>
      <c r="TU5" s="12"/>
      <c r="TV5" s="12" t="s">
        <v>1600</v>
      </c>
      <c r="TW5" s="12" t="s">
        <v>1603</v>
      </c>
      <c r="TX5" s="12"/>
      <c r="TY5" s="12" t="s">
        <v>1606</v>
      </c>
      <c r="TZ5" s="12"/>
      <c r="UA5" s="12"/>
      <c r="UB5" s="12"/>
      <c r="UC5" s="12"/>
      <c r="UD5" s="12"/>
      <c r="UE5" s="12" t="s">
        <v>1622</v>
      </c>
      <c r="UF5" s="12"/>
      <c r="UG5" s="12" t="s">
        <v>1625</v>
      </c>
      <c r="UH5" s="12" t="s">
        <v>1627</v>
      </c>
      <c r="UI5" s="12"/>
      <c r="UJ5" s="12" t="s">
        <v>1633</v>
      </c>
      <c r="UK5" s="12"/>
      <c r="UL5" s="12"/>
      <c r="UM5" s="12"/>
      <c r="UN5" s="12"/>
      <c r="UO5" s="12" t="s">
        <v>1638</v>
      </c>
      <c r="UP5" s="12" t="s">
        <v>1644</v>
      </c>
      <c r="UQ5" s="12" t="s">
        <v>1649</v>
      </c>
      <c r="UR5" s="12"/>
      <c r="US5" s="12"/>
      <c r="UT5" s="12" t="s">
        <v>1657</v>
      </c>
      <c r="UU5" s="12" t="s">
        <v>1658</v>
      </c>
      <c r="UV5" s="12" t="s">
        <v>1660</v>
      </c>
      <c r="UW5" s="12" t="s">
        <v>1663</v>
      </c>
      <c r="UX5" s="12"/>
      <c r="UY5" s="12"/>
      <c r="UZ5" s="12"/>
      <c r="VA5" s="12" t="s">
        <v>1672</v>
      </c>
      <c r="VB5" s="12" t="s">
        <v>1673</v>
      </c>
      <c r="VC5" s="12" t="s">
        <v>1680</v>
      </c>
      <c r="VD5" s="12"/>
      <c r="VE5" s="12" t="s">
        <v>1683</v>
      </c>
      <c r="VF5" s="12" t="s">
        <v>1687</v>
      </c>
      <c r="VG5" s="12" t="s">
        <v>1691</v>
      </c>
      <c r="VH5" s="12" t="s">
        <v>1694</v>
      </c>
      <c r="VI5" s="12" t="s">
        <v>1697</v>
      </c>
      <c r="VJ5" s="12"/>
      <c r="VK5" s="12"/>
      <c r="VL5" s="12"/>
      <c r="VM5" s="12"/>
      <c r="VN5" s="12"/>
      <c r="VO5" s="12"/>
      <c r="VP5" s="12" t="s">
        <v>1713</v>
      </c>
      <c r="VQ5" s="12" t="s">
        <v>1718</v>
      </c>
      <c r="VR5" s="12" t="s">
        <v>1720</v>
      </c>
      <c r="VS5" s="12"/>
      <c r="VT5" s="12" t="s">
        <v>1726</v>
      </c>
      <c r="VU5" s="12"/>
      <c r="VV5" s="12"/>
      <c r="VW5" s="12"/>
      <c r="VX5" s="12"/>
      <c r="VY5" s="12"/>
      <c r="VZ5" s="12" t="s">
        <v>1744</v>
      </c>
      <c r="WA5" s="12"/>
      <c r="WB5" s="12" t="s">
        <v>1755</v>
      </c>
      <c r="WC5" s="12" t="s">
        <v>1759</v>
      </c>
      <c r="WD5" s="12"/>
      <c r="WE5" s="12"/>
      <c r="WF5" s="12"/>
      <c r="WG5" s="12" t="s">
        <v>1781</v>
      </c>
      <c r="WH5" s="12" t="s">
        <v>1783</v>
      </c>
      <c r="WI5" s="12" t="s">
        <v>1785</v>
      </c>
      <c r="WJ5" s="12" t="s">
        <v>1789</v>
      </c>
      <c r="WK5" s="12"/>
      <c r="WL5" s="12" t="s">
        <v>1381</v>
      </c>
      <c r="WM5" s="12" t="s">
        <v>1802</v>
      </c>
      <c r="WN5" s="12" t="s">
        <v>1811</v>
      </c>
      <c r="WO5" s="12"/>
      <c r="WP5" s="12" t="s">
        <v>1815</v>
      </c>
      <c r="WQ5" s="12" t="s">
        <v>1818</v>
      </c>
      <c r="WR5" s="12" t="s">
        <v>1824</v>
      </c>
      <c r="WS5" s="12" t="s">
        <v>1827</v>
      </c>
      <c r="WT5" s="12" t="s">
        <v>1828</v>
      </c>
      <c r="WU5" s="12" t="s">
        <v>1838</v>
      </c>
      <c r="WV5" s="12" t="s">
        <v>1844</v>
      </c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</row>
    <row r="6" spans="2:650" s="2" customFormat="1" ht="45.75" thickBot="1" x14ac:dyDescent="0.3">
      <c r="B6" s="11" t="s">
        <v>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0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 t="s">
        <v>256</v>
      </c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 t="s">
        <v>612</v>
      </c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 t="s">
        <v>648</v>
      </c>
      <c r="GR6" s="12"/>
      <c r="GS6" s="12"/>
      <c r="GT6" s="12"/>
      <c r="GU6" s="12"/>
      <c r="GV6" s="12"/>
      <c r="GW6" s="12"/>
      <c r="GX6" s="12" t="s">
        <v>655</v>
      </c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 t="s">
        <v>707</v>
      </c>
      <c r="HZ6" s="12"/>
      <c r="IA6" s="12"/>
      <c r="IB6" s="12"/>
      <c r="IC6" s="12"/>
      <c r="ID6" s="12"/>
      <c r="IE6" s="12"/>
      <c r="IF6" s="12"/>
      <c r="IG6" s="12" t="s">
        <v>734</v>
      </c>
      <c r="IH6" s="12"/>
      <c r="II6" s="12" t="s">
        <v>736</v>
      </c>
      <c r="IJ6" s="12"/>
      <c r="IK6" s="12"/>
      <c r="IL6" s="12"/>
      <c r="IM6" s="12" t="s">
        <v>744</v>
      </c>
      <c r="IN6" s="12"/>
      <c r="IO6" s="12"/>
      <c r="IP6" s="12" t="s">
        <v>759</v>
      </c>
      <c r="IQ6" s="12"/>
      <c r="IR6" s="12"/>
      <c r="IS6" s="12"/>
      <c r="IT6" s="12"/>
      <c r="IU6" s="12"/>
      <c r="IV6" s="12"/>
      <c r="IW6" s="12" t="s">
        <v>784</v>
      </c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 t="s">
        <v>882</v>
      </c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  <c r="OX6" s="12"/>
      <c r="OY6" s="12"/>
      <c r="OZ6" s="12"/>
      <c r="PA6" s="12"/>
      <c r="PB6" s="12"/>
      <c r="PC6" s="12"/>
      <c r="PD6" s="12"/>
      <c r="PE6" s="12"/>
      <c r="PF6" s="12"/>
      <c r="PG6" s="12"/>
      <c r="PH6" s="12" t="s">
        <v>1297</v>
      </c>
      <c r="PI6" s="12"/>
      <c r="PJ6" s="12"/>
      <c r="PK6" s="12" t="s">
        <v>1302</v>
      </c>
      <c r="PL6" s="12"/>
      <c r="PM6" s="12"/>
      <c r="PN6" s="12"/>
      <c r="PO6" s="12"/>
      <c r="PP6" s="12"/>
      <c r="PQ6" s="12"/>
      <c r="PR6" s="12"/>
      <c r="PS6" s="12"/>
      <c r="PT6" s="12"/>
      <c r="PU6" s="12"/>
      <c r="PV6" s="12"/>
      <c r="PW6" s="12"/>
      <c r="PX6" s="12"/>
      <c r="PY6" s="12"/>
      <c r="PZ6" s="12" t="s">
        <v>1359</v>
      </c>
      <c r="QA6" s="12"/>
      <c r="QB6" s="12"/>
      <c r="QC6" s="12"/>
      <c r="QD6" s="12"/>
      <c r="QE6" s="12" t="s">
        <v>1370</v>
      </c>
      <c r="QF6" s="12"/>
      <c r="QG6" s="12" t="s">
        <v>1377</v>
      </c>
      <c r="QH6" s="12"/>
      <c r="QI6" s="12"/>
      <c r="QJ6" s="12"/>
      <c r="QK6" s="12"/>
      <c r="QL6" s="12"/>
      <c r="QM6" s="12"/>
      <c r="QN6" s="12"/>
      <c r="QO6" s="12"/>
      <c r="QP6" s="12"/>
      <c r="QQ6" s="12"/>
      <c r="QR6" s="12"/>
      <c r="QS6" s="12"/>
      <c r="QT6" s="12"/>
      <c r="QU6" s="12"/>
      <c r="QV6" s="12"/>
      <c r="QW6" s="12"/>
      <c r="QX6" s="12"/>
      <c r="QY6" s="12"/>
      <c r="QZ6" s="12"/>
      <c r="RA6" s="12"/>
      <c r="RB6" s="12"/>
      <c r="RC6" s="12"/>
      <c r="RD6" s="12"/>
      <c r="RE6" s="12"/>
      <c r="RF6" s="12"/>
      <c r="RG6" s="12"/>
      <c r="RH6" s="12"/>
      <c r="RI6" s="12"/>
      <c r="RJ6" s="12"/>
      <c r="RK6" s="12"/>
      <c r="RL6" s="12"/>
      <c r="RM6" s="12"/>
      <c r="RN6" s="12"/>
      <c r="RO6" s="12"/>
      <c r="RP6" s="12"/>
      <c r="RQ6" s="12"/>
      <c r="RR6" s="12"/>
      <c r="RS6" s="12"/>
      <c r="RT6" s="12"/>
      <c r="RU6" s="12"/>
      <c r="RV6" s="12"/>
      <c r="RW6" s="12"/>
      <c r="RX6" s="12"/>
      <c r="RY6" s="12"/>
      <c r="RZ6" s="12"/>
      <c r="SA6" s="12"/>
      <c r="SB6" s="12"/>
      <c r="SC6" s="12"/>
      <c r="SD6" s="12"/>
      <c r="SE6" s="12"/>
      <c r="SF6" s="12" t="s">
        <v>1520</v>
      </c>
      <c r="SG6" s="12"/>
      <c r="SH6" s="12"/>
      <c r="SI6" s="12"/>
      <c r="SJ6" s="12"/>
      <c r="SK6" s="12"/>
      <c r="SL6" s="12"/>
      <c r="SM6" s="12"/>
      <c r="SN6" s="12"/>
      <c r="SO6" s="12"/>
      <c r="SP6" s="12"/>
      <c r="SQ6" s="12"/>
      <c r="SR6" s="12"/>
      <c r="SS6" s="12"/>
      <c r="ST6" s="12"/>
      <c r="SU6" s="12"/>
      <c r="SV6" s="12"/>
      <c r="SW6" s="12"/>
      <c r="SX6" s="12"/>
      <c r="SY6" s="12"/>
      <c r="SZ6" s="12"/>
      <c r="TA6" s="12"/>
      <c r="TB6" s="12"/>
      <c r="TC6" s="12"/>
      <c r="TD6" s="12"/>
      <c r="TE6" s="12"/>
      <c r="TF6" s="12"/>
      <c r="TG6" s="12"/>
      <c r="TH6" s="12"/>
      <c r="TI6" s="12"/>
      <c r="TJ6" s="12"/>
      <c r="TK6" s="12"/>
      <c r="TL6" s="12"/>
      <c r="TM6" s="12"/>
      <c r="TN6" s="12"/>
      <c r="TO6" s="12"/>
      <c r="TP6" s="12"/>
      <c r="TQ6" s="12"/>
      <c r="TR6" s="12"/>
      <c r="TS6" s="12"/>
      <c r="TT6" s="12"/>
      <c r="TU6" s="12"/>
      <c r="TV6" s="12"/>
      <c r="TW6" s="12"/>
      <c r="TX6" s="12"/>
      <c r="TY6" s="12"/>
      <c r="TZ6" s="12"/>
      <c r="UA6" s="12"/>
      <c r="UB6" s="12"/>
      <c r="UC6" s="12"/>
      <c r="UD6" s="12"/>
      <c r="UE6" s="12"/>
      <c r="UF6" s="12"/>
      <c r="UG6" s="12"/>
      <c r="UH6" s="12"/>
      <c r="UI6" s="12"/>
      <c r="UJ6" s="12"/>
      <c r="UK6" s="12"/>
      <c r="UL6" s="12"/>
      <c r="UM6" s="12"/>
      <c r="UN6" s="12"/>
      <c r="UO6" s="12"/>
      <c r="UP6" s="12"/>
      <c r="UQ6" s="12"/>
      <c r="UR6" s="12"/>
      <c r="US6" s="12"/>
      <c r="UT6" s="12"/>
      <c r="UU6" s="12"/>
      <c r="UV6" s="12"/>
      <c r="UW6" s="12"/>
      <c r="UX6" s="12"/>
      <c r="UY6" s="12"/>
      <c r="UZ6" s="12"/>
      <c r="VA6" s="12"/>
      <c r="VB6" s="12"/>
      <c r="VC6" s="12"/>
      <c r="VD6" s="12"/>
      <c r="VE6" s="12"/>
      <c r="VF6" s="12"/>
      <c r="VG6" s="12"/>
      <c r="VH6" s="12"/>
      <c r="VI6" s="12"/>
      <c r="VJ6" s="12"/>
      <c r="VK6" s="12"/>
      <c r="VL6" s="12"/>
      <c r="VM6" s="12"/>
      <c r="VN6" s="12"/>
      <c r="VO6" s="12"/>
      <c r="VP6" s="12"/>
      <c r="VQ6" s="12"/>
      <c r="VR6" s="12"/>
      <c r="VS6" s="12"/>
      <c r="VT6" s="12"/>
      <c r="VU6" s="12"/>
      <c r="VV6" s="12"/>
      <c r="VW6" s="12"/>
      <c r="VX6" s="12"/>
      <c r="VY6" s="12"/>
      <c r="VZ6" s="12" t="s">
        <v>1745</v>
      </c>
      <c r="WA6" s="12"/>
      <c r="WB6" s="12"/>
      <c r="WC6" s="12"/>
      <c r="WD6" s="12"/>
      <c r="WE6" s="12"/>
      <c r="WF6" s="12"/>
      <c r="WG6" s="12"/>
      <c r="WH6" s="12"/>
      <c r="WI6" s="12"/>
      <c r="WJ6" s="12"/>
      <c r="WK6" s="12"/>
      <c r="WL6" s="12"/>
      <c r="WM6" s="12"/>
      <c r="WN6" s="12" t="s">
        <v>1812</v>
      </c>
      <c r="WO6" s="12"/>
      <c r="WP6" s="12"/>
      <c r="WQ6" s="12"/>
      <c r="WR6" s="12"/>
      <c r="WS6" s="12"/>
      <c r="WT6" s="12"/>
      <c r="WU6" s="12"/>
      <c r="WV6" s="12"/>
      <c r="WW6" s="12"/>
      <c r="WX6" s="12"/>
      <c r="WY6" s="12"/>
      <c r="WZ6" s="12"/>
      <c r="XA6" s="12"/>
      <c r="XB6" s="12"/>
      <c r="XC6" s="12"/>
      <c r="XD6" s="12"/>
      <c r="XE6" s="12"/>
      <c r="XF6" s="12"/>
      <c r="XG6" s="12"/>
      <c r="XH6" s="12"/>
      <c r="XI6" s="12"/>
      <c r="XJ6" s="12"/>
      <c r="XK6" s="12"/>
      <c r="XL6" s="12"/>
      <c r="XM6" s="12"/>
      <c r="XN6" s="12"/>
      <c r="XO6" s="12"/>
      <c r="XP6" s="12"/>
      <c r="XQ6" s="12"/>
      <c r="XR6" s="12"/>
      <c r="XS6" s="12"/>
      <c r="XT6" s="12"/>
      <c r="XU6" s="12"/>
      <c r="XV6" s="12"/>
      <c r="XW6" s="12"/>
      <c r="XX6" s="12"/>
      <c r="XY6" s="12"/>
      <c r="XZ6" s="12"/>
    </row>
    <row r="7" spans="2:650" s="2" customFormat="1" ht="120.75" thickBot="1" x14ac:dyDescent="0.3">
      <c r="B7" s="11" t="s">
        <v>8</v>
      </c>
      <c r="C7" s="12"/>
      <c r="D7" s="12" t="s">
        <v>45</v>
      </c>
      <c r="E7" s="12" t="s">
        <v>72</v>
      </c>
      <c r="F7" s="12" t="s">
        <v>71</v>
      </c>
      <c r="G7" s="12" t="s">
        <v>74</v>
      </c>
      <c r="H7" s="12"/>
      <c r="I7" s="12"/>
      <c r="J7" s="12"/>
      <c r="K7" s="12"/>
      <c r="L7" s="12" t="s">
        <v>72</v>
      </c>
      <c r="M7" s="12" t="s">
        <v>91</v>
      </c>
      <c r="N7" s="10"/>
      <c r="O7" s="12"/>
      <c r="P7" s="12" t="s">
        <v>101</v>
      </c>
      <c r="Q7" s="12" t="s">
        <v>104</v>
      </c>
      <c r="R7" s="12" t="s">
        <v>105</v>
      </c>
      <c r="S7" s="12" t="s">
        <v>113</v>
      </c>
      <c r="T7" s="12" t="s">
        <v>114</v>
      </c>
      <c r="U7" s="12" t="s">
        <v>116</v>
      </c>
      <c r="V7" s="12"/>
      <c r="W7" s="12"/>
      <c r="X7" s="12" t="s">
        <v>124</v>
      </c>
      <c r="Y7" s="12" t="s">
        <v>128</v>
      </c>
      <c r="Z7" s="12" t="s">
        <v>133</v>
      </c>
      <c r="AA7" s="12" t="s">
        <v>134</v>
      </c>
      <c r="AB7" s="12"/>
      <c r="AC7" s="12"/>
      <c r="AD7" s="12" t="s">
        <v>139</v>
      </c>
      <c r="AE7" s="12" t="s">
        <v>149</v>
      </c>
      <c r="AF7" s="12" t="s">
        <v>158</v>
      </c>
      <c r="AG7" s="12"/>
      <c r="AH7" s="12" t="s">
        <v>161</v>
      </c>
      <c r="AI7" s="12" t="s">
        <v>168</v>
      </c>
      <c r="AJ7" s="12" t="s">
        <v>172</v>
      </c>
      <c r="AK7" s="12" t="s">
        <v>178</v>
      </c>
      <c r="AL7" s="12" t="s">
        <v>184</v>
      </c>
      <c r="AM7" s="12" t="s">
        <v>188</v>
      </c>
      <c r="AN7" s="12" t="s">
        <v>192</v>
      </c>
      <c r="AO7" s="12" t="s">
        <v>195</v>
      </c>
      <c r="AP7" s="12" t="s">
        <v>200</v>
      </c>
      <c r="AQ7" s="12" t="s">
        <v>215</v>
      </c>
      <c r="AR7" s="12" t="s">
        <v>218</v>
      </c>
      <c r="AS7" s="12"/>
      <c r="AT7" s="12" t="s">
        <v>222</v>
      </c>
      <c r="AU7" s="12" t="s">
        <v>228</v>
      </c>
      <c r="AV7" s="12" t="s">
        <v>232</v>
      </c>
      <c r="AW7" s="12"/>
      <c r="AX7" s="12"/>
      <c r="AY7" s="12"/>
      <c r="AZ7" s="12" t="s">
        <v>239</v>
      </c>
      <c r="BA7" s="12" t="s">
        <v>242</v>
      </c>
      <c r="BB7" s="12"/>
      <c r="BC7" s="12" t="s">
        <v>250</v>
      </c>
      <c r="BD7" s="12" t="s">
        <v>258</v>
      </c>
      <c r="BE7" s="12"/>
      <c r="BF7" s="12"/>
      <c r="BG7" s="12"/>
      <c r="BH7" s="12"/>
      <c r="BI7" s="12" t="s">
        <v>268</v>
      </c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 t="s">
        <v>277</v>
      </c>
      <c r="BZ7" s="12"/>
      <c r="CA7" s="12"/>
      <c r="CB7" s="12"/>
      <c r="CC7" s="12"/>
      <c r="CD7" s="12"/>
      <c r="CE7" s="12"/>
      <c r="CF7" s="12"/>
      <c r="CG7" s="12" t="s">
        <v>289</v>
      </c>
      <c r="CH7" s="12"/>
      <c r="CI7" s="12" t="s">
        <v>294</v>
      </c>
      <c r="CJ7" s="12"/>
      <c r="CK7" s="12"/>
      <c r="CL7" s="12" t="s">
        <v>354</v>
      </c>
      <c r="CM7" s="12" t="s">
        <v>358</v>
      </c>
      <c r="CN7" s="12" t="s">
        <v>359</v>
      </c>
      <c r="CO7" s="12"/>
      <c r="CP7" s="12" t="s">
        <v>380</v>
      </c>
      <c r="CQ7" s="12" t="s">
        <v>383</v>
      </c>
      <c r="CR7" s="12"/>
      <c r="CS7" s="12" t="s">
        <v>386</v>
      </c>
      <c r="CT7" s="12"/>
      <c r="CU7" s="12"/>
      <c r="CV7" s="12" t="s">
        <v>393</v>
      </c>
      <c r="CW7" s="12" t="s">
        <v>401</v>
      </c>
      <c r="CX7" s="12"/>
      <c r="CY7" s="12"/>
      <c r="CZ7" s="12" t="s">
        <v>406</v>
      </c>
      <c r="DA7" s="12"/>
      <c r="DB7" s="12"/>
      <c r="DC7" s="12" t="s">
        <v>417</v>
      </c>
      <c r="DD7" s="12"/>
      <c r="DE7" s="12"/>
      <c r="DF7" s="12" t="s">
        <v>424</v>
      </c>
      <c r="DG7" s="12" t="s">
        <v>423</v>
      </c>
      <c r="DH7" s="12" t="s">
        <v>430</v>
      </c>
      <c r="DI7" s="12" t="s">
        <v>435</v>
      </c>
      <c r="DJ7" s="12" t="s">
        <v>441</v>
      </c>
      <c r="DK7" s="12" t="s">
        <v>450</v>
      </c>
      <c r="DL7" s="12" t="s">
        <v>451</v>
      </c>
      <c r="DM7" s="12" t="s">
        <v>457</v>
      </c>
      <c r="DN7" s="12" t="s">
        <v>460</v>
      </c>
      <c r="DO7" s="12" t="s">
        <v>460</v>
      </c>
      <c r="DP7" s="12" t="s">
        <v>463</v>
      </c>
      <c r="DQ7" s="12" t="s">
        <v>472</v>
      </c>
      <c r="DR7" s="12" t="s">
        <v>471</v>
      </c>
      <c r="DS7" s="12"/>
      <c r="DT7" s="12" t="s">
        <v>480</v>
      </c>
      <c r="DU7" s="12" t="s">
        <v>478</v>
      </c>
      <c r="DV7" s="12"/>
      <c r="DW7" s="12"/>
      <c r="DX7" s="12"/>
      <c r="DY7" s="12"/>
      <c r="DZ7" s="12"/>
      <c r="EA7" s="12"/>
      <c r="EB7" s="12"/>
      <c r="EC7" s="12"/>
      <c r="ED7" s="12"/>
      <c r="EE7" s="12" t="s">
        <v>494</v>
      </c>
      <c r="EF7" s="12" t="s">
        <v>496</v>
      </c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 t="s">
        <v>503</v>
      </c>
      <c r="ET7" s="12"/>
      <c r="EU7" s="12" t="s">
        <v>507</v>
      </c>
      <c r="EV7" s="12" t="s">
        <v>508</v>
      </c>
      <c r="EW7" s="12"/>
      <c r="EX7" s="12" t="s">
        <v>511</v>
      </c>
      <c r="EY7" s="12"/>
      <c r="EZ7" s="12" t="s">
        <v>512</v>
      </c>
      <c r="FA7" s="12" t="s">
        <v>523</v>
      </c>
      <c r="FB7" s="12" t="s">
        <v>525</v>
      </c>
      <c r="FC7" s="12"/>
      <c r="FD7" s="12" t="s">
        <v>527</v>
      </c>
      <c r="FE7" s="12"/>
      <c r="FF7" s="12" t="s">
        <v>535</v>
      </c>
      <c r="FG7" s="12" t="s">
        <v>537</v>
      </c>
      <c r="FH7" s="12" t="s">
        <v>545</v>
      </c>
      <c r="FI7" s="12"/>
      <c r="FJ7" s="12" t="s">
        <v>547</v>
      </c>
      <c r="FK7" s="12" t="s">
        <v>552</v>
      </c>
      <c r="FL7" s="12"/>
      <c r="FM7" s="12"/>
      <c r="FN7" s="12" t="s">
        <v>555</v>
      </c>
      <c r="FO7" s="12" t="s">
        <v>561</v>
      </c>
      <c r="FP7" s="12" t="s">
        <v>565</v>
      </c>
      <c r="FQ7" s="12" t="s">
        <v>574</v>
      </c>
      <c r="FR7" s="12" t="s">
        <v>577</v>
      </c>
      <c r="FS7" s="12"/>
      <c r="FT7" s="12"/>
      <c r="FU7" s="12" t="s">
        <v>582</v>
      </c>
      <c r="FV7" s="12" t="s">
        <v>586</v>
      </c>
      <c r="FW7" s="12" t="s">
        <v>589</v>
      </c>
      <c r="FX7" s="12" t="s">
        <v>594</v>
      </c>
      <c r="FY7" s="12" t="s">
        <v>600</v>
      </c>
      <c r="FZ7" s="12" t="s">
        <v>604</v>
      </c>
      <c r="GA7" s="12" t="s">
        <v>605</v>
      </c>
      <c r="GB7" s="12"/>
      <c r="GC7" s="12" t="s">
        <v>610</v>
      </c>
      <c r="GD7" s="12" t="s">
        <v>613</v>
      </c>
      <c r="GE7" s="12"/>
      <c r="GF7" s="12" t="s">
        <v>618</v>
      </c>
      <c r="GG7" s="12"/>
      <c r="GH7" s="12"/>
      <c r="GI7" s="12" t="s">
        <v>624</v>
      </c>
      <c r="GJ7" s="12" t="s">
        <v>633</v>
      </c>
      <c r="GK7" s="12"/>
      <c r="GL7" s="12"/>
      <c r="GM7" s="12" t="s">
        <v>639</v>
      </c>
      <c r="GN7" s="12" t="s">
        <v>640</v>
      </c>
      <c r="GO7" s="12" t="s">
        <v>640</v>
      </c>
      <c r="GP7" s="12" t="s">
        <v>644</v>
      </c>
      <c r="GQ7" s="12" t="s">
        <v>649</v>
      </c>
      <c r="GR7" s="12"/>
      <c r="GS7" s="12"/>
      <c r="GT7" s="12"/>
      <c r="GU7" s="12"/>
      <c r="GV7" s="12"/>
      <c r="GW7" s="12" t="s">
        <v>652</v>
      </c>
      <c r="GX7" s="12" t="s">
        <v>656</v>
      </c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 t="s">
        <v>679</v>
      </c>
      <c r="HM7" s="12"/>
      <c r="HN7" s="12"/>
      <c r="HO7" s="12" t="s">
        <v>687</v>
      </c>
      <c r="HP7" s="12"/>
      <c r="HQ7" s="12"/>
      <c r="HR7" s="12" t="s">
        <v>691</v>
      </c>
      <c r="HS7" s="12" t="s">
        <v>696</v>
      </c>
      <c r="HT7" s="12"/>
      <c r="HU7" s="12"/>
      <c r="HV7" s="12"/>
      <c r="HW7" s="12"/>
      <c r="HX7" s="12"/>
      <c r="HY7" s="12" t="s">
        <v>710</v>
      </c>
      <c r="HZ7" s="12" t="s">
        <v>713</v>
      </c>
      <c r="IA7" s="12"/>
      <c r="IB7" s="12" t="s">
        <v>716</v>
      </c>
      <c r="IC7" s="12" t="s">
        <v>717</v>
      </c>
      <c r="ID7" s="12" t="s">
        <v>721</v>
      </c>
      <c r="IE7" s="12" t="s">
        <v>724</v>
      </c>
      <c r="IF7" s="12" t="s">
        <v>728</v>
      </c>
      <c r="IG7" s="12" t="s">
        <v>730</v>
      </c>
      <c r="IH7" s="12"/>
      <c r="II7" s="12" t="s">
        <v>737</v>
      </c>
      <c r="IJ7" s="12"/>
      <c r="IK7" s="12"/>
      <c r="IL7" s="12"/>
      <c r="IM7" s="12" t="s">
        <v>746</v>
      </c>
      <c r="IN7" s="12" t="s">
        <v>750</v>
      </c>
      <c r="IO7" s="12"/>
      <c r="IP7" s="12" t="s">
        <v>757</v>
      </c>
      <c r="IQ7" s="12" t="s">
        <v>760</v>
      </c>
      <c r="IR7" s="12" t="s">
        <v>763</v>
      </c>
      <c r="IS7" s="12" t="s">
        <v>773</v>
      </c>
      <c r="IT7" s="12" t="s">
        <v>775</v>
      </c>
      <c r="IU7" s="12" t="s">
        <v>780</v>
      </c>
      <c r="IV7" s="12"/>
      <c r="IW7" s="12" t="s">
        <v>783</v>
      </c>
      <c r="IX7" s="12" t="s">
        <v>789</v>
      </c>
      <c r="IY7" s="12" t="s">
        <v>791</v>
      </c>
      <c r="IZ7" s="12" t="s">
        <v>803</v>
      </c>
      <c r="JA7" s="12" t="s">
        <v>802</v>
      </c>
      <c r="JB7" s="12" t="s">
        <v>810</v>
      </c>
      <c r="JC7" s="12" t="s">
        <v>815</v>
      </c>
      <c r="JD7" s="12"/>
      <c r="JE7" s="12" t="s">
        <v>821</v>
      </c>
      <c r="JF7" s="12" t="s">
        <v>823</v>
      </c>
      <c r="JG7" s="12" t="s">
        <v>826</v>
      </c>
      <c r="JH7" s="12" t="s">
        <v>828</v>
      </c>
      <c r="JI7" s="12" t="s">
        <v>831</v>
      </c>
      <c r="JJ7" s="12" t="s">
        <v>836</v>
      </c>
      <c r="JK7" s="12"/>
      <c r="JL7" s="12" t="s">
        <v>840</v>
      </c>
      <c r="JM7" s="12" t="s">
        <v>844</v>
      </c>
      <c r="JN7" s="12" t="s">
        <v>847</v>
      </c>
      <c r="JO7" s="12" t="s">
        <v>855</v>
      </c>
      <c r="JP7" s="12" t="s">
        <v>861</v>
      </c>
      <c r="JQ7" s="12" t="s">
        <v>863</v>
      </c>
      <c r="JR7" s="12" t="s">
        <v>866</v>
      </c>
      <c r="JS7" s="12" t="s">
        <v>869</v>
      </c>
      <c r="JT7" s="12" t="s">
        <v>872</v>
      </c>
      <c r="JU7" s="12" t="s">
        <v>773</v>
      </c>
      <c r="JV7" s="12" t="s">
        <v>877</v>
      </c>
      <c r="JW7" s="12" t="s">
        <v>884</v>
      </c>
      <c r="JX7" s="12" t="s">
        <v>886</v>
      </c>
      <c r="JY7" s="12" t="s">
        <v>888</v>
      </c>
      <c r="JZ7" s="12" t="s">
        <v>893</v>
      </c>
      <c r="KA7" s="12" t="s">
        <v>895</v>
      </c>
      <c r="KB7" s="12" t="s">
        <v>897</v>
      </c>
      <c r="KC7" s="12" t="s">
        <v>910</v>
      </c>
      <c r="KD7" s="12" t="s">
        <v>909</v>
      </c>
      <c r="KE7" s="12" t="s">
        <v>912</v>
      </c>
      <c r="KF7" s="12" t="s">
        <v>916</v>
      </c>
      <c r="KG7" s="12" t="s">
        <v>919</v>
      </c>
      <c r="KH7" s="12"/>
      <c r="KI7" s="12"/>
      <c r="KJ7" s="12" t="s">
        <v>928</v>
      </c>
      <c r="KK7" s="12" t="s">
        <v>932</v>
      </c>
      <c r="KL7" s="12" t="s">
        <v>933</v>
      </c>
      <c r="KM7" s="12"/>
      <c r="KN7" s="12" t="s">
        <v>938</v>
      </c>
      <c r="KO7" s="12" t="s">
        <v>941</v>
      </c>
      <c r="KP7" s="12" t="s">
        <v>942</v>
      </c>
      <c r="KQ7" s="12" t="s">
        <v>946</v>
      </c>
      <c r="KR7" s="12" t="s">
        <v>950</v>
      </c>
      <c r="KS7" s="12" t="s">
        <v>952</v>
      </c>
      <c r="KT7" s="12" t="s">
        <v>956</v>
      </c>
      <c r="KU7" s="12"/>
      <c r="KV7" s="12" t="s">
        <v>962</v>
      </c>
      <c r="KW7" s="12" t="s">
        <v>967</v>
      </c>
      <c r="KX7" s="12" t="s">
        <v>972</v>
      </c>
      <c r="KY7" s="12" t="s">
        <v>977</v>
      </c>
      <c r="KZ7" s="12" t="s">
        <v>981</v>
      </c>
      <c r="LA7" s="12" t="s">
        <v>986</v>
      </c>
      <c r="LB7" s="12" t="s">
        <v>990</v>
      </c>
      <c r="LC7" s="12" t="s">
        <v>992</v>
      </c>
      <c r="LD7" s="12" t="s">
        <v>997</v>
      </c>
      <c r="LE7" s="12" t="s">
        <v>1003</v>
      </c>
      <c r="LF7" s="12" t="s">
        <v>1004</v>
      </c>
      <c r="LG7" s="12" t="s">
        <v>1008</v>
      </c>
      <c r="LH7" s="12" t="s">
        <v>1011</v>
      </c>
      <c r="LI7" s="12"/>
      <c r="LJ7" s="12"/>
      <c r="LK7" s="12" t="s">
        <v>1021</v>
      </c>
      <c r="LL7" s="12" t="s">
        <v>1023</v>
      </c>
      <c r="LM7" s="12" t="s">
        <v>1027</v>
      </c>
      <c r="LN7" s="12" t="s">
        <v>1078</v>
      </c>
      <c r="LO7" s="12"/>
      <c r="LP7" s="12" t="s">
        <v>1035</v>
      </c>
      <c r="LQ7" s="12" t="s">
        <v>1040</v>
      </c>
      <c r="LR7" s="12" t="s">
        <v>1041</v>
      </c>
      <c r="LS7" s="12"/>
      <c r="LT7" s="12" t="s">
        <v>1060</v>
      </c>
      <c r="LU7" s="12"/>
      <c r="LV7" s="12" t="s">
        <v>1063</v>
      </c>
      <c r="LW7" s="12"/>
      <c r="LX7" s="12"/>
      <c r="LY7" s="12" t="s">
        <v>1077</v>
      </c>
      <c r="LZ7" s="12"/>
      <c r="MA7" s="12" t="s">
        <v>1080</v>
      </c>
      <c r="MB7" s="12"/>
      <c r="MC7" s="12"/>
      <c r="MD7" s="12"/>
      <c r="ME7" s="12"/>
      <c r="MF7" s="12"/>
      <c r="MG7" s="12" t="s">
        <v>1092</v>
      </c>
      <c r="MH7" s="12" t="s">
        <v>1094</v>
      </c>
      <c r="MI7" s="12" t="s">
        <v>1096</v>
      </c>
      <c r="MJ7" s="12" t="s">
        <v>1099</v>
      </c>
      <c r="MK7" s="12" t="s">
        <v>1101</v>
      </c>
      <c r="ML7" s="12" t="s">
        <v>1104</v>
      </c>
      <c r="MM7" s="12" t="s">
        <v>1109</v>
      </c>
      <c r="MN7" s="12" t="s">
        <v>1113</v>
      </c>
      <c r="MO7" s="12" t="s">
        <v>1115</v>
      </c>
      <c r="MP7" s="12" t="s">
        <v>1119</v>
      </c>
      <c r="MQ7" s="12"/>
      <c r="MR7" s="12"/>
      <c r="MS7" s="12"/>
      <c r="MT7" s="12" t="s">
        <v>1122</v>
      </c>
      <c r="MU7" s="12" t="s">
        <v>1124</v>
      </c>
      <c r="MV7" s="12" t="s">
        <v>1127</v>
      </c>
      <c r="MW7" s="12" t="s">
        <v>1132</v>
      </c>
      <c r="MX7" s="12"/>
      <c r="MY7" s="12" t="s">
        <v>1135</v>
      </c>
      <c r="MZ7" s="12"/>
      <c r="NA7" s="12"/>
      <c r="NB7" s="12" t="s">
        <v>1145</v>
      </c>
      <c r="NC7" s="12"/>
      <c r="ND7" s="12"/>
      <c r="NE7" s="12" t="s">
        <v>1149</v>
      </c>
      <c r="NF7" s="12" t="s">
        <v>1152</v>
      </c>
      <c r="NG7" s="12" t="s">
        <v>1155</v>
      </c>
      <c r="NH7" s="12" t="s">
        <v>1158</v>
      </c>
      <c r="NI7" s="12" t="s">
        <v>1162</v>
      </c>
      <c r="NJ7" s="12" t="s">
        <v>1163</v>
      </c>
      <c r="NK7" s="12"/>
      <c r="NL7" s="12"/>
      <c r="NM7" s="12" t="s">
        <v>1173</v>
      </c>
      <c r="NN7" s="12"/>
      <c r="NO7" s="12" t="s">
        <v>1177</v>
      </c>
      <c r="NP7" s="12" t="s">
        <v>1181</v>
      </c>
      <c r="NQ7" s="12" t="s">
        <v>1191</v>
      </c>
      <c r="NR7" s="12"/>
      <c r="NS7" s="12" t="s">
        <v>1194</v>
      </c>
      <c r="NT7" s="12"/>
      <c r="NU7" s="12" t="s">
        <v>1198</v>
      </c>
      <c r="NV7" s="12" t="s">
        <v>1201</v>
      </c>
      <c r="NW7" s="12" t="s">
        <v>1206</v>
      </c>
      <c r="NX7" s="12" t="s">
        <v>1212</v>
      </c>
      <c r="NY7" s="12"/>
      <c r="NZ7" s="12" t="s">
        <v>1216</v>
      </c>
      <c r="OA7" s="12" t="s">
        <v>1218</v>
      </c>
      <c r="OB7" s="12"/>
      <c r="OC7" s="12"/>
      <c r="OD7" s="12" t="s">
        <v>1227</v>
      </c>
      <c r="OE7" s="12"/>
      <c r="OF7" s="12"/>
      <c r="OG7" s="12"/>
      <c r="OH7" s="12"/>
      <c r="OI7" s="12"/>
      <c r="OJ7" s="12"/>
      <c r="OK7" s="12" t="s">
        <v>1235</v>
      </c>
      <c r="OL7" s="12" t="s">
        <v>1239</v>
      </c>
      <c r="OM7" s="12"/>
      <c r="ON7" s="12" t="s">
        <v>1240</v>
      </c>
      <c r="OO7" s="12"/>
      <c r="OP7" s="12" t="s">
        <v>1245</v>
      </c>
      <c r="OQ7" s="12" t="s">
        <v>1246</v>
      </c>
      <c r="OR7" s="12" t="s">
        <v>1251</v>
      </c>
      <c r="OS7" s="12" t="s">
        <v>1252</v>
      </c>
      <c r="OT7" s="12"/>
      <c r="OU7" s="12" t="s">
        <v>1256</v>
      </c>
      <c r="OV7" s="12"/>
      <c r="OW7" s="12"/>
      <c r="OX7" s="12"/>
      <c r="OY7" s="12" t="s">
        <v>1264</v>
      </c>
      <c r="OZ7" s="12" t="s">
        <v>1269</v>
      </c>
      <c r="PA7" s="12" t="s">
        <v>1277</v>
      </c>
      <c r="PB7" s="12"/>
      <c r="PC7" s="12"/>
      <c r="PD7" s="12"/>
      <c r="PE7" s="12"/>
      <c r="PF7" s="12" t="s">
        <v>1284</v>
      </c>
      <c r="PG7" s="12" t="s">
        <v>1287</v>
      </c>
      <c r="PH7" s="12" t="s">
        <v>1293</v>
      </c>
      <c r="PI7" s="12" t="s">
        <v>1298</v>
      </c>
      <c r="PJ7" s="12"/>
      <c r="PK7" s="12" t="s">
        <v>1305</v>
      </c>
      <c r="PL7" s="12" t="s">
        <v>1310</v>
      </c>
      <c r="PM7" s="12" t="s">
        <v>1312</v>
      </c>
      <c r="PN7" s="12" t="s">
        <v>1323</v>
      </c>
      <c r="PO7" s="12" t="s">
        <v>1326</v>
      </c>
      <c r="PP7" s="12"/>
      <c r="PQ7" s="12"/>
      <c r="PR7" s="12" t="s">
        <v>1334</v>
      </c>
      <c r="PS7" s="12" t="s">
        <v>1336</v>
      </c>
      <c r="PT7" s="12" t="s">
        <v>1337</v>
      </c>
      <c r="PU7" s="12" t="s">
        <v>1340</v>
      </c>
      <c r="PV7" s="12" t="s">
        <v>1347</v>
      </c>
      <c r="PW7" s="12" t="s">
        <v>1348</v>
      </c>
      <c r="PX7" s="12" t="s">
        <v>1351</v>
      </c>
      <c r="PY7" s="12" t="s">
        <v>1357</v>
      </c>
      <c r="PZ7" s="12" t="s">
        <v>1360</v>
      </c>
      <c r="QA7" s="12" t="s">
        <v>1362</v>
      </c>
      <c r="QB7" s="12" t="s">
        <v>1364</v>
      </c>
      <c r="QC7" s="12" t="s">
        <v>1372</v>
      </c>
      <c r="QD7" s="12" t="s">
        <v>1373</v>
      </c>
      <c r="QE7" s="12" t="s">
        <v>1374</v>
      </c>
      <c r="QF7" s="12" t="s">
        <v>1375</v>
      </c>
      <c r="QG7" s="12" t="s">
        <v>1378</v>
      </c>
      <c r="QH7" s="12" t="s">
        <v>1382</v>
      </c>
      <c r="QI7" s="12" t="s">
        <v>1386</v>
      </c>
      <c r="QJ7" s="12"/>
      <c r="QK7" s="12"/>
      <c r="QL7" s="12"/>
      <c r="QM7" s="12" t="s">
        <v>1392</v>
      </c>
      <c r="QN7" s="12" t="s">
        <v>1398</v>
      </c>
      <c r="QO7" s="12" t="s">
        <v>1401</v>
      </c>
      <c r="QP7" s="12" t="s">
        <v>1407</v>
      </c>
      <c r="QQ7" s="12"/>
      <c r="QR7" s="12"/>
      <c r="QS7" s="12" t="s">
        <v>1418</v>
      </c>
      <c r="QT7" s="12" t="s">
        <v>1421</v>
      </c>
      <c r="QU7" s="12"/>
      <c r="QV7" s="12" t="s">
        <v>1430</v>
      </c>
      <c r="QW7" s="12" t="s">
        <v>1434</v>
      </c>
      <c r="QX7" s="12" t="s">
        <v>1438</v>
      </c>
      <c r="QY7" s="12"/>
      <c r="QZ7" s="12"/>
      <c r="RA7" s="12"/>
      <c r="RB7" s="12"/>
      <c r="RC7" s="12"/>
      <c r="RD7" s="12"/>
      <c r="RE7" s="12" t="s">
        <v>1448</v>
      </c>
      <c r="RF7" s="12"/>
      <c r="RG7" s="12" t="s">
        <v>1451</v>
      </c>
      <c r="RH7" s="12" t="s">
        <v>1453</v>
      </c>
      <c r="RI7" s="12" t="s">
        <v>1456</v>
      </c>
      <c r="RJ7" s="12" t="s">
        <v>1460</v>
      </c>
      <c r="RK7" s="12" t="s">
        <v>1467</v>
      </c>
      <c r="RL7" s="12"/>
      <c r="RM7" s="12"/>
      <c r="RN7" s="12"/>
      <c r="RO7" s="12" t="s">
        <v>1474</v>
      </c>
      <c r="RP7" s="12"/>
      <c r="RQ7" s="12" t="s">
        <v>1477</v>
      </c>
      <c r="RR7" s="12" t="s">
        <v>1479</v>
      </c>
      <c r="RS7" s="12" t="s">
        <v>1483</v>
      </c>
      <c r="RT7" s="12"/>
      <c r="RU7" s="12" t="s">
        <v>1490</v>
      </c>
      <c r="RV7" s="12"/>
      <c r="RW7" s="12"/>
      <c r="RX7" s="12" t="s">
        <v>1497</v>
      </c>
      <c r="RY7" s="12" t="s">
        <v>1499</v>
      </c>
      <c r="RZ7" s="12" t="s">
        <v>1500</v>
      </c>
      <c r="SA7" s="12" t="s">
        <v>1506</v>
      </c>
      <c r="SB7" s="12" t="s">
        <v>1508</v>
      </c>
      <c r="SC7" s="12" t="s">
        <v>1510</v>
      </c>
      <c r="SD7" s="12" t="s">
        <v>1513</v>
      </c>
      <c r="SE7" s="12" t="s">
        <v>1516</v>
      </c>
      <c r="SF7" s="12" t="s">
        <v>1518</v>
      </c>
      <c r="SG7" s="12" t="s">
        <v>1527</v>
      </c>
      <c r="SH7" s="12" t="s">
        <v>1530</v>
      </c>
      <c r="SI7" s="12"/>
      <c r="SJ7" s="12"/>
      <c r="SK7" s="12"/>
      <c r="SL7" s="12" t="s">
        <v>1533</v>
      </c>
      <c r="SM7" s="12" t="s">
        <v>1535</v>
      </c>
      <c r="SN7" s="12"/>
      <c r="SO7" s="12"/>
      <c r="SP7" s="12"/>
      <c r="SQ7" s="12"/>
      <c r="SR7" s="12"/>
      <c r="SS7" s="12"/>
      <c r="ST7" s="12"/>
      <c r="SU7" s="12"/>
      <c r="SV7" s="12"/>
      <c r="SW7" s="12"/>
      <c r="SX7" s="12"/>
      <c r="SY7" s="12"/>
      <c r="SZ7" s="12" t="s">
        <v>1557</v>
      </c>
      <c r="TA7" s="12" t="s">
        <v>1560</v>
      </c>
      <c r="TB7" s="12"/>
      <c r="TC7" s="12"/>
      <c r="TD7" s="12"/>
      <c r="TE7" s="12" t="s">
        <v>1569</v>
      </c>
      <c r="TF7" s="12" t="s">
        <v>1572</v>
      </c>
      <c r="TG7" s="12" t="s">
        <v>1575</v>
      </c>
      <c r="TH7" s="12" t="s">
        <v>1577</v>
      </c>
      <c r="TI7" s="12"/>
      <c r="TJ7" s="12" t="s">
        <v>1579</v>
      </c>
      <c r="TK7" s="12"/>
      <c r="TL7" s="12"/>
      <c r="TM7" s="12"/>
      <c r="TN7" s="12"/>
      <c r="TO7" s="12"/>
      <c r="TP7" s="12" t="s">
        <v>1589</v>
      </c>
      <c r="TQ7" s="12" t="s">
        <v>1590</v>
      </c>
      <c r="TR7" s="12" t="s">
        <v>1594</v>
      </c>
      <c r="TS7" s="12"/>
      <c r="TT7" s="12" t="s">
        <v>1597</v>
      </c>
      <c r="TU7" s="12" t="s">
        <v>1598</v>
      </c>
      <c r="TV7" s="12"/>
      <c r="TW7" s="12"/>
      <c r="TX7" s="12"/>
      <c r="TY7" s="12"/>
      <c r="TZ7" s="12"/>
      <c r="UA7" s="12"/>
      <c r="UB7" s="12" t="s">
        <v>1611</v>
      </c>
      <c r="UC7" s="12" t="s">
        <v>1619</v>
      </c>
      <c r="UD7" s="12" t="s">
        <v>1621</v>
      </c>
      <c r="UE7" s="12"/>
      <c r="UF7" s="12"/>
      <c r="UG7" s="12" t="s">
        <v>1626</v>
      </c>
      <c r="UH7" s="12"/>
      <c r="UI7" s="12" t="s">
        <v>1629</v>
      </c>
      <c r="UJ7" s="12" t="s">
        <v>1631</v>
      </c>
      <c r="UK7" s="12"/>
      <c r="UL7" s="12"/>
      <c r="UM7" s="12"/>
      <c r="UN7" s="12"/>
      <c r="UO7" s="12" t="s">
        <v>1637</v>
      </c>
      <c r="UP7" s="12" t="s">
        <v>1643</v>
      </c>
      <c r="UQ7" s="12" t="s">
        <v>1648</v>
      </c>
      <c r="UR7" s="12"/>
      <c r="US7" s="12" t="s">
        <v>1654</v>
      </c>
      <c r="UT7" s="12"/>
      <c r="UU7" s="12"/>
      <c r="UV7" s="12"/>
      <c r="UW7" s="12"/>
      <c r="UX7" s="12"/>
      <c r="UY7" s="12"/>
      <c r="UZ7" s="12" t="s">
        <v>1668</v>
      </c>
      <c r="VA7" s="12"/>
      <c r="VB7" s="12" t="s">
        <v>1674</v>
      </c>
      <c r="VC7" s="12" t="s">
        <v>1675</v>
      </c>
      <c r="VD7" s="12" t="s">
        <v>1682</v>
      </c>
      <c r="VE7" s="12" t="s">
        <v>1684</v>
      </c>
      <c r="VF7" s="12" t="s">
        <v>1688</v>
      </c>
      <c r="VG7" s="12"/>
      <c r="VH7" s="12" t="s">
        <v>1695</v>
      </c>
      <c r="VI7" s="12"/>
      <c r="VJ7" s="12"/>
      <c r="VK7" s="12" t="s">
        <v>1701</v>
      </c>
      <c r="VL7" s="12" t="s">
        <v>1704</v>
      </c>
      <c r="VM7" s="12" t="s">
        <v>1709</v>
      </c>
      <c r="VN7" s="12" t="s">
        <v>1710</v>
      </c>
      <c r="VO7" s="12"/>
      <c r="VP7" s="12"/>
      <c r="VQ7" s="12" t="s">
        <v>1714</v>
      </c>
      <c r="VR7" s="12" t="s">
        <v>1719</v>
      </c>
      <c r="VS7" s="12" t="s">
        <v>1725</v>
      </c>
      <c r="VT7" s="12" t="s">
        <v>1727</v>
      </c>
      <c r="VU7" s="12"/>
      <c r="VV7" s="12" t="s">
        <v>1731</v>
      </c>
      <c r="VW7" s="12"/>
      <c r="VX7" s="12"/>
      <c r="VY7" s="12" t="s">
        <v>1734</v>
      </c>
      <c r="VZ7" s="12" t="s">
        <v>1746</v>
      </c>
      <c r="WA7" s="12" t="s">
        <v>1748</v>
      </c>
      <c r="WB7" s="12" t="s">
        <v>1756</v>
      </c>
      <c r="WC7" s="12" t="s">
        <v>1760</v>
      </c>
      <c r="WD7" s="12" t="s">
        <v>1761</v>
      </c>
      <c r="WE7" s="12" t="s">
        <v>1763</v>
      </c>
      <c r="WF7" s="97" t="s">
        <v>1769</v>
      </c>
      <c r="WG7" s="12" t="s">
        <v>1780</v>
      </c>
      <c r="WH7" s="12" t="s">
        <v>1784</v>
      </c>
      <c r="WI7" s="12" t="s">
        <v>1787</v>
      </c>
      <c r="WJ7" s="12" t="s">
        <v>1790</v>
      </c>
      <c r="WK7" s="12" t="s">
        <v>1792</v>
      </c>
      <c r="WL7" s="12"/>
      <c r="WM7" s="12" t="s">
        <v>1803</v>
      </c>
      <c r="WN7" s="12" t="s">
        <v>1813</v>
      </c>
      <c r="WO7" s="12"/>
      <c r="WP7" s="12"/>
      <c r="WQ7" s="12" t="s">
        <v>1819</v>
      </c>
      <c r="WR7" s="12" t="s">
        <v>1823</v>
      </c>
      <c r="WS7" s="12" t="s">
        <v>1826</v>
      </c>
      <c r="WT7" s="12" t="s">
        <v>1829</v>
      </c>
      <c r="WU7" s="12" t="s">
        <v>1840</v>
      </c>
      <c r="WV7" s="12" t="s">
        <v>1846</v>
      </c>
      <c r="WW7" s="12"/>
      <c r="WX7" s="12"/>
      <c r="WY7" s="12"/>
      <c r="WZ7" s="12"/>
      <c r="XA7" s="12"/>
      <c r="XB7" s="12"/>
      <c r="XC7" s="12"/>
      <c r="XD7" s="12"/>
      <c r="XE7" s="12"/>
      <c r="XF7" s="12"/>
      <c r="XG7" s="12"/>
      <c r="XH7" s="12"/>
      <c r="XI7" s="12"/>
      <c r="XJ7" s="12"/>
      <c r="XK7" s="12"/>
      <c r="XL7" s="12"/>
      <c r="XM7" s="12"/>
      <c r="XN7" s="12"/>
      <c r="XO7" s="12"/>
      <c r="XP7" s="12"/>
      <c r="XQ7" s="12"/>
      <c r="XR7" s="12"/>
      <c r="XS7" s="12"/>
      <c r="XT7" s="12"/>
      <c r="XU7" s="12"/>
      <c r="XV7" s="12"/>
      <c r="XW7" s="12"/>
      <c r="XX7" s="12"/>
      <c r="XY7" s="12"/>
      <c r="XZ7" s="12"/>
    </row>
    <row r="8" spans="2:650" s="2" customFormat="1" ht="15.75" thickBot="1" x14ac:dyDescent="0.3">
      <c r="B8" s="11" t="s">
        <v>9</v>
      </c>
      <c r="C8" s="12"/>
      <c r="D8" s="20">
        <f>2.98*1.0825</f>
        <v>3.2258499999999999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  <c r="IW8" s="20"/>
      <c r="IX8" s="20"/>
      <c r="IY8" s="20"/>
      <c r="IZ8" s="20"/>
      <c r="JA8" s="20"/>
      <c r="JB8" s="20"/>
      <c r="JC8" s="20"/>
      <c r="JD8" s="20"/>
      <c r="JE8" s="20"/>
      <c r="JF8" s="20"/>
      <c r="JG8" s="20"/>
      <c r="JH8" s="20"/>
      <c r="JI8" s="20"/>
      <c r="JJ8" s="20"/>
      <c r="JK8" s="20"/>
      <c r="JL8" s="20"/>
      <c r="JM8" s="20"/>
      <c r="JN8" s="20"/>
      <c r="JO8" s="20"/>
      <c r="JP8" s="20"/>
      <c r="JQ8" s="20"/>
      <c r="JR8" s="20"/>
      <c r="JS8" s="20"/>
      <c r="JT8" s="20"/>
      <c r="JU8" s="20"/>
      <c r="JV8" s="20"/>
      <c r="JW8" s="20"/>
      <c r="JX8" s="20"/>
      <c r="JY8" s="20"/>
      <c r="JZ8" s="20"/>
      <c r="KA8" s="20"/>
      <c r="KB8" s="20"/>
      <c r="KC8" s="20"/>
      <c r="KD8" s="20"/>
      <c r="KE8" s="20"/>
      <c r="KF8" s="20"/>
      <c r="KG8" s="20"/>
      <c r="KH8" s="20"/>
      <c r="KI8" s="20"/>
      <c r="KJ8" s="20"/>
      <c r="KK8" s="20"/>
      <c r="KL8" s="20"/>
      <c r="KM8" s="20"/>
      <c r="KN8" s="20"/>
      <c r="KO8" s="20"/>
      <c r="KP8" s="20"/>
      <c r="KQ8" s="20"/>
      <c r="KR8" s="20"/>
      <c r="KS8" s="20"/>
      <c r="KT8" s="20"/>
      <c r="KU8" s="20"/>
      <c r="KV8" s="20"/>
      <c r="KW8" s="20"/>
      <c r="KX8" s="20"/>
      <c r="KY8" s="20"/>
      <c r="KZ8" s="20"/>
      <c r="LA8" s="20"/>
      <c r="LB8" s="20"/>
      <c r="LC8" s="20"/>
      <c r="LD8" s="20"/>
      <c r="LE8" s="20"/>
      <c r="LF8" s="20"/>
      <c r="LG8" s="20"/>
      <c r="LH8" s="20"/>
      <c r="LI8" s="20"/>
      <c r="LJ8" s="20"/>
      <c r="LK8" s="20"/>
      <c r="LL8" s="20"/>
      <c r="LM8" s="20"/>
      <c r="LN8" s="20"/>
      <c r="LO8" s="20"/>
      <c r="LP8" s="20"/>
      <c r="LQ8" s="20"/>
      <c r="LR8" s="20"/>
      <c r="LS8" s="20"/>
      <c r="LT8" s="20"/>
      <c r="LU8" s="20"/>
      <c r="LV8" s="20"/>
      <c r="LW8" s="20"/>
      <c r="LX8" s="20"/>
      <c r="LY8" s="20"/>
      <c r="LZ8" s="20"/>
      <c r="MA8" s="20"/>
      <c r="MB8" s="20"/>
      <c r="MC8" s="20"/>
      <c r="MD8" s="20"/>
      <c r="ME8" s="20"/>
      <c r="MF8" s="20"/>
      <c r="MG8" s="20"/>
      <c r="MH8" s="20"/>
      <c r="MI8" s="20"/>
      <c r="MJ8" s="20"/>
      <c r="MK8" s="20"/>
      <c r="ML8" s="20"/>
      <c r="MM8" s="20"/>
      <c r="MN8" s="20"/>
      <c r="MO8" s="20"/>
      <c r="MP8" s="20"/>
      <c r="MQ8" s="20"/>
      <c r="MR8" s="20"/>
      <c r="MS8" s="20"/>
      <c r="MT8" s="20"/>
      <c r="MU8" s="20"/>
      <c r="MV8" s="20"/>
      <c r="MW8" s="20"/>
      <c r="MX8" s="20"/>
      <c r="MY8" s="20"/>
      <c r="MZ8" s="20"/>
      <c r="NA8" s="20"/>
      <c r="NB8" s="20"/>
      <c r="NC8" s="20"/>
      <c r="ND8" s="20"/>
      <c r="NE8" s="20"/>
      <c r="NF8" s="20"/>
      <c r="NG8" s="20"/>
      <c r="NH8" s="20"/>
      <c r="NI8" s="20"/>
      <c r="NJ8" s="20"/>
      <c r="NK8" s="20"/>
      <c r="NL8" s="20"/>
      <c r="NM8" s="20"/>
      <c r="NN8" s="20"/>
      <c r="NO8" s="20"/>
      <c r="NP8" s="20"/>
      <c r="NQ8" s="20"/>
      <c r="NR8" s="20"/>
      <c r="NS8" s="20"/>
      <c r="NT8" s="20"/>
      <c r="NU8" s="20"/>
      <c r="NV8" s="20"/>
      <c r="NW8" s="20"/>
      <c r="NX8" s="20"/>
      <c r="NY8" s="20"/>
      <c r="NZ8" s="20"/>
      <c r="OA8" s="20"/>
      <c r="OB8" s="20"/>
      <c r="OC8" s="20"/>
      <c r="OD8" s="20"/>
      <c r="OE8" s="20"/>
      <c r="OF8" s="20"/>
      <c r="OG8" s="20"/>
      <c r="OH8" s="20"/>
      <c r="OI8" s="20"/>
      <c r="OJ8" s="20"/>
      <c r="OK8" s="20"/>
      <c r="OL8" s="20"/>
      <c r="OM8" s="20"/>
      <c r="ON8" s="20"/>
      <c r="OO8" s="20"/>
      <c r="OP8" s="20"/>
      <c r="OQ8" s="20"/>
      <c r="OR8" s="20"/>
      <c r="OS8" s="20"/>
      <c r="OT8" s="20"/>
      <c r="OU8" s="20"/>
      <c r="OV8" s="20"/>
      <c r="OW8" s="20"/>
      <c r="OX8" s="20"/>
      <c r="OY8" s="20"/>
      <c r="OZ8" s="20"/>
      <c r="PA8" s="20"/>
      <c r="PB8" s="20"/>
      <c r="PC8" s="20"/>
      <c r="PD8" s="20"/>
      <c r="PE8" s="20"/>
      <c r="PF8" s="20"/>
      <c r="PG8" s="20"/>
      <c r="PH8" s="20"/>
      <c r="PI8" s="20"/>
      <c r="PJ8" s="20"/>
      <c r="PK8" s="20"/>
      <c r="PL8" s="20"/>
      <c r="PM8" s="20"/>
      <c r="PN8" s="20"/>
      <c r="PO8" s="20"/>
      <c r="PP8" s="20"/>
      <c r="PQ8" s="20"/>
      <c r="PR8" s="20"/>
      <c r="PS8" s="20"/>
      <c r="PT8" s="20"/>
      <c r="PU8" s="20"/>
      <c r="PV8" s="20"/>
      <c r="PW8" s="20"/>
      <c r="PX8" s="20"/>
      <c r="PY8" s="20"/>
      <c r="PZ8" s="20"/>
      <c r="QA8" s="20"/>
      <c r="QB8" s="20"/>
      <c r="QC8" s="20"/>
      <c r="QD8" s="20"/>
      <c r="QE8" s="20"/>
      <c r="QF8" s="20"/>
      <c r="QG8" s="20"/>
      <c r="QH8" s="20"/>
      <c r="QI8" s="20"/>
      <c r="QJ8" s="20"/>
      <c r="QK8" s="20"/>
      <c r="QL8" s="20"/>
      <c r="QM8" s="20"/>
      <c r="QN8" s="20"/>
      <c r="QO8" s="20"/>
      <c r="QP8" s="20"/>
      <c r="QQ8" s="20"/>
      <c r="QR8" s="20"/>
      <c r="QS8" s="20"/>
      <c r="QT8" s="20"/>
      <c r="QU8" s="20"/>
      <c r="QV8" s="20"/>
      <c r="QW8" s="20"/>
      <c r="QX8" s="20"/>
      <c r="QY8" s="20"/>
      <c r="QZ8" s="20"/>
      <c r="RA8" s="20"/>
      <c r="RB8" s="20"/>
      <c r="RC8" s="20"/>
      <c r="RD8" s="20"/>
      <c r="RE8" s="20"/>
      <c r="RF8" s="20"/>
      <c r="RG8" s="20"/>
      <c r="RH8" s="20"/>
      <c r="RI8" s="20"/>
      <c r="RJ8" s="20"/>
      <c r="RK8" s="20"/>
      <c r="RL8" s="20"/>
      <c r="RM8" s="20"/>
      <c r="RN8" s="20"/>
      <c r="RO8" s="20"/>
      <c r="RP8" s="20"/>
      <c r="RQ8" s="20"/>
      <c r="RR8" s="20"/>
      <c r="RS8" s="20"/>
      <c r="RT8" s="20"/>
      <c r="RU8" s="20"/>
      <c r="RV8" s="20"/>
      <c r="RW8" s="20"/>
      <c r="RX8" s="20"/>
      <c r="RY8" s="20"/>
      <c r="RZ8" s="20"/>
      <c r="SA8" s="20"/>
      <c r="SB8" s="20"/>
      <c r="SC8" s="20"/>
      <c r="SD8" s="20"/>
      <c r="SE8" s="20"/>
      <c r="SF8" s="20"/>
      <c r="SG8" s="20"/>
      <c r="SH8" s="20"/>
      <c r="SI8" s="20"/>
      <c r="SJ8" s="20"/>
      <c r="SK8" s="20"/>
      <c r="SL8" s="20"/>
      <c r="SM8" s="20"/>
      <c r="SN8" s="20"/>
      <c r="SO8" s="20"/>
      <c r="SP8" s="20"/>
      <c r="SQ8" s="20"/>
      <c r="SR8" s="20"/>
      <c r="SS8" s="20"/>
      <c r="ST8" s="20"/>
      <c r="SU8" s="20"/>
      <c r="SV8" s="20"/>
      <c r="SW8" s="20"/>
      <c r="SX8" s="20"/>
      <c r="SY8" s="20"/>
      <c r="SZ8" s="20"/>
      <c r="TA8" s="20"/>
      <c r="TB8" s="20"/>
      <c r="TC8" s="20"/>
      <c r="TD8" s="20"/>
      <c r="TE8" s="20"/>
      <c r="TF8" s="20"/>
      <c r="TG8" s="20"/>
      <c r="TH8" s="20"/>
      <c r="TI8" s="20"/>
      <c r="TJ8" s="20"/>
      <c r="TK8" s="20"/>
      <c r="TL8" s="20"/>
      <c r="TM8" s="20"/>
      <c r="TN8" s="20"/>
      <c r="TO8" s="20"/>
      <c r="TP8" s="20"/>
      <c r="TQ8" s="20"/>
      <c r="TR8" s="20"/>
      <c r="TS8" s="20"/>
      <c r="TT8" s="20"/>
      <c r="TU8" s="20"/>
      <c r="TV8" s="20"/>
      <c r="TW8" s="20"/>
      <c r="TX8" s="20"/>
      <c r="TY8" s="20"/>
      <c r="TZ8" s="20"/>
      <c r="UA8" s="20"/>
      <c r="UB8" s="20"/>
      <c r="UC8" s="20"/>
      <c r="UD8" s="20"/>
      <c r="UE8" s="20"/>
      <c r="UF8" s="20"/>
      <c r="UG8" s="20"/>
      <c r="UH8" s="20"/>
      <c r="UI8" s="20"/>
      <c r="UJ8" s="20"/>
      <c r="UK8" s="20"/>
      <c r="UL8" s="20"/>
      <c r="UM8" s="20"/>
      <c r="UN8" s="20"/>
      <c r="UO8" s="20"/>
      <c r="UP8" s="20"/>
      <c r="UQ8" s="20"/>
      <c r="UR8" s="20"/>
      <c r="US8" s="20"/>
      <c r="UT8" s="20"/>
      <c r="UU8" s="20"/>
      <c r="UV8" s="20"/>
      <c r="UW8" s="20"/>
      <c r="UX8" s="20"/>
      <c r="UY8" s="20"/>
      <c r="UZ8" s="20"/>
      <c r="VA8" s="20"/>
      <c r="VB8" s="20"/>
      <c r="VC8" s="20"/>
      <c r="VD8" s="20"/>
      <c r="VE8" s="20"/>
      <c r="VF8" s="20"/>
      <c r="VG8" s="20"/>
      <c r="VH8" s="20"/>
      <c r="VI8" s="20"/>
      <c r="VJ8" s="20"/>
      <c r="VK8" s="20"/>
      <c r="VL8" s="20"/>
      <c r="VM8" s="20"/>
      <c r="VN8" s="20"/>
      <c r="VO8" s="20"/>
      <c r="VP8" s="20"/>
      <c r="VQ8" s="20"/>
      <c r="VR8" s="20"/>
      <c r="VS8" s="20"/>
      <c r="VT8" s="20"/>
      <c r="VU8" s="20"/>
      <c r="VV8" s="20"/>
      <c r="VW8" s="20"/>
      <c r="VX8" s="20"/>
      <c r="VY8" s="20"/>
      <c r="VZ8" s="20"/>
      <c r="WA8" s="20"/>
      <c r="WB8" s="20"/>
      <c r="WC8" s="20"/>
      <c r="WD8" s="20"/>
      <c r="WE8" s="20"/>
      <c r="WF8" s="20"/>
      <c r="WG8" s="20"/>
      <c r="WH8" s="20"/>
      <c r="WI8" s="20"/>
      <c r="WJ8" s="20"/>
      <c r="WK8" s="20"/>
      <c r="WL8" s="20"/>
      <c r="WM8" s="20"/>
      <c r="WN8" s="20"/>
      <c r="WO8" s="20"/>
      <c r="WP8" s="20"/>
      <c r="WQ8" s="20"/>
      <c r="WR8" s="20"/>
      <c r="WS8" s="20"/>
      <c r="WT8" s="20"/>
      <c r="WU8" s="20"/>
      <c r="WV8" s="20"/>
      <c r="WW8" s="20"/>
      <c r="WX8" s="20"/>
      <c r="WY8" s="20"/>
      <c r="WZ8" s="20"/>
      <c r="XA8" s="20"/>
      <c r="XB8" s="20"/>
      <c r="XC8" s="20"/>
      <c r="XD8" s="20"/>
      <c r="XE8" s="20"/>
      <c r="XF8" s="20"/>
      <c r="XG8" s="20"/>
      <c r="XH8" s="20"/>
      <c r="XI8" s="20"/>
      <c r="XJ8" s="20"/>
      <c r="XK8" s="20"/>
      <c r="XL8" s="20"/>
      <c r="XM8" s="20"/>
      <c r="XN8" s="20"/>
      <c r="XO8" s="20"/>
      <c r="XP8" s="20"/>
      <c r="XQ8" s="20"/>
      <c r="XR8" s="20"/>
      <c r="XS8" s="20"/>
      <c r="XT8" s="20"/>
      <c r="XU8" s="20"/>
      <c r="XV8" s="20"/>
      <c r="XW8" s="20"/>
      <c r="XX8" s="20"/>
      <c r="XY8" s="20"/>
      <c r="XZ8" s="20"/>
    </row>
    <row r="9" spans="2:650" x14ac:dyDescent="0.25">
      <c r="B9" s="13" t="s">
        <v>10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  <c r="RU9" s="14"/>
      <c r="RV9" s="14"/>
      <c r="RW9" s="14"/>
      <c r="RX9" s="14"/>
      <c r="RY9" s="14"/>
      <c r="RZ9" s="14"/>
      <c r="SA9" s="14"/>
      <c r="SB9" s="14"/>
      <c r="SC9" s="14"/>
      <c r="SD9" s="14"/>
      <c r="SE9" s="14"/>
      <c r="SF9" s="14"/>
      <c r="SG9" s="14"/>
      <c r="SH9" s="14"/>
      <c r="SI9" s="14"/>
      <c r="SJ9" s="14"/>
      <c r="SK9" s="14"/>
      <c r="SL9" s="14"/>
      <c r="SM9" s="14"/>
      <c r="SN9" s="14"/>
      <c r="SO9" s="14"/>
      <c r="SP9" s="14"/>
      <c r="SQ9" s="14"/>
      <c r="SR9" s="14"/>
      <c r="SS9" s="14"/>
      <c r="ST9" s="14"/>
      <c r="SU9" s="14"/>
      <c r="SV9" s="14"/>
      <c r="SW9" s="14"/>
      <c r="SX9" s="14"/>
      <c r="SY9" s="14"/>
      <c r="SZ9" s="14"/>
      <c r="TA9" s="14"/>
      <c r="TB9" s="14"/>
      <c r="TC9" s="14"/>
      <c r="TD9" s="14"/>
      <c r="TE9" s="14"/>
      <c r="TF9" s="14"/>
      <c r="TG9" s="14"/>
      <c r="TH9" s="14"/>
      <c r="TI9" s="14"/>
      <c r="TJ9" s="14"/>
      <c r="TK9" s="14"/>
      <c r="TL9" s="14"/>
      <c r="TM9" s="14"/>
      <c r="TN9" s="14"/>
      <c r="TO9" s="14"/>
      <c r="TP9" s="14"/>
      <c r="TQ9" s="14"/>
      <c r="TR9" s="14"/>
      <c r="TS9" s="14"/>
      <c r="TT9" s="14"/>
      <c r="TU9" s="14"/>
      <c r="TV9" s="14"/>
      <c r="TW9" s="14"/>
      <c r="TX9" s="14"/>
      <c r="TY9" s="14"/>
      <c r="TZ9" s="14"/>
      <c r="UA9" s="14"/>
      <c r="UB9" s="14"/>
      <c r="UC9" s="14"/>
      <c r="UD9" s="14"/>
      <c r="UE9" s="14"/>
      <c r="UF9" s="14"/>
      <c r="UG9" s="14"/>
      <c r="UH9" s="14"/>
      <c r="UI9" s="14"/>
      <c r="UJ9" s="14"/>
      <c r="UK9" s="14"/>
      <c r="UL9" s="14"/>
      <c r="UM9" s="14"/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14"/>
      <c r="VN9" s="14"/>
      <c r="VO9" s="14"/>
      <c r="VP9" s="14"/>
      <c r="VQ9" s="14"/>
      <c r="VR9" s="14"/>
      <c r="VS9" s="14"/>
      <c r="VT9" s="14"/>
      <c r="VU9" s="14"/>
      <c r="VV9" s="14"/>
      <c r="VW9" s="14"/>
      <c r="VX9" s="14"/>
      <c r="VY9" s="14"/>
      <c r="VZ9" s="14"/>
      <c r="WA9" s="14"/>
      <c r="WB9" s="14"/>
      <c r="WC9" s="14"/>
      <c r="WD9" s="14"/>
      <c r="WE9" s="14"/>
      <c r="WF9" s="14"/>
      <c r="WG9" s="14"/>
      <c r="WH9" s="14"/>
      <c r="WI9" s="14"/>
      <c r="WJ9" s="14"/>
      <c r="WK9" s="14"/>
      <c r="WL9" s="14"/>
      <c r="WM9" s="14"/>
      <c r="WN9" s="14"/>
      <c r="WO9" s="14"/>
      <c r="WP9" s="14"/>
      <c r="WQ9" s="14"/>
      <c r="WR9" s="14"/>
      <c r="WS9" s="14"/>
      <c r="WT9" s="14"/>
      <c r="WU9" s="14"/>
      <c r="WV9" s="14"/>
      <c r="WW9" s="14"/>
      <c r="WX9" s="14"/>
      <c r="WY9" s="14"/>
      <c r="WZ9" s="14"/>
      <c r="XA9" s="14"/>
      <c r="XB9" s="14"/>
      <c r="XC9" s="14"/>
      <c r="XD9" s="14"/>
      <c r="XE9" s="14"/>
      <c r="XF9" s="14"/>
      <c r="XG9" s="14"/>
      <c r="XH9" s="14"/>
      <c r="XI9" s="14"/>
      <c r="XJ9" s="14"/>
      <c r="XK9" s="14"/>
      <c r="XL9" s="14"/>
      <c r="XM9" s="14"/>
      <c r="XN9" s="14"/>
      <c r="XO9" s="14"/>
      <c r="XP9" s="14"/>
      <c r="XQ9" s="14"/>
      <c r="XR9" s="14"/>
      <c r="XS9" s="14"/>
      <c r="XT9" s="14"/>
      <c r="XU9" s="14"/>
      <c r="XV9" s="14"/>
      <c r="XW9" s="14"/>
      <c r="XX9" s="14"/>
      <c r="XY9" s="14"/>
      <c r="XZ9" s="14"/>
    </row>
    <row r="10" spans="2:650" hidden="1" x14ac:dyDescent="0.25">
      <c r="B10" s="4" t="s">
        <v>11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</row>
    <row r="11" spans="2:650" hidden="1" x14ac:dyDescent="0.25">
      <c r="B11" s="15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</row>
    <row r="12" spans="2:650" hidden="1" x14ac:dyDescent="0.25">
      <c r="B12" s="15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</row>
    <row r="13" spans="2:650" hidden="1" x14ac:dyDescent="0.25">
      <c r="B13" s="15" t="s">
        <v>14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 t="s">
        <v>99</v>
      </c>
      <c r="P13" s="3"/>
      <c r="Q13" s="3"/>
      <c r="R13" s="3"/>
      <c r="S13" s="3"/>
      <c r="T13" s="3"/>
      <c r="U13" s="3"/>
      <c r="V13" s="3"/>
      <c r="W13" s="3"/>
      <c r="X13" s="3" t="s">
        <v>122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</row>
    <row r="14" spans="2:650" hidden="1" x14ac:dyDescent="0.25">
      <c r="B14" s="15" t="s">
        <v>15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 t="s">
        <v>121</v>
      </c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</row>
    <row r="15" spans="2:650" hidden="1" x14ac:dyDescent="0.25">
      <c r="B15" s="15" t="s">
        <v>16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</row>
    <row r="16" spans="2:650" hidden="1" x14ac:dyDescent="0.25">
      <c r="B16" s="15" t="s">
        <v>17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</row>
    <row r="17" spans="2:650" hidden="1" x14ac:dyDescent="0.25">
      <c r="B17" s="15" t="s">
        <v>18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 t="s">
        <v>127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</row>
    <row r="18" spans="2:650" hidden="1" x14ac:dyDescent="0.25">
      <c r="B18" s="15" t="s">
        <v>19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</row>
    <row r="19" spans="2:650" hidden="1" x14ac:dyDescent="0.25">
      <c r="B19" s="15" t="s">
        <v>20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 t="s">
        <v>123</v>
      </c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</row>
    <row r="20" spans="2:650" hidden="1" x14ac:dyDescent="0.25">
      <c r="B20" s="15" t="s">
        <v>21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</row>
    <row r="21" spans="2:650" hidden="1" x14ac:dyDescent="0.25">
      <c r="B21" s="15" t="s">
        <v>22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</row>
    <row r="22" spans="2:650" hidden="1" x14ac:dyDescent="0.25">
      <c r="B22" s="15" t="s">
        <v>23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</row>
    <row r="23" spans="2:650" hidden="1" x14ac:dyDescent="0.25">
      <c r="B23" s="15" t="s">
        <v>24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</row>
    <row r="24" spans="2:650" hidden="1" x14ac:dyDescent="0.25">
      <c r="B24" s="15" t="s">
        <v>25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</row>
    <row r="25" spans="2:650" hidden="1" x14ac:dyDescent="0.25">
      <c r="B25" s="15" t="s">
        <v>26</v>
      </c>
      <c r="C25" s="3"/>
      <c r="D25" s="3" t="s">
        <v>47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</row>
    <row r="26" spans="2:650" hidden="1" x14ac:dyDescent="0.25">
      <c r="B26" s="15" t="s">
        <v>27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</row>
    <row r="27" spans="2:650" hidden="1" x14ac:dyDescent="0.25">
      <c r="B27" s="15" t="s">
        <v>44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</row>
    <row r="28" spans="2:650" hidden="1" x14ac:dyDescent="0.25">
      <c r="B28" s="15" t="s">
        <v>28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</row>
    <row r="29" spans="2:650" hidden="1" x14ac:dyDescent="0.25">
      <c r="B29" s="15" t="s">
        <v>29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 t="s">
        <v>125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</row>
    <row r="30" spans="2:650" hidden="1" x14ac:dyDescent="0.25">
      <c r="B30" s="15" t="s">
        <v>30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</row>
    <row r="31" spans="2:650" hidden="1" x14ac:dyDescent="0.25">
      <c r="B31" s="15" t="s">
        <v>31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</row>
    <row r="32" spans="2:650" hidden="1" x14ac:dyDescent="0.25">
      <c r="B32" s="15" t="s">
        <v>32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</row>
    <row r="33" spans="2:650" hidden="1" x14ac:dyDescent="0.25">
      <c r="B33" s="15" t="s">
        <v>33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</row>
    <row r="34" spans="2:650" hidden="1" x14ac:dyDescent="0.25">
      <c r="B34" s="15" t="s">
        <v>34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</row>
    <row r="35" spans="2:650" hidden="1" x14ac:dyDescent="0.25">
      <c r="B35" s="15" t="s">
        <v>35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/>
      <c r="VO35" s="3"/>
      <c r="VP35" s="3"/>
      <c r="VQ35" s="3"/>
      <c r="VR35" s="3"/>
      <c r="VS35" s="3"/>
      <c r="VT35" s="3"/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/>
      <c r="WF35" s="3"/>
      <c r="WG35" s="3"/>
      <c r="WH35" s="3"/>
      <c r="WI35" s="3"/>
      <c r="WJ35" s="3"/>
      <c r="WK35" s="3"/>
      <c r="WL35" s="3"/>
      <c r="WM35" s="3"/>
      <c r="WN35" s="3"/>
      <c r="WO35" s="3"/>
      <c r="WP35" s="3"/>
      <c r="WQ35" s="3"/>
      <c r="WR35" s="3"/>
      <c r="WS35" s="3"/>
      <c r="WT35" s="3"/>
      <c r="WU35" s="3"/>
      <c r="WV35" s="3"/>
      <c r="WW35" s="3"/>
      <c r="WX35" s="3"/>
      <c r="WY35" s="3"/>
      <c r="WZ35" s="3"/>
      <c r="XA35" s="3"/>
      <c r="XB35" s="3"/>
      <c r="XC35" s="3"/>
      <c r="XD35" s="3"/>
      <c r="XE35" s="3"/>
      <c r="XF35" s="3"/>
      <c r="XG35" s="3"/>
      <c r="XH35" s="3"/>
      <c r="XI35" s="3"/>
      <c r="XJ35" s="3"/>
      <c r="XK35" s="3"/>
      <c r="XL35" s="3"/>
      <c r="XM35" s="3"/>
      <c r="XN35" s="3"/>
      <c r="XO35" s="3"/>
      <c r="XP35" s="3"/>
      <c r="XQ35" s="3"/>
      <c r="XR35" s="3"/>
      <c r="XS35" s="3"/>
      <c r="XT35" s="3"/>
      <c r="XU35" s="3"/>
      <c r="XV35" s="3"/>
      <c r="XW35" s="3"/>
      <c r="XX35" s="3"/>
      <c r="XY35" s="3"/>
      <c r="XZ35" s="3"/>
    </row>
    <row r="36" spans="2:650" hidden="1" x14ac:dyDescent="0.25">
      <c r="B36" s="15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/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/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</row>
    <row r="37" spans="2:650" hidden="1" x14ac:dyDescent="0.25">
      <c r="B37" s="15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</row>
    <row r="38" spans="2:650" hidden="1" x14ac:dyDescent="0.25">
      <c r="B38" s="15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</row>
    <row r="39" spans="2:650" hidden="1" x14ac:dyDescent="0.25">
      <c r="B39" s="15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  <c r="RG39" s="3"/>
      <c r="RH39" s="3"/>
      <c r="RI39" s="3"/>
      <c r="RJ39" s="3"/>
      <c r="RK39" s="3"/>
      <c r="RL39" s="3"/>
      <c r="RM39" s="3"/>
      <c r="RN39" s="3"/>
      <c r="RO39" s="3"/>
      <c r="RP39" s="3"/>
      <c r="RQ39" s="3"/>
      <c r="RR39" s="3"/>
      <c r="RS39" s="3"/>
      <c r="RT39" s="3"/>
      <c r="RU39" s="3"/>
      <c r="RV39" s="3"/>
      <c r="RW39" s="3"/>
      <c r="RX39" s="3"/>
      <c r="RY39" s="3"/>
      <c r="RZ39" s="3"/>
      <c r="SA39" s="3"/>
      <c r="SB39" s="3"/>
      <c r="SC39" s="3"/>
      <c r="SD39" s="3"/>
      <c r="SE39" s="3"/>
      <c r="SF39" s="3"/>
      <c r="SG39" s="3"/>
      <c r="SH39" s="3"/>
      <c r="SI39" s="3"/>
      <c r="SJ39" s="3"/>
      <c r="SK39" s="3"/>
      <c r="SL39" s="3"/>
      <c r="SM39" s="3"/>
      <c r="SN39" s="3"/>
      <c r="SO39" s="3"/>
      <c r="SP39" s="3"/>
      <c r="SQ39" s="3"/>
      <c r="SR39" s="3"/>
      <c r="SS39" s="3"/>
      <c r="ST39" s="3"/>
      <c r="SU39" s="3"/>
      <c r="SV39" s="3"/>
      <c r="SW39" s="3"/>
      <c r="SX39" s="3"/>
      <c r="SY39" s="3"/>
      <c r="SZ39" s="3"/>
      <c r="TA39" s="3"/>
      <c r="TB39" s="3"/>
      <c r="TC39" s="3"/>
      <c r="TD39" s="3"/>
      <c r="TE39" s="3"/>
      <c r="TF39" s="3"/>
      <c r="TG39" s="3"/>
      <c r="TH39" s="3"/>
      <c r="TI39" s="3"/>
      <c r="TJ39" s="3"/>
      <c r="TK39" s="3"/>
      <c r="TL39" s="3"/>
      <c r="TM39" s="3"/>
      <c r="TN39" s="3"/>
      <c r="TO39" s="3"/>
      <c r="TP39" s="3"/>
      <c r="TQ39" s="3"/>
      <c r="TR39" s="3"/>
      <c r="TS39" s="3"/>
      <c r="TT39" s="3"/>
      <c r="TU39" s="3"/>
      <c r="TV39" s="3"/>
      <c r="TW39" s="3"/>
      <c r="TX39" s="3"/>
      <c r="TY39" s="3"/>
      <c r="TZ39" s="3"/>
      <c r="UA39" s="3"/>
      <c r="UB39" s="3"/>
      <c r="UC39" s="3"/>
      <c r="UD39" s="3"/>
      <c r="UE39" s="3"/>
      <c r="UF39" s="3"/>
      <c r="UG39" s="3"/>
      <c r="UH39" s="3"/>
      <c r="UI39" s="3"/>
      <c r="UJ39" s="3"/>
      <c r="UK39" s="3"/>
      <c r="UL39" s="3"/>
      <c r="UM39" s="3"/>
      <c r="UN39" s="3"/>
      <c r="UO39" s="3"/>
      <c r="UP39" s="3"/>
      <c r="UQ39" s="3"/>
      <c r="UR39" s="3"/>
      <c r="US39" s="3"/>
      <c r="UT39" s="3"/>
      <c r="UU39" s="3"/>
      <c r="UV39" s="3"/>
      <c r="UW39" s="3"/>
      <c r="UX39" s="3"/>
      <c r="UY39" s="3"/>
      <c r="UZ39" s="3"/>
      <c r="VA39" s="3"/>
      <c r="VB39" s="3"/>
      <c r="VC39" s="3"/>
      <c r="VD39" s="3"/>
      <c r="VE39" s="3"/>
      <c r="VF39" s="3"/>
      <c r="VG39" s="3"/>
      <c r="VH39" s="3"/>
      <c r="VI39" s="3"/>
      <c r="VJ39" s="3"/>
      <c r="VK39" s="3"/>
      <c r="VL39" s="3"/>
      <c r="VM39" s="3"/>
      <c r="VN39" s="3"/>
      <c r="VO39" s="3"/>
      <c r="VP39" s="3"/>
      <c r="VQ39" s="3"/>
      <c r="VR39" s="3"/>
      <c r="VS39" s="3"/>
      <c r="VT39" s="3"/>
      <c r="VU39" s="3"/>
      <c r="VV39" s="3"/>
      <c r="VW39" s="3"/>
      <c r="VX39" s="3"/>
      <c r="VY39" s="3"/>
      <c r="VZ39" s="3"/>
      <c r="WA39" s="3"/>
      <c r="WB39" s="3"/>
      <c r="WC39" s="3"/>
      <c r="WD39" s="3"/>
      <c r="WE39" s="3"/>
      <c r="WF39" s="3"/>
      <c r="WG39" s="3"/>
      <c r="WH39" s="3"/>
      <c r="WI39" s="3"/>
      <c r="WJ39" s="3"/>
      <c r="WK39" s="3"/>
      <c r="WL39" s="3"/>
      <c r="WM39" s="3"/>
      <c r="WN39" s="3"/>
      <c r="WO39" s="3"/>
      <c r="WP39" s="3"/>
      <c r="WQ39" s="3"/>
      <c r="WR39" s="3"/>
      <c r="WS39" s="3"/>
      <c r="WT39" s="3"/>
      <c r="WU39" s="3"/>
      <c r="WV39" s="3"/>
      <c r="WW39" s="3"/>
      <c r="WX39" s="3"/>
      <c r="WY39" s="3"/>
      <c r="WZ39" s="3"/>
      <c r="XA39" s="3"/>
      <c r="XB39" s="3"/>
      <c r="XC39" s="3"/>
      <c r="XD39" s="3"/>
      <c r="XE39" s="3"/>
      <c r="XF39" s="3"/>
      <c r="XG39" s="3"/>
      <c r="XH39" s="3"/>
      <c r="XI39" s="3"/>
      <c r="XJ39" s="3"/>
      <c r="XK39" s="3"/>
      <c r="XL39" s="3"/>
      <c r="XM39" s="3"/>
      <c r="XN39" s="3"/>
      <c r="XO39" s="3"/>
      <c r="XP39" s="3"/>
      <c r="XQ39" s="3"/>
      <c r="XR39" s="3"/>
      <c r="XS39" s="3"/>
      <c r="XT39" s="3"/>
      <c r="XU39" s="3"/>
      <c r="XV39" s="3"/>
      <c r="XW39" s="3"/>
      <c r="XX39" s="3"/>
      <c r="XY39" s="3"/>
      <c r="XZ39" s="3"/>
    </row>
    <row r="40" spans="2:650" hidden="1" x14ac:dyDescent="0.25">
      <c r="B40" s="15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  <c r="RG40" s="3"/>
      <c r="RH40" s="3"/>
      <c r="RI40" s="3"/>
      <c r="RJ40" s="3"/>
      <c r="RK40" s="3"/>
      <c r="RL40" s="3"/>
      <c r="RM40" s="3"/>
      <c r="RN40" s="3"/>
      <c r="RO40" s="3"/>
      <c r="RP40" s="3"/>
      <c r="RQ40" s="3"/>
      <c r="RR40" s="3"/>
      <c r="RS40" s="3"/>
      <c r="RT40" s="3"/>
      <c r="RU40" s="3"/>
      <c r="RV40" s="3"/>
      <c r="RW40" s="3"/>
      <c r="RX40" s="3"/>
      <c r="RY40" s="3"/>
      <c r="RZ40" s="3"/>
      <c r="SA40" s="3"/>
      <c r="SB40" s="3"/>
      <c r="SC40" s="3"/>
      <c r="SD40" s="3"/>
      <c r="SE40" s="3"/>
      <c r="SF40" s="3"/>
      <c r="SG40" s="3"/>
      <c r="SH40" s="3"/>
      <c r="SI40" s="3"/>
      <c r="SJ40" s="3"/>
      <c r="SK40" s="3"/>
      <c r="SL40" s="3"/>
      <c r="SM40" s="3"/>
      <c r="SN40" s="3"/>
      <c r="SO40" s="3"/>
      <c r="SP40" s="3"/>
      <c r="SQ40" s="3"/>
      <c r="SR40" s="3"/>
      <c r="SS40" s="3"/>
      <c r="ST40" s="3"/>
      <c r="SU40" s="3"/>
      <c r="SV40" s="3"/>
      <c r="SW40" s="3"/>
      <c r="SX40" s="3"/>
      <c r="SY40" s="3"/>
      <c r="SZ40" s="3"/>
      <c r="TA40" s="3"/>
      <c r="TB40" s="3"/>
      <c r="TC40" s="3"/>
      <c r="TD40" s="3"/>
      <c r="TE40" s="3"/>
      <c r="TF40" s="3"/>
      <c r="TG40" s="3"/>
      <c r="TH40" s="3"/>
      <c r="TI40" s="3"/>
      <c r="TJ40" s="3"/>
      <c r="TK40" s="3"/>
      <c r="TL40" s="3"/>
      <c r="TM40" s="3"/>
      <c r="TN40" s="3"/>
      <c r="TO40" s="3"/>
      <c r="TP40" s="3"/>
      <c r="TQ40" s="3"/>
      <c r="TR40" s="3"/>
      <c r="TS40" s="3"/>
      <c r="TT40" s="3"/>
      <c r="TU40" s="3"/>
      <c r="TV40" s="3"/>
      <c r="TW40" s="3"/>
      <c r="TX40" s="3"/>
      <c r="TY40" s="3"/>
      <c r="TZ40" s="3"/>
      <c r="UA40" s="3"/>
      <c r="UB40" s="3"/>
      <c r="UC40" s="3"/>
      <c r="UD40" s="3"/>
      <c r="UE40" s="3"/>
      <c r="UF40" s="3"/>
      <c r="UG40" s="3"/>
      <c r="UH40" s="3"/>
      <c r="UI40" s="3"/>
      <c r="UJ40" s="3"/>
      <c r="UK40" s="3"/>
      <c r="UL40" s="3"/>
      <c r="UM40" s="3"/>
      <c r="UN40" s="3"/>
      <c r="UO40" s="3"/>
      <c r="UP40" s="3"/>
      <c r="UQ40" s="3"/>
      <c r="UR40" s="3"/>
      <c r="US40" s="3"/>
      <c r="UT40" s="3"/>
      <c r="UU40" s="3"/>
      <c r="UV40" s="3"/>
      <c r="UW40" s="3"/>
      <c r="UX40" s="3"/>
      <c r="UY40" s="3"/>
      <c r="UZ40" s="3"/>
      <c r="VA40" s="3"/>
      <c r="VB40" s="3"/>
      <c r="VC40" s="3"/>
      <c r="VD40" s="3"/>
      <c r="VE40" s="3"/>
      <c r="VF40" s="3"/>
      <c r="VG40" s="3"/>
      <c r="VH40" s="3"/>
      <c r="VI40" s="3"/>
      <c r="VJ40" s="3"/>
      <c r="VK40" s="3"/>
      <c r="VL40" s="3"/>
      <c r="VM40" s="3"/>
      <c r="VN40" s="3"/>
      <c r="VO40" s="3"/>
      <c r="VP40" s="3"/>
      <c r="VQ40" s="3"/>
      <c r="VR40" s="3"/>
      <c r="VS40" s="3"/>
      <c r="VT40" s="3"/>
      <c r="VU40" s="3"/>
      <c r="VV40" s="3"/>
      <c r="VW40" s="3"/>
      <c r="VX40" s="3"/>
      <c r="VY40" s="3"/>
      <c r="VZ40" s="3"/>
      <c r="WA40" s="3"/>
      <c r="WB40" s="3"/>
      <c r="WC40" s="3"/>
      <c r="WD40" s="3"/>
      <c r="WE40" s="3"/>
      <c r="WF40" s="3"/>
      <c r="WG40" s="3"/>
      <c r="WH40" s="3"/>
      <c r="WI40" s="3"/>
      <c r="WJ40" s="3"/>
      <c r="WK40" s="3"/>
      <c r="WL40" s="3"/>
      <c r="WM40" s="3"/>
      <c r="WN40" s="3"/>
      <c r="WO40" s="3"/>
      <c r="WP40" s="3"/>
      <c r="WQ40" s="3"/>
      <c r="WR40" s="3"/>
      <c r="WS40" s="3"/>
      <c r="WT40" s="3"/>
      <c r="WU40" s="3"/>
      <c r="WV40" s="3"/>
      <c r="WW40" s="3"/>
      <c r="WX40" s="3"/>
      <c r="WY40" s="3"/>
      <c r="WZ40" s="3"/>
      <c r="XA40" s="3"/>
      <c r="XB40" s="3"/>
      <c r="XC40" s="3"/>
      <c r="XD40" s="3"/>
      <c r="XE40" s="3"/>
      <c r="XF40" s="3"/>
      <c r="XG40" s="3"/>
      <c r="XH40" s="3"/>
      <c r="XI40" s="3"/>
      <c r="XJ40" s="3"/>
      <c r="XK40" s="3"/>
      <c r="XL40" s="3"/>
      <c r="XM40" s="3"/>
      <c r="XN40" s="3"/>
      <c r="XO40" s="3"/>
      <c r="XP40" s="3"/>
      <c r="XQ40" s="3"/>
      <c r="XR40" s="3"/>
      <c r="XS40" s="3"/>
      <c r="XT40" s="3"/>
      <c r="XU40" s="3"/>
      <c r="XV40" s="3"/>
      <c r="XW40" s="3"/>
      <c r="XX40" s="3"/>
      <c r="XY40" s="3"/>
      <c r="XZ40" s="3"/>
    </row>
    <row r="41" spans="2:650" hidden="1" x14ac:dyDescent="0.25">
      <c r="B41" s="15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  <c r="RG41" s="3"/>
      <c r="RH41" s="3"/>
      <c r="RI41" s="3"/>
      <c r="RJ41" s="3"/>
      <c r="RK41" s="3"/>
      <c r="RL41" s="3"/>
      <c r="RM41" s="3"/>
      <c r="RN41" s="3"/>
      <c r="RO41" s="3"/>
      <c r="RP41" s="3"/>
      <c r="RQ41" s="3"/>
      <c r="RR41" s="3"/>
      <c r="RS41" s="3"/>
      <c r="RT41" s="3"/>
      <c r="RU41" s="3"/>
      <c r="RV41" s="3"/>
      <c r="RW41" s="3"/>
      <c r="RX41" s="3"/>
      <c r="RY41" s="3"/>
      <c r="RZ41" s="3"/>
      <c r="SA41" s="3"/>
      <c r="SB41" s="3"/>
      <c r="SC41" s="3"/>
      <c r="SD41" s="3"/>
      <c r="SE41" s="3"/>
      <c r="SF41" s="3"/>
      <c r="SG41" s="3"/>
      <c r="SH41" s="3"/>
      <c r="SI41" s="3"/>
      <c r="SJ41" s="3"/>
      <c r="SK41" s="3"/>
      <c r="SL41" s="3"/>
      <c r="SM41" s="3"/>
      <c r="SN41" s="3"/>
      <c r="SO41" s="3"/>
      <c r="SP41" s="3"/>
      <c r="SQ41" s="3"/>
      <c r="SR41" s="3"/>
      <c r="SS41" s="3"/>
      <c r="ST41" s="3"/>
      <c r="SU41" s="3"/>
      <c r="SV41" s="3"/>
      <c r="SW41" s="3"/>
      <c r="SX41" s="3"/>
      <c r="SY41" s="3"/>
      <c r="SZ41" s="3"/>
      <c r="TA41" s="3"/>
      <c r="TB41" s="3"/>
      <c r="TC41" s="3"/>
      <c r="TD41" s="3"/>
      <c r="TE41" s="3"/>
      <c r="TF41" s="3"/>
      <c r="TG41" s="3"/>
      <c r="TH41" s="3"/>
      <c r="TI41" s="3"/>
      <c r="TJ41" s="3"/>
      <c r="TK41" s="3"/>
      <c r="TL41" s="3"/>
      <c r="TM41" s="3"/>
      <c r="TN41" s="3"/>
      <c r="TO41" s="3"/>
      <c r="TP41" s="3"/>
      <c r="TQ41" s="3"/>
      <c r="TR41" s="3"/>
      <c r="TS41" s="3"/>
      <c r="TT41" s="3"/>
      <c r="TU41" s="3"/>
      <c r="TV41" s="3"/>
      <c r="TW41" s="3"/>
      <c r="TX41" s="3"/>
      <c r="TY41" s="3"/>
      <c r="TZ41" s="3"/>
      <c r="UA41" s="3"/>
      <c r="UB41" s="3"/>
      <c r="UC41" s="3"/>
      <c r="UD41" s="3"/>
      <c r="UE41" s="3"/>
      <c r="UF41" s="3"/>
      <c r="UG41" s="3"/>
      <c r="UH41" s="3"/>
      <c r="UI41" s="3"/>
      <c r="UJ41" s="3"/>
      <c r="UK41" s="3"/>
      <c r="UL41" s="3"/>
      <c r="UM41" s="3"/>
      <c r="UN41" s="3"/>
      <c r="UO41" s="3"/>
      <c r="UP41" s="3"/>
      <c r="UQ41" s="3"/>
      <c r="UR41" s="3"/>
      <c r="US41" s="3"/>
      <c r="UT41" s="3"/>
      <c r="UU41" s="3"/>
      <c r="UV41" s="3"/>
      <c r="UW41" s="3"/>
      <c r="UX41" s="3"/>
      <c r="UY41" s="3"/>
      <c r="UZ41" s="3"/>
      <c r="VA41" s="3"/>
      <c r="VB41" s="3"/>
      <c r="VC41" s="3"/>
      <c r="VD41" s="3"/>
      <c r="VE41" s="3"/>
      <c r="VF41" s="3"/>
      <c r="VG41" s="3"/>
      <c r="VH41" s="3"/>
      <c r="VI41" s="3"/>
      <c r="VJ41" s="3"/>
      <c r="VK41" s="3"/>
      <c r="VL41" s="3"/>
      <c r="VM41" s="3"/>
      <c r="VN41" s="3"/>
      <c r="VO41" s="3"/>
      <c r="VP41" s="3"/>
      <c r="VQ41" s="3"/>
      <c r="VR41" s="3"/>
      <c r="VS41" s="3"/>
      <c r="VT41" s="3"/>
      <c r="VU41" s="3"/>
      <c r="VV41" s="3"/>
      <c r="VW41" s="3"/>
      <c r="VX41" s="3"/>
      <c r="VY41" s="3"/>
      <c r="VZ41" s="3"/>
      <c r="WA41" s="3"/>
      <c r="WB41" s="3"/>
      <c r="WC41" s="3"/>
      <c r="WD41" s="3"/>
      <c r="WE41" s="3"/>
      <c r="WF41" s="3"/>
      <c r="WG41" s="3"/>
      <c r="WH41" s="3"/>
      <c r="WI41" s="3"/>
      <c r="WJ41" s="3"/>
      <c r="WK41" s="3"/>
      <c r="WL41" s="3"/>
      <c r="WM41" s="3"/>
      <c r="WN41" s="3"/>
      <c r="WO41" s="3"/>
      <c r="WP41" s="3"/>
      <c r="WQ41" s="3"/>
      <c r="WR41" s="3"/>
      <c r="WS41" s="3"/>
      <c r="WT41" s="3"/>
      <c r="WU41" s="3"/>
      <c r="WV41" s="3"/>
      <c r="WW41" s="3"/>
      <c r="WX41" s="3"/>
      <c r="WY41" s="3"/>
      <c r="WZ41" s="3"/>
      <c r="XA41" s="3"/>
      <c r="XB41" s="3"/>
      <c r="XC41" s="3"/>
      <c r="XD41" s="3"/>
      <c r="XE41" s="3"/>
      <c r="XF41" s="3"/>
      <c r="XG41" s="3"/>
      <c r="XH41" s="3"/>
      <c r="XI41" s="3"/>
      <c r="XJ41" s="3"/>
      <c r="XK41" s="3"/>
      <c r="XL41" s="3"/>
      <c r="XM41" s="3"/>
      <c r="XN41" s="3"/>
      <c r="XO41" s="3"/>
      <c r="XP41" s="3"/>
      <c r="XQ41" s="3"/>
      <c r="XR41" s="3"/>
      <c r="XS41" s="3"/>
      <c r="XT41" s="3"/>
      <c r="XU41" s="3"/>
      <c r="XV41" s="3"/>
      <c r="XW41" s="3"/>
      <c r="XX41" s="3"/>
      <c r="XY41" s="3"/>
      <c r="XZ41" s="3"/>
    </row>
    <row r="42" spans="2:650" hidden="1" x14ac:dyDescent="0.25">
      <c r="B42" s="15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  <c r="VB42" s="3"/>
      <c r="VC42" s="3"/>
      <c r="VD42" s="3"/>
      <c r="VE42" s="3"/>
      <c r="VF42" s="3"/>
      <c r="VG42" s="3"/>
      <c r="VH42" s="3"/>
      <c r="VI42" s="3"/>
      <c r="VJ42" s="3"/>
      <c r="VK42" s="3"/>
      <c r="VL42" s="3"/>
      <c r="VM42" s="3"/>
      <c r="VN42" s="3"/>
      <c r="VO42" s="3"/>
      <c r="VP42" s="3"/>
      <c r="VQ42" s="3"/>
      <c r="VR42" s="3"/>
      <c r="VS42" s="3"/>
      <c r="VT42" s="3"/>
      <c r="VU42" s="3"/>
      <c r="VV42" s="3"/>
      <c r="VW42" s="3"/>
      <c r="VX42" s="3"/>
      <c r="VY42" s="3"/>
      <c r="VZ42" s="3"/>
      <c r="WA42" s="3"/>
      <c r="WB42" s="3"/>
      <c r="WC42" s="3"/>
      <c r="WD42" s="3"/>
      <c r="WE42" s="3"/>
      <c r="WF42" s="3"/>
      <c r="WG42" s="3"/>
      <c r="WH42" s="3"/>
      <c r="WI42" s="3"/>
      <c r="WJ42" s="3"/>
      <c r="WK42" s="3"/>
      <c r="WL42" s="3"/>
      <c r="WM42" s="3"/>
      <c r="WN42" s="3"/>
      <c r="WO42" s="3"/>
      <c r="WP42" s="3"/>
      <c r="WQ42" s="3"/>
      <c r="WR42" s="3"/>
      <c r="WS42" s="3"/>
      <c r="WT42" s="3"/>
      <c r="WU42" s="3"/>
      <c r="WV42" s="3"/>
      <c r="WW42" s="3"/>
      <c r="WX42" s="3"/>
      <c r="WY42" s="3"/>
      <c r="WZ42" s="3"/>
      <c r="XA42" s="3"/>
      <c r="XB42" s="3"/>
      <c r="XC42" s="3"/>
      <c r="XD42" s="3"/>
      <c r="XE42" s="3"/>
      <c r="XF42" s="3"/>
      <c r="XG42" s="3"/>
      <c r="XH42" s="3"/>
      <c r="XI42" s="3"/>
      <c r="XJ42" s="3"/>
      <c r="XK42" s="3"/>
      <c r="XL42" s="3"/>
      <c r="XM42" s="3"/>
      <c r="XN42" s="3"/>
      <c r="XO42" s="3"/>
      <c r="XP42" s="3"/>
      <c r="XQ42" s="3"/>
      <c r="XR42" s="3"/>
      <c r="XS42" s="3"/>
      <c r="XT42" s="3"/>
      <c r="XU42" s="3"/>
      <c r="XV42" s="3"/>
      <c r="XW42" s="3"/>
      <c r="XX42" s="3"/>
      <c r="XY42" s="3"/>
      <c r="XZ42" s="3"/>
    </row>
    <row r="43" spans="2:650" hidden="1" x14ac:dyDescent="0.25">
      <c r="B43" s="15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  <c r="RG43" s="3"/>
      <c r="RH43" s="3"/>
      <c r="RI43" s="3"/>
      <c r="RJ43" s="3"/>
      <c r="RK43" s="3"/>
      <c r="RL43" s="3"/>
      <c r="RM43" s="3"/>
      <c r="RN43" s="3"/>
      <c r="RO43" s="3"/>
      <c r="RP43" s="3"/>
      <c r="RQ43" s="3"/>
      <c r="RR43" s="3"/>
      <c r="RS43" s="3"/>
      <c r="RT43" s="3"/>
      <c r="RU43" s="3"/>
      <c r="RV43" s="3"/>
      <c r="RW43" s="3"/>
      <c r="RX43" s="3"/>
      <c r="RY43" s="3"/>
      <c r="RZ43" s="3"/>
      <c r="SA43" s="3"/>
      <c r="SB43" s="3"/>
      <c r="SC43" s="3"/>
      <c r="SD43" s="3"/>
      <c r="SE43" s="3"/>
      <c r="SF43" s="3"/>
      <c r="SG43" s="3"/>
      <c r="SH43" s="3"/>
      <c r="SI43" s="3"/>
      <c r="SJ43" s="3"/>
      <c r="SK43" s="3"/>
      <c r="SL43" s="3"/>
      <c r="SM43" s="3"/>
      <c r="SN43" s="3"/>
      <c r="SO43" s="3"/>
      <c r="SP43" s="3"/>
      <c r="SQ43" s="3"/>
      <c r="SR43" s="3"/>
      <c r="SS43" s="3"/>
      <c r="ST43" s="3"/>
      <c r="SU43" s="3"/>
      <c r="SV43" s="3"/>
      <c r="SW43" s="3"/>
      <c r="SX43" s="3"/>
      <c r="SY43" s="3"/>
      <c r="SZ43" s="3"/>
      <c r="TA43" s="3"/>
      <c r="TB43" s="3"/>
      <c r="TC43" s="3"/>
      <c r="TD43" s="3"/>
      <c r="TE43" s="3"/>
      <c r="TF43" s="3"/>
      <c r="TG43" s="3"/>
      <c r="TH43" s="3"/>
      <c r="TI43" s="3"/>
      <c r="TJ43" s="3"/>
      <c r="TK43" s="3"/>
      <c r="TL43" s="3"/>
      <c r="TM43" s="3"/>
      <c r="TN43" s="3"/>
      <c r="TO43" s="3"/>
      <c r="TP43" s="3"/>
      <c r="TQ43" s="3"/>
      <c r="TR43" s="3"/>
      <c r="TS43" s="3"/>
      <c r="TT43" s="3"/>
      <c r="TU43" s="3"/>
      <c r="TV43" s="3"/>
      <c r="TW43" s="3"/>
      <c r="TX43" s="3"/>
      <c r="TY43" s="3"/>
      <c r="TZ43" s="3"/>
      <c r="UA43" s="3"/>
      <c r="UB43" s="3"/>
      <c r="UC43" s="3"/>
      <c r="UD43" s="3"/>
      <c r="UE43" s="3"/>
      <c r="UF43" s="3"/>
      <c r="UG43" s="3"/>
      <c r="UH43" s="3"/>
      <c r="UI43" s="3"/>
      <c r="UJ43" s="3"/>
      <c r="UK43" s="3"/>
      <c r="UL43" s="3"/>
      <c r="UM43" s="3"/>
      <c r="UN43" s="3"/>
      <c r="UO43" s="3"/>
      <c r="UP43" s="3"/>
      <c r="UQ43" s="3"/>
      <c r="UR43" s="3"/>
      <c r="US43" s="3"/>
      <c r="UT43" s="3"/>
      <c r="UU43" s="3"/>
      <c r="UV43" s="3"/>
      <c r="UW43" s="3"/>
      <c r="UX43" s="3"/>
      <c r="UY43" s="3"/>
      <c r="UZ43" s="3"/>
      <c r="VA43" s="3"/>
      <c r="VB43" s="3"/>
      <c r="VC43" s="3"/>
      <c r="VD43" s="3"/>
      <c r="VE43" s="3"/>
      <c r="VF43" s="3"/>
      <c r="VG43" s="3"/>
      <c r="VH43" s="3"/>
      <c r="VI43" s="3"/>
      <c r="VJ43" s="3"/>
      <c r="VK43" s="3"/>
      <c r="VL43" s="3"/>
      <c r="VM43" s="3"/>
      <c r="VN43" s="3"/>
      <c r="VO43" s="3"/>
      <c r="VP43" s="3"/>
      <c r="VQ43" s="3"/>
      <c r="VR43" s="3"/>
      <c r="VS43" s="3"/>
      <c r="VT43" s="3"/>
      <c r="VU43" s="3"/>
      <c r="VV43" s="3"/>
      <c r="VW43" s="3"/>
      <c r="VX43" s="3"/>
      <c r="VY43" s="3"/>
      <c r="VZ43" s="3"/>
      <c r="WA43" s="3"/>
      <c r="WB43" s="3"/>
      <c r="WC43" s="3"/>
      <c r="WD43" s="3"/>
      <c r="WE43" s="3"/>
      <c r="WF43" s="3"/>
      <c r="WG43" s="3"/>
      <c r="WH43" s="3"/>
      <c r="WI43" s="3"/>
      <c r="WJ43" s="3"/>
      <c r="WK43" s="3"/>
      <c r="WL43" s="3"/>
      <c r="WM43" s="3"/>
      <c r="WN43" s="3"/>
      <c r="WO43" s="3"/>
      <c r="WP43" s="3"/>
      <c r="WQ43" s="3"/>
      <c r="WR43" s="3"/>
      <c r="WS43" s="3"/>
      <c r="WT43" s="3"/>
      <c r="WU43" s="3"/>
      <c r="WV43" s="3"/>
      <c r="WW43" s="3"/>
      <c r="WX43" s="3"/>
      <c r="WY43" s="3"/>
      <c r="WZ43" s="3"/>
      <c r="XA43" s="3"/>
      <c r="XB43" s="3"/>
      <c r="XC43" s="3"/>
      <c r="XD43" s="3"/>
      <c r="XE43" s="3"/>
      <c r="XF43" s="3"/>
      <c r="XG43" s="3"/>
      <c r="XH43" s="3"/>
      <c r="XI43" s="3"/>
      <c r="XJ43" s="3"/>
      <c r="XK43" s="3"/>
      <c r="XL43" s="3"/>
      <c r="XM43" s="3"/>
      <c r="XN43" s="3"/>
      <c r="XO43" s="3"/>
      <c r="XP43" s="3"/>
      <c r="XQ43" s="3"/>
      <c r="XR43" s="3"/>
      <c r="XS43" s="3"/>
      <c r="XT43" s="3"/>
      <c r="XU43" s="3"/>
      <c r="XV43" s="3"/>
      <c r="XW43" s="3"/>
      <c r="XX43" s="3"/>
      <c r="XY43" s="3"/>
      <c r="XZ43" s="3"/>
    </row>
    <row r="44" spans="2:650" hidden="1" x14ac:dyDescent="0.25">
      <c r="B44" s="15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  <c r="RG44" s="3"/>
      <c r="RH44" s="3"/>
      <c r="RI44" s="3"/>
      <c r="RJ44" s="3"/>
      <c r="RK44" s="3"/>
      <c r="RL44" s="3"/>
      <c r="RM44" s="3"/>
      <c r="RN44" s="3"/>
      <c r="RO44" s="3"/>
      <c r="RP44" s="3"/>
      <c r="RQ44" s="3"/>
      <c r="RR44" s="3"/>
      <c r="RS44" s="3"/>
      <c r="RT44" s="3"/>
      <c r="RU44" s="3"/>
      <c r="RV44" s="3"/>
      <c r="RW44" s="3"/>
      <c r="RX44" s="3"/>
      <c r="RY44" s="3"/>
      <c r="RZ44" s="3"/>
      <c r="SA44" s="3"/>
      <c r="SB44" s="3"/>
      <c r="SC44" s="3"/>
      <c r="SD44" s="3"/>
      <c r="SE44" s="3"/>
      <c r="SF44" s="3"/>
      <c r="SG44" s="3"/>
      <c r="SH44" s="3"/>
      <c r="SI44" s="3"/>
      <c r="SJ44" s="3"/>
      <c r="SK44" s="3"/>
      <c r="SL44" s="3"/>
      <c r="SM44" s="3"/>
      <c r="SN44" s="3"/>
      <c r="SO44" s="3"/>
      <c r="SP44" s="3"/>
      <c r="SQ44" s="3"/>
      <c r="SR44" s="3"/>
      <c r="SS44" s="3"/>
      <c r="ST44" s="3"/>
      <c r="SU44" s="3"/>
      <c r="SV44" s="3"/>
      <c r="SW44" s="3"/>
      <c r="SX44" s="3"/>
      <c r="SY44" s="3"/>
      <c r="SZ44" s="3"/>
      <c r="TA44" s="3"/>
      <c r="TB44" s="3"/>
      <c r="TC44" s="3"/>
      <c r="TD44" s="3"/>
      <c r="TE44" s="3"/>
      <c r="TF44" s="3"/>
      <c r="TG44" s="3"/>
      <c r="TH44" s="3"/>
      <c r="TI44" s="3"/>
      <c r="TJ44" s="3"/>
      <c r="TK44" s="3"/>
      <c r="TL44" s="3"/>
      <c r="TM44" s="3"/>
      <c r="TN44" s="3"/>
      <c r="TO44" s="3"/>
      <c r="TP44" s="3"/>
      <c r="TQ44" s="3"/>
      <c r="TR44" s="3"/>
      <c r="TS44" s="3"/>
      <c r="TT44" s="3"/>
      <c r="TU44" s="3"/>
      <c r="TV44" s="3"/>
      <c r="TW44" s="3"/>
      <c r="TX44" s="3"/>
      <c r="TY44" s="3"/>
      <c r="TZ44" s="3"/>
      <c r="UA44" s="3"/>
      <c r="UB44" s="3"/>
      <c r="UC44" s="3"/>
      <c r="UD44" s="3"/>
      <c r="UE44" s="3"/>
      <c r="UF44" s="3"/>
      <c r="UG44" s="3"/>
      <c r="UH44" s="3"/>
      <c r="UI44" s="3"/>
      <c r="UJ44" s="3"/>
      <c r="UK44" s="3"/>
      <c r="UL44" s="3"/>
      <c r="UM44" s="3"/>
      <c r="UN44" s="3"/>
      <c r="UO44" s="3"/>
      <c r="UP44" s="3"/>
      <c r="UQ44" s="3"/>
      <c r="UR44" s="3"/>
      <c r="US44" s="3"/>
      <c r="UT44" s="3"/>
      <c r="UU44" s="3"/>
      <c r="UV44" s="3"/>
      <c r="UW44" s="3"/>
      <c r="UX44" s="3"/>
      <c r="UY44" s="3"/>
      <c r="UZ44" s="3"/>
      <c r="VA44" s="3"/>
      <c r="VB44" s="3"/>
      <c r="VC44" s="3"/>
      <c r="VD44" s="3"/>
      <c r="VE44" s="3"/>
      <c r="VF44" s="3"/>
      <c r="VG44" s="3"/>
      <c r="VH44" s="3"/>
      <c r="VI44" s="3"/>
      <c r="VJ44" s="3"/>
      <c r="VK44" s="3"/>
      <c r="VL44" s="3"/>
      <c r="VM44" s="3"/>
      <c r="VN44" s="3"/>
      <c r="VO44" s="3"/>
      <c r="VP44" s="3"/>
      <c r="VQ44" s="3"/>
      <c r="VR44" s="3"/>
      <c r="VS44" s="3"/>
      <c r="VT44" s="3"/>
      <c r="VU44" s="3"/>
      <c r="VV44" s="3"/>
      <c r="VW44" s="3"/>
      <c r="VX44" s="3"/>
      <c r="VY44" s="3"/>
      <c r="VZ44" s="3"/>
      <c r="WA44" s="3"/>
      <c r="WB44" s="3"/>
      <c r="WC44" s="3"/>
      <c r="WD44" s="3"/>
      <c r="WE44" s="3"/>
      <c r="WF44" s="3"/>
      <c r="WG44" s="3"/>
      <c r="WH44" s="3"/>
      <c r="WI44" s="3"/>
      <c r="WJ44" s="3"/>
      <c r="WK44" s="3"/>
      <c r="WL44" s="3"/>
      <c r="WM44" s="3"/>
      <c r="WN44" s="3"/>
      <c r="WO44" s="3"/>
      <c r="WP44" s="3"/>
      <c r="WQ44" s="3"/>
      <c r="WR44" s="3"/>
      <c r="WS44" s="3"/>
      <c r="WT44" s="3"/>
      <c r="WU44" s="3"/>
      <c r="WV44" s="3"/>
      <c r="WW44" s="3"/>
      <c r="WX44" s="3"/>
      <c r="WY44" s="3"/>
      <c r="WZ44" s="3"/>
      <c r="XA44" s="3"/>
      <c r="XB44" s="3"/>
      <c r="XC44" s="3"/>
      <c r="XD44" s="3"/>
      <c r="XE44" s="3"/>
      <c r="XF44" s="3"/>
      <c r="XG44" s="3"/>
      <c r="XH44" s="3"/>
      <c r="XI44" s="3"/>
      <c r="XJ44" s="3"/>
      <c r="XK44" s="3"/>
      <c r="XL44" s="3"/>
      <c r="XM44" s="3"/>
      <c r="XN44" s="3"/>
      <c r="XO44" s="3"/>
      <c r="XP44" s="3"/>
      <c r="XQ44" s="3"/>
      <c r="XR44" s="3"/>
      <c r="XS44" s="3"/>
      <c r="XT44" s="3"/>
      <c r="XU44" s="3"/>
      <c r="XV44" s="3"/>
      <c r="XW44" s="3"/>
      <c r="XX44" s="3"/>
      <c r="XY44" s="3"/>
      <c r="XZ44" s="3"/>
    </row>
    <row r="45" spans="2:650" hidden="1" x14ac:dyDescent="0.25">
      <c r="B45" s="15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  <c r="RG45" s="3"/>
      <c r="RH45" s="3"/>
      <c r="RI45" s="3"/>
      <c r="RJ45" s="3"/>
      <c r="RK45" s="3"/>
      <c r="RL45" s="3"/>
      <c r="RM45" s="3"/>
      <c r="RN45" s="3"/>
      <c r="RO45" s="3"/>
      <c r="RP45" s="3"/>
      <c r="RQ45" s="3"/>
      <c r="RR45" s="3"/>
      <c r="RS45" s="3"/>
      <c r="RT45" s="3"/>
      <c r="RU45" s="3"/>
      <c r="RV45" s="3"/>
      <c r="RW45" s="3"/>
      <c r="RX45" s="3"/>
      <c r="RY45" s="3"/>
      <c r="RZ45" s="3"/>
      <c r="SA45" s="3"/>
      <c r="SB45" s="3"/>
      <c r="SC45" s="3"/>
      <c r="SD45" s="3"/>
      <c r="SE45" s="3"/>
      <c r="SF45" s="3"/>
      <c r="SG45" s="3"/>
      <c r="SH45" s="3"/>
      <c r="SI45" s="3"/>
      <c r="SJ45" s="3"/>
      <c r="SK45" s="3"/>
      <c r="SL45" s="3"/>
      <c r="SM45" s="3"/>
      <c r="SN45" s="3"/>
      <c r="SO45" s="3"/>
      <c r="SP45" s="3"/>
      <c r="SQ45" s="3"/>
      <c r="SR45" s="3"/>
      <c r="SS45" s="3"/>
      <c r="ST45" s="3"/>
      <c r="SU45" s="3"/>
      <c r="SV45" s="3"/>
      <c r="SW45" s="3"/>
      <c r="SX45" s="3"/>
      <c r="SY45" s="3"/>
      <c r="SZ45" s="3"/>
      <c r="TA45" s="3"/>
      <c r="TB45" s="3"/>
      <c r="TC45" s="3"/>
      <c r="TD45" s="3"/>
      <c r="TE45" s="3"/>
      <c r="TF45" s="3"/>
      <c r="TG45" s="3"/>
      <c r="TH45" s="3"/>
      <c r="TI45" s="3"/>
      <c r="TJ45" s="3"/>
      <c r="TK45" s="3"/>
      <c r="TL45" s="3"/>
      <c r="TM45" s="3"/>
      <c r="TN45" s="3"/>
      <c r="TO45" s="3"/>
      <c r="TP45" s="3"/>
      <c r="TQ45" s="3"/>
      <c r="TR45" s="3"/>
      <c r="TS45" s="3"/>
      <c r="TT45" s="3"/>
      <c r="TU45" s="3"/>
      <c r="TV45" s="3"/>
      <c r="TW45" s="3"/>
      <c r="TX45" s="3"/>
      <c r="TY45" s="3"/>
      <c r="TZ45" s="3"/>
      <c r="UA45" s="3"/>
      <c r="UB45" s="3"/>
      <c r="UC45" s="3"/>
      <c r="UD45" s="3"/>
      <c r="UE45" s="3"/>
      <c r="UF45" s="3"/>
      <c r="UG45" s="3"/>
      <c r="UH45" s="3"/>
      <c r="UI45" s="3"/>
      <c r="UJ45" s="3"/>
      <c r="UK45" s="3"/>
      <c r="UL45" s="3"/>
      <c r="UM45" s="3"/>
      <c r="UN45" s="3"/>
      <c r="UO45" s="3"/>
      <c r="UP45" s="3"/>
      <c r="UQ45" s="3"/>
      <c r="UR45" s="3"/>
      <c r="US45" s="3"/>
      <c r="UT45" s="3"/>
      <c r="UU45" s="3"/>
      <c r="UV45" s="3"/>
      <c r="UW45" s="3"/>
      <c r="UX45" s="3"/>
      <c r="UY45" s="3"/>
      <c r="UZ45" s="3"/>
      <c r="VA45" s="3"/>
      <c r="VB45" s="3"/>
      <c r="VC45" s="3"/>
      <c r="VD45" s="3"/>
      <c r="VE45" s="3"/>
      <c r="VF45" s="3"/>
      <c r="VG45" s="3"/>
      <c r="VH45" s="3"/>
      <c r="VI45" s="3"/>
      <c r="VJ45" s="3"/>
      <c r="VK45" s="3"/>
      <c r="VL45" s="3"/>
      <c r="VM45" s="3"/>
      <c r="VN45" s="3"/>
      <c r="VO45" s="3"/>
      <c r="VP45" s="3"/>
      <c r="VQ45" s="3"/>
      <c r="VR45" s="3"/>
      <c r="VS45" s="3"/>
      <c r="VT45" s="3"/>
      <c r="VU45" s="3"/>
      <c r="VV45" s="3"/>
      <c r="VW45" s="3"/>
      <c r="VX45" s="3"/>
      <c r="VY45" s="3"/>
      <c r="VZ45" s="3"/>
      <c r="WA45" s="3"/>
      <c r="WB45" s="3"/>
      <c r="WC45" s="3"/>
      <c r="WD45" s="3"/>
      <c r="WE45" s="3"/>
      <c r="WF45" s="3"/>
      <c r="WG45" s="3"/>
      <c r="WH45" s="3"/>
      <c r="WI45" s="3"/>
      <c r="WJ45" s="3"/>
      <c r="WK45" s="3"/>
      <c r="WL45" s="3"/>
      <c r="WM45" s="3"/>
      <c r="WN45" s="3"/>
      <c r="WO45" s="3"/>
      <c r="WP45" s="3"/>
      <c r="WQ45" s="3"/>
      <c r="WR45" s="3"/>
      <c r="WS45" s="3"/>
      <c r="WT45" s="3"/>
      <c r="WU45" s="3"/>
      <c r="WV45" s="3"/>
      <c r="WW45" s="3"/>
      <c r="WX45" s="3"/>
      <c r="WY45" s="3"/>
      <c r="WZ45" s="3"/>
      <c r="XA45" s="3"/>
      <c r="XB45" s="3"/>
      <c r="XC45" s="3"/>
      <c r="XD45" s="3"/>
      <c r="XE45" s="3"/>
      <c r="XF45" s="3"/>
      <c r="XG45" s="3"/>
      <c r="XH45" s="3"/>
      <c r="XI45" s="3"/>
      <c r="XJ45" s="3"/>
      <c r="XK45" s="3"/>
      <c r="XL45" s="3"/>
      <c r="XM45" s="3"/>
      <c r="XN45" s="3"/>
      <c r="XO45" s="3"/>
      <c r="XP45" s="3"/>
      <c r="XQ45" s="3"/>
      <c r="XR45" s="3"/>
      <c r="XS45" s="3"/>
      <c r="XT45" s="3"/>
      <c r="XU45" s="3"/>
      <c r="XV45" s="3"/>
      <c r="XW45" s="3"/>
      <c r="XX45" s="3"/>
      <c r="XY45" s="3"/>
      <c r="XZ45" s="3"/>
    </row>
    <row r="46" spans="2:650" x14ac:dyDescent="0.25">
      <c r="B46" s="15" t="s">
        <v>590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61">
        <v>1</v>
      </c>
      <c r="FX46" s="3">
        <v>0</v>
      </c>
      <c r="FY46" s="3">
        <v>1</v>
      </c>
      <c r="FZ46" s="3">
        <v>0</v>
      </c>
      <c r="GA46" s="3">
        <v>1</v>
      </c>
      <c r="GB46" s="3">
        <v>0</v>
      </c>
      <c r="GC46" s="3">
        <v>1</v>
      </c>
      <c r="GD46" s="3">
        <v>0</v>
      </c>
      <c r="GE46" s="3">
        <v>1</v>
      </c>
      <c r="GF46" s="3">
        <v>0</v>
      </c>
      <c r="GG46" s="3">
        <v>1</v>
      </c>
      <c r="GH46" s="3">
        <v>0</v>
      </c>
      <c r="GI46" s="3">
        <v>1</v>
      </c>
      <c r="GJ46" s="3">
        <v>0</v>
      </c>
      <c r="GK46" s="3">
        <v>0</v>
      </c>
      <c r="GL46" s="3">
        <v>0</v>
      </c>
      <c r="GM46" s="3">
        <v>1</v>
      </c>
      <c r="GN46" s="3">
        <v>0</v>
      </c>
      <c r="GO46" s="3">
        <v>1</v>
      </c>
      <c r="GP46" s="3">
        <v>0</v>
      </c>
      <c r="GQ46" s="3">
        <v>1</v>
      </c>
      <c r="GR46" s="3">
        <v>0</v>
      </c>
      <c r="GS46" s="3">
        <v>1</v>
      </c>
      <c r="GT46" s="3">
        <v>0</v>
      </c>
      <c r="GU46" s="3">
        <v>1</v>
      </c>
      <c r="GV46" s="3">
        <v>0</v>
      </c>
      <c r="GW46" s="3">
        <v>1</v>
      </c>
      <c r="GX46" s="3">
        <v>0</v>
      </c>
      <c r="GY46" s="3">
        <v>0</v>
      </c>
      <c r="GZ46" s="3">
        <v>1</v>
      </c>
      <c r="HA46" s="3">
        <v>0</v>
      </c>
      <c r="HB46" s="3">
        <v>0</v>
      </c>
      <c r="HC46" s="3">
        <v>0</v>
      </c>
      <c r="HD46" s="3">
        <v>2</v>
      </c>
      <c r="HE46" s="3">
        <v>0</v>
      </c>
      <c r="HF46" s="3">
        <v>1</v>
      </c>
      <c r="HG46" s="3">
        <v>0</v>
      </c>
      <c r="HH46" s="3">
        <v>0</v>
      </c>
      <c r="HI46" s="3">
        <v>0</v>
      </c>
      <c r="HJ46" s="61">
        <v>1</v>
      </c>
      <c r="HK46" s="61">
        <v>1</v>
      </c>
      <c r="HL46" s="3">
        <v>1</v>
      </c>
      <c r="HM46" s="3">
        <v>0</v>
      </c>
      <c r="HN46" s="3">
        <v>1</v>
      </c>
      <c r="HO46" s="3">
        <v>0</v>
      </c>
      <c r="HP46" s="3">
        <v>1</v>
      </c>
      <c r="HQ46" s="3">
        <v>0</v>
      </c>
      <c r="HR46" s="3">
        <v>1</v>
      </c>
      <c r="HS46" s="3">
        <v>0</v>
      </c>
      <c r="HT46" s="3">
        <v>1</v>
      </c>
      <c r="HU46" s="3">
        <v>0</v>
      </c>
      <c r="HV46" s="3">
        <v>0</v>
      </c>
      <c r="HW46" s="3">
        <v>1</v>
      </c>
      <c r="HX46" s="3">
        <v>0</v>
      </c>
      <c r="HY46" s="3">
        <v>1</v>
      </c>
      <c r="HZ46" s="3">
        <v>1</v>
      </c>
      <c r="IA46" s="3">
        <v>0</v>
      </c>
      <c r="IB46" s="3">
        <v>1</v>
      </c>
      <c r="IC46" s="3">
        <v>0</v>
      </c>
      <c r="ID46" s="3">
        <v>1</v>
      </c>
      <c r="IE46" s="3">
        <v>0</v>
      </c>
      <c r="IF46" s="3">
        <v>1</v>
      </c>
      <c r="IG46" s="3">
        <v>0</v>
      </c>
      <c r="IH46" s="3">
        <v>1</v>
      </c>
      <c r="II46" s="3">
        <v>0</v>
      </c>
      <c r="IJ46" s="3">
        <v>1</v>
      </c>
      <c r="IK46" s="3">
        <v>0</v>
      </c>
      <c r="IL46" s="61">
        <v>1</v>
      </c>
      <c r="IM46" s="3">
        <v>0</v>
      </c>
      <c r="IN46" s="61">
        <v>1</v>
      </c>
      <c r="IO46" s="3">
        <v>0</v>
      </c>
      <c r="IP46" s="3">
        <v>1</v>
      </c>
      <c r="IQ46" s="3">
        <v>0</v>
      </c>
      <c r="IR46" s="61">
        <v>0</v>
      </c>
      <c r="IS46" s="3">
        <v>0</v>
      </c>
      <c r="IT46" s="3">
        <v>1</v>
      </c>
      <c r="IU46" s="3">
        <v>0</v>
      </c>
      <c r="IV46" s="3">
        <v>1</v>
      </c>
      <c r="IW46" s="3">
        <v>1</v>
      </c>
      <c r="IX46" s="3">
        <v>0</v>
      </c>
      <c r="IY46" s="3">
        <v>1</v>
      </c>
      <c r="IZ46" s="3">
        <v>1</v>
      </c>
      <c r="JA46" s="3">
        <v>0</v>
      </c>
      <c r="JB46" s="3">
        <v>1</v>
      </c>
      <c r="JC46" s="3">
        <v>0</v>
      </c>
      <c r="JD46" s="3">
        <v>1</v>
      </c>
      <c r="JE46" s="3">
        <v>0</v>
      </c>
      <c r="JF46" s="3">
        <v>1</v>
      </c>
      <c r="JG46" s="3">
        <v>0</v>
      </c>
      <c r="JH46" s="3">
        <v>0</v>
      </c>
      <c r="JI46" s="3">
        <v>0</v>
      </c>
      <c r="JJ46" s="3">
        <v>0</v>
      </c>
      <c r="JK46" s="3">
        <v>0</v>
      </c>
      <c r="JL46" s="3">
        <v>0</v>
      </c>
      <c r="JM46" s="3">
        <v>0</v>
      </c>
      <c r="JN46" s="3">
        <v>0</v>
      </c>
      <c r="JO46" s="3">
        <v>1</v>
      </c>
      <c r="JP46" s="3">
        <v>2</v>
      </c>
      <c r="JQ46" s="3">
        <v>0</v>
      </c>
      <c r="JR46" s="3">
        <v>1</v>
      </c>
      <c r="JS46" s="3">
        <v>1</v>
      </c>
      <c r="JT46" s="3">
        <v>0</v>
      </c>
      <c r="JU46" s="3">
        <v>1</v>
      </c>
      <c r="JV46" s="3">
        <v>0</v>
      </c>
      <c r="JW46" s="3">
        <v>1</v>
      </c>
      <c r="JX46" s="3">
        <v>0</v>
      </c>
      <c r="JY46" s="3">
        <v>1</v>
      </c>
      <c r="JZ46" s="3">
        <v>1</v>
      </c>
      <c r="KA46" s="3">
        <v>0</v>
      </c>
      <c r="KB46" s="3">
        <v>1</v>
      </c>
      <c r="KC46" s="3">
        <v>0</v>
      </c>
      <c r="KD46" s="3">
        <v>0</v>
      </c>
      <c r="KE46" s="3">
        <v>0</v>
      </c>
      <c r="KF46" s="3">
        <v>0</v>
      </c>
      <c r="KG46" s="3">
        <v>1</v>
      </c>
      <c r="KH46" s="3">
        <v>0</v>
      </c>
      <c r="KI46" s="3">
        <v>1</v>
      </c>
      <c r="KJ46" s="3">
        <v>0</v>
      </c>
      <c r="KK46" s="3">
        <v>1</v>
      </c>
      <c r="KL46" s="3">
        <v>0</v>
      </c>
      <c r="KM46" s="3">
        <v>1</v>
      </c>
      <c r="KN46" s="3">
        <v>0</v>
      </c>
      <c r="KO46" s="3">
        <v>1</v>
      </c>
      <c r="KP46" s="3">
        <v>0</v>
      </c>
      <c r="KQ46" s="3">
        <v>1</v>
      </c>
      <c r="KR46" s="3">
        <v>0</v>
      </c>
      <c r="KS46" s="3">
        <v>0</v>
      </c>
      <c r="KT46" s="3">
        <v>1</v>
      </c>
      <c r="KU46" s="3">
        <v>0</v>
      </c>
      <c r="KV46" s="3">
        <v>1</v>
      </c>
      <c r="KW46" s="3">
        <v>0</v>
      </c>
      <c r="KX46" s="3">
        <v>1</v>
      </c>
      <c r="KY46" s="3">
        <v>0</v>
      </c>
      <c r="KZ46" s="3">
        <v>1</v>
      </c>
      <c r="LA46" s="3">
        <v>0</v>
      </c>
      <c r="LB46" s="3">
        <v>0</v>
      </c>
      <c r="LC46" s="3">
        <v>0</v>
      </c>
      <c r="LD46" s="3">
        <v>0</v>
      </c>
      <c r="LE46" s="3">
        <v>1</v>
      </c>
      <c r="LF46" s="3">
        <v>0</v>
      </c>
      <c r="LG46" s="3">
        <v>0</v>
      </c>
      <c r="LH46" s="3">
        <v>0</v>
      </c>
      <c r="LI46" s="3">
        <v>1</v>
      </c>
      <c r="LJ46" s="3">
        <v>0</v>
      </c>
      <c r="LK46" s="3">
        <v>1</v>
      </c>
      <c r="LL46" s="3">
        <v>0</v>
      </c>
      <c r="LM46" s="3">
        <v>0</v>
      </c>
      <c r="LN46" s="3">
        <v>0</v>
      </c>
      <c r="LO46" s="3">
        <v>1</v>
      </c>
      <c r="LP46" s="3">
        <v>0</v>
      </c>
      <c r="LQ46" s="3">
        <v>0</v>
      </c>
      <c r="LR46" s="3">
        <v>1</v>
      </c>
      <c r="LS46" s="3">
        <v>0</v>
      </c>
      <c r="LT46" s="3">
        <v>0</v>
      </c>
      <c r="LU46" s="3">
        <v>1</v>
      </c>
      <c r="LV46" s="3">
        <v>0</v>
      </c>
      <c r="LW46" s="3">
        <v>0</v>
      </c>
      <c r="LX46" s="3">
        <v>0</v>
      </c>
      <c r="LY46" s="3">
        <v>0</v>
      </c>
      <c r="LZ46" s="3">
        <v>2</v>
      </c>
      <c r="MA46" s="3">
        <v>0</v>
      </c>
      <c r="MB46" s="3">
        <v>0</v>
      </c>
      <c r="MC46" s="3">
        <v>0</v>
      </c>
      <c r="MD46" s="3">
        <v>0</v>
      </c>
      <c r="ME46" s="3">
        <v>0</v>
      </c>
      <c r="MF46" s="3">
        <v>0</v>
      </c>
      <c r="MG46" s="3">
        <v>0</v>
      </c>
      <c r="MH46" s="3">
        <v>0</v>
      </c>
      <c r="MI46" s="3">
        <v>0</v>
      </c>
      <c r="MJ46" s="3">
        <v>0</v>
      </c>
      <c r="MK46" s="3">
        <v>0</v>
      </c>
      <c r="ML46" s="3">
        <v>0</v>
      </c>
      <c r="MM46" s="3">
        <v>0</v>
      </c>
      <c r="MN46" s="3">
        <v>0</v>
      </c>
      <c r="MO46" s="3">
        <v>0</v>
      </c>
      <c r="MP46" s="3">
        <v>0</v>
      </c>
      <c r="MQ46" s="3">
        <v>0</v>
      </c>
      <c r="MR46" s="3">
        <v>0</v>
      </c>
      <c r="MS46" s="3">
        <v>0</v>
      </c>
      <c r="MT46" s="3">
        <v>0</v>
      </c>
      <c r="MU46" s="3">
        <v>0</v>
      </c>
      <c r="MV46" s="3">
        <v>0</v>
      </c>
      <c r="MW46" s="3">
        <v>0</v>
      </c>
      <c r="MX46" s="3">
        <v>0</v>
      </c>
      <c r="MY46" s="3">
        <v>0</v>
      </c>
      <c r="MZ46" s="3">
        <v>0</v>
      </c>
      <c r="NA46" s="3">
        <v>0</v>
      </c>
      <c r="NB46" s="3">
        <v>0</v>
      </c>
      <c r="NC46" s="3">
        <v>0</v>
      </c>
      <c r="ND46" s="3">
        <v>0</v>
      </c>
      <c r="NE46" s="3">
        <v>0</v>
      </c>
      <c r="NF46" s="3">
        <v>0</v>
      </c>
      <c r="NG46" s="3">
        <v>0</v>
      </c>
      <c r="NH46" s="3">
        <v>0</v>
      </c>
      <c r="NI46" s="3">
        <v>0</v>
      </c>
      <c r="NJ46" s="3">
        <v>0</v>
      </c>
      <c r="NK46" s="3">
        <v>0</v>
      </c>
      <c r="NL46" s="3">
        <v>0</v>
      </c>
      <c r="NM46" s="3">
        <v>0</v>
      </c>
      <c r="NN46" s="3">
        <v>0</v>
      </c>
      <c r="NO46" s="3">
        <v>0</v>
      </c>
      <c r="NP46" s="3">
        <v>0</v>
      </c>
      <c r="NQ46" s="3">
        <v>0</v>
      </c>
      <c r="NR46" s="3">
        <v>0</v>
      </c>
      <c r="NS46" s="3">
        <v>0</v>
      </c>
      <c r="NT46" s="3">
        <v>0</v>
      </c>
      <c r="NU46" s="3">
        <v>0</v>
      </c>
      <c r="NV46" s="3">
        <v>0</v>
      </c>
      <c r="NW46" s="3">
        <v>0</v>
      </c>
      <c r="NX46" s="3">
        <v>0</v>
      </c>
      <c r="NY46" s="3">
        <v>0</v>
      </c>
      <c r="NZ46" s="3">
        <v>0</v>
      </c>
      <c r="OA46" s="3">
        <v>0</v>
      </c>
      <c r="OB46" s="3">
        <v>0</v>
      </c>
      <c r="OC46" s="3">
        <v>0</v>
      </c>
      <c r="OD46" s="3">
        <v>0</v>
      </c>
      <c r="OE46" s="3">
        <v>0</v>
      </c>
      <c r="OF46" s="3">
        <v>0</v>
      </c>
      <c r="OG46" s="3">
        <v>0</v>
      </c>
      <c r="OH46" s="3">
        <v>0</v>
      </c>
      <c r="OI46" s="3">
        <v>0</v>
      </c>
      <c r="OJ46" s="3">
        <v>0</v>
      </c>
      <c r="OK46" s="3">
        <v>0</v>
      </c>
      <c r="OL46" s="3">
        <v>0</v>
      </c>
      <c r="OM46" s="3">
        <v>0</v>
      </c>
      <c r="ON46" s="3">
        <v>0</v>
      </c>
      <c r="OO46" s="3">
        <v>0</v>
      </c>
      <c r="OP46" s="3">
        <v>0</v>
      </c>
      <c r="OQ46" s="3">
        <v>0</v>
      </c>
      <c r="OR46" s="3">
        <v>0</v>
      </c>
      <c r="OS46" s="3">
        <v>0</v>
      </c>
      <c r="OT46" s="3">
        <v>0</v>
      </c>
      <c r="OU46" s="3">
        <v>0</v>
      </c>
      <c r="OV46" s="3">
        <v>0</v>
      </c>
      <c r="OW46" s="3">
        <v>0</v>
      </c>
      <c r="OX46" s="3">
        <v>0</v>
      </c>
      <c r="OY46" s="3">
        <v>0</v>
      </c>
      <c r="OZ46" s="3">
        <v>0</v>
      </c>
      <c r="PA46" s="3">
        <v>0</v>
      </c>
      <c r="PB46" s="3">
        <v>0</v>
      </c>
      <c r="PC46" s="3">
        <v>0</v>
      </c>
      <c r="PD46" s="3">
        <v>0</v>
      </c>
      <c r="PE46" s="3">
        <v>0</v>
      </c>
      <c r="PF46" s="3">
        <v>0</v>
      </c>
      <c r="PG46" s="3">
        <v>0</v>
      </c>
      <c r="PH46" s="3">
        <v>0</v>
      </c>
      <c r="PI46" s="3">
        <v>0</v>
      </c>
      <c r="PJ46" s="3">
        <v>0</v>
      </c>
      <c r="PK46" s="3">
        <v>0</v>
      </c>
      <c r="PL46" s="3">
        <v>0</v>
      </c>
      <c r="PM46" s="3">
        <v>0</v>
      </c>
      <c r="PN46" s="3">
        <v>0</v>
      </c>
      <c r="PO46" s="3">
        <v>0</v>
      </c>
      <c r="PP46" s="3">
        <v>0</v>
      </c>
      <c r="PQ46" s="3">
        <v>0</v>
      </c>
      <c r="PR46" s="3">
        <v>0</v>
      </c>
      <c r="PS46" s="3">
        <v>0</v>
      </c>
      <c r="PT46" s="3">
        <v>0</v>
      </c>
      <c r="PU46" s="3">
        <v>0</v>
      </c>
      <c r="PV46" s="3">
        <v>0</v>
      </c>
      <c r="PW46" s="3">
        <v>0</v>
      </c>
      <c r="PX46" s="3">
        <v>0</v>
      </c>
      <c r="PY46" s="3">
        <v>0</v>
      </c>
      <c r="PZ46" s="3">
        <v>0</v>
      </c>
      <c r="QA46" s="3">
        <v>0</v>
      </c>
      <c r="QB46" s="3">
        <v>0</v>
      </c>
      <c r="QC46" s="3">
        <v>0</v>
      </c>
      <c r="QD46" s="3">
        <v>0</v>
      </c>
      <c r="QE46" s="3">
        <v>0</v>
      </c>
      <c r="QF46" s="3">
        <v>0</v>
      </c>
      <c r="QG46" s="3">
        <v>0</v>
      </c>
      <c r="QH46" s="3">
        <v>0</v>
      </c>
      <c r="QI46" s="3">
        <v>0</v>
      </c>
      <c r="QJ46" s="3">
        <v>0</v>
      </c>
      <c r="QK46" s="3">
        <v>0</v>
      </c>
      <c r="QL46" s="3">
        <v>0</v>
      </c>
      <c r="QM46" s="3">
        <v>0</v>
      </c>
      <c r="QN46" s="3">
        <v>0</v>
      </c>
      <c r="QO46" s="3">
        <v>0</v>
      </c>
      <c r="QP46" s="3">
        <v>0</v>
      </c>
      <c r="QQ46" s="3">
        <v>0</v>
      </c>
      <c r="QR46" s="3">
        <v>0</v>
      </c>
      <c r="QS46" s="3">
        <v>0</v>
      </c>
      <c r="QT46" s="3">
        <v>0</v>
      </c>
      <c r="QU46" s="3">
        <v>0</v>
      </c>
      <c r="QV46" s="3">
        <v>0</v>
      </c>
      <c r="QW46" s="3">
        <v>0</v>
      </c>
      <c r="QX46" s="3">
        <v>0</v>
      </c>
      <c r="QY46" s="3">
        <v>0</v>
      </c>
      <c r="QZ46" s="3">
        <v>0</v>
      </c>
      <c r="RA46" s="3">
        <v>0</v>
      </c>
      <c r="RB46" s="3">
        <v>0</v>
      </c>
      <c r="RC46" s="3">
        <v>0</v>
      </c>
      <c r="RD46" s="3">
        <v>0</v>
      </c>
      <c r="RE46" s="3">
        <v>0</v>
      </c>
      <c r="RF46" s="3">
        <v>0</v>
      </c>
      <c r="RG46" s="3">
        <v>0</v>
      </c>
      <c r="RH46" s="3">
        <v>0</v>
      </c>
      <c r="RI46" s="3">
        <v>0</v>
      </c>
      <c r="RJ46" s="3">
        <v>0</v>
      </c>
      <c r="RK46" s="3">
        <v>0</v>
      </c>
      <c r="RL46" s="3">
        <v>0</v>
      </c>
      <c r="RM46" s="3">
        <v>0</v>
      </c>
      <c r="RN46" s="3">
        <v>0</v>
      </c>
      <c r="RO46" s="3">
        <v>0</v>
      </c>
      <c r="RP46" s="3">
        <v>0</v>
      </c>
      <c r="RQ46" s="3">
        <v>0</v>
      </c>
      <c r="RR46" s="3">
        <v>0</v>
      </c>
      <c r="RS46" s="3">
        <v>0</v>
      </c>
      <c r="RT46" s="3">
        <v>0</v>
      </c>
      <c r="RU46" s="3">
        <v>0</v>
      </c>
      <c r="RV46" s="3">
        <v>0</v>
      </c>
      <c r="RW46" s="3">
        <v>0</v>
      </c>
      <c r="RX46" s="3">
        <v>0</v>
      </c>
      <c r="RY46" s="3">
        <v>0</v>
      </c>
      <c r="RZ46" s="3">
        <v>0</v>
      </c>
      <c r="SA46" s="3">
        <v>0</v>
      </c>
      <c r="SB46" s="3">
        <v>0</v>
      </c>
      <c r="SC46" s="3">
        <v>0</v>
      </c>
      <c r="SD46" s="3">
        <v>0</v>
      </c>
      <c r="SE46" s="3">
        <v>0</v>
      </c>
      <c r="SF46" s="3">
        <v>0</v>
      </c>
      <c r="SG46" s="3">
        <v>0</v>
      </c>
      <c r="SH46" s="3">
        <v>0</v>
      </c>
      <c r="SI46" s="3">
        <v>0</v>
      </c>
      <c r="SJ46" s="3">
        <v>0</v>
      </c>
      <c r="SK46" s="3">
        <v>0</v>
      </c>
      <c r="SL46" s="3">
        <v>0</v>
      </c>
      <c r="SM46" s="3">
        <v>0</v>
      </c>
      <c r="SN46" s="3">
        <v>0</v>
      </c>
      <c r="SO46" s="3">
        <v>0</v>
      </c>
      <c r="SP46" s="3">
        <v>0</v>
      </c>
      <c r="SQ46" s="3">
        <v>0</v>
      </c>
      <c r="SR46" s="3">
        <v>0</v>
      </c>
      <c r="SS46" s="3">
        <v>0</v>
      </c>
      <c r="ST46" s="3">
        <v>0</v>
      </c>
      <c r="SU46" s="3">
        <v>0</v>
      </c>
      <c r="SV46" s="3">
        <v>0</v>
      </c>
      <c r="SW46" s="3">
        <v>0</v>
      </c>
      <c r="SX46" s="3">
        <v>0</v>
      </c>
      <c r="SY46" s="3">
        <v>0</v>
      </c>
      <c r="SZ46" s="3">
        <v>0</v>
      </c>
      <c r="TA46" s="3">
        <v>0</v>
      </c>
      <c r="TB46" s="3">
        <v>0</v>
      </c>
      <c r="TC46" s="3">
        <v>0</v>
      </c>
      <c r="TD46" s="3">
        <v>0</v>
      </c>
      <c r="TE46" s="3">
        <v>0</v>
      </c>
      <c r="TF46" s="3">
        <v>0</v>
      </c>
      <c r="TG46" s="3">
        <v>0</v>
      </c>
      <c r="TH46" s="3">
        <v>0</v>
      </c>
      <c r="TI46" s="3">
        <v>0</v>
      </c>
      <c r="TJ46" s="3">
        <v>0</v>
      </c>
      <c r="TK46" s="3">
        <v>0</v>
      </c>
      <c r="TL46" s="3">
        <v>0</v>
      </c>
      <c r="TM46" s="3">
        <v>0</v>
      </c>
      <c r="TN46" s="3">
        <v>0</v>
      </c>
      <c r="TO46" s="3">
        <v>0</v>
      </c>
      <c r="TP46" s="3">
        <v>0</v>
      </c>
      <c r="TQ46" s="3">
        <v>0</v>
      </c>
      <c r="TR46" s="3">
        <v>0</v>
      </c>
      <c r="TS46" s="3">
        <v>0</v>
      </c>
      <c r="TT46" s="3">
        <v>0</v>
      </c>
      <c r="TU46" s="3">
        <v>0</v>
      </c>
      <c r="TV46" s="3">
        <v>0</v>
      </c>
      <c r="TW46" s="3">
        <v>0</v>
      </c>
      <c r="TX46" s="3">
        <v>0</v>
      </c>
      <c r="TY46" s="3">
        <v>0</v>
      </c>
      <c r="TZ46" s="3">
        <v>0</v>
      </c>
      <c r="UA46" s="3">
        <v>0</v>
      </c>
      <c r="UB46" s="3">
        <v>0</v>
      </c>
      <c r="UC46" s="3">
        <v>0</v>
      </c>
      <c r="UD46" s="3">
        <v>0</v>
      </c>
      <c r="UE46" s="3">
        <v>0</v>
      </c>
      <c r="UF46" s="3">
        <v>0</v>
      </c>
      <c r="UG46" s="3">
        <v>0</v>
      </c>
      <c r="UH46" s="3">
        <v>0</v>
      </c>
      <c r="UI46" s="3">
        <v>0</v>
      </c>
      <c r="UJ46" s="3">
        <v>0</v>
      </c>
      <c r="UK46" s="3">
        <v>0</v>
      </c>
      <c r="UL46" s="3">
        <v>0</v>
      </c>
      <c r="UM46" s="3">
        <v>0</v>
      </c>
      <c r="UN46" s="3">
        <v>0</v>
      </c>
      <c r="UO46" s="3">
        <v>0</v>
      </c>
      <c r="UP46" s="3">
        <v>0</v>
      </c>
      <c r="UQ46" s="3">
        <v>0</v>
      </c>
      <c r="UR46" s="3">
        <v>0</v>
      </c>
      <c r="US46" s="3">
        <v>0</v>
      </c>
      <c r="UT46" s="3">
        <v>0</v>
      </c>
      <c r="UU46" s="3">
        <v>0</v>
      </c>
      <c r="UV46" s="3">
        <v>0</v>
      </c>
      <c r="UW46" s="3">
        <v>0</v>
      </c>
      <c r="UX46" s="3">
        <v>0</v>
      </c>
      <c r="UY46" s="3">
        <v>0</v>
      </c>
      <c r="UZ46" s="3">
        <v>0</v>
      </c>
      <c r="VA46" s="3">
        <v>0</v>
      </c>
      <c r="VB46" s="3">
        <v>0</v>
      </c>
      <c r="VC46" s="3">
        <v>0</v>
      </c>
      <c r="VD46" s="3">
        <v>0</v>
      </c>
      <c r="VE46" s="3">
        <v>0</v>
      </c>
      <c r="VF46" s="3">
        <v>0</v>
      </c>
      <c r="VG46" s="3">
        <v>0</v>
      </c>
      <c r="VH46" s="3">
        <v>0</v>
      </c>
      <c r="VI46" s="3">
        <v>0</v>
      </c>
      <c r="VJ46" s="3">
        <v>0</v>
      </c>
      <c r="VK46" s="3">
        <v>0</v>
      </c>
      <c r="VL46" s="3">
        <v>0</v>
      </c>
      <c r="VM46" s="3">
        <v>0</v>
      </c>
      <c r="VN46" s="3">
        <v>0</v>
      </c>
      <c r="VO46" s="3">
        <v>0</v>
      </c>
      <c r="VP46" s="3">
        <v>0</v>
      </c>
      <c r="VQ46" s="3">
        <v>0</v>
      </c>
      <c r="VR46" s="3">
        <v>0</v>
      </c>
      <c r="VS46" s="3">
        <v>0</v>
      </c>
      <c r="VT46" s="3">
        <v>0</v>
      </c>
      <c r="VU46" s="3">
        <v>0</v>
      </c>
      <c r="VV46" s="3">
        <v>0</v>
      </c>
      <c r="VW46" s="3">
        <v>0</v>
      </c>
      <c r="VX46" s="3">
        <v>0</v>
      </c>
      <c r="VY46" s="3">
        <v>0</v>
      </c>
      <c r="VZ46" s="3">
        <v>0</v>
      </c>
      <c r="WA46" s="3">
        <v>0</v>
      </c>
      <c r="WB46" s="3">
        <v>0</v>
      </c>
      <c r="WC46" s="3">
        <v>0</v>
      </c>
      <c r="WD46" s="3">
        <v>0</v>
      </c>
      <c r="WE46" s="3">
        <v>0</v>
      </c>
      <c r="WF46" s="3">
        <v>0</v>
      </c>
      <c r="WG46" s="3">
        <v>0</v>
      </c>
      <c r="WH46" s="3">
        <v>0</v>
      </c>
      <c r="WI46" s="3">
        <v>0</v>
      </c>
      <c r="WJ46" s="3">
        <v>8</v>
      </c>
      <c r="WK46" s="3">
        <v>3</v>
      </c>
      <c r="WL46" s="3">
        <v>0</v>
      </c>
      <c r="WM46" s="3">
        <v>1</v>
      </c>
      <c r="WN46" s="3">
        <v>0</v>
      </c>
      <c r="WO46" s="3">
        <v>1</v>
      </c>
      <c r="WP46" s="3">
        <v>0</v>
      </c>
      <c r="WQ46" s="3">
        <v>1</v>
      </c>
      <c r="WR46" s="3">
        <v>0</v>
      </c>
      <c r="WS46" s="3">
        <v>1</v>
      </c>
      <c r="WT46" s="3">
        <v>0</v>
      </c>
      <c r="WU46" s="3">
        <v>1</v>
      </c>
      <c r="WV46" s="3">
        <v>0</v>
      </c>
      <c r="WW46" s="3"/>
      <c r="WX46" s="3"/>
      <c r="WY46" s="3"/>
      <c r="WZ46" s="3"/>
      <c r="XA46" s="3"/>
      <c r="XB46" s="3"/>
      <c r="XC46" s="3"/>
      <c r="XD46" s="3"/>
      <c r="XE46" s="3"/>
      <c r="XF46" s="3"/>
      <c r="XG46" s="3"/>
      <c r="XH46" s="3"/>
      <c r="XI46" s="3"/>
      <c r="XJ46" s="3"/>
      <c r="XK46" s="3"/>
      <c r="XL46" s="3"/>
      <c r="XM46" s="3"/>
      <c r="XN46" s="3"/>
      <c r="XO46" s="3"/>
      <c r="XP46" s="3"/>
      <c r="XQ46" s="3"/>
      <c r="XR46" s="3"/>
      <c r="XS46" s="3"/>
      <c r="XT46" s="3"/>
      <c r="XU46" s="3"/>
      <c r="XV46" s="3"/>
      <c r="XW46" s="3"/>
      <c r="XX46" s="3"/>
      <c r="XY46" s="3"/>
      <c r="XZ46" s="3"/>
    </row>
    <row r="47" spans="2:650" x14ac:dyDescent="0.25">
      <c r="B47" s="15" t="s">
        <v>62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1</v>
      </c>
      <c r="BL47" s="3">
        <v>1</v>
      </c>
      <c r="BM47" s="3">
        <v>1</v>
      </c>
      <c r="BN47" s="3">
        <v>0</v>
      </c>
      <c r="BO47" s="3">
        <v>1</v>
      </c>
      <c r="BP47" s="3">
        <v>1</v>
      </c>
      <c r="BQ47" s="3">
        <v>1</v>
      </c>
      <c r="BR47" s="3">
        <v>0</v>
      </c>
      <c r="BS47" s="3">
        <v>1</v>
      </c>
      <c r="BT47" s="3">
        <v>1</v>
      </c>
      <c r="BU47" s="3">
        <v>1</v>
      </c>
      <c r="BV47" s="3">
        <v>1</v>
      </c>
      <c r="BW47" s="3">
        <v>0</v>
      </c>
      <c r="BX47" s="3">
        <v>1</v>
      </c>
      <c r="BY47" s="3">
        <v>1</v>
      </c>
      <c r="BZ47" s="3">
        <v>1</v>
      </c>
      <c r="CA47" s="3">
        <v>1</v>
      </c>
      <c r="CB47" s="3">
        <v>0</v>
      </c>
      <c r="CC47" s="3">
        <v>1</v>
      </c>
      <c r="CD47" s="3">
        <v>2</v>
      </c>
      <c r="CE47" s="3"/>
      <c r="CF47" s="3">
        <v>2</v>
      </c>
      <c r="CG47" s="3">
        <v>1</v>
      </c>
      <c r="CH47" s="3">
        <v>2</v>
      </c>
      <c r="CI47" s="3">
        <v>1</v>
      </c>
      <c r="CJ47" s="3">
        <v>2</v>
      </c>
      <c r="CK47" s="3">
        <v>1</v>
      </c>
      <c r="CL47" s="3">
        <v>2</v>
      </c>
      <c r="CM47" s="3">
        <v>0</v>
      </c>
      <c r="CN47" s="3">
        <v>2</v>
      </c>
      <c r="CO47" s="3">
        <v>2</v>
      </c>
      <c r="CP47" s="3">
        <v>2</v>
      </c>
      <c r="CQ47" s="3">
        <v>1</v>
      </c>
      <c r="CR47" s="3">
        <v>1</v>
      </c>
      <c r="CS47" s="3">
        <v>2</v>
      </c>
      <c r="CT47" s="3"/>
      <c r="CU47" s="3">
        <v>1</v>
      </c>
      <c r="CV47" s="3">
        <v>2</v>
      </c>
      <c r="CW47" s="3">
        <v>1</v>
      </c>
      <c r="CX47" s="3">
        <v>1</v>
      </c>
      <c r="CY47" s="3">
        <v>2</v>
      </c>
      <c r="CZ47" s="3">
        <v>2</v>
      </c>
      <c r="DA47" s="3">
        <v>1</v>
      </c>
      <c r="DB47" s="3">
        <v>1</v>
      </c>
      <c r="DC47" s="61">
        <v>2</v>
      </c>
      <c r="DD47" s="3">
        <v>2</v>
      </c>
      <c r="DE47" s="3">
        <v>0</v>
      </c>
      <c r="DF47" s="3">
        <v>2</v>
      </c>
      <c r="DG47" s="3">
        <v>2</v>
      </c>
      <c r="DH47" s="3">
        <v>0</v>
      </c>
      <c r="DI47" s="3">
        <v>1</v>
      </c>
      <c r="DJ47" s="3">
        <v>0</v>
      </c>
      <c r="DK47" s="3">
        <v>1</v>
      </c>
      <c r="DL47" s="3">
        <v>0</v>
      </c>
      <c r="DM47" s="3">
        <v>1</v>
      </c>
      <c r="DN47" s="3">
        <v>0</v>
      </c>
      <c r="DO47" s="3">
        <v>1</v>
      </c>
      <c r="DP47" s="61">
        <v>0</v>
      </c>
      <c r="DQ47" s="61">
        <v>0</v>
      </c>
      <c r="DR47" s="3">
        <v>0</v>
      </c>
      <c r="DS47" s="3">
        <v>0</v>
      </c>
      <c r="DT47" s="61">
        <v>0</v>
      </c>
      <c r="DU47" s="61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1</v>
      </c>
      <c r="EC47" s="3">
        <v>0</v>
      </c>
      <c r="ED47" s="3">
        <v>1</v>
      </c>
      <c r="EE47" s="3">
        <v>1</v>
      </c>
      <c r="EF47" s="3">
        <v>0</v>
      </c>
      <c r="EG47" s="3">
        <v>1</v>
      </c>
      <c r="EH47" s="3">
        <v>1</v>
      </c>
      <c r="EI47" s="3">
        <v>2</v>
      </c>
      <c r="EJ47" s="62" t="s">
        <v>500</v>
      </c>
      <c r="EK47" s="61">
        <v>2</v>
      </c>
      <c r="EL47" s="3" t="s">
        <v>502</v>
      </c>
      <c r="EM47" s="3">
        <v>1</v>
      </c>
      <c r="EN47" s="62" t="s">
        <v>500</v>
      </c>
      <c r="EO47" s="61">
        <v>2</v>
      </c>
      <c r="EP47" s="3" t="s">
        <v>502</v>
      </c>
      <c r="EQ47" s="63"/>
      <c r="ER47" s="63">
        <v>2</v>
      </c>
      <c r="ES47" s="3">
        <v>2</v>
      </c>
      <c r="ET47" s="3">
        <v>1</v>
      </c>
      <c r="EU47" s="3">
        <v>1</v>
      </c>
      <c r="EV47" s="3">
        <v>1</v>
      </c>
      <c r="EW47" s="3">
        <v>1</v>
      </c>
      <c r="EX47" s="3">
        <v>1</v>
      </c>
      <c r="EY47" s="3">
        <v>1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2</v>
      </c>
      <c r="FK47" s="3">
        <v>0</v>
      </c>
      <c r="FL47" s="3">
        <v>2</v>
      </c>
      <c r="FM47" s="3">
        <v>0</v>
      </c>
      <c r="FN47" s="3">
        <v>2</v>
      </c>
      <c r="FO47" s="3">
        <v>1</v>
      </c>
      <c r="FP47" s="3">
        <v>0</v>
      </c>
      <c r="FQ47" s="3">
        <v>1</v>
      </c>
      <c r="FR47" s="3">
        <v>0</v>
      </c>
      <c r="FS47" s="3">
        <v>0</v>
      </c>
      <c r="FT47" s="3">
        <v>1</v>
      </c>
      <c r="FU47" s="3">
        <v>0</v>
      </c>
      <c r="FV47" s="3">
        <v>1</v>
      </c>
      <c r="FW47" s="3">
        <v>0</v>
      </c>
      <c r="FX47" s="3">
        <v>0</v>
      </c>
      <c r="FY47" s="3">
        <v>2</v>
      </c>
      <c r="FZ47" s="3">
        <v>2</v>
      </c>
      <c r="GA47" s="3">
        <v>0</v>
      </c>
      <c r="GB47" s="61">
        <v>2</v>
      </c>
      <c r="GC47" s="3">
        <v>1</v>
      </c>
      <c r="GD47" s="3">
        <v>1</v>
      </c>
      <c r="GE47" s="3">
        <v>1</v>
      </c>
      <c r="GF47" s="3">
        <v>1</v>
      </c>
      <c r="GG47" s="3">
        <v>2</v>
      </c>
      <c r="GH47" s="3">
        <v>0</v>
      </c>
      <c r="GI47" s="3">
        <v>1</v>
      </c>
      <c r="GJ47" s="3">
        <v>0</v>
      </c>
      <c r="GK47" s="3">
        <v>0</v>
      </c>
      <c r="GL47" s="3">
        <v>1</v>
      </c>
      <c r="GM47" s="3">
        <v>2</v>
      </c>
      <c r="GN47" s="3">
        <v>0</v>
      </c>
      <c r="GO47" s="3">
        <v>0</v>
      </c>
      <c r="GP47" s="3">
        <v>1</v>
      </c>
      <c r="GQ47" s="3">
        <v>0</v>
      </c>
      <c r="GR47" s="3">
        <v>0</v>
      </c>
      <c r="GS47" s="3">
        <v>1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  <c r="GZ47" s="3">
        <v>0</v>
      </c>
      <c r="HA47" s="3">
        <v>0</v>
      </c>
      <c r="HB47" s="3">
        <v>0</v>
      </c>
      <c r="HC47" s="3">
        <v>0</v>
      </c>
      <c r="HD47" s="3">
        <v>1</v>
      </c>
      <c r="HE47" s="3">
        <v>1</v>
      </c>
      <c r="HF47" s="3">
        <v>2</v>
      </c>
      <c r="HG47" s="3">
        <v>1</v>
      </c>
      <c r="HH47" s="3">
        <v>1</v>
      </c>
      <c r="HI47" s="3">
        <v>1</v>
      </c>
      <c r="HJ47" s="61">
        <v>1</v>
      </c>
      <c r="HK47" s="61">
        <v>1</v>
      </c>
      <c r="HL47" s="3">
        <v>2</v>
      </c>
      <c r="HM47" s="3">
        <v>1</v>
      </c>
      <c r="HN47" s="3">
        <v>1</v>
      </c>
      <c r="HO47" s="3">
        <v>2</v>
      </c>
      <c r="HP47" s="3">
        <v>0</v>
      </c>
      <c r="HQ47" s="3">
        <v>2</v>
      </c>
      <c r="HR47" s="3">
        <v>0</v>
      </c>
      <c r="HS47" s="3">
        <v>2</v>
      </c>
      <c r="HT47" s="3">
        <v>0</v>
      </c>
      <c r="HU47" s="3">
        <v>2</v>
      </c>
      <c r="HV47" s="3">
        <v>1</v>
      </c>
      <c r="HW47" s="3">
        <v>1</v>
      </c>
      <c r="HX47" s="3">
        <v>1</v>
      </c>
      <c r="HY47" s="3">
        <v>2</v>
      </c>
      <c r="HZ47" s="3">
        <v>0</v>
      </c>
      <c r="IA47" s="3">
        <v>2</v>
      </c>
      <c r="IB47" s="3">
        <v>1</v>
      </c>
      <c r="IC47" s="3">
        <v>1</v>
      </c>
      <c r="ID47" s="3">
        <v>1</v>
      </c>
      <c r="IE47" s="3">
        <v>0</v>
      </c>
      <c r="IF47" s="3">
        <v>2</v>
      </c>
      <c r="IG47" s="3">
        <v>1</v>
      </c>
      <c r="IH47" s="3">
        <v>1</v>
      </c>
      <c r="II47" s="3">
        <v>1</v>
      </c>
      <c r="IJ47" s="3">
        <v>0</v>
      </c>
      <c r="IK47" s="3">
        <v>1</v>
      </c>
      <c r="IL47" s="3">
        <v>0</v>
      </c>
      <c r="IM47" s="3">
        <v>1</v>
      </c>
      <c r="IN47" s="3">
        <v>1</v>
      </c>
      <c r="IO47" s="3">
        <v>1</v>
      </c>
      <c r="IP47" s="3">
        <v>0</v>
      </c>
      <c r="IQ47" s="3">
        <v>2</v>
      </c>
      <c r="IR47" s="3">
        <v>0</v>
      </c>
      <c r="IS47" s="3">
        <v>0</v>
      </c>
      <c r="IT47" s="3">
        <v>0</v>
      </c>
      <c r="IU47" s="3">
        <v>0</v>
      </c>
      <c r="IV47" s="3">
        <v>1</v>
      </c>
      <c r="IW47" s="3">
        <v>0</v>
      </c>
      <c r="IX47" s="3">
        <v>1</v>
      </c>
      <c r="IY47" s="3">
        <v>1</v>
      </c>
      <c r="IZ47" s="3">
        <v>1</v>
      </c>
      <c r="JA47" s="3">
        <v>2</v>
      </c>
      <c r="JB47" s="3">
        <v>0</v>
      </c>
      <c r="JC47" s="3">
        <v>2</v>
      </c>
      <c r="JD47" s="3">
        <v>1</v>
      </c>
      <c r="JE47" s="3">
        <v>1</v>
      </c>
      <c r="JF47" s="3">
        <v>1</v>
      </c>
      <c r="JG47" s="3">
        <v>1</v>
      </c>
      <c r="JH47" s="3">
        <v>1</v>
      </c>
      <c r="JI47" s="3">
        <v>1</v>
      </c>
      <c r="JJ47" s="3">
        <v>1</v>
      </c>
      <c r="JK47" s="3">
        <v>2</v>
      </c>
      <c r="JL47" s="3">
        <v>0</v>
      </c>
      <c r="JM47" s="3">
        <v>2</v>
      </c>
      <c r="JN47" s="3">
        <v>1</v>
      </c>
      <c r="JO47" s="3">
        <v>2</v>
      </c>
      <c r="JP47" s="3">
        <v>2</v>
      </c>
      <c r="JQ47" s="3">
        <v>1</v>
      </c>
      <c r="JR47" s="3">
        <v>1</v>
      </c>
      <c r="JS47" s="3">
        <v>2</v>
      </c>
      <c r="JT47" s="3">
        <v>1</v>
      </c>
      <c r="JU47" s="3">
        <v>2</v>
      </c>
      <c r="JV47" s="3">
        <v>2</v>
      </c>
      <c r="JW47" s="3">
        <v>1</v>
      </c>
      <c r="JX47" s="3">
        <v>1</v>
      </c>
      <c r="JY47" s="3">
        <v>2</v>
      </c>
      <c r="JZ47" s="3">
        <v>1</v>
      </c>
      <c r="KA47" s="3">
        <v>2</v>
      </c>
      <c r="KB47" s="3">
        <v>1</v>
      </c>
      <c r="KC47" s="3">
        <v>2</v>
      </c>
      <c r="KD47" s="3">
        <v>1</v>
      </c>
      <c r="KE47" s="3">
        <v>2</v>
      </c>
      <c r="KF47" s="3">
        <v>2</v>
      </c>
      <c r="KG47" s="3">
        <v>1</v>
      </c>
      <c r="KH47" s="3">
        <v>2</v>
      </c>
      <c r="KI47" s="3">
        <v>2</v>
      </c>
      <c r="KJ47" s="3">
        <v>2</v>
      </c>
      <c r="KK47" s="3">
        <v>1</v>
      </c>
      <c r="KL47" s="3">
        <v>1</v>
      </c>
      <c r="KM47" s="3">
        <v>2</v>
      </c>
      <c r="KN47" s="3">
        <v>2</v>
      </c>
      <c r="KO47" s="3">
        <v>2</v>
      </c>
      <c r="KP47" s="3">
        <v>1</v>
      </c>
      <c r="KQ47" s="3">
        <v>1</v>
      </c>
      <c r="KR47" s="3">
        <v>2</v>
      </c>
      <c r="KS47" s="3">
        <v>2</v>
      </c>
      <c r="KT47" s="3">
        <v>2</v>
      </c>
      <c r="KU47" s="3">
        <v>1</v>
      </c>
      <c r="KV47" s="3">
        <v>2</v>
      </c>
      <c r="KW47" s="3">
        <v>2</v>
      </c>
      <c r="KX47" s="3">
        <v>1</v>
      </c>
      <c r="KY47" s="3">
        <v>2</v>
      </c>
      <c r="KZ47" s="3">
        <v>1</v>
      </c>
      <c r="LA47" s="3">
        <v>2</v>
      </c>
      <c r="LB47" s="3">
        <v>2</v>
      </c>
      <c r="LC47" s="3">
        <v>2</v>
      </c>
      <c r="LD47" s="3">
        <v>0</v>
      </c>
      <c r="LE47" s="3">
        <v>2</v>
      </c>
      <c r="LF47" s="3">
        <v>2</v>
      </c>
      <c r="LG47" s="3">
        <v>2</v>
      </c>
      <c r="LH47" s="3">
        <v>1</v>
      </c>
      <c r="LI47" s="3">
        <v>1</v>
      </c>
      <c r="LJ47" s="3">
        <v>0</v>
      </c>
      <c r="LK47" s="3">
        <v>2</v>
      </c>
      <c r="LL47" s="3">
        <v>2</v>
      </c>
      <c r="LM47" s="3">
        <v>1</v>
      </c>
      <c r="LN47" s="3">
        <v>1</v>
      </c>
      <c r="LO47" s="3">
        <v>2</v>
      </c>
      <c r="LP47" s="3">
        <v>2</v>
      </c>
      <c r="LQ47" s="3">
        <v>2</v>
      </c>
      <c r="LR47" s="3">
        <v>1</v>
      </c>
      <c r="LS47" s="3">
        <v>1</v>
      </c>
      <c r="LT47" s="3">
        <v>2</v>
      </c>
      <c r="LU47" s="3">
        <v>1</v>
      </c>
      <c r="LV47" s="3">
        <v>2</v>
      </c>
      <c r="LW47" s="3">
        <v>2</v>
      </c>
      <c r="LX47" s="3">
        <v>1</v>
      </c>
      <c r="LY47" s="3">
        <v>1</v>
      </c>
      <c r="LZ47" s="3">
        <v>1</v>
      </c>
      <c r="MA47" s="3">
        <v>1</v>
      </c>
      <c r="MB47" s="3">
        <v>1</v>
      </c>
      <c r="MC47" s="3">
        <v>1</v>
      </c>
      <c r="MD47" s="3">
        <v>2</v>
      </c>
      <c r="ME47" s="3">
        <v>0</v>
      </c>
      <c r="MF47" s="3">
        <v>2</v>
      </c>
      <c r="MG47" s="3">
        <v>1</v>
      </c>
      <c r="MH47" s="3">
        <v>2</v>
      </c>
      <c r="MI47" s="3">
        <v>2</v>
      </c>
      <c r="MJ47" s="3">
        <v>2</v>
      </c>
      <c r="MK47" s="3">
        <v>0</v>
      </c>
      <c r="ML47" s="3">
        <v>1</v>
      </c>
      <c r="MM47" s="3">
        <v>1</v>
      </c>
      <c r="MN47" s="3">
        <v>2</v>
      </c>
      <c r="MO47" s="3">
        <v>1</v>
      </c>
      <c r="MP47" s="3">
        <v>1</v>
      </c>
      <c r="MQ47" s="3">
        <v>2</v>
      </c>
      <c r="MR47" s="3">
        <v>2</v>
      </c>
      <c r="MS47" s="3">
        <v>1</v>
      </c>
      <c r="MT47" s="3">
        <v>2</v>
      </c>
      <c r="MU47" s="3">
        <v>2</v>
      </c>
      <c r="MV47" s="3">
        <v>1</v>
      </c>
      <c r="MW47" s="3">
        <v>1</v>
      </c>
      <c r="MX47" s="3">
        <v>2</v>
      </c>
      <c r="MY47" s="3">
        <v>1</v>
      </c>
      <c r="MZ47" s="3">
        <v>2</v>
      </c>
      <c r="NA47" s="3">
        <v>1</v>
      </c>
      <c r="NB47" s="3">
        <v>1</v>
      </c>
      <c r="NC47" s="3">
        <v>2</v>
      </c>
      <c r="ND47" s="3">
        <v>2</v>
      </c>
      <c r="NE47" s="3">
        <v>1</v>
      </c>
      <c r="NF47" s="3">
        <v>2</v>
      </c>
      <c r="NG47" s="3">
        <v>1</v>
      </c>
      <c r="NH47" s="3">
        <v>1</v>
      </c>
      <c r="NI47" s="3">
        <v>0</v>
      </c>
      <c r="NJ47" s="3">
        <v>1</v>
      </c>
      <c r="NK47" s="3">
        <v>0</v>
      </c>
      <c r="NL47" s="3">
        <v>1</v>
      </c>
      <c r="NM47" s="3">
        <v>0</v>
      </c>
      <c r="NN47" s="3">
        <v>1</v>
      </c>
      <c r="NO47" s="3">
        <v>1</v>
      </c>
      <c r="NP47" s="3">
        <v>0</v>
      </c>
      <c r="NQ47" s="3">
        <v>1</v>
      </c>
      <c r="NR47" s="3">
        <v>0</v>
      </c>
      <c r="NS47" s="3">
        <v>1</v>
      </c>
      <c r="NT47" s="3">
        <v>0</v>
      </c>
      <c r="NU47" s="3">
        <v>1</v>
      </c>
      <c r="NV47" s="3">
        <v>0</v>
      </c>
      <c r="NW47" s="3">
        <v>1</v>
      </c>
      <c r="NX47" s="3">
        <v>1</v>
      </c>
      <c r="NY47" s="3">
        <v>0</v>
      </c>
      <c r="NZ47" s="3">
        <v>1</v>
      </c>
      <c r="OA47" s="3">
        <v>1</v>
      </c>
      <c r="OB47" s="3">
        <v>0</v>
      </c>
      <c r="OC47" s="3">
        <v>1</v>
      </c>
      <c r="OD47" s="3">
        <v>1</v>
      </c>
      <c r="OE47" s="3">
        <v>0</v>
      </c>
      <c r="OF47" s="3">
        <v>1</v>
      </c>
      <c r="OG47" s="3">
        <v>1</v>
      </c>
      <c r="OH47" s="3">
        <v>0</v>
      </c>
      <c r="OI47" s="3">
        <v>1</v>
      </c>
      <c r="OJ47" s="3">
        <v>1</v>
      </c>
      <c r="OK47" s="3">
        <v>0</v>
      </c>
      <c r="OL47" s="3">
        <v>1</v>
      </c>
      <c r="OM47" s="3">
        <v>0</v>
      </c>
      <c r="ON47" s="3">
        <v>1</v>
      </c>
      <c r="OO47" s="3">
        <v>1</v>
      </c>
      <c r="OP47" s="3">
        <v>0</v>
      </c>
      <c r="OQ47" s="3">
        <v>1</v>
      </c>
      <c r="OR47" s="3">
        <v>0</v>
      </c>
      <c r="OS47" s="3">
        <v>1</v>
      </c>
      <c r="OT47" s="3">
        <v>1</v>
      </c>
      <c r="OU47" s="3">
        <v>0</v>
      </c>
      <c r="OV47" s="3">
        <v>1</v>
      </c>
      <c r="OW47" s="3">
        <v>1</v>
      </c>
      <c r="OX47" s="3">
        <v>0</v>
      </c>
      <c r="OY47" s="3">
        <v>1</v>
      </c>
      <c r="OZ47" s="3">
        <v>1</v>
      </c>
      <c r="PA47" s="3">
        <v>0</v>
      </c>
      <c r="PB47" s="3">
        <v>1</v>
      </c>
      <c r="PC47" s="3">
        <v>0</v>
      </c>
      <c r="PD47" s="3">
        <v>1</v>
      </c>
      <c r="PE47" s="3">
        <v>1</v>
      </c>
      <c r="PF47" s="3">
        <v>0</v>
      </c>
      <c r="PG47" s="3">
        <v>1</v>
      </c>
      <c r="PH47" s="3">
        <v>0</v>
      </c>
      <c r="PI47" s="3">
        <v>1</v>
      </c>
      <c r="PJ47" s="3">
        <v>1</v>
      </c>
      <c r="PK47" s="3">
        <v>0</v>
      </c>
      <c r="PL47" s="3">
        <v>1</v>
      </c>
      <c r="PM47" s="3">
        <v>0</v>
      </c>
      <c r="PN47" s="3">
        <v>0</v>
      </c>
      <c r="PO47" s="3">
        <v>1</v>
      </c>
      <c r="PP47" s="3">
        <v>0</v>
      </c>
      <c r="PQ47" s="3">
        <v>1</v>
      </c>
      <c r="PR47" s="3">
        <v>0</v>
      </c>
      <c r="PS47" s="3">
        <v>1</v>
      </c>
      <c r="PT47" s="3">
        <v>1</v>
      </c>
      <c r="PU47" s="3">
        <v>0</v>
      </c>
      <c r="PV47" s="3">
        <v>1</v>
      </c>
      <c r="PW47" s="3">
        <v>0</v>
      </c>
      <c r="PX47" s="3">
        <v>1</v>
      </c>
      <c r="PY47" s="3">
        <v>1</v>
      </c>
      <c r="PZ47" s="3">
        <v>0</v>
      </c>
      <c r="QA47" s="3">
        <v>1</v>
      </c>
      <c r="QB47" s="3">
        <v>1</v>
      </c>
      <c r="QC47" s="3">
        <v>0</v>
      </c>
      <c r="QD47" s="3">
        <v>1</v>
      </c>
      <c r="QE47" s="3">
        <v>1</v>
      </c>
      <c r="QF47" s="3">
        <v>0</v>
      </c>
      <c r="QG47" s="3">
        <v>1</v>
      </c>
      <c r="QH47" s="3">
        <v>0</v>
      </c>
      <c r="QI47" s="3">
        <v>1</v>
      </c>
      <c r="QJ47" s="3">
        <v>0</v>
      </c>
      <c r="QK47" s="3">
        <v>1</v>
      </c>
      <c r="QL47" s="3">
        <v>1</v>
      </c>
      <c r="QM47" s="3">
        <v>0</v>
      </c>
      <c r="QN47" s="3">
        <v>1</v>
      </c>
      <c r="QO47" s="3">
        <v>1</v>
      </c>
      <c r="QP47" s="3">
        <v>0</v>
      </c>
      <c r="QQ47" s="3">
        <v>1</v>
      </c>
      <c r="QR47" s="3">
        <v>0</v>
      </c>
      <c r="QS47" s="3">
        <v>0</v>
      </c>
      <c r="QT47" s="3">
        <v>1</v>
      </c>
      <c r="QU47" s="3">
        <v>0</v>
      </c>
      <c r="QV47" s="3">
        <v>1</v>
      </c>
      <c r="QW47" s="3">
        <v>0</v>
      </c>
      <c r="QX47" s="3">
        <v>1</v>
      </c>
      <c r="QY47" s="3">
        <v>1</v>
      </c>
      <c r="QZ47" s="3">
        <v>0</v>
      </c>
      <c r="RA47" s="3">
        <v>1</v>
      </c>
      <c r="RB47" s="3">
        <v>0</v>
      </c>
      <c r="RC47" s="3">
        <v>1</v>
      </c>
      <c r="RD47" s="3">
        <v>0</v>
      </c>
      <c r="RE47" s="3">
        <v>1</v>
      </c>
      <c r="RF47" s="3">
        <v>0</v>
      </c>
      <c r="RG47" s="3">
        <v>1</v>
      </c>
      <c r="RH47" s="3">
        <v>0</v>
      </c>
      <c r="RI47" s="3">
        <v>1</v>
      </c>
      <c r="RJ47" s="3">
        <v>1</v>
      </c>
      <c r="RK47" s="3">
        <v>0</v>
      </c>
      <c r="RL47" s="3">
        <v>1</v>
      </c>
      <c r="RM47" s="3">
        <v>0</v>
      </c>
      <c r="RN47" s="3">
        <v>0</v>
      </c>
      <c r="RO47" s="3">
        <v>1</v>
      </c>
      <c r="RP47" s="3">
        <v>0</v>
      </c>
      <c r="RQ47" s="3">
        <v>1</v>
      </c>
      <c r="RR47" s="3">
        <v>0</v>
      </c>
      <c r="RS47" s="3">
        <v>1</v>
      </c>
      <c r="RT47" s="3">
        <v>1</v>
      </c>
      <c r="RU47" s="3">
        <v>0</v>
      </c>
      <c r="RV47" s="3">
        <v>1</v>
      </c>
      <c r="RW47" s="3">
        <v>0</v>
      </c>
      <c r="RX47" s="3">
        <v>0</v>
      </c>
      <c r="RY47" s="3">
        <v>1</v>
      </c>
      <c r="RZ47" s="3">
        <v>0</v>
      </c>
      <c r="SA47" s="3">
        <v>1</v>
      </c>
      <c r="SB47" s="3">
        <v>0</v>
      </c>
      <c r="SC47" s="3">
        <v>1</v>
      </c>
      <c r="SD47" s="3">
        <v>1</v>
      </c>
      <c r="SE47" s="3">
        <v>0</v>
      </c>
      <c r="SF47" s="3">
        <v>0</v>
      </c>
      <c r="SG47" s="3">
        <v>1</v>
      </c>
      <c r="SH47" s="3">
        <v>0</v>
      </c>
      <c r="SI47" s="3">
        <v>1</v>
      </c>
      <c r="SJ47" s="3">
        <v>0</v>
      </c>
      <c r="SK47" s="3">
        <v>1</v>
      </c>
      <c r="SL47" s="3">
        <v>0</v>
      </c>
      <c r="SM47" s="3">
        <v>1</v>
      </c>
      <c r="SN47" s="3">
        <v>0</v>
      </c>
      <c r="SO47" s="3">
        <v>1</v>
      </c>
      <c r="SP47" s="3">
        <v>0</v>
      </c>
      <c r="SQ47" s="3">
        <v>1</v>
      </c>
      <c r="SR47" s="3">
        <v>0</v>
      </c>
      <c r="SS47" s="3">
        <v>1</v>
      </c>
      <c r="ST47" s="3">
        <v>0</v>
      </c>
      <c r="SU47" s="3">
        <v>1</v>
      </c>
      <c r="SV47" s="3">
        <v>0</v>
      </c>
      <c r="SW47" s="3">
        <v>1</v>
      </c>
      <c r="SX47" s="3">
        <v>0</v>
      </c>
      <c r="SY47" s="3">
        <v>1</v>
      </c>
      <c r="SZ47" s="3">
        <v>0</v>
      </c>
      <c r="TA47" s="3">
        <v>1</v>
      </c>
      <c r="TB47" s="3">
        <v>0</v>
      </c>
      <c r="TC47" s="3">
        <v>1</v>
      </c>
      <c r="TD47" s="3">
        <v>0</v>
      </c>
      <c r="TE47" s="3">
        <v>1</v>
      </c>
      <c r="TF47" s="3">
        <v>0</v>
      </c>
      <c r="TG47" s="3">
        <v>0</v>
      </c>
      <c r="TH47" s="3">
        <v>1</v>
      </c>
      <c r="TI47" s="3">
        <v>0</v>
      </c>
      <c r="TJ47" s="3">
        <v>1</v>
      </c>
      <c r="TK47" s="3">
        <v>1</v>
      </c>
      <c r="TL47" s="3">
        <v>0</v>
      </c>
      <c r="TM47" s="3">
        <v>1</v>
      </c>
      <c r="TN47" s="3">
        <v>0</v>
      </c>
      <c r="TO47" s="3">
        <v>1</v>
      </c>
      <c r="TP47" s="3">
        <v>0</v>
      </c>
      <c r="TQ47" s="3">
        <v>1</v>
      </c>
      <c r="TR47" s="3">
        <v>0</v>
      </c>
      <c r="TS47" s="3">
        <v>0</v>
      </c>
      <c r="TT47" s="3">
        <v>0</v>
      </c>
      <c r="TU47" s="3">
        <v>0</v>
      </c>
      <c r="TV47" s="3">
        <v>0</v>
      </c>
      <c r="TW47" s="3">
        <v>0</v>
      </c>
      <c r="TX47" s="3">
        <v>0</v>
      </c>
      <c r="TY47" s="3">
        <v>0</v>
      </c>
      <c r="TZ47" s="3">
        <v>0</v>
      </c>
      <c r="UA47" s="3">
        <v>0</v>
      </c>
      <c r="UB47" s="3">
        <v>0</v>
      </c>
      <c r="UC47" s="3">
        <v>0</v>
      </c>
      <c r="UD47" s="3">
        <v>0</v>
      </c>
      <c r="UE47" s="3">
        <v>0</v>
      </c>
      <c r="UF47" s="3">
        <v>1</v>
      </c>
      <c r="UG47" s="3">
        <v>0</v>
      </c>
      <c r="UH47" s="3">
        <v>1</v>
      </c>
      <c r="UI47" s="3">
        <v>0</v>
      </c>
      <c r="UJ47" s="3">
        <v>1</v>
      </c>
      <c r="UK47" s="3">
        <v>0</v>
      </c>
      <c r="UL47" s="3">
        <v>1</v>
      </c>
      <c r="UM47" s="3">
        <v>0</v>
      </c>
      <c r="UN47" s="3">
        <v>1</v>
      </c>
      <c r="UO47" s="3">
        <v>0</v>
      </c>
      <c r="UP47" s="3">
        <v>0</v>
      </c>
      <c r="UQ47" s="3">
        <v>1</v>
      </c>
      <c r="UR47" s="3">
        <v>0</v>
      </c>
      <c r="US47" s="3">
        <v>0</v>
      </c>
      <c r="UT47" s="3">
        <v>1</v>
      </c>
      <c r="UU47" s="3">
        <v>0</v>
      </c>
      <c r="UV47" s="3">
        <v>1</v>
      </c>
      <c r="UW47" s="3">
        <v>0</v>
      </c>
      <c r="UX47" s="3">
        <v>0</v>
      </c>
      <c r="UY47" s="3">
        <v>0</v>
      </c>
      <c r="UZ47" s="3">
        <v>1</v>
      </c>
      <c r="VA47" s="3">
        <v>0</v>
      </c>
      <c r="VB47" s="3">
        <v>0</v>
      </c>
      <c r="VC47" s="3">
        <v>1</v>
      </c>
      <c r="VD47" s="3">
        <v>0</v>
      </c>
      <c r="VE47" s="3">
        <v>1</v>
      </c>
      <c r="VF47" s="3">
        <v>0</v>
      </c>
      <c r="VG47" s="3">
        <v>0</v>
      </c>
      <c r="VH47" s="3">
        <v>0</v>
      </c>
      <c r="VI47" s="3">
        <v>1</v>
      </c>
      <c r="VJ47" s="3">
        <v>0</v>
      </c>
      <c r="VK47" s="3">
        <v>0</v>
      </c>
      <c r="VL47" s="3">
        <v>1</v>
      </c>
      <c r="VM47" s="3">
        <v>1</v>
      </c>
      <c r="VN47" s="3">
        <v>0</v>
      </c>
      <c r="VO47" s="3">
        <v>0</v>
      </c>
      <c r="VP47" s="3">
        <v>1</v>
      </c>
      <c r="VQ47" s="3">
        <v>0</v>
      </c>
      <c r="VR47" s="3">
        <v>1</v>
      </c>
      <c r="VS47" s="3">
        <v>1</v>
      </c>
      <c r="VT47" s="3">
        <v>0</v>
      </c>
      <c r="VU47" s="3">
        <v>1</v>
      </c>
      <c r="VV47" s="3">
        <v>0</v>
      </c>
      <c r="VW47" s="3">
        <v>0</v>
      </c>
      <c r="VX47" s="3">
        <v>1</v>
      </c>
      <c r="VY47" s="3">
        <v>0</v>
      </c>
      <c r="VZ47" s="3">
        <v>1</v>
      </c>
      <c r="WA47" s="3">
        <v>0</v>
      </c>
      <c r="WB47" s="3">
        <v>1</v>
      </c>
      <c r="WC47" s="3">
        <v>1</v>
      </c>
      <c r="WD47" s="3">
        <v>0</v>
      </c>
      <c r="WE47" s="3">
        <v>1</v>
      </c>
      <c r="WF47" s="3">
        <v>1</v>
      </c>
      <c r="WG47" s="3">
        <v>0</v>
      </c>
      <c r="WH47" s="3">
        <v>1</v>
      </c>
      <c r="WI47" s="3">
        <v>1</v>
      </c>
      <c r="WJ47" s="3">
        <v>0</v>
      </c>
      <c r="WK47" s="3">
        <v>1</v>
      </c>
      <c r="WL47" s="3">
        <v>0</v>
      </c>
      <c r="WM47" s="3">
        <v>1</v>
      </c>
      <c r="WN47" s="3">
        <v>1</v>
      </c>
      <c r="WO47" s="3">
        <v>0</v>
      </c>
      <c r="WP47" s="3">
        <v>1</v>
      </c>
      <c r="WQ47" s="3">
        <v>0</v>
      </c>
      <c r="WR47" s="3">
        <v>1</v>
      </c>
      <c r="WS47" s="3">
        <v>1</v>
      </c>
      <c r="WT47" s="3">
        <v>0</v>
      </c>
      <c r="WU47" s="3">
        <v>1</v>
      </c>
      <c r="WV47" s="3">
        <v>1</v>
      </c>
      <c r="WW47" s="3"/>
      <c r="WX47" s="3"/>
      <c r="WY47" s="3"/>
      <c r="WZ47" s="3"/>
      <c r="XA47" s="3"/>
      <c r="XB47" s="3"/>
      <c r="XC47" s="3"/>
      <c r="XD47" s="3"/>
      <c r="XE47" s="3"/>
      <c r="XF47" s="3"/>
      <c r="XG47" s="3"/>
      <c r="XH47" s="3"/>
      <c r="XI47" s="3"/>
      <c r="XJ47" s="3"/>
      <c r="XK47" s="3"/>
      <c r="XL47" s="3"/>
      <c r="XM47" s="3"/>
      <c r="XN47" s="3"/>
      <c r="XO47" s="3"/>
      <c r="XP47" s="3"/>
      <c r="XQ47" s="3"/>
      <c r="XR47" s="3"/>
      <c r="XS47" s="3"/>
      <c r="XT47" s="3"/>
      <c r="XU47" s="3"/>
      <c r="XV47" s="3"/>
      <c r="XW47" s="3"/>
      <c r="XX47" s="3"/>
      <c r="XY47" s="3"/>
      <c r="XZ47" s="3"/>
    </row>
    <row r="48" spans="2:650" x14ac:dyDescent="0.25">
      <c r="B48" s="15" t="s">
        <v>63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>
        <v>8</v>
      </c>
      <c r="AY48" s="3">
        <v>0</v>
      </c>
      <c r="AZ48" s="3">
        <v>5</v>
      </c>
      <c r="BA48" s="3">
        <v>3</v>
      </c>
      <c r="BB48" s="3">
        <v>16</v>
      </c>
      <c r="BC48" s="3">
        <v>2</v>
      </c>
      <c r="BD48" s="3">
        <v>3</v>
      </c>
      <c r="BE48" s="3">
        <v>5</v>
      </c>
      <c r="BF48" s="3">
        <v>3</v>
      </c>
      <c r="BG48" s="3">
        <v>5</v>
      </c>
      <c r="BH48" s="3">
        <v>6</v>
      </c>
      <c r="BI48" s="3">
        <v>6</v>
      </c>
      <c r="BJ48" s="3">
        <v>4</v>
      </c>
      <c r="BK48" s="3">
        <v>4</v>
      </c>
      <c r="BL48" s="3">
        <v>8</v>
      </c>
      <c r="BM48" s="3">
        <v>6</v>
      </c>
      <c r="BN48" s="3">
        <v>6</v>
      </c>
      <c r="BO48" s="3">
        <v>7</v>
      </c>
      <c r="BP48" s="3">
        <v>7</v>
      </c>
      <c r="BQ48" s="3">
        <v>7</v>
      </c>
      <c r="BR48" s="3">
        <v>8</v>
      </c>
      <c r="BS48" s="3">
        <v>4</v>
      </c>
      <c r="BT48" s="3">
        <v>6</v>
      </c>
      <c r="BU48" s="3">
        <v>8</v>
      </c>
      <c r="BV48" s="3">
        <v>6</v>
      </c>
      <c r="BW48" s="3">
        <v>9</v>
      </c>
      <c r="BX48" s="3">
        <v>8</v>
      </c>
      <c r="BY48" s="3">
        <v>8</v>
      </c>
      <c r="BZ48" s="3">
        <v>7</v>
      </c>
      <c r="CA48" s="3">
        <v>7</v>
      </c>
      <c r="CB48" s="3">
        <v>8</v>
      </c>
      <c r="CC48" s="3">
        <v>7</v>
      </c>
      <c r="CD48" s="3">
        <v>8</v>
      </c>
      <c r="CE48" s="3"/>
      <c r="CF48" s="3">
        <v>8</v>
      </c>
      <c r="CG48" s="3">
        <v>5</v>
      </c>
      <c r="CH48" s="3">
        <v>9</v>
      </c>
      <c r="CI48" s="3">
        <v>5</v>
      </c>
      <c r="CJ48" s="3">
        <v>8</v>
      </c>
      <c r="CK48" s="3">
        <v>7</v>
      </c>
      <c r="CL48" s="3">
        <v>9</v>
      </c>
      <c r="CM48" s="3">
        <v>7</v>
      </c>
      <c r="CN48" s="3">
        <v>8</v>
      </c>
      <c r="CO48" s="3">
        <v>8</v>
      </c>
      <c r="CP48" s="3">
        <v>6</v>
      </c>
      <c r="CQ48" s="3">
        <v>9</v>
      </c>
      <c r="CR48" s="3">
        <v>7</v>
      </c>
      <c r="CS48" s="3">
        <v>7</v>
      </c>
      <c r="CT48" s="3"/>
      <c r="CU48" s="3">
        <v>7</v>
      </c>
      <c r="CV48" s="3">
        <v>9</v>
      </c>
      <c r="CW48" s="3">
        <v>7</v>
      </c>
      <c r="CX48" s="3">
        <v>7</v>
      </c>
      <c r="CY48" s="3">
        <v>8</v>
      </c>
      <c r="CZ48" s="3">
        <v>7</v>
      </c>
      <c r="DA48" s="3">
        <v>6</v>
      </c>
      <c r="DB48" s="3">
        <v>7</v>
      </c>
      <c r="DC48" s="61">
        <v>10</v>
      </c>
      <c r="DD48" s="3">
        <v>8</v>
      </c>
      <c r="DE48" s="3">
        <v>6</v>
      </c>
      <c r="DF48" s="3">
        <v>6</v>
      </c>
      <c r="DG48" s="3">
        <v>8</v>
      </c>
      <c r="DH48" s="3">
        <v>6</v>
      </c>
      <c r="DI48" s="3">
        <v>9</v>
      </c>
      <c r="DJ48" s="3">
        <v>3</v>
      </c>
      <c r="DK48" s="3">
        <v>7</v>
      </c>
      <c r="DL48" s="3">
        <v>7</v>
      </c>
      <c r="DM48" s="3">
        <v>6</v>
      </c>
      <c r="DN48" s="3">
        <v>6</v>
      </c>
      <c r="DO48" s="3">
        <v>4</v>
      </c>
      <c r="DP48" s="61">
        <v>3</v>
      </c>
      <c r="DQ48" s="61">
        <v>4</v>
      </c>
      <c r="DR48" s="3">
        <v>6</v>
      </c>
      <c r="DS48" s="3">
        <v>3</v>
      </c>
      <c r="DT48" s="61">
        <v>3</v>
      </c>
      <c r="DU48" s="61">
        <v>4</v>
      </c>
      <c r="DV48" s="3">
        <v>3</v>
      </c>
      <c r="DW48" s="3">
        <v>3</v>
      </c>
      <c r="DX48" s="3">
        <v>3</v>
      </c>
      <c r="DY48" s="3">
        <v>5</v>
      </c>
      <c r="DZ48" s="3">
        <v>2</v>
      </c>
      <c r="EA48" s="3">
        <v>6</v>
      </c>
      <c r="EB48" s="3">
        <v>3</v>
      </c>
      <c r="EC48" s="3">
        <v>5</v>
      </c>
      <c r="ED48" s="3">
        <v>3</v>
      </c>
      <c r="EE48" s="3">
        <v>4</v>
      </c>
      <c r="EF48" s="3">
        <v>4</v>
      </c>
      <c r="EG48" s="3">
        <v>3</v>
      </c>
      <c r="EH48" s="3">
        <v>2</v>
      </c>
      <c r="EI48" s="3">
        <v>2</v>
      </c>
      <c r="EJ48" s="62" t="s">
        <v>501</v>
      </c>
      <c r="EK48" s="61">
        <v>6</v>
      </c>
      <c r="EL48" s="3" t="s">
        <v>502</v>
      </c>
      <c r="EM48" s="3">
        <v>3</v>
      </c>
      <c r="EN48" s="62" t="s">
        <v>501</v>
      </c>
      <c r="EO48" s="61">
        <v>6</v>
      </c>
      <c r="EP48" s="3" t="s">
        <v>502</v>
      </c>
      <c r="EQ48" s="63"/>
      <c r="ER48" s="63">
        <v>9</v>
      </c>
      <c r="ES48" s="3">
        <v>7</v>
      </c>
      <c r="ET48" s="3">
        <v>8</v>
      </c>
      <c r="EU48" s="3">
        <v>2</v>
      </c>
      <c r="EV48" s="3">
        <v>3</v>
      </c>
      <c r="EW48" s="3">
        <v>4</v>
      </c>
      <c r="EX48" s="3">
        <v>4</v>
      </c>
      <c r="EY48" s="3">
        <v>2</v>
      </c>
      <c r="EZ48" s="3">
        <v>6</v>
      </c>
      <c r="FA48" s="3">
        <v>4</v>
      </c>
      <c r="FB48" s="3">
        <v>4</v>
      </c>
      <c r="FC48" s="3">
        <v>4</v>
      </c>
      <c r="FD48" s="3">
        <v>2</v>
      </c>
      <c r="FE48" s="3">
        <v>4</v>
      </c>
      <c r="FF48" s="3">
        <v>4</v>
      </c>
      <c r="FG48" s="3">
        <v>3</v>
      </c>
      <c r="FH48" s="3">
        <v>5</v>
      </c>
      <c r="FI48" s="3">
        <v>3</v>
      </c>
      <c r="FJ48" s="3">
        <v>5</v>
      </c>
      <c r="FK48" s="3">
        <v>4</v>
      </c>
      <c r="FL48" s="3">
        <v>4</v>
      </c>
      <c r="FM48" s="3">
        <v>4</v>
      </c>
      <c r="FN48" s="3">
        <v>3</v>
      </c>
      <c r="FO48" s="3">
        <v>1</v>
      </c>
      <c r="FP48" s="3">
        <v>2</v>
      </c>
      <c r="FQ48" s="3">
        <v>1</v>
      </c>
      <c r="FR48" s="3">
        <v>3</v>
      </c>
      <c r="FS48" s="3">
        <v>4</v>
      </c>
      <c r="FT48" s="3">
        <v>1</v>
      </c>
      <c r="FU48" s="3">
        <v>5</v>
      </c>
      <c r="FV48" s="3">
        <v>5</v>
      </c>
      <c r="FW48" s="3">
        <v>3</v>
      </c>
      <c r="FX48" s="3">
        <v>5</v>
      </c>
      <c r="FY48" s="3">
        <v>4</v>
      </c>
      <c r="FZ48" s="3">
        <v>8</v>
      </c>
      <c r="GA48" s="3">
        <v>4</v>
      </c>
      <c r="GB48" s="61">
        <v>6</v>
      </c>
      <c r="GC48" s="3">
        <v>4</v>
      </c>
      <c r="GD48" s="3">
        <v>6</v>
      </c>
      <c r="GE48" s="3">
        <v>4</v>
      </c>
      <c r="GF48" s="3">
        <v>6</v>
      </c>
      <c r="GG48" s="3">
        <v>2</v>
      </c>
      <c r="GH48" s="3">
        <v>3</v>
      </c>
      <c r="GI48" s="3">
        <v>3</v>
      </c>
      <c r="GJ48" s="3">
        <v>3</v>
      </c>
      <c r="GK48" s="3">
        <v>6</v>
      </c>
      <c r="GL48" s="3">
        <v>4</v>
      </c>
      <c r="GM48" s="3">
        <v>4</v>
      </c>
      <c r="GN48" s="3">
        <v>3</v>
      </c>
      <c r="GO48" s="3">
        <v>6</v>
      </c>
      <c r="GP48" s="3">
        <v>4</v>
      </c>
      <c r="GQ48" s="3">
        <v>2</v>
      </c>
      <c r="GR48" s="3">
        <v>4</v>
      </c>
      <c r="GS48" s="3">
        <v>7</v>
      </c>
      <c r="GT48" s="3">
        <v>0</v>
      </c>
      <c r="GU48" s="3">
        <v>7</v>
      </c>
      <c r="GV48" s="3">
        <v>2</v>
      </c>
      <c r="GW48" s="3">
        <v>3</v>
      </c>
      <c r="GX48" s="3">
        <v>2</v>
      </c>
      <c r="GY48" s="3">
        <v>3</v>
      </c>
      <c r="GZ48" s="3">
        <v>1</v>
      </c>
      <c r="HA48" s="3">
        <v>5</v>
      </c>
      <c r="HB48" s="3">
        <v>1</v>
      </c>
      <c r="HC48" s="3">
        <v>2</v>
      </c>
      <c r="HD48" s="3">
        <v>5</v>
      </c>
      <c r="HE48" s="3">
        <v>3</v>
      </c>
      <c r="HF48" s="3">
        <v>5</v>
      </c>
      <c r="HG48" s="3">
        <v>3</v>
      </c>
      <c r="HH48" s="3">
        <v>5</v>
      </c>
      <c r="HI48" s="3">
        <v>7</v>
      </c>
      <c r="HJ48" s="61">
        <v>4</v>
      </c>
      <c r="HK48" s="61">
        <v>4</v>
      </c>
      <c r="HL48" s="3">
        <v>6</v>
      </c>
      <c r="HM48" s="3">
        <v>1</v>
      </c>
      <c r="HN48" s="3">
        <v>6</v>
      </c>
      <c r="HO48" s="3">
        <v>3</v>
      </c>
      <c r="HP48" s="3">
        <v>2</v>
      </c>
      <c r="HQ48" s="3">
        <v>5</v>
      </c>
      <c r="HR48" s="3">
        <v>1</v>
      </c>
      <c r="HS48" s="3">
        <v>1</v>
      </c>
      <c r="HT48" s="3">
        <v>4</v>
      </c>
      <c r="HU48" s="3">
        <v>1</v>
      </c>
      <c r="HV48" s="3">
        <v>1</v>
      </c>
      <c r="HW48" s="3">
        <v>6</v>
      </c>
      <c r="HX48" s="3">
        <v>2</v>
      </c>
      <c r="HY48" s="3">
        <v>2</v>
      </c>
      <c r="HZ48" s="3">
        <v>3</v>
      </c>
      <c r="IA48" s="3">
        <v>4</v>
      </c>
      <c r="IB48" s="3">
        <v>2</v>
      </c>
      <c r="IC48" s="3">
        <v>6</v>
      </c>
      <c r="ID48" s="3">
        <v>3</v>
      </c>
      <c r="IE48" s="3">
        <v>4</v>
      </c>
      <c r="IF48" s="3">
        <v>3</v>
      </c>
      <c r="IG48" s="3">
        <v>7</v>
      </c>
      <c r="IH48" s="3">
        <v>5</v>
      </c>
      <c r="II48" s="3">
        <v>3</v>
      </c>
      <c r="IJ48" s="3">
        <v>4</v>
      </c>
      <c r="IK48" s="3">
        <v>6</v>
      </c>
      <c r="IL48" s="3">
        <v>4</v>
      </c>
      <c r="IM48" s="3">
        <v>3</v>
      </c>
      <c r="IN48" s="3">
        <v>3</v>
      </c>
      <c r="IO48" s="3">
        <v>2</v>
      </c>
      <c r="IP48" s="3">
        <v>3</v>
      </c>
      <c r="IQ48" s="3">
        <v>1</v>
      </c>
      <c r="IR48" s="3">
        <v>2</v>
      </c>
      <c r="IS48" s="3">
        <v>1</v>
      </c>
      <c r="IT48" s="3">
        <v>3</v>
      </c>
      <c r="IU48" s="3">
        <v>1</v>
      </c>
      <c r="IV48" s="3">
        <v>2</v>
      </c>
      <c r="IW48" s="3">
        <v>5</v>
      </c>
      <c r="IX48" s="3">
        <v>1</v>
      </c>
      <c r="IY48" s="3">
        <v>4</v>
      </c>
      <c r="IZ48" s="3">
        <v>5</v>
      </c>
      <c r="JA48" s="3">
        <v>2</v>
      </c>
      <c r="JB48" s="3">
        <v>3</v>
      </c>
      <c r="JC48" s="3">
        <v>2</v>
      </c>
      <c r="JD48" s="3">
        <v>4</v>
      </c>
      <c r="JE48" s="3">
        <v>3</v>
      </c>
      <c r="JF48" s="3">
        <v>2</v>
      </c>
      <c r="JG48" s="3">
        <v>5</v>
      </c>
      <c r="JH48" s="3">
        <v>2</v>
      </c>
      <c r="JI48" s="3">
        <v>4</v>
      </c>
      <c r="JJ48" s="3">
        <v>6</v>
      </c>
      <c r="JK48" s="3">
        <v>6</v>
      </c>
      <c r="JL48" s="3">
        <v>5</v>
      </c>
      <c r="JM48" s="3">
        <v>2</v>
      </c>
      <c r="JN48" s="3">
        <v>7</v>
      </c>
      <c r="JO48" s="3">
        <v>5</v>
      </c>
      <c r="JP48" s="3">
        <v>9</v>
      </c>
      <c r="JQ48" s="3">
        <v>4</v>
      </c>
      <c r="JR48" s="3">
        <v>7</v>
      </c>
      <c r="JS48" s="3">
        <v>5</v>
      </c>
      <c r="JT48" s="3">
        <v>8</v>
      </c>
      <c r="JU48" s="3">
        <v>8</v>
      </c>
      <c r="JV48" s="3">
        <v>8</v>
      </c>
      <c r="JW48" s="3">
        <v>6</v>
      </c>
      <c r="JX48" s="3">
        <v>7</v>
      </c>
      <c r="JY48" s="3">
        <v>8</v>
      </c>
      <c r="JZ48" s="3">
        <v>9</v>
      </c>
      <c r="KA48" s="3">
        <v>7</v>
      </c>
      <c r="KB48" s="3">
        <v>7</v>
      </c>
      <c r="KC48" s="3">
        <v>7</v>
      </c>
      <c r="KD48" s="3">
        <v>8</v>
      </c>
      <c r="KE48" s="3">
        <v>7</v>
      </c>
      <c r="KF48" s="3">
        <v>6</v>
      </c>
      <c r="KG48" s="3">
        <v>9</v>
      </c>
      <c r="KH48" s="3">
        <v>8</v>
      </c>
      <c r="KI48" s="3">
        <v>5</v>
      </c>
      <c r="KJ48" s="3">
        <v>8</v>
      </c>
      <c r="KK48" s="3">
        <v>8</v>
      </c>
      <c r="KL48" s="3">
        <v>7</v>
      </c>
      <c r="KM48" s="3">
        <v>7</v>
      </c>
      <c r="KN48" s="3">
        <v>8</v>
      </c>
      <c r="KO48" s="3">
        <v>6</v>
      </c>
      <c r="KP48" s="3">
        <v>8</v>
      </c>
      <c r="KQ48" s="3">
        <v>8</v>
      </c>
      <c r="KR48" s="3">
        <v>6</v>
      </c>
      <c r="KS48" s="3">
        <v>7</v>
      </c>
      <c r="KT48" s="3">
        <v>8</v>
      </c>
      <c r="KU48" s="3">
        <v>6</v>
      </c>
      <c r="KV48" s="3">
        <v>8</v>
      </c>
      <c r="KW48" s="3">
        <v>6</v>
      </c>
      <c r="KX48" s="3">
        <v>6</v>
      </c>
      <c r="KY48" s="3">
        <v>9</v>
      </c>
      <c r="KZ48" s="3">
        <v>7</v>
      </c>
      <c r="LA48" s="3">
        <v>6</v>
      </c>
      <c r="LB48" s="3">
        <v>7</v>
      </c>
      <c r="LC48" s="3">
        <v>5</v>
      </c>
      <c r="LD48" s="3">
        <v>6</v>
      </c>
      <c r="LE48" s="3">
        <v>7</v>
      </c>
      <c r="LF48" s="3">
        <v>7</v>
      </c>
      <c r="LG48" s="3">
        <v>7</v>
      </c>
      <c r="LH48" s="3">
        <v>7</v>
      </c>
      <c r="LI48" s="3">
        <v>7</v>
      </c>
      <c r="LJ48" s="3">
        <v>6</v>
      </c>
      <c r="LK48" s="3">
        <v>4</v>
      </c>
      <c r="LL48" s="3">
        <v>9</v>
      </c>
      <c r="LM48" s="3">
        <v>6</v>
      </c>
      <c r="LN48" s="3">
        <v>8</v>
      </c>
      <c r="LO48" s="3">
        <v>8</v>
      </c>
      <c r="LP48" s="3">
        <v>4</v>
      </c>
      <c r="LQ48" s="3">
        <v>7</v>
      </c>
      <c r="LR48" s="3">
        <v>8</v>
      </c>
      <c r="LS48" s="3">
        <v>9</v>
      </c>
      <c r="LT48" s="3">
        <v>6</v>
      </c>
      <c r="LU48" s="3">
        <v>7</v>
      </c>
      <c r="LV48" s="3">
        <v>4</v>
      </c>
      <c r="LW48" s="3">
        <v>6</v>
      </c>
      <c r="LX48" s="3">
        <v>5</v>
      </c>
      <c r="LY48" s="3">
        <v>8</v>
      </c>
      <c r="LZ48" s="3">
        <v>5</v>
      </c>
      <c r="MA48" s="3">
        <v>8</v>
      </c>
      <c r="MB48" s="3">
        <v>7</v>
      </c>
      <c r="MC48" s="3">
        <v>6</v>
      </c>
      <c r="MD48" s="3">
        <v>7</v>
      </c>
      <c r="ME48" s="3">
        <v>5</v>
      </c>
      <c r="MF48" s="3">
        <v>6</v>
      </c>
      <c r="MG48" s="3">
        <v>7</v>
      </c>
      <c r="MH48" s="3">
        <v>7</v>
      </c>
      <c r="MI48" s="3">
        <v>5</v>
      </c>
      <c r="MJ48" s="3">
        <v>9</v>
      </c>
      <c r="MK48" s="3">
        <v>7</v>
      </c>
      <c r="ML48" s="3">
        <v>6</v>
      </c>
      <c r="MM48" s="3">
        <v>8</v>
      </c>
      <c r="MN48" s="3">
        <v>6</v>
      </c>
      <c r="MO48" s="3">
        <v>8</v>
      </c>
      <c r="MP48" s="3">
        <v>7</v>
      </c>
      <c r="MQ48" s="3">
        <v>5</v>
      </c>
      <c r="MR48" s="3">
        <v>7</v>
      </c>
      <c r="MS48" s="3">
        <v>6</v>
      </c>
      <c r="MT48" s="3">
        <v>8</v>
      </c>
      <c r="MU48" s="3">
        <v>6</v>
      </c>
      <c r="MV48" s="3">
        <v>6</v>
      </c>
      <c r="MW48" s="3">
        <v>8</v>
      </c>
      <c r="MX48" s="3">
        <v>8</v>
      </c>
      <c r="MY48" s="3">
        <v>5</v>
      </c>
      <c r="MZ48" s="3">
        <v>9</v>
      </c>
      <c r="NA48" s="3">
        <v>6</v>
      </c>
      <c r="NB48" s="3">
        <v>9</v>
      </c>
      <c r="NC48" s="3">
        <v>5</v>
      </c>
      <c r="ND48" s="3">
        <v>9</v>
      </c>
      <c r="NE48" s="3">
        <v>4</v>
      </c>
      <c r="NF48" s="3">
        <v>8</v>
      </c>
      <c r="NG48" s="3">
        <v>7</v>
      </c>
      <c r="NH48" s="3">
        <v>6</v>
      </c>
      <c r="NI48" s="3">
        <v>8</v>
      </c>
      <c r="NJ48" s="3">
        <v>7</v>
      </c>
      <c r="NK48" s="3">
        <v>7</v>
      </c>
      <c r="NL48" s="3">
        <v>6</v>
      </c>
      <c r="NM48" s="3">
        <v>6</v>
      </c>
      <c r="NN48" s="3">
        <v>7</v>
      </c>
      <c r="NO48" s="3">
        <v>5</v>
      </c>
      <c r="NP48" s="3">
        <v>6</v>
      </c>
      <c r="NQ48" s="3">
        <v>7</v>
      </c>
      <c r="NR48" s="3">
        <v>7</v>
      </c>
      <c r="NS48" s="3">
        <v>6</v>
      </c>
      <c r="NT48" s="3">
        <v>3</v>
      </c>
      <c r="NU48" s="3">
        <v>7</v>
      </c>
      <c r="NV48" s="3">
        <v>4</v>
      </c>
      <c r="NW48" s="3">
        <v>6</v>
      </c>
      <c r="NX48" s="3">
        <v>6</v>
      </c>
      <c r="NY48" s="3">
        <v>8</v>
      </c>
      <c r="NZ48" s="3">
        <v>3</v>
      </c>
      <c r="OA48" s="3">
        <v>5</v>
      </c>
      <c r="OB48" s="3">
        <v>5</v>
      </c>
      <c r="OC48" s="3">
        <v>4</v>
      </c>
      <c r="OD48" s="3">
        <v>4</v>
      </c>
      <c r="OE48" s="3">
        <v>5</v>
      </c>
      <c r="OF48" s="3">
        <v>4</v>
      </c>
      <c r="OG48" s="3">
        <v>5</v>
      </c>
      <c r="OH48" s="3">
        <v>5</v>
      </c>
      <c r="OI48" s="3">
        <v>2</v>
      </c>
      <c r="OJ48" s="3">
        <v>6</v>
      </c>
      <c r="OK48" s="3">
        <v>2</v>
      </c>
      <c r="OL48" s="3">
        <v>6</v>
      </c>
      <c r="OM48" s="3">
        <v>2</v>
      </c>
      <c r="ON48" s="3">
        <v>3</v>
      </c>
      <c r="OO48" s="3">
        <v>6</v>
      </c>
      <c r="OP48" s="3">
        <v>5</v>
      </c>
      <c r="OQ48" s="61">
        <f>1+3</f>
        <v>4</v>
      </c>
      <c r="OR48" s="3">
        <v>5</v>
      </c>
      <c r="OS48" s="3">
        <v>5</v>
      </c>
      <c r="OT48" s="3">
        <v>3</v>
      </c>
      <c r="OU48" s="3">
        <v>6</v>
      </c>
      <c r="OV48" s="3">
        <v>5</v>
      </c>
      <c r="OW48" s="3">
        <v>3</v>
      </c>
      <c r="OX48" s="3">
        <v>5</v>
      </c>
      <c r="OY48" s="3">
        <v>4</v>
      </c>
      <c r="OZ48" s="3">
        <v>3</v>
      </c>
      <c r="PA48" s="3">
        <v>5</v>
      </c>
      <c r="PB48" s="3">
        <v>4</v>
      </c>
      <c r="PC48" s="3">
        <v>5</v>
      </c>
      <c r="PD48" s="3">
        <v>5</v>
      </c>
      <c r="PE48" s="3">
        <v>5</v>
      </c>
      <c r="PF48" s="3">
        <v>4</v>
      </c>
      <c r="PG48" s="3">
        <v>5</v>
      </c>
      <c r="PH48" s="3">
        <v>5</v>
      </c>
      <c r="PI48" s="3">
        <v>5</v>
      </c>
      <c r="PJ48" s="3">
        <v>2</v>
      </c>
      <c r="PK48" s="3">
        <v>3</v>
      </c>
      <c r="PL48" s="3">
        <v>5</v>
      </c>
      <c r="PM48" s="3">
        <v>6</v>
      </c>
      <c r="PN48" s="3">
        <v>4</v>
      </c>
      <c r="PO48" s="3">
        <v>7</v>
      </c>
      <c r="PP48" s="3">
        <v>5</v>
      </c>
      <c r="PQ48" s="3">
        <v>3</v>
      </c>
      <c r="PR48" s="3">
        <v>6</v>
      </c>
      <c r="PS48" s="3">
        <v>2</v>
      </c>
      <c r="PT48" s="3">
        <v>4</v>
      </c>
      <c r="PU48" s="3">
        <v>5</v>
      </c>
      <c r="PV48" s="3">
        <v>3</v>
      </c>
      <c r="PW48" s="3">
        <v>5</v>
      </c>
      <c r="PX48" s="3">
        <v>5</v>
      </c>
      <c r="PY48" s="3">
        <v>5</v>
      </c>
      <c r="PZ48" s="3">
        <v>4</v>
      </c>
      <c r="QA48" s="3">
        <v>4</v>
      </c>
      <c r="QB48" s="3">
        <v>5</v>
      </c>
      <c r="QC48" s="3">
        <v>4</v>
      </c>
      <c r="QD48" s="3">
        <v>5</v>
      </c>
      <c r="QE48" s="3">
        <v>5</v>
      </c>
      <c r="QF48" s="3">
        <v>4</v>
      </c>
      <c r="QG48" s="3">
        <v>4</v>
      </c>
      <c r="QH48" s="3">
        <v>3</v>
      </c>
      <c r="QI48" s="3">
        <v>3</v>
      </c>
      <c r="QJ48" s="3">
        <v>5</v>
      </c>
      <c r="QK48" s="3">
        <v>3</v>
      </c>
      <c r="QL48" s="3">
        <v>5</v>
      </c>
      <c r="QM48" s="3">
        <v>4</v>
      </c>
      <c r="QN48" s="3">
        <v>3</v>
      </c>
      <c r="QO48" s="3">
        <v>2</v>
      </c>
      <c r="QP48" s="3">
        <v>5</v>
      </c>
      <c r="QQ48" s="3">
        <v>2</v>
      </c>
      <c r="QR48" s="3">
        <v>2</v>
      </c>
      <c r="QS48" s="3">
        <v>3</v>
      </c>
      <c r="QT48" s="3">
        <v>3</v>
      </c>
      <c r="QU48" s="3">
        <v>3</v>
      </c>
      <c r="QV48" s="3">
        <v>3</v>
      </c>
      <c r="QW48" s="3">
        <v>1</v>
      </c>
      <c r="QX48" s="3">
        <v>5</v>
      </c>
      <c r="QY48" s="3">
        <v>2</v>
      </c>
      <c r="QZ48" s="3">
        <v>4</v>
      </c>
      <c r="RA48" s="3">
        <v>1</v>
      </c>
      <c r="RB48" s="3">
        <v>5</v>
      </c>
      <c r="RC48" s="3">
        <v>1</v>
      </c>
      <c r="RD48" s="3">
        <v>5</v>
      </c>
      <c r="RE48" s="3">
        <v>2</v>
      </c>
      <c r="RF48" s="3">
        <v>2</v>
      </c>
      <c r="RG48" s="3">
        <v>2</v>
      </c>
      <c r="RH48" s="3">
        <v>3</v>
      </c>
      <c r="RI48" s="3">
        <v>2</v>
      </c>
      <c r="RJ48" s="3">
        <v>1</v>
      </c>
      <c r="RK48" s="3">
        <v>4</v>
      </c>
      <c r="RL48" s="3">
        <v>2</v>
      </c>
      <c r="RM48" s="3">
        <v>3</v>
      </c>
      <c r="RN48" s="3">
        <v>3</v>
      </c>
      <c r="RO48" s="3">
        <v>3</v>
      </c>
      <c r="RP48" s="3">
        <v>5</v>
      </c>
      <c r="RQ48" s="3">
        <v>5</v>
      </c>
      <c r="RR48" s="3">
        <v>3</v>
      </c>
      <c r="RS48" s="3">
        <v>3</v>
      </c>
      <c r="RT48" s="3">
        <v>4</v>
      </c>
      <c r="RU48" s="3">
        <v>2</v>
      </c>
      <c r="RV48" s="3">
        <v>3</v>
      </c>
      <c r="RW48" s="3">
        <v>3</v>
      </c>
      <c r="RX48" s="3">
        <v>4</v>
      </c>
      <c r="RY48" s="3">
        <v>1</v>
      </c>
      <c r="RZ48" s="3">
        <v>4</v>
      </c>
      <c r="SA48" s="3">
        <v>3</v>
      </c>
      <c r="SB48" s="3">
        <v>4</v>
      </c>
      <c r="SC48" s="3">
        <v>2</v>
      </c>
      <c r="SD48" s="3">
        <v>1</v>
      </c>
      <c r="SE48" s="3">
        <v>2</v>
      </c>
      <c r="SF48" s="3">
        <v>2</v>
      </c>
      <c r="SG48" s="3">
        <v>3</v>
      </c>
      <c r="SH48" s="3">
        <v>1</v>
      </c>
      <c r="SI48" s="3">
        <v>2</v>
      </c>
      <c r="SJ48" s="3">
        <v>3</v>
      </c>
      <c r="SK48" s="3">
        <v>2</v>
      </c>
      <c r="SL48" s="3">
        <v>1</v>
      </c>
      <c r="SM48" s="3">
        <v>3</v>
      </c>
      <c r="SN48" s="3">
        <v>3</v>
      </c>
      <c r="SO48" s="3">
        <v>0</v>
      </c>
      <c r="SP48" s="3">
        <v>2</v>
      </c>
      <c r="SQ48" s="3">
        <v>3</v>
      </c>
      <c r="SR48" s="3">
        <v>1</v>
      </c>
      <c r="SS48" s="3">
        <v>4</v>
      </c>
      <c r="ST48" s="3">
        <v>3</v>
      </c>
      <c r="SU48" s="3">
        <v>3</v>
      </c>
      <c r="SV48" s="3">
        <v>3</v>
      </c>
      <c r="SW48" s="3">
        <v>4</v>
      </c>
      <c r="SX48" s="3">
        <v>2</v>
      </c>
      <c r="SY48" s="3">
        <v>2</v>
      </c>
      <c r="SZ48" s="3">
        <v>4</v>
      </c>
      <c r="TA48" s="3">
        <v>3</v>
      </c>
      <c r="TB48" s="3">
        <v>1</v>
      </c>
      <c r="TC48" s="3">
        <v>4</v>
      </c>
      <c r="TD48" s="3">
        <v>1</v>
      </c>
      <c r="TE48" s="3">
        <v>2</v>
      </c>
      <c r="TF48" s="3">
        <v>3</v>
      </c>
      <c r="TG48" s="3">
        <v>0</v>
      </c>
      <c r="TH48" s="3">
        <v>3</v>
      </c>
      <c r="TI48" s="3">
        <v>2</v>
      </c>
      <c r="TJ48" s="3">
        <v>2</v>
      </c>
      <c r="TK48" s="3">
        <v>1</v>
      </c>
      <c r="TL48" s="3">
        <v>4</v>
      </c>
      <c r="TM48" s="3">
        <v>3</v>
      </c>
      <c r="TN48" s="3">
        <v>2</v>
      </c>
      <c r="TO48" s="3">
        <v>3</v>
      </c>
      <c r="TP48" s="3">
        <v>2</v>
      </c>
      <c r="TQ48" s="3">
        <v>2</v>
      </c>
      <c r="TR48" s="3">
        <v>1</v>
      </c>
      <c r="TS48" s="3">
        <v>4</v>
      </c>
      <c r="TT48" s="3">
        <v>1</v>
      </c>
      <c r="TU48" s="3">
        <v>3</v>
      </c>
      <c r="TV48" s="3">
        <v>4</v>
      </c>
      <c r="TW48" s="3">
        <v>2</v>
      </c>
      <c r="TX48" s="3">
        <v>2</v>
      </c>
      <c r="TY48" s="3">
        <v>4</v>
      </c>
      <c r="TZ48" s="3">
        <v>2</v>
      </c>
      <c r="UA48" s="3">
        <v>5</v>
      </c>
      <c r="UB48" s="3">
        <v>4</v>
      </c>
      <c r="UC48" s="3">
        <v>4</v>
      </c>
      <c r="UD48" s="3">
        <v>3</v>
      </c>
      <c r="UE48" s="3">
        <v>4</v>
      </c>
      <c r="UF48" s="3">
        <v>2</v>
      </c>
      <c r="UG48" s="3">
        <v>3</v>
      </c>
      <c r="UH48" s="3">
        <v>4</v>
      </c>
      <c r="UI48" s="3">
        <v>2</v>
      </c>
      <c r="UJ48" s="3">
        <v>3</v>
      </c>
      <c r="UK48" s="3">
        <v>2</v>
      </c>
      <c r="UL48" s="3">
        <v>1</v>
      </c>
      <c r="UM48" s="3">
        <v>3</v>
      </c>
      <c r="UN48" s="3">
        <v>2</v>
      </c>
      <c r="UO48" s="3">
        <v>3</v>
      </c>
      <c r="UP48" s="3">
        <v>3</v>
      </c>
      <c r="UQ48" s="3">
        <v>3</v>
      </c>
      <c r="UR48" s="3">
        <v>1</v>
      </c>
      <c r="US48" s="3">
        <v>3</v>
      </c>
      <c r="UT48" s="3">
        <v>3</v>
      </c>
      <c r="UU48" s="3">
        <v>1</v>
      </c>
      <c r="UV48" s="3">
        <v>5</v>
      </c>
      <c r="UW48" s="3">
        <v>2</v>
      </c>
      <c r="UX48" s="3">
        <v>3</v>
      </c>
      <c r="UY48" s="3">
        <v>4</v>
      </c>
      <c r="UZ48" s="3">
        <v>5</v>
      </c>
      <c r="VA48" s="3">
        <v>0</v>
      </c>
      <c r="VB48" s="3">
        <v>4</v>
      </c>
      <c r="VC48" s="3">
        <v>5</v>
      </c>
      <c r="VD48" s="3">
        <v>2</v>
      </c>
      <c r="VE48" s="3">
        <v>3</v>
      </c>
      <c r="VF48" s="3">
        <v>0</v>
      </c>
      <c r="VG48" s="3">
        <v>3</v>
      </c>
      <c r="VH48" s="3">
        <v>4</v>
      </c>
      <c r="VI48" s="3">
        <v>3</v>
      </c>
      <c r="VJ48" s="3">
        <v>3</v>
      </c>
      <c r="VK48" s="3">
        <v>2</v>
      </c>
      <c r="VL48" s="3">
        <v>6</v>
      </c>
      <c r="VM48" s="3">
        <v>3</v>
      </c>
      <c r="VN48" s="3">
        <v>5</v>
      </c>
      <c r="VO48" s="3">
        <v>5</v>
      </c>
      <c r="VP48" s="3">
        <v>6</v>
      </c>
      <c r="VQ48" s="3">
        <v>5</v>
      </c>
      <c r="VR48" s="3">
        <v>5</v>
      </c>
      <c r="VS48" s="3">
        <v>7</v>
      </c>
      <c r="VT48" s="3">
        <v>4</v>
      </c>
      <c r="VU48" s="3">
        <v>7</v>
      </c>
      <c r="VV48" s="3">
        <v>3</v>
      </c>
      <c r="VW48" s="3">
        <v>7</v>
      </c>
      <c r="VX48" s="3">
        <v>3</v>
      </c>
      <c r="VY48" s="3">
        <v>5</v>
      </c>
      <c r="VZ48" s="3">
        <v>4</v>
      </c>
      <c r="WA48" s="3">
        <v>4</v>
      </c>
      <c r="WB48" s="3">
        <v>3</v>
      </c>
      <c r="WC48" s="3">
        <v>6</v>
      </c>
      <c r="WD48" s="3">
        <v>4</v>
      </c>
      <c r="WE48" s="3">
        <v>7</v>
      </c>
      <c r="WF48" s="3">
        <v>4</v>
      </c>
      <c r="WG48" s="3">
        <v>3</v>
      </c>
      <c r="WH48" s="3">
        <v>6</v>
      </c>
      <c r="WI48" s="3">
        <v>4</v>
      </c>
      <c r="WJ48" s="3">
        <v>5</v>
      </c>
      <c r="WK48" s="3">
        <v>5</v>
      </c>
      <c r="WL48" s="3">
        <v>4</v>
      </c>
      <c r="WM48" s="3">
        <v>5</v>
      </c>
      <c r="WN48" s="3">
        <v>6</v>
      </c>
      <c r="WO48" s="3">
        <v>5</v>
      </c>
      <c r="WP48" s="3">
        <v>2</v>
      </c>
      <c r="WQ48" s="3">
        <v>4</v>
      </c>
      <c r="WR48" s="3">
        <v>5</v>
      </c>
      <c r="WS48" s="3">
        <v>4</v>
      </c>
      <c r="WT48" s="3">
        <v>4</v>
      </c>
      <c r="WU48" s="3">
        <v>5</v>
      </c>
      <c r="WV48" s="3">
        <v>3</v>
      </c>
      <c r="WW48" s="3"/>
      <c r="WX48" s="3"/>
      <c r="WY48" s="3"/>
      <c r="WZ48" s="3"/>
      <c r="XA48" s="3"/>
      <c r="XB48" s="3"/>
      <c r="XC48" s="3"/>
      <c r="XD48" s="3"/>
      <c r="XE48" s="3"/>
      <c r="XF48" s="3"/>
      <c r="XG48" s="3"/>
      <c r="XH48" s="3"/>
      <c r="XI48" s="3"/>
      <c r="XJ48" s="3"/>
      <c r="XK48" s="3"/>
      <c r="XL48" s="3"/>
      <c r="XM48" s="3"/>
      <c r="XN48" s="3"/>
      <c r="XO48" s="3"/>
      <c r="XP48" s="3"/>
      <c r="XQ48" s="3"/>
      <c r="XR48" s="3"/>
      <c r="XS48" s="3"/>
      <c r="XT48" s="3"/>
      <c r="XU48" s="3"/>
      <c r="XV48" s="3"/>
      <c r="XW48" s="3"/>
      <c r="XX48" s="3"/>
      <c r="XY48" s="3"/>
      <c r="XZ48" s="3"/>
    </row>
    <row r="49" spans="2:650" ht="15.75" thickBot="1" x14ac:dyDescent="0.3">
      <c r="B49" s="13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88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88"/>
      <c r="DQ49" s="88"/>
      <c r="DR49" s="14"/>
      <c r="DS49" s="14"/>
      <c r="DT49" s="88"/>
      <c r="DU49" s="88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89"/>
      <c r="EK49" s="88"/>
      <c r="EL49" s="14"/>
      <c r="EM49" s="14"/>
      <c r="EN49" s="89"/>
      <c r="EO49" s="88"/>
      <c r="EP49" s="14"/>
      <c r="EQ49" s="90"/>
      <c r="ER49" s="90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88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88"/>
      <c r="HK49" s="88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  <c r="IV49" s="14"/>
      <c r="IW49" s="14"/>
      <c r="IX49" s="14"/>
      <c r="IY49" s="14"/>
      <c r="IZ49" s="14"/>
      <c r="JA49" s="14"/>
      <c r="JB49" s="14"/>
      <c r="JC49" s="14"/>
      <c r="JD49" s="14"/>
      <c r="JE49" s="14"/>
      <c r="JF49" s="14"/>
      <c r="JG49" s="14"/>
      <c r="JH49" s="14"/>
      <c r="JI49" s="14"/>
      <c r="JJ49" s="14"/>
      <c r="JK49" s="14"/>
      <c r="JL49" s="14"/>
      <c r="JM49" s="14"/>
      <c r="JN49" s="14"/>
      <c r="JO49" s="14"/>
      <c r="JP49" s="14"/>
      <c r="JQ49" s="14"/>
      <c r="JR49" s="14"/>
      <c r="JS49" s="14"/>
      <c r="JT49" s="14"/>
      <c r="JU49" s="14"/>
      <c r="JV49" s="14"/>
      <c r="JW49" s="14"/>
      <c r="JX49" s="14"/>
      <c r="JY49" s="14"/>
      <c r="JZ49" s="14"/>
      <c r="KA49" s="14"/>
      <c r="KB49" s="14"/>
      <c r="KC49" s="14"/>
      <c r="KD49" s="14"/>
      <c r="KE49" s="14"/>
      <c r="KF49" s="14"/>
      <c r="KG49" s="14"/>
      <c r="KH49" s="14"/>
      <c r="KI49" s="14"/>
      <c r="KJ49" s="14"/>
      <c r="KK49" s="14"/>
      <c r="KL49" s="14"/>
      <c r="KM49" s="14"/>
      <c r="KN49" s="14"/>
      <c r="KO49" s="14"/>
      <c r="KP49" s="14"/>
      <c r="KQ49" s="14"/>
      <c r="KR49" s="14"/>
      <c r="KS49" s="14"/>
      <c r="KT49" s="14"/>
      <c r="KU49" s="14"/>
      <c r="KV49" s="14"/>
      <c r="KW49" s="14"/>
      <c r="KX49" s="14"/>
      <c r="KY49" s="14"/>
      <c r="KZ49" s="14"/>
      <c r="LA49" s="14"/>
      <c r="LB49" s="14"/>
      <c r="LC49" s="14"/>
      <c r="LD49" s="14"/>
      <c r="LE49" s="14"/>
      <c r="LF49" s="14"/>
      <c r="LG49" s="14"/>
      <c r="LH49" s="14"/>
      <c r="LI49" s="14"/>
      <c r="LJ49" s="14"/>
      <c r="LK49" s="14"/>
      <c r="LL49" s="14"/>
      <c r="LM49" s="14"/>
      <c r="LN49" s="14"/>
      <c r="LO49" s="14"/>
      <c r="LP49" s="14"/>
      <c r="LQ49" s="14"/>
      <c r="LR49" s="14"/>
      <c r="LS49" s="14"/>
      <c r="LT49" s="14"/>
      <c r="LU49" s="14"/>
      <c r="LV49" s="14"/>
      <c r="LW49" s="14"/>
      <c r="LX49" s="14"/>
      <c r="LY49" s="14"/>
      <c r="LZ49" s="14"/>
      <c r="MA49" s="14"/>
      <c r="MB49" s="14"/>
      <c r="MC49" s="14"/>
      <c r="MD49" s="14"/>
      <c r="ME49" s="14"/>
      <c r="MF49" s="14"/>
      <c r="MG49" s="14"/>
      <c r="MH49" s="14"/>
      <c r="MI49" s="14"/>
      <c r="MJ49" s="14"/>
      <c r="MK49" s="14"/>
      <c r="ML49" s="14"/>
      <c r="MM49" s="14"/>
      <c r="MN49" s="14"/>
      <c r="MO49" s="14"/>
      <c r="MP49" s="14"/>
      <c r="MQ49" s="14"/>
      <c r="MR49" s="14"/>
      <c r="MS49" s="14"/>
      <c r="MT49" s="14"/>
      <c r="MU49" s="14"/>
      <c r="MV49" s="14"/>
      <c r="MW49" s="14"/>
      <c r="MX49" s="14"/>
      <c r="MY49" s="14"/>
      <c r="MZ49" s="14"/>
      <c r="NA49" s="14"/>
      <c r="NB49" s="14"/>
      <c r="NC49" s="14"/>
      <c r="ND49" s="14"/>
      <c r="NE49" s="14"/>
      <c r="NF49" s="14"/>
      <c r="NG49" s="14"/>
      <c r="NH49" s="14"/>
      <c r="NI49" s="14"/>
      <c r="NJ49" s="14"/>
      <c r="NK49" s="14"/>
      <c r="NL49" s="14"/>
      <c r="NM49" s="14"/>
      <c r="NN49" s="14"/>
      <c r="NO49" s="14"/>
      <c r="NP49" s="14"/>
      <c r="NQ49" s="14"/>
      <c r="NR49" s="14"/>
      <c r="NS49" s="14"/>
      <c r="NT49" s="14"/>
      <c r="NU49" s="14"/>
      <c r="NV49" s="14"/>
      <c r="NW49" s="14"/>
      <c r="NX49" s="14"/>
      <c r="NY49" s="14"/>
      <c r="NZ49" s="14"/>
      <c r="OA49" s="14"/>
      <c r="OB49" s="14"/>
      <c r="OC49" s="14"/>
      <c r="OD49" s="14"/>
      <c r="OE49" s="14"/>
      <c r="OF49" s="14"/>
      <c r="OG49" s="14"/>
      <c r="OH49" s="14"/>
      <c r="OI49" s="14"/>
      <c r="OJ49" s="14"/>
      <c r="OK49" s="14"/>
      <c r="OL49" s="14"/>
      <c r="OM49" s="14"/>
      <c r="ON49" s="14"/>
      <c r="OO49" s="14"/>
      <c r="OP49" s="14"/>
      <c r="OQ49" s="14"/>
      <c r="OR49" s="14"/>
      <c r="OS49" s="14"/>
      <c r="OT49" s="14"/>
      <c r="OU49" s="14"/>
      <c r="OV49" s="14"/>
      <c r="OW49" s="14"/>
      <c r="OX49" s="14"/>
      <c r="OY49" s="14"/>
      <c r="OZ49" s="14"/>
      <c r="PA49" s="14"/>
      <c r="PB49" s="14"/>
      <c r="PC49" s="14"/>
      <c r="PD49" s="14"/>
      <c r="PE49" s="14"/>
      <c r="PF49" s="14"/>
      <c r="PG49" s="14"/>
      <c r="PH49" s="14"/>
      <c r="PI49" s="14"/>
      <c r="PJ49" s="14"/>
      <c r="PK49" s="14"/>
      <c r="PL49" s="14"/>
      <c r="PM49" s="14"/>
      <c r="PN49" s="14"/>
      <c r="PO49" s="14"/>
      <c r="PP49" s="14"/>
      <c r="PQ49" s="14"/>
      <c r="PR49" s="14"/>
      <c r="PS49" s="14"/>
      <c r="PT49" s="14"/>
      <c r="PU49" s="14"/>
      <c r="PV49" s="14"/>
      <c r="PW49" s="14"/>
      <c r="PX49" s="14"/>
      <c r="PY49" s="14"/>
      <c r="PZ49" s="14"/>
      <c r="QA49" s="14"/>
      <c r="QB49" s="14"/>
      <c r="QC49" s="14"/>
      <c r="QD49" s="14"/>
      <c r="QE49" s="14"/>
      <c r="QF49" s="14"/>
      <c r="QG49" s="14"/>
      <c r="QH49" s="14"/>
      <c r="QI49" s="14"/>
      <c r="QJ49" s="14"/>
      <c r="QK49" s="14"/>
      <c r="QL49" s="14"/>
      <c r="QM49" s="14"/>
      <c r="QN49" s="14"/>
      <c r="QO49" s="14"/>
      <c r="QP49" s="14"/>
      <c r="QQ49" s="14"/>
      <c r="QR49" s="14"/>
      <c r="QS49" s="14"/>
      <c r="QT49" s="14"/>
      <c r="QU49" s="14"/>
      <c r="QV49" s="14"/>
      <c r="QW49" s="14"/>
      <c r="QX49" s="14"/>
      <c r="QY49" s="14"/>
      <c r="QZ49" s="14"/>
      <c r="RA49" s="14"/>
      <c r="RB49" s="14"/>
      <c r="RC49" s="14"/>
      <c r="RD49" s="14"/>
      <c r="RE49" s="14"/>
      <c r="RF49" s="14"/>
      <c r="RG49" s="14"/>
      <c r="RH49" s="14"/>
      <c r="RI49" s="14"/>
      <c r="RJ49" s="14"/>
      <c r="RK49" s="14"/>
      <c r="RL49" s="14"/>
      <c r="RM49" s="14"/>
      <c r="RN49" s="14"/>
      <c r="RO49" s="14"/>
      <c r="RP49" s="14"/>
      <c r="RQ49" s="14"/>
      <c r="RR49" s="14"/>
      <c r="RS49" s="14"/>
      <c r="RT49" s="14"/>
      <c r="RU49" s="14"/>
      <c r="RV49" s="14"/>
      <c r="RW49" s="14"/>
      <c r="RX49" s="14"/>
      <c r="RY49" s="14"/>
      <c r="RZ49" s="14"/>
      <c r="SA49" s="14"/>
      <c r="SB49" s="14"/>
      <c r="SC49" s="14"/>
      <c r="SD49" s="14"/>
      <c r="SE49" s="14"/>
      <c r="SF49" s="14"/>
      <c r="SG49" s="14"/>
      <c r="SH49" s="14"/>
      <c r="SI49" s="14"/>
      <c r="SJ49" s="14"/>
      <c r="SK49" s="14"/>
      <c r="SL49" s="14"/>
      <c r="SM49" s="14"/>
      <c r="SN49" s="14"/>
      <c r="SO49" s="14"/>
      <c r="SP49" s="14"/>
      <c r="SQ49" s="14"/>
      <c r="SR49" s="14"/>
      <c r="SS49" s="14"/>
      <c r="ST49" s="14"/>
      <c r="SU49" s="14"/>
      <c r="SV49" s="14"/>
      <c r="SW49" s="14"/>
      <c r="SX49" s="14"/>
      <c r="SY49" s="14"/>
      <c r="SZ49" s="14"/>
      <c r="TA49" s="14"/>
      <c r="TB49" s="14"/>
      <c r="TC49" s="14"/>
      <c r="TD49" s="14"/>
      <c r="TE49" s="14"/>
      <c r="TF49" s="14"/>
      <c r="TG49" s="14"/>
      <c r="TH49" s="14"/>
      <c r="TI49" s="14"/>
      <c r="TJ49" s="14"/>
      <c r="TK49" s="14"/>
      <c r="TL49" s="14"/>
      <c r="TM49" s="14"/>
      <c r="TN49" s="14"/>
      <c r="TO49" s="14"/>
      <c r="TP49" s="14"/>
      <c r="TQ49" s="14"/>
      <c r="TR49" s="14"/>
      <c r="TS49" s="14"/>
      <c r="TT49" s="14"/>
      <c r="TU49" s="14"/>
      <c r="TV49" s="14"/>
      <c r="TW49" s="14"/>
      <c r="TX49" s="14"/>
      <c r="TY49" s="14"/>
      <c r="TZ49" s="14"/>
      <c r="UA49" s="14"/>
      <c r="UB49" s="14"/>
      <c r="UC49" s="14"/>
      <c r="UD49" s="14"/>
      <c r="UE49" s="14"/>
      <c r="UF49" s="14"/>
      <c r="UG49" s="14"/>
      <c r="UH49" s="14"/>
      <c r="UI49" s="14"/>
      <c r="UJ49" s="14"/>
      <c r="UK49" s="14"/>
      <c r="UL49" s="14"/>
      <c r="UM49" s="14"/>
      <c r="UN49" s="14"/>
      <c r="UO49" s="14"/>
      <c r="UP49" s="14"/>
      <c r="UQ49" s="14"/>
      <c r="UR49" s="14"/>
      <c r="US49" s="14"/>
      <c r="UT49" s="14"/>
      <c r="UU49" s="14"/>
      <c r="UV49" s="14"/>
      <c r="UW49" s="14"/>
      <c r="UX49" s="14"/>
      <c r="UY49" s="14"/>
      <c r="UZ49" s="14"/>
      <c r="VA49" s="14"/>
      <c r="VB49" s="14"/>
      <c r="VC49" s="14"/>
      <c r="VD49" s="14"/>
      <c r="VE49" s="14"/>
      <c r="VF49" s="14"/>
      <c r="VG49" s="14"/>
      <c r="VH49" s="14"/>
      <c r="VI49" s="14"/>
      <c r="VJ49" s="14"/>
      <c r="VK49" s="14"/>
      <c r="VL49" s="14"/>
      <c r="VM49" s="14"/>
      <c r="VN49" s="14"/>
      <c r="VO49" s="14"/>
      <c r="VP49" s="14"/>
      <c r="VQ49" s="14"/>
      <c r="VR49" s="14"/>
      <c r="VS49" s="14"/>
      <c r="VT49" s="14"/>
      <c r="VU49" s="14"/>
      <c r="VV49" s="14"/>
      <c r="VW49" s="14"/>
      <c r="VX49" s="14"/>
      <c r="VY49" s="14"/>
      <c r="VZ49" s="14"/>
      <c r="WA49" s="14"/>
      <c r="WB49" s="14"/>
      <c r="WC49" s="14"/>
      <c r="WD49" s="14"/>
      <c r="WE49" s="14"/>
      <c r="WF49" s="14"/>
      <c r="WG49" s="14"/>
      <c r="WH49" s="14"/>
      <c r="WI49" s="14"/>
      <c r="WJ49" s="14"/>
      <c r="WK49" s="14"/>
      <c r="WL49" s="14"/>
      <c r="WM49" s="14"/>
      <c r="WN49" s="14"/>
      <c r="WO49" s="14"/>
      <c r="WP49" s="14"/>
      <c r="WQ49" s="14"/>
      <c r="WR49" s="14"/>
      <c r="WS49" s="14"/>
      <c r="WT49" s="14"/>
      <c r="WU49" s="14"/>
      <c r="WV49" s="14"/>
      <c r="WW49" s="14"/>
      <c r="WX49" s="14"/>
      <c r="WY49" s="14"/>
      <c r="WZ49" s="14"/>
      <c r="XA49" s="14"/>
      <c r="XB49" s="14"/>
      <c r="XC49" s="14"/>
      <c r="XD49" s="14"/>
      <c r="XE49" s="14"/>
      <c r="XF49" s="14"/>
      <c r="XG49" s="14"/>
      <c r="XH49" s="14"/>
      <c r="XI49" s="14"/>
      <c r="XJ49" s="14"/>
      <c r="XK49" s="14"/>
      <c r="XL49" s="14"/>
      <c r="XM49" s="14"/>
      <c r="XN49" s="14"/>
      <c r="XO49" s="14"/>
      <c r="XP49" s="14"/>
      <c r="XQ49" s="14"/>
      <c r="XR49" s="14"/>
      <c r="XS49" s="14"/>
      <c r="XT49" s="14"/>
      <c r="XU49" s="14"/>
      <c r="XV49" s="14"/>
      <c r="XW49" s="14"/>
      <c r="XX49" s="14"/>
      <c r="XY49" s="14"/>
      <c r="XZ49" s="14"/>
    </row>
    <row r="50" spans="2:650" ht="30" x14ac:dyDescent="0.25">
      <c r="B50" s="18" t="s">
        <v>36</v>
      </c>
      <c r="C50" s="19"/>
      <c r="D50" s="19"/>
      <c r="E50" s="19"/>
      <c r="F50" s="19"/>
      <c r="G50" s="19"/>
      <c r="H50" s="19"/>
      <c r="I50" s="19"/>
      <c r="J50" s="19"/>
      <c r="K50" s="19" t="s">
        <v>88</v>
      </c>
      <c r="L50" s="19"/>
      <c r="M50" s="19" t="s">
        <v>92</v>
      </c>
      <c r="N50" s="19" t="s">
        <v>95</v>
      </c>
      <c r="O50" s="19"/>
      <c r="P50" s="19" t="s">
        <v>88</v>
      </c>
      <c r="Q50" s="19"/>
      <c r="R50" s="19" t="s">
        <v>88</v>
      </c>
      <c r="S50" s="19" t="s">
        <v>110</v>
      </c>
      <c r="T50" s="19"/>
      <c r="U50" s="19"/>
      <c r="V50" s="19"/>
      <c r="W50" s="19"/>
      <c r="X50" s="19"/>
      <c r="Y50" s="19"/>
      <c r="Z50" s="19" t="s">
        <v>131</v>
      </c>
      <c r="AA50" s="19"/>
      <c r="AB50" s="19" t="s">
        <v>141</v>
      </c>
      <c r="AC50" s="19" t="s">
        <v>145</v>
      </c>
      <c r="AD50" s="19" t="s">
        <v>92</v>
      </c>
      <c r="AE50" s="19" t="s">
        <v>154</v>
      </c>
      <c r="AF50" s="19" t="s">
        <v>156</v>
      </c>
      <c r="AG50" s="19" t="s">
        <v>92</v>
      </c>
      <c r="AH50" s="19"/>
      <c r="AI50" s="19"/>
      <c r="AJ50" s="19" t="s">
        <v>92</v>
      </c>
      <c r="AK50" s="19" t="s">
        <v>92</v>
      </c>
      <c r="AL50" s="19" t="s">
        <v>92</v>
      </c>
      <c r="AM50" s="19" t="s">
        <v>189</v>
      </c>
      <c r="AN50" s="19" t="s">
        <v>92</v>
      </c>
      <c r="AO50" s="19"/>
      <c r="AP50" s="19" t="s">
        <v>201</v>
      </c>
      <c r="AQ50" s="19" t="s">
        <v>206</v>
      </c>
      <c r="AR50" s="19"/>
      <c r="AS50" s="19" t="s">
        <v>219</v>
      </c>
      <c r="AT50" s="19"/>
      <c r="AU50" s="19" t="s">
        <v>229</v>
      </c>
      <c r="AV50" s="19"/>
      <c r="AW50" s="19"/>
      <c r="AX50" s="19"/>
      <c r="AY50" s="19" t="s">
        <v>251</v>
      </c>
      <c r="AZ50" s="19"/>
      <c r="BA50" s="19" t="s">
        <v>131</v>
      </c>
      <c r="BB50" s="19"/>
      <c r="BC50" s="19"/>
      <c r="BD50" s="19"/>
      <c r="BE50" s="19"/>
      <c r="BF50" s="19"/>
      <c r="BG50" s="19"/>
      <c r="BH50" s="19"/>
      <c r="BI50" s="19"/>
      <c r="BJ50" s="19" t="s">
        <v>131</v>
      </c>
      <c r="BK50" s="19"/>
      <c r="BL50" s="19"/>
      <c r="BM50" s="19"/>
      <c r="BN50" s="19"/>
      <c r="BO50" s="19"/>
      <c r="BP50" s="19"/>
      <c r="BQ50" s="19"/>
      <c r="BR50" s="19"/>
      <c r="BS50" s="19" t="s">
        <v>131</v>
      </c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 t="s">
        <v>131</v>
      </c>
      <c r="CF50" s="19"/>
      <c r="CG50" s="19" t="s">
        <v>290</v>
      </c>
      <c r="CH50" s="19"/>
      <c r="CI50" s="19"/>
      <c r="CJ50" s="19" t="s">
        <v>110</v>
      </c>
      <c r="CK50" s="19" t="s">
        <v>298</v>
      </c>
      <c r="CL50" s="19"/>
      <c r="CM50" s="19" t="s">
        <v>376</v>
      </c>
      <c r="CN50" s="19" t="s">
        <v>131</v>
      </c>
      <c r="CO50" s="19"/>
      <c r="CP50" s="19" t="s">
        <v>372</v>
      </c>
      <c r="CQ50" s="19"/>
      <c r="CR50" s="19"/>
      <c r="CS50" s="19"/>
      <c r="CT50" s="19" t="s">
        <v>474</v>
      </c>
      <c r="CU50" s="19"/>
      <c r="CV50" s="19" t="s">
        <v>396</v>
      </c>
      <c r="CW50" s="19"/>
      <c r="CX50" s="19" t="s">
        <v>92</v>
      </c>
      <c r="CY50" s="19"/>
      <c r="CZ50" s="19" t="s">
        <v>372</v>
      </c>
      <c r="DA50" s="19"/>
      <c r="DB50" s="19"/>
      <c r="DC50" s="19"/>
      <c r="DD50" s="19"/>
      <c r="DE50" s="19"/>
      <c r="DF50" s="19"/>
      <c r="DG50" s="19"/>
      <c r="DH50" s="19" t="s">
        <v>131</v>
      </c>
      <c r="DI50" s="19" t="s">
        <v>219</v>
      </c>
      <c r="DJ50" s="19" t="s">
        <v>443</v>
      </c>
      <c r="DK50" s="19"/>
      <c r="DL50" s="19"/>
      <c r="DM50" s="19"/>
      <c r="DN50" s="19"/>
      <c r="DO50" s="19"/>
      <c r="DP50" s="19"/>
      <c r="DQ50" s="19" t="s">
        <v>466</v>
      </c>
      <c r="DR50" s="19"/>
      <c r="DS50" s="19" t="s">
        <v>298</v>
      </c>
      <c r="DT50" s="19"/>
      <c r="DU50" s="19" t="s">
        <v>131</v>
      </c>
      <c r="DV50" s="19"/>
      <c r="DW50" s="19"/>
      <c r="DX50" s="19"/>
      <c r="DY50" s="19"/>
      <c r="DZ50" s="19"/>
      <c r="EA50" s="19"/>
      <c r="EB50" s="19"/>
      <c r="EC50" s="19"/>
      <c r="ED50" s="19"/>
      <c r="EE50" s="19" t="s">
        <v>88</v>
      </c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 t="s">
        <v>513</v>
      </c>
      <c r="FA50" s="19"/>
      <c r="FB50" s="19" t="s">
        <v>521</v>
      </c>
      <c r="FC50" s="19"/>
      <c r="FD50" s="19"/>
      <c r="FE50" s="19"/>
      <c r="FF50" s="19" t="s">
        <v>131</v>
      </c>
      <c r="FG50" s="19" t="s">
        <v>92</v>
      </c>
      <c r="FH50" s="19" t="s">
        <v>92</v>
      </c>
      <c r="FI50" s="19"/>
      <c r="FJ50" s="19"/>
      <c r="FK50" s="19" t="s">
        <v>92</v>
      </c>
      <c r="FL50" s="19"/>
      <c r="FM50" s="19"/>
      <c r="FN50" s="19" t="s">
        <v>554</v>
      </c>
      <c r="FO50" s="19"/>
      <c r="FP50" s="70" t="s">
        <v>566</v>
      </c>
      <c r="FQ50" s="70" t="s">
        <v>570</v>
      </c>
      <c r="FR50" s="19"/>
      <c r="FS50" s="19"/>
      <c r="FT50" s="19"/>
      <c r="FU50" s="19" t="s">
        <v>92</v>
      </c>
      <c r="FV50" s="19"/>
      <c r="FW50" s="19"/>
      <c r="FX50" s="19" t="s">
        <v>131</v>
      </c>
      <c r="FY50" s="19" t="s">
        <v>95</v>
      </c>
      <c r="FZ50" s="19" t="s">
        <v>637</v>
      </c>
      <c r="GA50" s="19"/>
      <c r="GB50" s="19"/>
      <c r="GC50" s="19"/>
      <c r="GD50" s="19"/>
      <c r="GE50" s="19"/>
      <c r="GF50" s="19"/>
      <c r="GG50" s="19"/>
      <c r="GH50" s="19"/>
      <c r="GI50" s="19" t="s">
        <v>622</v>
      </c>
      <c r="GJ50" s="19" t="s">
        <v>628</v>
      </c>
      <c r="GK50" s="19" t="s">
        <v>298</v>
      </c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 t="s">
        <v>131</v>
      </c>
      <c r="GX50" s="19"/>
      <c r="GY50" s="19"/>
      <c r="GZ50" s="19"/>
      <c r="HA50" s="19"/>
      <c r="HB50" s="19"/>
      <c r="HC50" s="19"/>
      <c r="HD50" s="19" t="s">
        <v>680</v>
      </c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 t="s">
        <v>219</v>
      </c>
      <c r="HS50" s="19" t="s">
        <v>694</v>
      </c>
      <c r="HT50" s="19"/>
      <c r="HU50" s="19"/>
      <c r="HV50" s="19"/>
      <c r="HW50" s="19"/>
      <c r="HX50" s="19"/>
      <c r="HY50" s="19" t="s">
        <v>705</v>
      </c>
      <c r="HZ50" s="19"/>
      <c r="IA50" s="19"/>
      <c r="IB50" s="19"/>
      <c r="IC50" s="19"/>
      <c r="ID50" s="19" t="s">
        <v>722</v>
      </c>
      <c r="IE50" s="19"/>
      <c r="IF50" s="19"/>
      <c r="IG50" s="19"/>
      <c r="IH50" s="19"/>
      <c r="II50" s="19"/>
      <c r="IJ50" s="19"/>
      <c r="IK50" s="19"/>
      <c r="IL50" s="19"/>
      <c r="IM50" s="19" t="s">
        <v>622</v>
      </c>
      <c r="IN50" s="19"/>
      <c r="IO50" s="19"/>
      <c r="IP50" s="19"/>
      <c r="IQ50" s="19"/>
      <c r="IR50" s="19" t="s">
        <v>764</v>
      </c>
      <c r="IS50" s="19" t="s">
        <v>219</v>
      </c>
      <c r="IT50" s="19" t="s">
        <v>622</v>
      </c>
      <c r="IU50" s="19"/>
      <c r="IV50" s="19"/>
      <c r="IW50" s="19"/>
      <c r="IX50" s="19" t="s">
        <v>622</v>
      </c>
      <c r="IY50" s="19"/>
      <c r="IZ50" s="19" t="s">
        <v>131</v>
      </c>
      <c r="JA50" s="19"/>
      <c r="JB50" s="19"/>
      <c r="JC50" s="19"/>
      <c r="JD50" s="19"/>
      <c r="JE50" s="19"/>
      <c r="JF50" s="19"/>
      <c r="JG50" s="19"/>
      <c r="JH50" s="19"/>
      <c r="JI50" s="19"/>
      <c r="JJ50" s="19"/>
      <c r="JK50" s="19"/>
      <c r="JL50" s="19"/>
      <c r="JM50" s="19"/>
      <c r="JN50" s="19"/>
      <c r="JO50" s="19" t="s">
        <v>131</v>
      </c>
      <c r="JP50" s="19" t="s">
        <v>92</v>
      </c>
      <c r="JQ50" s="19"/>
      <c r="JR50" s="19" t="s">
        <v>722</v>
      </c>
      <c r="JS50" s="19"/>
      <c r="JT50" s="19"/>
      <c r="JU50" s="19"/>
      <c r="JV50" s="19"/>
      <c r="JW50" s="19" t="s">
        <v>92</v>
      </c>
      <c r="JX50" s="19"/>
      <c r="JY50" s="19" t="s">
        <v>889</v>
      </c>
      <c r="JZ50" s="19"/>
      <c r="KA50" s="19"/>
      <c r="KB50" s="19"/>
      <c r="KC50" s="19" t="s">
        <v>513</v>
      </c>
      <c r="KD50" s="19"/>
      <c r="KE50" s="19" t="s">
        <v>92</v>
      </c>
      <c r="KF50" s="19"/>
      <c r="KG50" s="19" t="s">
        <v>131</v>
      </c>
      <c r="KH50" s="19"/>
      <c r="KI50" s="19"/>
      <c r="KJ50" s="19" t="s">
        <v>694</v>
      </c>
      <c r="KK50" s="19"/>
      <c r="KL50" s="19"/>
      <c r="KM50" s="19"/>
      <c r="KN50" s="19"/>
      <c r="KO50" s="19"/>
      <c r="KP50" s="19"/>
      <c r="KQ50" s="19"/>
      <c r="KR50" s="19"/>
      <c r="KS50" s="19" t="s">
        <v>954</v>
      </c>
      <c r="KT50" s="19"/>
      <c r="KU50" s="19"/>
      <c r="KV50" s="19" t="s">
        <v>92</v>
      </c>
      <c r="KW50" s="19"/>
      <c r="KX50" s="19"/>
      <c r="KY50" s="19"/>
      <c r="KZ50" s="19"/>
      <c r="LA50" s="19" t="s">
        <v>131</v>
      </c>
      <c r="LB50" s="19"/>
      <c r="LC50" s="19"/>
      <c r="LD50" s="19"/>
      <c r="LE50" s="19" t="s">
        <v>131</v>
      </c>
      <c r="LF50" s="19"/>
      <c r="LG50" s="19"/>
      <c r="LH50" s="19" t="s">
        <v>1012</v>
      </c>
      <c r="LI50" s="19"/>
      <c r="LJ50" s="19" t="s">
        <v>131</v>
      </c>
      <c r="LK50" s="19"/>
      <c r="LL50" s="19"/>
      <c r="LM50" s="19" t="s">
        <v>1025</v>
      </c>
      <c r="LN50" s="19" t="s">
        <v>131</v>
      </c>
      <c r="LO50" s="19"/>
      <c r="LP50" s="19"/>
      <c r="LQ50" s="19" t="s">
        <v>131</v>
      </c>
      <c r="LR50" s="19" t="s">
        <v>131</v>
      </c>
      <c r="LS50" s="19" t="s">
        <v>1047</v>
      </c>
      <c r="LT50" s="19" t="s">
        <v>131</v>
      </c>
      <c r="LU50" s="19"/>
      <c r="LV50" s="19" t="s">
        <v>1064</v>
      </c>
      <c r="LW50" s="19"/>
      <c r="LX50" s="19"/>
      <c r="LY50" s="19"/>
      <c r="LZ50" s="19"/>
      <c r="MA50" s="19"/>
      <c r="MB50" s="19"/>
      <c r="MC50" s="19"/>
      <c r="MD50" s="19"/>
      <c r="ME50" s="19"/>
      <c r="MF50" s="19"/>
      <c r="MG50" s="19"/>
      <c r="MH50" s="19"/>
      <c r="MI50" s="19"/>
      <c r="MJ50" s="19"/>
      <c r="MK50" s="19"/>
      <c r="ML50" s="19"/>
      <c r="MM50" s="19" t="s">
        <v>131</v>
      </c>
      <c r="MN50" s="19"/>
      <c r="MO50" s="19"/>
      <c r="MP50" s="19"/>
      <c r="MQ50" s="19"/>
      <c r="MR50" s="19"/>
      <c r="MS50" s="19"/>
      <c r="MT50" s="19"/>
      <c r="MU50" s="19"/>
      <c r="MV50" s="19" t="s">
        <v>88</v>
      </c>
      <c r="MW50" s="19"/>
      <c r="MX50" s="19"/>
      <c r="MY50" s="19"/>
      <c r="MZ50" s="19"/>
      <c r="NA50" s="19"/>
      <c r="NB50" s="19"/>
      <c r="NC50" s="19"/>
      <c r="ND50" s="19"/>
      <c r="NE50" s="19"/>
      <c r="NF50" s="19"/>
      <c r="NG50" s="19"/>
      <c r="NH50" s="19"/>
      <c r="NI50" s="19"/>
      <c r="NJ50" s="19" t="s">
        <v>131</v>
      </c>
      <c r="NK50" s="19"/>
      <c r="NL50" s="19"/>
      <c r="NM50" s="19"/>
      <c r="NN50" s="19"/>
      <c r="NO50" s="19"/>
      <c r="NP50" s="19" t="s">
        <v>88</v>
      </c>
      <c r="NQ50" s="19" t="s">
        <v>88</v>
      </c>
      <c r="NR50" s="19"/>
      <c r="NS50" s="19"/>
      <c r="NT50" s="19"/>
      <c r="NU50" s="19"/>
      <c r="NV50" s="19" t="s">
        <v>298</v>
      </c>
      <c r="NW50" s="19"/>
      <c r="NX50" s="19" t="s">
        <v>131</v>
      </c>
      <c r="NY50" s="19"/>
      <c r="NZ50" s="19"/>
      <c r="OA50" s="19"/>
      <c r="OB50" s="19"/>
      <c r="OC50" s="19"/>
      <c r="OD50" s="19"/>
      <c r="OE50" s="19"/>
      <c r="OF50" s="19"/>
      <c r="OG50" s="19"/>
      <c r="OH50" s="19"/>
      <c r="OI50" s="19"/>
      <c r="OJ50" s="19"/>
      <c r="OK50" s="19"/>
      <c r="OL50" s="19"/>
      <c r="OM50" s="19"/>
      <c r="ON50" s="19"/>
      <c r="OO50" s="19" t="s">
        <v>1242</v>
      </c>
      <c r="OP50" s="19"/>
      <c r="OQ50" s="19"/>
      <c r="OR50" s="19"/>
      <c r="OS50" s="19"/>
      <c r="OT50" s="19"/>
      <c r="OU50" s="19" t="s">
        <v>131</v>
      </c>
      <c r="OV50" s="19"/>
      <c r="OW50" s="19"/>
      <c r="OX50" s="19"/>
      <c r="OY50" s="19" t="s">
        <v>1265</v>
      </c>
      <c r="OZ50" s="19" t="s">
        <v>1271</v>
      </c>
      <c r="PA50" s="19" t="s">
        <v>1273</v>
      </c>
      <c r="PB50" s="19"/>
      <c r="PC50" s="19"/>
      <c r="PD50" s="19"/>
      <c r="PE50" s="19"/>
      <c r="PF50" s="19"/>
      <c r="PG50" s="19"/>
      <c r="PH50" s="19" t="s">
        <v>1288</v>
      </c>
      <c r="PI50" s="19"/>
      <c r="PJ50" s="19"/>
      <c r="PK50" s="19" t="s">
        <v>1306</v>
      </c>
      <c r="PL50" s="19"/>
      <c r="PM50" s="19"/>
      <c r="PN50" s="19" t="s">
        <v>1313</v>
      </c>
      <c r="PO50" s="19" t="s">
        <v>88</v>
      </c>
      <c r="PP50" s="19"/>
      <c r="PQ50" s="19"/>
      <c r="PR50" s="19"/>
      <c r="PS50" s="19"/>
      <c r="PT50" s="19"/>
      <c r="PU50" s="19"/>
      <c r="PV50" s="19" t="s">
        <v>131</v>
      </c>
      <c r="PW50" s="19"/>
      <c r="PX50" s="19" t="s">
        <v>88</v>
      </c>
      <c r="PY50" s="19" t="s">
        <v>88</v>
      </c>
      <c r="PZ50" s="19"/>
      <c r="QA50" s="19"/>
      <c r="QB50" s="19"/>
      <c r="QC50" s="19"/>
      <c r="QD50" s="19"/>
      <c r="QE50" s="19" t="s">
        <v>131</v>
      </c>
      <c r="QF50" s="19"/>
      <c r="QG50" s="19"/>
      <c r="QH50" s="19" t="s">
        <v>1025</v>
      </c>
      <c r="QI50" s="19"/>
      <c r="QJ50" s="19"/>
      <c r="QK50" s="19"/>
      <c r="QL50" s="19"/>
      <c r="QM50" s="19"/>
      <c r="QN50" s="19" t="s">
        <v>722</v>
      </c>
      <c r="QO50" s="19" t="s">
        <v>88</v>
      </c>
      <c r="QP50" s="19" t="s">
        <v>131</v>
      </c>
      <c r="QQ50" s="19"/>
      <c r="QR50" s="19"/>
      <c r="QS50" s="19"/>
      <c r="QT50" s="19"/>
      <c r="QU50" s="19" t="s">
        <v>88</v>
      </c>
      <c r="QV50" s="19" t="s">
        <v>1426</v>
      </c>
      <c r="QW50" s="19" t="s">
        <v>131</v>
      </c>
      <c r="QX50" s="19"/>
      <c r="QY50" s="19"/>
      <c r="QZ50" s="19"/>
      <c r="RA50" s="19"/>
      <c r="RB50" s="19"/>
      <c r="RC50" s="19" t="s">
        <v>88</v>
      </c>
      <c r="RD50" s="19"/>
      <c r="RE50" s="19"/>
      <c r="RF50" s="19"/>
      <c r="RG50" s="19"/>
      <c r="RH50" s="19"/>
      <c r="RI50" s="19" t="s">
        <v>1457</v>
      </c>
      <c r="RJ50" s="19"/>
      <c r="RK50" s="19" t="s">
        <v>1464</v>
      </c>
      <c r="RL50" s="19"/>
      <c r="RM50" s="19"/>
      <c r="RN50" s="19"/>
      <c r="RO50" s="19"/>
      <c r="RP50" s="19"/>
      <c r="RQ50" s="19"/>
      <c r="RR50" s="19" t="s">
        <v>88</v>
      </c>
      <c r="RS50" s="19" t="s">
        <v>298</v>
      </c>
      <c r="RT50" s="19"/>
      <c r="RU50" s="19" t="s">
        <v>131</v>
      </c>
      <c r="RV50" s="19"/>
      <c r="RW50" s="19"/>
      <c r="RX50" s="19"/>
      <c r="RY50" s="19"/>
      <c r="RZ50" s="19"/>
      <c r="SA50" s="19"/>
      <c r="SB50" s="19"/>
      <c r="SC50" s="19"/>
      <c r="SD50" s="19"/>
      <c r="SE50" s="19" t="s">
        <v>92</v>
      </c>
      <c r="SF50" s="19"/>
      <c r="SG50" s="19" t="s">
        <v>1522</v>
      </c>
      <c r="SH50" s="19"/>
      <c r="SI50" s="19"/>
      <c r="SJ50" s="19"/>
      <c r="SK50" s="19"/>
      <c r="SL50" s="19"/>
      <c r="SM50" s="19"/>
      <c r="SN50" s="19"/>
      <c r="SO50" s="19"/>
      <c r="SP50" s="19"/>
      <c r="SQ50" s="19"/>
      <c r="SR50" s="19" t="s">
        <v>131</v>
      </c>
      <c r="SS50" s="19"/>
      <c r="ST50" s="19"/>
      <c r="SU50" s="19"/>
      <c r="SV50" s="19"/>
      <c r="SW50" s="19"/>
      <c r="SX50" s="19"/>
      <c r="SY50" s="19"/>
      <c r="SZ50" s="19"/>
      <c r="TA50" s="19" t="s">
        <v>131</v>
      </c>
      <c r="TB50" s="19"/>
      <c r="TC50" s="19"/>
      <c r="TD50" s="19"/>
      <c r="TE50" s="19"/>
      <c r="TF50" s="19"/>
      <c r="TG50" s="19"/>
      <c r="TH50" s="19"/>
      <c r="TI50" s="19"/>
      <c r="TJ50" s="19"/>
      <c r="TK50" s="19"/>
      <c r="TL50" s="19" t="s">
        <v>131</v>
      </c>
      <c r="TM50" s="19"/>
      <c r="TN50" s="19"/>
      <c r="TO50" s="19"/>
      <c r="TP50" s="19"/>
      <c r="TQ50" s="19"/>
      <c r="TR50" s="19" t="s">
        <v>570</v>
      </c>
      <c r="TS50" s="19"/>
      <c r="TT50" s="19"/>
      <c r="TU50" s="19"/>
      <c r="TV50" s="19"/>
      <c r="TW50" s="19"/>
      <c r="TX50" s="19"/>
      <c r="TY50" s="19"/>
      <c r="TZ50" s="19"/>
      <c r="UA50" s="19"/>
      <c r="UB50" s="19" t="s">
        <v>131</v>
      </c>
      <c r="UC50" s="19" t="s">
        <v>88</v>
      </c>
      <c r="UD50" s="19"/>
      <c r="UE50" s="19"/>
      <c r="UF50" s="19"/>
      <c r="UG50" s="19"/>
      <c r="UH50" s="19"/>
      <c r="UI50" s="19" t="s">
        <v>131</v>
      </c>
      <c r="UJ50" s="19"/>
      <c r="UK50" s="19"/>
      <c r="UL50" s="19"/>
      <c r="UM50" s="19"/>
      <c r="UN50" s="19"/>
      <c r="UO50" s="19"/>
      <c r="UP50" s="19" t="s">
        <v>1640</v>
      </c>
      <c r="UQ50" s="19"/>
      <c r="UR50" s="19"/>
      <c r="US50" s="19"/>
      <c r="UT50" s="19"/>
      <c r="UU50" s="19"/>
      <c r="UV50" s="19"/>
      <c r="UW50" s="19"/>
      <c r="UX50" s="19"/>
      <c r="UY50" s="19"/>
      <c r="UZ50" s="19"/>
      <c r="VA50" s="19"/>
      <c r="VB50" s="19"/>
      <c r="VC50" s="19" t="s">
        <v>131</v>
      </c>
      <c r="VD50" s="19"/>
      <c r="VE50" s="19"/>
      <c r="VF50" s="19"/>
      <c r="VG50" s="19"/>
      <c r="VH50" s="19"/>
      <c r="VI50" s="19"/>
      <c r="VJ50" s="19"/>
      <c r="VK50" s="19"/>
      <c r="VL50" s="19"/>
      <c r="VM50" s="19" t="s">
        <v>1706</v>
      </c>
      <c r="VN50" s="19"/>
      <c r="VO50" s="19"/>
      <c r="VP50" s="19"/>
      <c r="VQ50" s="19"/>
      <c r="VR50" s="19"/>
      <c r="VS50" s="19"/>
      <c r="VT50" s="19" t="s">
        <v>131</v>
      </c>
      <c r="VU50" s="19"/>
      <c r="VV50" s="19"/>
      <c r="VW50" s="19"/>
      <c r="VX50" s="19"/>
      <c r="VY50" s="19" t="s">
        <v>1736</v>
      </c>
      <c r="VZ50" s="19"/>
      <c r="WA50" s="19" t="s">
        <v>131</v>
      </c>
      <c r="WB50" s="19"/>
      <c r="WC50" s="19"/>
      <c r="WD50" s="19"/>
      <c r="WE50" s="19" t="s">
        <v>131</v>
      </c>
      <c r="WF50" s="70" t="s">
        <v>1767</v>
      </c>
      <c r="WG50" s="19"/>
      <c r="WH50" s="19"/>
      <c r="WI50" s="19"/>
      <c r="WJ50" s="19"/>
      <c r="WK50" s="70" t="s">
        <v>1793</v>
      </c>
      <c r="WL50" s="19"/>
      <c r="WM50" s="19" t="s">
        <v>1804</v>
      </c>
      <c r="WN50" s="19"/>
      <c r="WO50" s="19"/>
      <c r="WP50" s="19"/>
      <c r="WQ50" s="19" t="s">
        <v>131</v>
      </c>
      <c r="WR50" s="19"/>
      <c r="WS50" s="19"/>
      <c r="WT50" s="19" t="s">
        <v>88</v>
      </c>
      <c r="WU50" s="19" t="s">
        <v>88</v>
      </c>
      <c r="WV50" s="19"/>
      <c r="WW50" s="19"/>
      <c r="WX50" s="19"/>
      <c r="WY50" s="19"/>
      <c r="WZ50" s="19"/>
      <c r="XA50" s="19"/>
      <c r="XB50" s="19"/>
      <c r="XC50" s="19"/>
      <c r="XD50" s="19"/>
      <c r="XE50" s="19"/>
      <c r="XF50" s="19"/>
      <c r="XG50" s="19"/>
      <c r="XH50" s="19"/>
      <c r="XI50" s="19"/>
      <c r="XJ50" s="19"/>
      <c r="XK50" s="19"/>
      <c r="XL50" s="19"/>
      <c r="XM50" s="19"/>
      <c r="XN50" s="19"/>
      <c r="XO50" s="19"/>
      <c r="XP50" s="19"/>
      <c r="XQ50" s="19"/>
      <c r="XR50" s="19"/>
      <c r="XS50" s="19"/>
      <c r="XT50" s="19"/>
      <c r="XU50" s="19"/>
      <c r="XV50" s="19"/>
      <c r="XW50" s="19"/>
      <c r="XX50" s="19"/>
      <c r="XY50" s="19"/>
      <c r="XZ50" s="19"/>
    </row>
    <row r="51" spans="2:650" x14ac:dyDescent="0.25">
      <c r="B51" s="6" t="s">
        <v>37</v>
      </c>
      <c r="E51" t="s">
        <v>49</v>
      </c>
      <c r="F51" t="s">
        <v>64</v>
      </c>
      <c r="G51" t="s">
        <v>75</v>
      </c>
      <c r="H51" t="s">
        <v>80</v>
      </c>
      <c r="I51" t="s">
        <v>82</v>
      </c>
      <c r="J51" t="s">
        <v>83</v>
      </c>
      <c r="K51" t="s">
        <v>87</v>
      </c>
      <c r="M51" t="s">
        <v>93</v>
      </c>
      <c r="N51" t="s">
        <v>96</v>
      </c>
      <c r="P51" t="s">
        <v>102</v>
      </c>
      <c r="R51" t="s">
        <v>107</v>
      </c>
      <c r="S51" t="s">
        <v>111</v>
      </c>
      <c r="W51" t="s">
        <v>119</v>
      </c>
      <c r="Y51" t="s">
        <v>129</v>
      </c>
      <c r="Z51" t="s">
        <v>130</v>
      </c>
      <c r="AB51" t="s">
        <v>140</v>
      </c>
      <c r="AC51" t="s">
        <v>144</v>
      </c>
      <c r="AD51" t="s">
        <v>146</v>
      </c>
      <c r="AE51" t="s">
        <v>150</v>
      </c>
      <c r="AF51" t="s">
        <v>157</v>
      </c>
      <c r="AG51" t="s">
        <v>159</v>
      </c>
      <c r="AJ51" t="s">
        <v>170</v>
      </c>
      <c r="AK51" t="s">
        <v>179</v>
      </c>
      <c r="AL51" t="s">
        <v>185</v>
      </c>
      <c r="AM51" t="s">
        <v>190</v>
      </c>
      <c r="AN51" t="s">
        <v>191</v>
      </c>
      <c r="AP51" t="s">
        <v>205</v>
      </c>
      <c r="AQ51" t="s">
        <v>207</v>
      </c>
      <c r="AS51" t="s">
        <v>220</v>
      </c>
      <c r="AU51" t="s">
        <v>230</v>
      </c>
      <c r="AX51" t="s">
        <v>236</v>
      </c>
      <c r="AY51" t="s">
        <v>252</v>
      </c>
      <c r="BA51" t="s">
        <v>243</v>
      </c>
      <c r="BJ51" t="s">
        <v>278</v>
      </c>
      <c r="BS51" t="s">
        <v>279</v>
      </c>
      <c r="CE51" t="s">
        <v>381</v>
      </c>
      <c r="CG51" t="s">
        <v>291</v>
      </c>
      <c r="CJ51" t="s">
        <v>295</v>
      </c>
      <c r="CK51" t="s">
        <v>299</v>
      </c>
      <c r="CM51" t="s">
        <v>356</v>
      </c>
      <c r="CN51" t="s">
        <v>360</v>
      </c>
      <c r="CP51" t="s">
        <v>373</v>
      </c>
      <c r="CT51" t="s">
        <v>475</v>
      </c>
      <c r="CV51" t="s">
        <v>394</v>
      </c>
      <c r="CX51" t="s">
        <v>404</v>
      </c>
      <c r="CZ51" t="s">
        <v>407</v>
      </c>
      <c r="DH51" t="s">
        <v>431</v>
      </c>
      <c r="DI51" t="s">
        <v>436</v>
      </c>
      <c r="DJ51" t="s">
        <v>440</v>
      </c>
      <c r="DQ51" t="s">
        <v>467</v>
      </c>
      <c r="DS51" t="s">
        <v>473</v>
      </c>
      <c r="DU51" t="s">
        <v>479</v>
      </c>
      <c r="DX51" t="s">
        <v>483</v>
      </c>
      <c r="EE51" t="s">
        <v>488</v>
      </c>
      <c r="EZ51" t="s">
        <v>514</v>
      </c>
      <c r="FB51" t="s">
        <v>519</v>
      </c>
      <c r="FF51" t="s">
        <v>531</v>
      </c>
      <c r="FG51" t="s">
        <v>538</v>
      </c>
      <c r="FH51" t="s">
        <v>543</v>
      </c>
      <c r="FK51" t="s">
        <v>541</v>
      </c>
      <c r="FN51" t="s">
        <v>563</v>
      </c>
      <c r="FP51" t="s">
        <v>562</v>
      </c>
      <c r="FQ51" t="s">
        <v>571</v>
      </c>
      <c r="FU51" t="s">
        <v>583</v>
      </c>
      <c r="FX51" t="s">
        <v>595</v>
      </c>
      <c r="FY51" t="s">
        <v>965</v>
      </c>
      <c r="FZ51" t="s">
        <v>602</v>
      </c>
      <c r="GI51" t="s">
        <v>623</v>
      </c>
      <c r="GJ51" t="s">
        <v>626</v>
      </c>
      <c r="GK51" t="s">
        <v>299</v>
      </c>
      <c r="GW51" t="s">
        <v>658</v>
      </c>
      <c r="HD51" t="s">
        <v>672</v>
      </c>
      <c r="HR51" t="s">
        <v>690</v>
      </c>
      <c r="HS51" t="s">
        <v>695</v>
      </c>
      <c r="HY51" t="s">
        <v>700</v>
      </c>
      <c r="ID51" t="s">
        <v>723</v>
      </c>
      <c r="IM51" t="s">
        <v>747</v>
      </c>
      <c r="IR51" t="s">
        <v>765</v>
      </c>
      <c r="IS51" t="s">
        <v>772</v>
      </c>
      <c r="IT51" t="s">
        <v>747</v>
      </c>
      <c r="IX51" t="s">
        <v>790</v>
      </c>
      <c r="IZ51" t="s">
        <v>801</v>
      </c>
      <c r="JO51" t="s">
        <v>848</v>
      </c>
      <c r="JP51" t="s">
        <v>856</v>
      </c>
      <c r="JR51" t="s">
        <v>864</v>
      </c>
      <c r="JW51" t="s">
        <v>878</v>
      </c>
      <c r="JY51" t="s">
        <v>890</v>
      </c>
      <c r="KC51" t="s">
        <v>899</v>
      </c>
      <c r="KE51" t="s">
        <v>913</v>
      </c>
      <c r="KG51" t="s">
        <v>920</v>
      </c>
      <c r="KJ51" t="s">
        <v>927</v>
      </c>
      <c r="KS51" t="s">
        <v>955</v>
      </c>
      <c r="KV51" t="s">
        <v>963</v>
      </c>
      <c r="LA51" t="s">
        <v>988</v>
      </c>
      <c r="LE51" t="s">
        <v>999</v>
      </c>
      <c r="LH51" t="s">
        <v>1013</v>
      </c>
      <c r="LJ51" t="s">
        <v>1015</v>
      </c>
      <c r="LM51" t="s">
        <v>1026</v>
      </c>
      <c r="LN51" t="s">
        <v>284</v>
      </c>
      <c r="LQ51" t="s">
        <v>1039</v>
      </c>
      <c r="LR51" t="s">
        <v>1042</v>
      </c>
      <c r="LS51" t="s">
        <v>1045</v>
      </c>
      <c r="LT51" t="s">
        <v>1056</v>
      </c>
      <c r="LV51" t="s">
        <v>1065</v>
      </c>
      <c r="MM51" t="s">
        <v>766</v>
      </c>
      <c r="MV51" t="s">
        <v>1130</v>
      </c>
      <c r="NJ51" t="s">
        <v>1166</v>
      </c>
      <c r="NP51" t="s">
        <v>1184</v>
      </c>
      <c r="NQ51" t="s">
        <v>1188</v>
      </c>
      <c r="NV51" t="s">
        <v>1203</v>
      </c>
      <c r="NX51" t="s">
        <v>1207</v>
      </c>
      <c r="OO51" t="s">
        <v>1243</v>
      </c>
      <c r="OU51" t="s">
        <v>1208</v>
      </c>
      <c r="OY51" t="s">
        <v>690</v>
      </c>
      <c r="OZ51" t="s">
        <v>1272</v>
      </c>
      <c r="PA51" t="s">
        <v>1274</v>
      </c>
      <c r="PH51" t="s">
        <v>1289</v>
      </c>
      <c r="PK51" t="s">
        <v>1304</v>
      </c>
      <c r="PN51" t="s">
        <v>1314</v>
      </c>
      <c r="PO51" t="s">
        <v>1324</v>
      </c>
      <c r="PV51" t="s">
        <v>1343</v>
      </c>
      <c r="PX51" t="s">
        <v>1350</v>
      </c>
      <c r="PY51" t="s">
        <v>1352</v>
      </c>
      <c r="QE51" t="s">
        <v>1208</v>
      </c>
      <c r="QH51" t="s">
        <v>1383</v>
      </c>
      <c r="QN51" t="s">
        <v>1394</v>
      </c>
      <c r="QO51" t="s">
        <v>1403</v>
      </c>
      <c r="QP51" t="s">
        <v>1408</v>
      </c>
      <c r="QU51" t="s">
        <v>1423</v>
      </c>
      <c r="QV51" t="s">
        <v>1427</v>
      </c>
      <c r="QW51" t="s">
        <v>1432</v>
      </c>
      <c r="RC51" t="s">
        <v>1446</v>
      </c>
      <c r="RI51" t="s">
        <v>1458</v>
      </c>
      <c r="RK51" t="s">
        <v>1463</v>
      </c>
      <c r="RR51" t="s">
        <v>1478</v>
      </c>
      <c r="RS51" t="s">
        <v>473</v>
      </c>
      <c r="RU51" t="s">
        <v>1489</v>
      </c>
      <c r="SE51" t="s">
        <v>1588</v>
      </c>
      <c r="SG51" t="s">
        <v>1523</v>
      </c>
      <c r="SR51" t="s">
        <v>1547</v>
      </c>
      <c r="TA51" t="s">
        <v>1561</v>
      </c>
      <c r="TL51" t="s">
        <v>794</v>
      </c>
      <c r="TR51" s="26" t="s">
        <v>1595</v>
      </c>
      <c r="UB51" t="s">
        <v>1208</v>
      </c>
      <c r="UC51" t="s">
        <v>1613</v>
      </c>
      <c r="UI51" t="s">
        <v>1636</v>
      </c>
      <c r="UP51" t="s">
        <v>1639</v>
      </c>
      <c r="VC51" t="s">
        <v>1677</v>
      </c>
      <c r="VM51" t="s">
        <v>1707</v>
      </c>
      <c r="VT51" t="s">
        <v>1208</v>
      </c>
      <c r="VY51" t="s">
        <v>1737</v>
      </c>
      <c r="WA51" t="s">
        <v>1749</v>
      </c>
      <c r="WE51" t="s">
        <v>1764</v>
      </c>
      <c r="WF51" t="s">
        <v>1766</v>
      </c>
      <c r="WK51" t="s">
        <v>1794</v>
      </c>
      <c r="WM51" t="s">
        <v>1728</v>
      </c>
      <c r="WQ51" t="s">
        <v>1820</v>
      </c>
      <c r="WT51" t="s">
        <v>1843</v>
      </c>
      <c r="WU51" t="s">
        <v>1841</v>
      </c>
    </row>
    <row r="52" spans="2:650" x14ac:dyDescent="0.25">
      <c r="B52" s="4" t="s">
        <v>38</v>
      </c>
      <c r="C52" s="1"/>
      <c r="D52" s="1"/>
      <c r="E52" s="1">
        <v>14.84</v>
      </c>
      <c r="F52" s="22">
        <f>(4.98+1.68)*1.0825</f>
        <v>7.2094500000000004</v>
      </c>
      <c r="G52" s="22">
        <f>2.599*5.2</f>
        <v>13.514800000000001</v>
      </c>
      <c r="H52" s="1">
        <v>4.22</v>
      </c>
      <c r="I52" s="1">
        <v>10.79</v>
      </c>
      <c r="J52" s="22">
        <f>(1.85+1.28)*1.0825</f>
        <v>3.3882249999999998</v>
      </c>
      <c r="K52" s="22">
        <f>2.53*1.0825</f>
        <v>2.7387249999999996</v>
      </c>
      <c r="L52" s="1"/>
      <c r="M52" s="22">
        <f>79.98*1.0825</f>
        <v>86.57835</v>
      </c>
      <c r="N52" s="22">
        <f>10.88*1.0825</f>
        <v>11.777600000000001</v>
      </c>
      <c r="O52" s="1"/>
      <c r="P52" s="22">
        <f>2.07*1.0825</f>
        <v>2.2407749999999997</v>
      </c>
      <c r="Q52" s="1"/>
      <c r="R52" s="22">
        <f>8.48*1.0825</f>
        <v>9.1796000000000006</v>
      </c>
      <c r="S52" s="22">
        <v>129.9</v>
      </c>
      <c r="T52" s="1"/>
      <c r="U52" s="1"/>
      <c r="V52" s="1"/>
      <c r="W52" s="22">
        <f>(2.94+16.98)*1.0825</f>
        <v>21.563400000000001</v>
      </c>
      <c r="X52" s="1"/>
      <c r="Y52" s="22">
        <v>40</v>
      </c>
      <c r="Z52" s="1">
        <v>25.18</v>
      </c>
      <c r="AA52" s="1"/>
      <c r="AB52" s="1">
        <v>9.44</v>
      </c>
      <c r="AC52" s="22">
        <v>20.9</v>
      </c>
      <c r="AD52" s="22">
        <v>17.3</v>
      </c>
      <c r="AE52" s="22">
        <f>159.99*1.0825</f>
        <v>173.18917500000001</v>
      </c>
      <c r="AF52" s="1">
        <f>9.74</f>
        <v>9.74</v>
      </c>
      <c r="AG52" s="22">
        <f>(17.96+12.96)*1.0825</f>
        <v>33.4709</v>
      </c>
      <c r="AH52" s="1"/>
      <c r="AI52" s="1"/>
      <c r="AJ52" s="22">
        <f>5*3.15*1.0825</f>
        <v>17.049375000000001</v>
      </c>
      <c r="AK52" s="1">
        <v>7.21</v>
      </c>
      <c r="AL52" s="1">
        <v>57.69</v>
      </c>
      <c r="AM52" s="1">
        <v>40.42</v>
      </c>
      <c r="AN52" s="1">
        <v>18.77</v>
      </c>
      <c r="AO52" s="1"/>
      <c r="AP52" s="1">
        <v>1600</v>
      </c>
      <c r="AQ52" s="1">
        <f>279.99-27.98</f>
        <v>252.01000000000002</v>
      </c>
      <c r="AR52" s="1"/>
      <c r="AS52" s="22">
        <f>17.44*4*1.0825</f>
        <v>75.515200000000007</v>
      </c>
      <c r="AT52" s="1"/>
      <c r="AU52" s="1">
        <v>8.43</v>
      </c>
      <c r="AV52" s="1"/>
      <c r="AW52" s="1"/>
      <c r="AX52" s="1">
        <f>15*12</f>
        <v>180</v>
      </c>
      <c r="AY52" s="22">
        <f>9.98*1.0825</f>
        <v>10.80335</v>
      </c>
      <c r="AZ52" s="1"/>
      <c r="BA52" s="1">
        <v>2.99</v>
      </c>
      <c r="BB52" s="1"/>
      <c r="BC52" s="1"/>
      <c r="BD52" s="1"/>
      <c r="BE52" s="1"/>
      <c r="BF52" s="1"/>
      <c r="BG52" s="1"/>
      <c r="BH52" s="1"/>
      <c r="BI52" s="1"/>
      <c r="BJ52" s="1">
        <v>13.99</v>
      </c>
      <c r="BK52" s="1"/>
      <c r="BL52" s="1"/>
      <c r="BM52" s="1"/>
      <c r="BN52" s="1"/>
      <c r="BO52" s="1"/>
      <c r="BP52" s="1"/>
      <c r="BQ52" s="1"/>
      <c r="BR52" s="1"/>
      <c r="BS52" s="1">
        <f>2*12.59</f>
        <v>25.18</v>
      </c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>
        <v>41.97</v>
      </c>
      <c r="CF52" s="1"/>
      <c r="CG52" s="1">
        <v>26.68</v>
      </c>
      <c r="CH52" s="1"/>
      <c r="CI52" s="1"/>
      <c r="CJ52" s="22">
        <v>0.1</v>
      </c>
      <c r="CK52" s="22">
        <f>23.98*1.0825</f>
        <v>25.958349999999999</v>
      </c>
      <c r="CL52" s="1"/>
      <c r="CM52" s="1">
        <v>84.31</v>
      </c>
      <c r="CN52" s="1">
        <v>7.99</v>
      </c>
      <c r="CO52" s="1"/>
      <c r="CP52" s="1">
        <v>12.9</v>
      </c>
      <c r="CQ52" s="1"/>
      <c r="CR52" s="1"/>
      <c r="CS52" s="1"/>
      <c r="CT52" s="22">
        <f>(13.98+5.98)*1.0825</f>
        <v>21.6067</v>
      </c>
      <c r="CU52" s="1"/>
      <c r="CV52" s="1">
        <v>13.55</v>
      </c>
      <c r="CW52" s="1"/>
      <c r="CX52" s="22">
        <f>1.98*1.0825</f>
        <v>2.1433499999999999</v>
      </c>
      <c r="CY52" s="1"/>
      <c r="CZ52" s="1">
        <v>63.76</v>
      </c>
      <c r="DA52" s="1"/>
      <c r="DB52" s="1"/>
      <c r="DC52" s="1"/>
      <c r="DD52" s="1"/>
      <c r="DE52" s="1"/>
      <c r="DF52" s="1"/>
      <c r="DG52" s="1"/>
      <c r="DH52" s="1">
        <v>119.99</v>
      </c>
      <c r="DI52" s="22">
        <f>6*3.84*1.0825</f>
        <v>24.940799999999999</v>
      </c>
      <c r="DJ52" s="1">
        <f>-20.78+44.43</f>
        <v>23.65</v>
      </c>
      <c r="DK52" s="1"/>
      <c r="DL52" s="1"/>
      <c r="DM52" s="1"/>
      <c r="DN52" s="1"/>
      <c r="DO52" s="1"/>
      <c r="DP52" s="1"/>
      <c r="DQ52" s="22">
        <v>12</v>
      </c>
      <c r="DR52" s="1"/>
      <c r="DS52" s="22">
        <f>5.99*1.0825</f>
        <v>6.4841750000000005</v>
      </c>
      <c r="DT52" s="1"/>
      <c r="DU52" s="1">
        <v>19.989999999999998</v>
      </c>
      <c r="DV52" s="1"/>
      <c r="DW52" s="1"/>
      <c r="DX52" s="1">
        <v>1600</v>
      </c>
      <c r="DY52" s="1"/>
      <c r="DZ52" s="1"/>
      <c r="EA52" s="1"/>
      <c r="EB52" s="1"/>
      <c r="EC52" s="1"/>
      <c r="ED52" s="1"/>
      <c r="EE52" s="22">
        <f>6.28*1.0825</f>
        <v>6.7981000000000007</v>
      </c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>
        <v>5.39</v>
      </c>
      <c r="FA52" s="1"/>
      <c r="FB52" s="1">
        <v>8.6300000000000008</v>
      </c>
      <c r="FC52" s="1"/>
      <c r="FD52" s="1"/>
      <c r="FE52" s="1"/>
      <c r="FF52" s="1">
        <f>11.99*2</f>
        <v>23.98</v>
      </c>
      <c r="FG52" s="1">
        <f>5.98*1.0825</f>
        <v>6.4733500000000008</v>
      </c>
      <c r="FH52" s="1">
        <v>70.34</v>
      </c>
      <c r="FI52" s="1"/>
      <c r="FJ52" s="1"/>
      <c r="FK52" s="22">
        <f>5.57*8*1.0825</f>
        <v>48.236200000000004</v>
      </c>
      <c r="FL52" s="1"/>
      <c r="FM52" s="1"/>
      <c r="FN52" s="1">
        <v>7.31</v>
      </c>
      <c r="FO52" s="1"/>
      <c r="FP52" s="22">
        <v>9.5</v>
      </c>
      <c r="FQ52" s="22">
        <v>42</v>
      </c>
      <c r="FR52" s="1"/>
      <c r="FS52" s="1"/>
      <c r="FT52" s="1"/>
      <c r="FU52" s="22">
        <f>21.45*1.0825</f>
        <v>23.219625000000001</v>
      </c>
      <c r="FV52" s="1"/>
      <c r="FW52" s="1"/>
      <c r="FX52" s="1">
        <v>12.99</v>
      </c>
      <c r="FY52" s="1">
        <v>15.97</v>
      </c>
      <c r="FZ52" s="22">
        <f>12.76*1.0825</f>
        <v>13.8127</v>
      </c>
      <c r="GA52" s="1"/>
      <c r="GB52" s="1"/>
      <c r="GC52" s="1"/>
      <c r="GD52" s="1"/>
      <c r="GE52" s="1"/>
      <c r="GF52" s="1"/>
      <c r="GG52" s="1"/>
      <c r="GH52" s="1"/>
      <c r="GI52" s="1">
        <v>10.72</v>
      </c>
      <c r="GJ52" s="1">
        <v>13.31</v>
      </c>
      <c r="GK52" s="1">
        <v>23.98</v>
      </c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>
        <v>9.99</v>
      </c>
      <c r="GX52" s="1"/>
      <c r="GY52" s="1"/>
      <c r="GZ52" s="1"/>
      <c r="HA52" s="1"/>
      <c r="HB52" s="1"/>
      <c r="HC52" s="1"/>
      <c r="HD52" s="1">
        <v>23.96</v>
      </c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>
        <v>8.4600000000000009</v>
      </c>
      <c r="HS52" s="1">
        <v>12.31</v>
      </c>
      <c r="HT52" s="1"/>
      <c r="HU52" s="1"/>
      <c r="HV52" s="1"/>
      <c r="HW52" s="1"/>
      <c r="HX52" s="1"/>
      <c r="HY52" s="1">
        <f>7.99+5.99</f>
        <v>13.98</v>
      </c>
      <c r="HZ52" s="1"/>
      <c r="IA52" s="1"/>
      <c r="IB52" s="1"/>
      <c r="IC52" s="1"/>
      <c r="ID52" s="22">
        <v>3</v>
      </c>
      <c r="IE52" s="1"/>
      <c r="IF52" s="1"/>
      <c r="IG52" s="1"/>
      <c r="IH52" s="1"/>
      <c r="II52" s="1"/>
      <c r="IJ52" s="1"/>
      <c r="IK52" s="1"/>
      <c r="IL52" s="1"/>
      <c r="IM52" s="22">
        <v>9.5</v>
      </c>
      <c r="IN52" s="1"/>
      <c r="IO52" s="1"/>
      <c r="IP52" s="1"/>
      <c r="IQ52" s="1"/>
      <c r="IR52" s="1">
        <v>10.75</v>
      </c>
      <c r="IS52" s="22">
        <f>7.64*1.0825</f>
        <v>8.2703000000000007</v>
      </c>
      <c r="IT52" s="1">
        <v>6.82</v>
      </c>
      <c r="IU52" s="1"/>
      <c r="IV52" s="1"/>
      <c r="IW52" s="1"/>
      <c r="IX52" s="1">
        <v>12.67</v>
      </c>
      <c r="IY52" s="1"/>
      <c r="IZ52" s="1">
        <f>2.09*2</f>
        <v>4.18</v>
      </c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>
        <f>12.59*3</f>
        <v>37.769999999999996</v>
      </c>
      <c r="JP52" s="22">
        <f>5.25*1.0825</f>
        <v>5.6831250000000004</v>
      </c>
      <c r="JQ52" s="1"/>
      <c r="JR52" s="22">
        <f>74.97*1.0825</f>
        <v>81.155024999999995</v>
      </c>
      <c r="JS52" s="1"/>
      <c r="JT52" s="1"/>
      <c r="JU52" s="1"/>
      <c r="JV52" s="1"/>
      <c r="JW52" s="22">
        <f>45.92*1.0825</f>
        <v>49.708400000000005</v>
      </c>
      <c r="JX52" s="1"/>
      <c r="JY52" s="22">
        <v>100</v>
      </c>
      <c r="JZ52" s="1"/>
      <c r="KA52" s="1"/>
      <c r="KB52" s="1"/>
      <c r="KC52" s="22">
        <f>6.99*1.0825</f>
        <v>7.566675</v>
      </c>
      <c r="KD52" s="1"/>
      <c r="KE52" s="22">
        <f>(1.68+2.28+2.28)*1.0825</f>
        <v>6.7548000000000004</v>
      </c>
      <c r="KF52" s="1"/>
      <c r="KG52" s="1">
        <v>11.99</v>
      </c>
      <c r="KH52" s="1"/>
      <c r="KI52" s="1"/>
      <c r="KJ52" s="1">
        <v>12.81</v>
      </c>
      <c r="KK52" s="1"/>
      <c r="KL52" s="1"/>
      <c r="KM52" s="1"/>
      <c r="KN52" s="1"/>
      <c r="KO52" s="1"/>
      <c r="KP52" s="1"/>
      <c r="KQ52" s="1"/>
      <c r="KR52" s="1"/>
      <c r="KS52" s="22">
        <v>650</v>
      </c>
      <c r="KT52" s="1"/>
      <c r="KU52" s="1"/>
      <c r="KV52" s="1">
        <v>28.12</v>
      </c>
      <c r="KW52" s="1"/>
      <c r="KX52" s="1"/>
      <c r="KY52" s="1"/>
      <c r="KZ52" s="1"/>
      <c r="LA52" s="1">
        <v>82.99</v>
      </c>
      <c r="LB52" s="1"/>
      <c r="LC52" s="1"/>
      <c r="LD52" s="1"/>
      <c r="LE52" s="1">
        <v>9.99</v>
      </c>
      <c r="LF52" s="1"/>
      <c r="LG52" s="1"/>
      <c r="LH52" s="22">
        <v>43.9</v>
      </c>
      <c r="LI52" s="1"/>
      <c r="LJ52" s="22">
        <f>4.49*1.0825</f>
        <v>4.8604250000000002</v>
      </c>
      <c r="LK52" s="1"/>
      <c r="LL52" s="1"/>
      <c r="LM52" s="1">
        <v>12.75</v>
      </c>
      <c r="LN52" s="1">
        <f>2.79+2.09+2.47</f>
        <v>7.35</v>
      </c>
      <c r="LO52" s="1"/>
      <c r="LP52" s="1"/>
      <c r="LQ52" s="1">
        <v>7.99</v>
      </c>
      <c r="LR52" s="1">
        <v>13.99</v>
      </c>
      <c r="LS52" s="1">
        <v>16.989999999999998</v>
      </c>
      <c r="LT52" s="1">
        <f>59.99*2</f>
        <v>119.98</v>
      </c>
      <c r="LU52" s="1"/>
      <c r="LV52" s="22">
        <v>220</v>
      </c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>
        <v>19.989999999999998</v>
      </c>
      <c r="MN52" s="1"/>
      <c r="MO52" s="1"/>
      <c r="MP52" s="1"/>
      <c r="MQ52" s="1"/>
      <c r="MR52" s="1"/>
      <c r="MS52" s="1"/>
      <c r="MT52" s="1"/>
      <c r="MU52" s="1"/>
      <c r="MV52" s="22">
        <f>19.98*1.0825</f>
        <v>21.628350000000001</v>
      </c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>
        <f>4.46+0.37</f>
        <v>4.83</v>
      </c>
      <c r="NK52" s="1"/>
      <c r="NL52" s="1"/>
      <c r="NM52" s="1"/>
      <c r="NN52" s="1"/>
      <c r="NO52" s="1"/>
      <c r="NP52" s="22">
        <f>3.96*1.0825</f>
        <v>4.2866999999999997</v>
      </c>
      <c r="NQ52" s="1">
        <f>5.98*1.0825</f>
        <v>6.4733500000000008</v>
      </c>
      <c r="NR52" s="1"/>
      <c r="NS52" s="1"/>
      <c r="NT52" s="1"/>
      <c r="NU52" s="1"/>
      <c r="NV52" s="1">
        <f>23.98*1.0825</f>
        <v>25.958349999999999</v>
      </c>
      <c r="NW52" s="1"/>
      <c r="NX52" s="1">
        <v>169.99</v>
      </c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>
        <v>117.72</v>
      </c>
      <c r="OP52" s="1"/>
      <c r="OQ52" s="1"/>
      <c r="OR52" s="1"/>
      <c r="OS52" s="1"/>
      <c r="OT52" s="1"/>
      <c r="OU52" s="1">
        <v>13.99</v>
      </c>
      <c r="OV52" s="1"/>
      <c r="OW52" s="1"/>
      <c r="OX52" s="1"/>
      <c r="OY52" s="1">
        <f>5.67+2.49+9.95</f>
        <v>18.11</v>
      </c>
      <c r="OZ52" s="22">
        <f>23.98*1.0825</f>
        <v>25.958349999999999</v>
      </c>
      <c r="PA52" s="1">
        <v>11.18</v>
      </c>
      <c r="PB52" s="1"/>
      <c r="PC52" s="1"/>
      <c r="PD52" s="1"/>
      <c r="PE52" s="1"/>
      <c r="PF52" s="1"/>
      <c r="PG52" s="1"/>
      <c r="PH52" s="1">
        <v>3.42</v>
      </c>
      <c r="PI52" s="1"/>
      <c r="PJ52" s="1"/>
      <c r="PK52" s="1">
        <v>10.45</v>
      </c>
      <c r="PL52" s="1"/>
      <c r="PM52" s="1"/>
      <c r="PN52" s="22">
        <v>11</v>
      </c>
      <c r="PO52" s="22">
        <f>(58.28+47.08)*1.0825</f>
        <v>114.0522</v>
      </c>
      <c r="PP52" s="1"/>
      <c r="PQ52" s="1"/>
      <c r="PR52" s="1"/>
      <c r="PS52" s="1"/>
      <c r="PT52" s="1"/>
      <c r="PU52" s="1"/>
      <c r="PV52" s="1">
        <v>14.99</v>
      </c>
      <c r="PW52" s="1"/>
      <c r="PX52" s="1">
        <v>14.05</v>
      </c>
      <c r="PY52" s="1">
        <v>19.36</v>
      </c>
      <c r="PZ52" s="1"/>
      <c r="QA52" s="1"/>
      <c r="QB52" s="1"/>
      <c r="QC52" s="1"/>
      <c r="QD52" s="1"/>
      <c r="QE52" s="1">
        <v>12.99</v>
      </c>
      <c r="QF52" s="1"/>
      <c r="QG52" s="1"/>
      <c r="QH52" s="1">
        <v>10.97</v>
      </c>
      <c r="QI52" s="1"/>
      <c r="QJ52" s="1"/>
      <c r="QK52" s="1"/>
      <c r="QL52" s="1"/>
      <c r="QM52" s="1"/>
      <c r="QN52" s="22">
        <f>10.99*1.0825</f>
        <v>11.896675</v>
      </c>
      <c r="QO52" s="22">
        <f>14.96*1.0825</f>
        <v>16.194200000000002</v>
      </c>
      <c r="QP52" s="1">
        <v>4.49</v>
      </c>
      <c r="QQ52" s="1"/>
      <c r="QR52" s="1"/>
      <c r="QS52" s="1"/>
      <c r="QT52" s="1"/>
      <c r="QU52" s="22">
        <v>10.8</v>
      </c>
      <c r="QV52" s="22">
        <f>18*1.0825</f>
        <v>19.484999999999999</v>
      </c>
      <c r="QW52" s="1">
        <v>11.49</v>
      </c>
      <c r="QX52" s="1"/>
      <c r="QY52" s="1"/>
      <c r="QZ52" s="1"/>
      <c r="RA52" s="1"/>
      <c r="RB52" s="1"/>
      <c r="RC52" s="22">
        <f>5.79*1.0825</f>
        <v>6.2676750000000006</v>
      </c>
      <c r="RD52" s="1"/>
      <c r="RE52" s="1"/>
      <c r="RF52" s="1"/>
      <c r="RG52" s="1"/>
      <c r="RH52" s="1"/>
      <c r="RI52" s="22">
        <f>4.49*1.0825</f>
        <v>4.8604250000000002</v>
      </c>
      <c r="RJ52" s="1"/>
      <c r="RK52" s="1">
        <v>12.61</v>
      </c>
      <c r="RL52" s="1"/>
      <c r="RM52" s="1"/>
      <c r="RN52" s="1"/>
      <c r="RO52" s="1"/>
      <c r="RP52" s="1"/>
      <c r="RQ52" s="1"/>
      <c r="RR52" s="22">
        <f>9.98*1.0825</f>
        <v>10.80335</v>
      </c>
      <c r="RS52" s="22">
        <f>6.99*1.0825</f>
        <v>7.566675</v>
      </c>
      <c r="RT52" s="1"/>
      <c r="RU52" s="1">
        <v>13.99</v>
      </c>
      <c r="RV52" s="1"/>
      <c r="RW52" s="1"/>
      <c r="RX52" s="1"/>
      <c r="RY52" s="1"/>
      <c r="RZ52" s="1"/>
      <c r="SA52" s="1"/>
      <c r="SB52" s="1"/>
      <c r="SC52" s="1"/>
      <c r="SD52" s="1"/>
      <c r="SE52" s="22">
        <f>8.28*1.0825</f>
        <v>8.963099999999999</v>
      </c>
      <c r="SF52" s="1"/>
      <c r="SG52" s="22">
        <f>23*1.0675</f>
        <v>24.552499999999998</v>
      </c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>
        <v>24.99</v>
      </c>
      <c r="SS52" s="1"/>
      <c r="ST52" s="1"/>
      <c r="SU52" s="1"/>
      <c r="SV52" s="1"/>
      <c r="SW52" s="1"/>
      <c r="SX52" s="1"/>
      <c r="SY52" s="1"/>
      <c r="SZ52" s="1"/>
      <c r="TA52" s="1">
        <v>14.29</v>
      </c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>
        <v>14.29</v>
      </c>
      <c r="TM52" s="1"/>
      <c r="TN52" s="1"/>
      <c r="TO52" s="1"/>
      <c r="TP52" s="1"/>
      <c r="TQ52" s="1"/>
      <c r="TR52" s="1">
        <v>9.1999999999999993</v>
      </c>
      <c r="TS52" s="1"/>
      <c r="TT52" s="1"/>
      <c r="TU52" s="1"/>
      <c r="TV52" s="1"/>
      <c r="TW52" s="1"/>
      <c r="TX52" s="1"/>
      <c r="TY52" s="1"/>
      <c r="TZ52" s="1"/>
      <c r="UA52" s="1"/>
      <c r="UB52" s="1">
        <v>14.29</v>
      </c>
      <c r="UC52" s="1">
        <f>117.24*1.0825</f>
        <v>126.9123</v>
      </c>
      <c r="UD52" s="1"/>
      <c r="UE52" s="1"/>
      <c r="UF52" s="1"/>
      <c r="UG52" s="1"/>
      <c r="UH52" s="1"/>
      <c r="UI52" s="1">
        <v>2789.99</v>
      </c>
      <c r="UJ52" s="1"/>
      <c r="UK52" s="1"/>
      <c r="UL52" s="1"/>
      <c r="UM52" s="1"/>
      <c r="UN52" s="1"/>
      <c r="UO52" s="1"/>
      <c r="UP52" s="1">
        <v>61.92</v>
      </c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>
        <v>11.99</v>
      </c>
      <c r="VD52" s="1"/>
      <c r="VE52" s="1"/>
      <c r="VF52" s="1"/>
      <c r="VG52" s="1"/>
      <c r="VH52" s="1"/>
      <c r="VI52" s="1"/>
      <c r="VJ52" s="1"/>
      <c r="VK52" s="1"/>
      <c r="VL52" s="1"/>
      <c r="VM52" s="1">
        <v>14.7</v>
      </c>
      <c r="VN52" s="1"/>
      <c r="VO52" s="1"/>
      <c r="VP52" s="1"/>
      <c r="VQ52" s="1"/>
      <c r="VR52" s="1"/>
      <c r="VS52" s="1"/>
      <c r="VT52" s="1">
        <v>14.99</v>
      </c>
      <c r="VU52" s="1"/>
      <c r="VV52" s="1"/>
      <c r="VW52" s="1"/>
      <c r="VX52" s="1"/>
      <c r="VY52" s="1">
        <v>5200</v>
      </c>
      <c r="VZ52" s="1"/>
      <c r="WA52" s="1">
        <f>14.99*2</f>
        <v>29.98</v>
      </c>
      <c r="WB52" s="1"/>
      <c r="WC52" s="1"/>
      <c r="WD52" s="1"/>
      <c r="WE52" s="1">
        <v>14.99</v>
      </c>
      <c r="WF52" s="1">
        <v>30.96</v>
      </c>
      <c r="WG52" s="1"/>
      <c r="WH52" s="1"/>
      <c r="WI52" s="1"/>
      <c r="WJ52" s="1"/>
      <c r="WK52" s="1">
        <v>10.23</v>
      </c>
      <c r="WL52" s="1"/>
      <c r="WM52" s="1">
        <v>12.49</v>
      </c>
      <c r="WN52" s="1"/>
      <c r="WO52" s="1"/>
      <c r="WP52" s="1"/>
      <c r="WQ52" s="1">
        <v>1.29</v>
      </c>
      <c r="WR52" s="1"/>
      <c r="WS52" s="1"/>
      <c r="WT52" s="1">
        <f>(8.88+10.48+3.98+0.82+13.28+8.98+7.18+1.55+9.08+0.4)*1.0825</f>
        <v>69.96197500000001</v>
      </c>
      <c r="WU52" s="1">
        <f>9.48*1.0825</f>
        <v>10.2621</v>
      </c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</row>
    <row r="53" spans="2:650" x14ac:dyDescent="0.25">
      <c r="B53" s="6" t="s">
        <v>39</v>
      </c>
      <c r="E53" t="s">
        <v>50</v>
      </c>
      <c r="F53" t="s">
        <v>65</v>
      </c>
      <c r="G53" t="s">
        <v>76</v>
      </c>
      <c r="J53" t="s">
        <v>84</v>
      </c>
      <c r="K53" t="s">
        <v>89</v>
      </c>
      <c r="M53" t="s">
        <v>94</v>
      </c>
      <c r="N53" t="s">
        <v>97</v>
      </c>
      <c r="P53" t="s">
        <v>103</v>
      </c>
      <c r="S53" t="s">
        <v>112</v>
      </c>
      <c r="W53" t="s">
        <v>120</v>
      </c>
      <c r="AB53" t="s">
        <v>142</v>
      </c>
      <c r="AC53" t="s">
        <v>146</v>
      </c>
      <c r="AE53" t="s">
        <v>151</v>
      </c>
      <c r="AG53" t="s">
        <v>160</v>
      </c>
      <c r="AJ53" t="s">
        <v>171</v>
      </c>
      <c r="AP53" t="s">
        <v>202</v>
      </c>
      <c r="AQ53" t="s">
        <v>208</v>
      </c>
      <c r="AY53" t="s">
        <v>253</v>
      </c>
      <c r="BA53" t="s">
        <v>244</v>
      </c>
      <c r="CG53" t="s">
        <v>284</v>
      </c>
      <c r="CM53" t="s">
        <v>357</v>
      </c>
      <c r="CN53" t="s">
        <v>361</v>
      </c>
      <c r="CP53" t="s">
        <v>374</v>
      </c>
      <c r="CT53" t="s">
        <v>476</v>
      </c>
      <c r="CV53" t="s">
        <v>395</v>
      </c>
      <c r="DH53" t="s">
        <v>432</v>
      </c>
      <c r="DI53" t="s">
        <v>437</v>
      </c>
      <c r="DJ53" t="s">
        <v>448</v>
      </c>
      <c r="DQ53" t="s">
        <v>468</v>
      </c>
      <c r="EE53" t="s">
        <v>489</v>
      </c>
      <c r="EZ53" t="s">
        <v>515</v>
      </c>
      <c r="FB53" t="s">
        <v>520</v>
      </c>
      <c r="FF53" t="s">
        <v>532</v>
      </c>
      <c r="FG53" t="s">
        <v>539</v>
      </c>
      <c r="FP53" t="s">
        <v>567</v>
      </c>
      <c r="FQ53" t="s">
        <v>569</v>
      </c>
      <c r="FU53" t="s">
        <v>584</v>
      </c>
      <c r="FX53" t="s">
        <v>596</v>
      </c>
      <c r="FY53" t="s">
        <v>965</v>
      </c>
      <c r="FZ53" t="s">
        <v>603</v>
      </c>
      <c r="GJ53" t="s">
        <v>630</v>
      </c>
      <c r="GW53" t="s">
        <v>657</v>
      </c>
      <c r="HD53" t="s">
        <v>681</v>
      </c>
      <c r="HY53" t="s">
        <v>701</v>
      </c>
      <c r="IR53" t="s">
        <v>766</v>
      </c>
      <c r="IZ53" t="s">
        <v>793</v>
      </c>
      <c r="JO53" t="s">
        <v>849</v>
      </c>
      <c r="JP53" t="s">
        <v>857</v>
      </c>
      <c r="JR53" t="s">
        <v>865</v>
      </c>
      <c r="JW53" t="s">
        <v>879</v>
      </c>
      <c r="KC53" t="s">
        <v>900</v>
      </c>
      <c r="KE53" t="s">
        <v>914</v>
      </c>
      <c r="KG53" t="s">
        <v>921</v>
      </c>
      <c r="LA53" t="s">
        <v>989</v>
      </c>
      <c r="LE53" t="s">
        <v>1000</v>
      </c>
      <c r="LH53" t="s">
        <v>1000</v>
      </c>
      <c r="LJ53" t="s">
        <v>1016</v>
      </c>
      <c r="LN53" t="s">
        <v>1030</v>
      </c>
      <c r="LR53" t="s">
        <v>1043</v>
      </c>
      <c r="LS53" t="s">
        <v>1048</v>
      </c>
      <c r="LT53" t="s">
        <v>1057</v>
      </c>
      <c r="MM53" t="s">
        <v>1106</v>
      </c>
      <c r="MV53" t="s">
        <v>1131</v>
      </c>
      <c r="NJ53" t="s">
        <v>1167</v>
      </c>
      <c r="NP53" t="s">
        <v>1182</v>
      </c>
      <c r="NQ53" t="s">
        <v>1189</v>
      </c>
      <c r="NV53" t="s">
        <v>1204</v>
      </c>
      <c r="NX53" t="s">
        <v>1208</v>
      </c>
      <c r="OU53" t="s">
        <v>1255</v>
      </c>
      <c r="OY53" t="s">
        <v>1266</v>
      </c>
      <c r="PA53" t="s">
        <v>1275</v>
      </c>
      <c r="PH53" t="s">
        <v>1290</v>
      </c>
      <c r="PK53" t="s">
        <v>1307</v>
      </c>
      <c r="PN53" t="s">
        <v>1316</v>
      </c>
      <c r="PO53" t="s">
        <v>1325</v>
      </c>
      <c r="PV53" t="s">
        <v>1342</v>
      </c>
      <c r="QE53" t="s">
        <v>1371</v>
      </c>
      <c r="QN53" t="s">
        <v>1395</v>
      </c>
      <c r="QO53" t="s">
        <v>1404</v>
      </c>
      <c r="QP53" t="s">
        <v>1208</v>
      </c>
      <c r="QV53" t="s">
        <v>1428</v>
      </c>
      <c r="RI53" s="71" t="s">
        <v>1459</v>
      </c>
      <c r="RK53" t="s">
        <v>1465</v>
      </c>
      <c r="RR53" t="s">
        <v>1480</v>
      </c>
      <c r="SG53" t="s">
        <v>1524</v>
      </c>
      <c r="SR53" t="s">
        <v>1548</v>
      </c>
      <c r="TA53" t="s">
        <v>1562</v>
      </c>
      <c r="UB53" t="s">
        <v>1316</v>
      </c>
      <c r="UC53" t="s">
        <v>539</v>
      </c>
      <c r="UP53" t="s">
        <v>1641</v>
      </c>
      <c r="VC53" t="s">
        <v>1678</v>
      </c>
      <c r="VT53" t="s">
        <v>1728</v>
      </c>
      <c r="VY53" t="s">
        <v>1738</v>
      </c>
      <c r="WA53" t="s">
        <v>1750</v>
      </c>
      <c r="WE53" t="s">
        <v>1765</v>
      </c>
      <c r="WF53" t="s">
        <v>1770</v>
      </c>
      <c r="WK53" t="s">
        <v>1795</v>
      </c>
      <c r="WM53" t="s">
        <v>1805</v>
      </c>
      <c r="WQ53" t="s">
        <v>1821</v>
      </c>
      <c r="WU53" t="s">
        <v>1842</v>
      </c>
    </row>
    <row r="54" spans="2:650" x14ac:dyDescent="0.25">
      <c r="B54" s="4" t="s">
        <v>40</v>
      </c>
      <c r="C54" s="1"/>
      <c r="D54" s="1"/>
      <c r="E54" s="1">
        <v>7.64</v>
      </c>
      <c r="F54" s="22">
        <f>10.16*1.0825</f>
        <v>10.998200000000001</v>
      </c>
      <c r="G54" s="22">
        <f>(5.58+1.88+3.98+1.44)*1.0825</f>
        <v>13.942599999999999</v>
      </c>
      <c r="H54" s="1"/>
      <c r="I54" s="1"/>
      <c r="J54" s="22">
        <f>(4.2+2.48)*1.0825</f>
        <v>7.2310999999999996</v>
      </c>
      <c r="K54" s="22">
        <f>18.61-K52</f>
        <v>15.871275000000001</v>
      </c>
      <c r="L54" s="1"/>
      <c r="M54" s="22">
        <f>6.18*1.0825</f>
        <v>6.6898499999999999</v>
      </c>
      <c r="N54" s="22">
        <f>119.28*1.0825</f>
        <v>129.1206</v>
      </c>
      <c r="O54" s="1"/>
      <c r="P54" s="22">
        <f>(5.96+3.27)*1.0825</f>
        <v>9.9914750000000012</v>
      </c>
      <c r="Q54" s="1"/>
      <c r="R54" s="1"/>
      <c r="S54" s="1">
        <v>64.95</v>
      </c>
      <c r="T54" s="1"/>
      <c r="U54" s="1"/>
      <c r="V54" s="1"/>
      <c r="W54" s="22">
        <f>29.45-W52</f>
        <v>7.8865999999999978</v>
      </c>
      <c r="X54" s="1"/>
      <c r="Y54" s="1"/>
      <c r="Z54" s="1"/>
      <c r="AA54" s="1"/>
      <c r="AB54" s="22">
        <f>(7.34+8.97)*1.0825</f>
        <v>17.655575000000002</v>
      </c>
      <c r="AC54" s="22">
        <f>(6.72+2.47+3.98)*1.0825</f>
        <v>14.256525</v>
      </c>
      <c r="AD54" s="1"/>
      <c r="AE54" s="22">
        <f>11.99*1.0825</f>
        <v>12.979175</v>
      </c>
      <c r="AF54" s="1"/>
      <c r="AG54" s="22">
        <f>(12.76+11.92+3.28+13.08)*1.0825</f>
        <v>44.425800000000002</v>
      </c>
      <c r="AH54" s="1"/>
      <c r="AI54" s="1"/>
      <c r="AJ54" s="22">
        <f>3.25*1.0825</f>
        <v>3.5181249999999999</v>
      </c>
      <c r="AK54" s="1"/>
      <c r="AL54" s="1"/>
      <c r="AM54" s="1"/>
      <c r="AN54" s="1"/>
      <c r="AO54" s="1"/>
      <c r="AP54" s="1">
        <v>2800</v>
      </c>
      <c r="AQ54" s="1">
        <f>8.99+17.99+2.23</f>
        <v>29.209999999999997</v>
      </c>
      <c r="AR54" s="1"/>
      <c r="AS54" s="1"/>
      <c r="AT54" s="1"/>
      <c r="AU54" s="1"/>
      <c r="AV54" s="1"/>
      <c r="AW54" s="1"/>
      <c r="AX54" s="1"/>
      <c r="AY54" s="22">
        <f>16.98*1</f>
        <v>16.98</v>
      </c>
      <c r="AZ54" s="1"/>
      <c r="BA54" s="22">
        <v>36.9</v>
      </c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>
        <f>3.19+2.49+4.19</f>
        <v>9.870000000000001</v>
      </c>
      <c r="CH54" s="1"/>
      <c r="CI54" s="1"/>
      <c r="CJ54" s="1"/>
      <c r="CK54" s="1"/>
      <c r="CL54" s="1"/>
      <c r="CM54" s="22">
        <f>15.37*1.0825</f>
        <v>16.638024999999999</v>
      </c>
      <c r="CN54" s="1">
        <f>5.99+11.99</f>
        <v>17.98</v>
      </c>
      <c r="CO54" s="1"/>
      <c r="CP54" s="1">
        <v>10.55</v>
      </c>
      <c r="CQ54" s="1"/>
      <c r="CR54" s="1"/>
      <c r="CS54" s="1"/>
      <c r="CT54" s="1">
        <f>11.99*1.0825</f>
        <v>12.979175</v>
      </c>
      <c r="CU54" s="1"/>
      <c r="CV54" s="1">
        <v>11.99</v>
      </c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>
        <v>54.99</v>
      </c>
      <c r="DI54" s="22">
        <f>6*7.47*1.0825</f>
        <v>48.517650000000003</v>
      </c>
      <c r="DJ54" s="22">
        <f>10.98*1.0825</f>
        <v>11.885850000000001</v>
      </c>
      <c r="DK54" s="1"/>
      <c r="DL54" s="1"/>
      <c r="DM54" s="1"/>
      <c r="DN54" s="1"/>
      <c r="DO54" s="1"/>
      <c r="DP54" s="1"/>
      <c r="DQ54" s="1">
        <v>10.25</v>
      </c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22">
        <f>38.94*1.0825</f>
        <v>42.152549999999998</v>
      </c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>
        <v>9.99</v>
      </c>
      <c r="FA54" s="1"/>
      <c r="FB54" s="1">
        <f>4.97+0.92+0.92</f>
        <v>6.81</v>
      </c>
      <c r="FC54" s="1"/>
      <c r="FD54" s="1"/>
      <c r="FE54" s="1"/>
      <c r="FF54" s="1">
        <v>9.99</v>
      </c>
      <c r="FG54" s="22">
        <f>9.48*1.0825</f>
        <v>10.2621</v>
      </c>
      <c r="FH54" s="1"/>
      <c r="FI54" s="1"/>
      <c r="FJ54" s="1"/>
      <c r="FK54" s="1"/>
      <c r="FL54" s="1"/>
      <c r="FM54" s="1"/>
      <c r="FN54" s="1"/>
      <c r="FO54" s="1"/>
      <c r="FP54" s="1">
        <v>12.35</v>
      </c>
      <c r="FQ54" s="22">
        <v>15.3</v>
      </c>
      <c r="FR54" s="1"/>
      <c r="FS54" s="1"/>
      <c r="FT54" s="1"/>
      <c r="FU54" s="22">
        <f>5*1.0825</f>
        <v>5.4124999999999996</v>
      </c>
      <c r="FV54" s="1"/>
      <c r="FW54" s="1"/>
      <c r="FX54" s="1">
        <v>2.39</v>
      </c>
      <c r="FY54" s="1">
        <v>543.11</v>
      </c>
      <c r="FZ54" s="22">
        <f>3.96*1.0825</f>
        <v>4.2866999999999997</v>
      </c>
      <c r="GA54" s="1"/>
      <c r="GB54" s="1"/>
      <c r="GC54" s="1"/>
      <c r="GD54" s="1"/>
      <c r="GE54" s="1"/>
      <c r="GF54" s="1"/>
      <c r="GG54" s="1"/>
      <c r="GH54" s="1"/>
      <c r="GI54" s="1"/>
      <c r="GJ54" s="1">
        <f>26.96+2.22</f>
        <v>29.18</v>
      </c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>
        <v>7.99</v>
      </c>
      <c r="GX54" s="1"/>
      <c r="GY54" s="1"/>
      <c r="GZ54" s="1"/>
      <c r="HA54" s="1"/>
      <c r="HB54" s="1"/>
      <c r="HC54" s="1"/>
      <c r="HD54" s="1">
        <v>18.079999999999998</v>
      </c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>
        <v>14.99</v>
      </c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>
        <v>19.989999999999998</v>
      </c>
      <c r="IS54" s="1"/>
      <c r="IT54" s="1"/>
      <c r="IU54" s="1"/>
      <c r="IV54" s="1"/>
      <c r="IW54" s="1"/>
      <c r="IX54" s="1"/>
      <c r="IY54" s="1"/>
      <c r="IZ54" s="1">
        <v>17.989999999999998</v>
      </c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>
        <v>12.59</v>
      </c>
      <c r="JP54" s="22">
        <f>(6.97+3.33-0.45+3.33-0.45+3.98)*1.0825</f>
        <v>18.088575000000002</v>
      </c>
      <c r="JQ54" s="1"/>
      <c r="JR54" s="22">
        <f>9.99*3*1.0825</f>
        <v>32.442524999999996</v>
      </c>
      <c r="JS54" s="1"/>
      <c r="JT54" s="1"/>
      <c r="JU54" s="1"/>
      <c r="JV54" s="1"/>
      <c r="JW54" s="22">
        <f>14.96*1.0825</f>
        <v>16.194200000000002</v>
      </c>
      <c r="JX54" s="1"/>
      <c r="JY54" s="1"/>
      <c r="JZ54" s="1"/>
      <c r="KA54" s="1"/>
      <c r="KB54" s="1"/>
      <c r="KC54" s="22">
        <f>(4.38+3.33+3.33+3.33-0.45-0.45-0.45)*1.0825</f>
        <v>14.094150000000001</v>
      </c>
      <c r="KD54" s="1"/>
      <c r="KE54" s="22">
        <f>7.98*1.0825</f>
        <v>8.6383500000000009</v>
      </c>
      <c r="KF54" s="1"/>
      <c r="KG54" s="1">
        <v>6.99</v>
      </c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>
        <v>84.99</v>
      </c>
      <c r="LB54" s="1"/>
      <c r="LC54" s="1"/>
      <c r="LD54" s="1"/>
      <c r="LE54" s="1">
        <v>8.99</v>
      </c>
      <c r="LF54" s="1"/>
      <c r="LG54" s="1"/>
      <c r="LH54" s="1">
        <v>8.99</v>
      </c>
      <c r="LI54" s="1"/>
      <c r="LJ54" s="22">
        <f>99.96*1.0825</f>
        <v>108.2067</v>
      </c>
      <c r="LK54" s="1"/>
      <c r="LL54" s="1"/>
      <c r="LM54" s="1"/>
      <c r="LN54" s="1">
        <v>16.989999999999998</v>
      </c>
      <c r="LO54" s="1"/>
      <c r="LP54" s="1"/>
      <c r="LQ54" s="1"/>
      <c r="LR54" s="1">
        <v>5.99</v>
      </c>
      <c r="LS54" s="22">
        <f>12.96*1.0825</f>
        <v>14.029200000000001</v>
      </c>
      <c r="LT54" s="1">
        <f>2*14.99</f>
        <v>29.98</v>
      </c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>
        <v>11.49</v>
      </c>
      <c r="MN54" s="1"/>
      <c r="MO54" s="1"/>
      <c r="MP54" s="1"/>
      <c r="MQ54" s="1"/>
      <c r="MR54" s="1"/>
      <c r="MS54" s="1"/>
      <c r="MT54" s="1"/>
      <c r="MU54" s="1"/>
      <c r="MV54" s="22">
        <f>9.98*1.0825</f>
        <v>10.80335</v>
      </c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>
        <v>10.79</v>
      </c>
      <c r="NK54" s="1"/>
      <c r="NL54" s="1"/>
      <c r="NM54" s="1"/>
      <c r="NN54" s="1"/>
      <c r="NO54" s="1"/>
      <c r="NP54" s="22">
        <f>2.98*1.0825</f>
        <v>3.2258499999999999</v>
      </c>
      <c r="NQ54" s="1">
        <f>25.48*1.0825</f>
        <v>27.582100000000001</v>
      </c>
      <c r="NR54" s="1"/>
      <c r="NS54" s="1"/>
      <c r="NT54" s="1"/>
      <c r="NU54" s="1"/>
      <c r="NV54" s="1">
        <f>6.99*1.0825</f>
        <v>7.566675</v>
      </c>
      <c r="NW54" s="1"/>
      <c r="NX54" s="1">
        <v>13.99</v>
      </c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>
        <v>13.99</v>
      </c>
      <c r="OV54" s="1"/>
      <c r="OW54" s="1"/>
      <c r="OX54" s="1"/>
      <c r="OY54" s="1">
        <v>21.95</v>
      </c>
      <c r="OZ54" s="1"/>
      <c r="PA54" s="1">
        <v>14.17</v>
      </c>
      <c r="PB54" s="1"/>
      <c r="PC54" s="1"/>
      <c r="PD54" s="1"/>
      <c r="PE54" s="1"/>
      <c r="PF54" s="1"/>
      <c r="PG54" s="1"/>
      <c r="PH54" s="22">
        <v>39.6</v>
      </c>
      <c r="PI54" s="1"/>
      <c r="PJ54" s="1"/>
      <c r="PK54" s="22">
        <v>10.8</v>
      </c>
      <c r="PL54" s="1"/>
      <c r="PM54" s="1"/>
      <c r="PN54" s="1">
        <v>11.49</v>
      </c>
      <c r="PO54" s="22">
        <f>9.48*1.0825</f>
        <v>10.2621</v>
      </c>
      <c r="PP54" s="1"/>
      <c r="PQ54" s="1"/>
      <c r="PR54" s="1"/>
      <c r="PS54" s="1"/>
      <c r="PT54" s="1"/>
      <c r="PU54" s="1"/>
      <c r="PV54" s="1">
        <v>8.99</v>
      </c>
      <c r="PW54" s="1"/>
      <c r="PX54" s="1"/>
      <c r="PY54" s="1"/>
      <c r="PZ54" s="1"/>
      <c r="QA54" s="1"/>
      <c r="QB54" s="1"/>
      <c r="QC54" s="1"/>
      <c r="QD54" s="1"/>
      <c r="QE54" s="1">
        <v>8.7899999999999991</v>
      </c>
      <c r="QF54" s="1"/>
      <c r="QG54" s="1"/>
      <c r="QH54" s="1"/>
      <c r="QI54" s="1"/>
      <c r="QJ54" s="1"/>
      <c r="QK54" s="1"/>
      <c r="QL54" s="1"/>
      <c r="QM54" s="1"/>
      <c r="QN54" s="22">
        <f>29.99*1.08205</f>
        <v>32.4506795</v>
      </c>
      <c r="QO54" s="22">
        <f>7.98*1.0825</f>
        <v>8.6383500000000009</v>
      </c>
      <c r="QP54" s="1">
        <v>13.99</v>
      </c>
      <c r="QQ54" s="1"/>
      <c r="QR54" s="1"/>
      <c r="QS54" s="1"/>
      <c r="QT54" s="1"/>
      <c r="QU54" s="1"/>
      <c r="QV54" s="22">
        <f>34.98*1.0825</f>
        <v>37.865849999999995</v>
      </c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22">
        <f>2.99*2*1.0825</f>
        <v>6.4733500000000008</v>
      </c>
      <c r="RJ54" s="1"/>
      <c r="RK54" s="1">
        <v>6.49</v>
      </c>
      <c r="RL54" s="1"/>
      <c r="RM54" s="1"/>
      <c r="RN54" s="1"/>
      <c r="RO54" s="1"/>
      <c r="RP54" s="1"/>
      <c r="RQ54" s="1"/>
      <c r="RR54" s="22">
        <f>0.59*1.0825</f>
        <v>0.63867499999999999</v>
      </c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22">
        <f>23*1.0675</f>
        <v>24.552499999999998</v>
      </c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>
        <v>11.49</v>
      </c>
      <c r="SS54" s="1"/>
      <c r="ST54" s="1"/>
      <c r="SU54" s="1"/>
      <c r="SV54" s="1"/>
      <c r="SW54" s="1"/>
      <c r="SX54" s="1"/>
      <c r="SY54" s="1"/>
      <c r="SZ54" s="1"/>
      <c r="TA54" s="1">
        <v>8.99</v>
      </c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>
        <v>11.49</v>
      </c>
      <c r="UC54" s="1">
        <f>9.48*1.0825</f>
        <v>10.2621</v>
      </c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>
        <v>5.99</v>
      </c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>
        <v>11.99</v>
      </c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>
        <v>11.99</v>
      </c>
      <c r="VU54" s="1"/>
      <c r="VV54" s="1"/>
      <c r="VW54" s="1"/>
      <c r="VX54" s="1"/>
      <c r="VY54" s="1">
        <v>0</v>
      </c>
      <c r="VZ54" s="1"/>
      <c r="WA54" s="1">
        <f>7.99</f>
        <v>7.99</v>
      </c>
      <c r="WB54" s="1"/>
      <c r="WC54" s="1"/>
      <c r="WD54" s="1"/>
      <c r="WE54" s="1">
        <v>12.99</v>
      </c>
      <c r="WF54" s="1">
        <f>19.99*2</f>
        <v>39.979999999999997</v>
      </c>
      <c r="WG54" s="1"/>
      <c r="WH54" s="1"/>
      <c r="WI54" s="1"/>
      <c r="WJ54" s="1"/>
      <c r="WK54" s="1">
        <f>14.96*1.0825</f>
        <v>16.194200000000002</v>
      </c>
      <c r="WL54" s="1"/>
      <c r="WM54" s="1">
        <f>3.98*6*1.0825</f>
        <v>25.850099999999998</v>
      </c>
      <c r="WN54" s="1"/>
      <c r="WO54" s="1"/>
      <c r="WP54" s="1"/>
      <c r="WQ54" s="22">
        <v>0.3</v>
      </c>
      <c r="WR54" s="1"/>
      <c r="WS54" s="1"/>
      <c r="WT54" s="1"/>
      <c r="WU54" s="1">
        <f>(3.98+4.28+3.98+3.98)*1.0825</f>
        <v>17.558149999999998</v>
      </c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</row>
    <row r="55" spans="2:650" x14ac:dyDescent="0.25">
      <c r="B55" s="6" t="s">
        <v>41</v>
      </c>
      <c r="E55" t="s">
        <v>59</v>
      </c>
      <c r="F55" t="s">
        <v>66</v>
      </c>
      <c r="G55" t="s">
        <v>77</v>
      </c>
      <c r="AB55" t="s">
        <v>143</v>
      </c>
      <c r="AC55" t="s">
        <v>147</v>
      </c>
      <c r="AE55" t="s">
        <v>152</v>
      </c>
      <c r="AJ55" t="s">
        <v>173</v>
      </c>
      <c r="AP55" s="26" t="s">
        <v>203</v>
      </c>
      <c r="AQ55" s="26" t="s">
        <v>209</v>
      </c>
      <c r="AY55" t="s">
        <v>254</v>
      </c>
      <c r="CG55" s="26" t="s">
        <v>285</v>
      </c>
      <c r="CM55" t="s">
        <v>375</v>
      </c>
      <c r="CN55" s="26" t="s">
        <v>362</v>
      </c>
      <c r="CV55" s="26" t="s">
        <v>397</v>
      </c>
      <c r="DI55" t="s">
        <v>438</v>
      </c>
      <c r="DJ55" t="s">
        <v>449</v>
      </c>
      <c r="EE55" t="s">
        <v>490</v>
      </c>
      <c r="EZ55" s="26" t="s">
        <v>516</v>
      </c>
      <c r="FA55" s="26"/>
      <c r="FB55" s="26" t="s">
        <v>522</v>
      </c>
      <c r="FF55" s="26" t="s">
        <v>533</v>
      </c>
      <c r="FG55" s="26" t="s">
        <v>540</v>
      </c>
      <c r="FP55" s="26" t="s">
        <v>568</v>
      </c>
      <c r="FQ55" t="s">
        <v>573</v>
      </c>
      <c r="FX55" s="26" t="s">
        <v>597</v>
      </c>
      <c r="FZ55" t="s">
        <v>980</v>
      </c>
      <c r="GJ55" s="26" t="s">
        <v>627</v>
      </c>
      <c r="GW55" s="26" t="s">
        <v>663</v>
      </c>
      <c r="HY55" s="26" t="s">
        <v>284</v>
      </c>
      <c r="IR55" s="26" t="s">
        <v>767</v>
      </c>
      <c r="IZ55" s="26" t="s">
        <v>794</v>
      </c>
      <c r="JO55" s="26" t="s">
        <v>850</v>
      </c>
      <c r="JP55" t="s">
        <v>858</v>
      </c>
      <c r="JW55" t="s">
        <v>880</v>
      </c>
      <c r="KC55" t="s">
        <v>901</v>
      </c>
      <c r="LE55" s="26" t="s">
        <v>1001</v>
      </c>
      <c r="LH55" s="26" t="s">
        <v>1001</v>
      </c>
      <c r="LJ55" s="26" t="s">
        <v>1017</v>
      </c>
      <c r="LN55" s="26" t="s">
        <v>1031</v>
      </c>
      <c r="LS55" t="s">
        <v>1049</v>
      </c>
      <c r="LT55" s="26" t="s">
        <v>1058</v>
      </c>
      <c r="MM55" s="26" t="s">
        <v>1107</v>
      </c>
      <c r="NJ55" s="26" t="s">
        <v>1168</v>
      </c>
      <c r="NP55" s="26" t="s">
        <v>1183</v>
      </c>
      <c r="NQ55" s="26" t="s">
        <v>1190</v>
      </c>
      <c r="NX55" s="26" t="s">
        <v>1209</v>
      </c>
      <c r="OY55" s="26" t="s">
        <v>1267</v>
      </c>
      <c r="PN55" s="26" t="s">
        <v>1317</v>
      </c>
      <c r="PV55" t="s">
        <v>1344</v>
      </c>
      <c r="QN55" t="s">
        <v>1396</v>
      </c>
      <c r="QP55" s="26" t="s">
        <v>1409</v>
      </c>
      <c r="QV55" t="s">
        <v>1429</v>
      </c>
      <c r="RK55" s="26"/>
      <c r="SG55" t="s">
        <v>1525</v>
      </c>
      <c r="SR55" s="26" t="s">
        <v>1549</v>
      </c>
      <c r="TA55" s="26" t="s">
        <v>1563</v>
      </c>
      <c r="UB55" s="26" t="s">
        <v>1609</v>
      </c>
      <c r="UC55" s="26" t="s">
        <v>1614</v>
      </c>
      <c r="UP55" s="26" t="s">
        <v>1642</v>
      </c>
      <c r="VC55" s="26" t="s">
        <v>1679</v>
      </c>
      <c r="VY55" s="26" t="s">
        <v>1739</v>
      </c>
      <c r="WA55" s="26" t="s">
        <v>1751</v>
      </c>
      <c r="WF55" s="26" t="s">
        <v>1771</v>
      </c>
      <c r="WK55" s="26" t="s">
        <v>1796</v>
      </c>
      <c r="WM55" s="26" t="s">
        <v>1806</v>
      </c>
      <c r="WQ55" t="s">
        <v>1822</v>
      </c>
    </row>
    <row r="56" spans="2:650" x14ac:dyDescent="0.25">
      <c r="B56" s="4" t="s">
        <v>42</v>
      </c>
      <c r="C56" s="1"/>
      <c r="D56" s="1"/>
      <c r="E56" s="1">
        <v>18.52</v>
      </c>
      <c r="F56" s="22">
        <f>(5.58+1.88+1.44+3.98)*1.0825</f>
        <v>13.942600000000001</v>
      </c>
      <c r="G56" s="22">
        <f>(5.04+9.99)*1.0825</f>
        <v>16.269975000000002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22">
        <f>4.87*1.0825</f>
        <v>5.2717749999999999</v>
      </c>
      <c r="AC56" s="22">
        <f>8.48*1.0825</f>
        <v>9.1796000000000006</v>
      </c>
      <c r="AD56" s="1"/>
      <c r="AE56" s="22">
        <f>7.98*1.0825</f>
        <v>8.6383500000000009</v>
      </c>
      <c r="AF56" s="1"/>
      <c r="AG56" s="1"/>
      <c r="AH56" s="1"/>
      <c r="AI56" s="1"/>
      <c r="AJ56" s="22">
        <v>1.0825</v>
      </c>
      <c r="AK56" s="1"/>
      <c r="AL56" s="1"/>
      <c r="AM56" s="1"/>
      <c r="AN56" s="1"/>
      <c r="AO56" s="1"/>
      <c r="AP56" s="1">
        <v>3100</v>
      </c>
      <c r="AQ56" s="1">
        <f>22.49*3+15.29+17.99</f>
        <v>100.74999999999999</v>
      </c>
      <c r="AR56" s="1"/>
      <c r="AS56" s="1"/>
      <c r="AT56" s="1"/>
      <c r="AU56" s="1"/>
      <c r="AV56" s="1"/>
      <c r="AW56" s="1"/>
      <c r="AX56" s="1"/>
      <c r="AY56" s="1">
        <v>23.98</v>
      </c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>
        <v>19.989999999999998</v>
      </c>
      <c r="CH56" s="1"/>
      <c r="CI56" s="1"/>
      <c r="CJ56" s="1"/>
      <c r="CK56" s="1"/>
      <c r="CL56" s="1"/>
      <c r="CM56" s="1">
        <v>1000</v>
      </c>
      <c r="CN56" s="1">
        <v>13.99</v>
      </c>
      <c r="CO56" s="1"/>
      <c r="CP56" s="1"/>
      <c r="CQ56" s="1"/>
      <c r="CR56" s="1"/>
      <c r="CS56" s="1"/>
      <c r="CT56" s="1"/>
      <c r="CU56" s="1"/>
      <c r="CV56" s="22">
        <v>2.4900000000000002</v>
      </c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22">
        <f>4*1.37*1.0825</f>
        <v>5.9321000000000002</v>
      </c>
      <c r="DJ56" s="22">
        <f>2.98*1.0825</f>
        <v>3.2258499999999999</v>
      </c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22">
        <f>25.14*1.0825</f>
        <v>27.21405</v>
      </c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>
        <v>8.99</v>
      </c>
      <c r="FA56" s="1"/>
      <c r="FB56" s="1">
        <v>23.98</v>
      </c>
      <c r="FC56" s="1"/>
      <c r="FD56" s="1"/>
      <c r="FE56" s="1"/>
      <c r="FF56" s="1">
        <v>11.79</v>
      </c>
      <c r="FG56" s="22">
        <f>6.98*1.0825</f>
        <v>7.5558500000000004</v>
      </c>
      <c r="FH56" s="1"/>
      <c r="FI56" s="1"/>
      <c r="FJ56" s="1"/>
      <c r="FK56" s="1"/>
      <c r="FL56" s="1"/>
      <c r="FM56" s="1"/>
      <c r="FN56" s="1"/>
      <c r="FO56" s="1"/>
      <c r="FP56" s="1">
        <v>10.75</v>
      </c>
      <c r="FQ56" s="22">
        <v>9</v>
      </c>
      <c r="FR56" s="1"/>
      <c r="FS56" s="1"/>
      <c r="FT56" s="1"/>
      <c r="FU56" s="1"/>
      <c r="FV56" s="1"/>
      <c r="FW56" s="1"/>
      <c r="FX56" s="1">
        <v>12.99</v>
      </c>
      <c r="FY56" s="1"/>
      <c r="FZ56" s="1">
        <v>256.55</v>
      </c>
      <c r="GA56" s="1"/>
      <c r="GB56" s="1"/>
      <c r="GC56" s="1"/>
      <c r="GD56" s="1"/>
      <c r="GE56" s="1"/>
      <c r="GF56" s="1"/>
      <c r="GG56" s="1"/>
      <c r="GH56" s="1"/>
      <c r="GI56" s="1"/>
      <c r="GJ56" s="22">
        <v>243</v>
      </c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>
        <v>11.99</v>
      </c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>
        <f>2.09+2.09+2.47+5.99+2.09+2.47+2.47+2.09</f>
        <v>21.759999999999998</v>
      </c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>
        <v>11.99</v>
      </c>
      <c r="IS56" s="1"/>
      <c r="IT56" s="1"/>
      <c r="IU56" s="1"/>
      <c r="IV56" s="1"/>
      <c r="IW56" s="1"/>
      <c r="IX56" s="1"/>
      <c r="IY56" s="1"/>
      <c r="IZ56" s="1">
        <v>13.99</v>
      </c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>
        <v>89.96</v>
      </c>
      <c r="JP56" s="22">
        <f>2.98*1.0825</f>
        <v>3.2258499999999999</v>
      </c>
      <c r="JQ56" s="1"/>
      <c r="JR56" s="1"/>
      <c r="JS56" s="1"/>
      <c r="JT56" s="1"/>
      <c r="JU56" s="1"/>
      <c r="JV56" s="1"/>
      <c r="JW56" s="22">
        <f>(22.8)*1.0825</f>
        <v>24.681000000000001</v>
      </c>
      <c r="JX56" s="1"/>
      <c r="JY56" s="1"/>
      <c r="JZ56" s="1"/>
      <c r="KA56" s="1"/>
      <c r="KB56" s="1"/>
      <c r="KC56" s="22">
        <f>17.4*1.0825</f>
        <v>18.8355</v>
      </c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>
        <v>5.99</v>
      </c>
      <c r="LF56" s="1"/>
      <c r="LG56" s="1"/>
      <c r="LH56" s="1">
        <v>5.99</v>
      </c>
      <c r="LI56" s="1"/>
      <c r="LJ56" s="22">
        <f>167.94*1.0825</f>
        <v>181.79505</v>
      </c>
      <c r="LK56" s="1"/>
      <c r="LL56" s="1"/>
      <c r="LM56" s="1"/>
      <c r="LN56" s="1">
        <f>14.99*3</f>
        <v>44.97</v>
      </c>
      <c r="LO56" s="1"/>
      <c r="LP56" s="1"/>
      <c r="LQ56" s="1"/>
      <c r="LR56" s="1"/>
      <c r="LS56" s="22">
        <f>19.96*1.0825</f>
        <v>21.6067</v>
      </c>
      <c r="LT56" s="1">
        <v>4.79</v>
      </c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>
        <v>13.99</v>
      </c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>
        <v>12.69</v>
      </c>
      <c r="NK56" s="1"/>
      <c r="NL56" s="1"/>
      <c r="NM56" s="1"/>
      <c r="NN56" s="1"/>
      <c r="NO56" s="1"/>
      <c r="NP56" s="22">
        <f>9.98*1.0825</f>
        <v>10.80335</v>
      </c>
      <c r="NQ56" s="1">
        <f>1.97*1.0825</f>
        <v>2.1325250000000002</v>
      </c>
      <c r="NR56" s="1"/>
      <c r="NS56" s="1"/>
      <c r="NT56" s="1"/>
      <c r="NU56" s="1"/>
      <c r="NV56" s="1"/>
      <c r="NW56" s="1"/>
      <c r="NX56" s="1">
        <v>43.98</v>
      </c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>
        <v>13.25</v>
      </c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>
        <f>6.49+6.49+8.99</f>
        <v>21.97</v>
      </c>
      <c r="PO56" s="1"/>
      <c r="PP56" s="1"/>
      <c r="PQ56" s="1"/>
      <c r="PR56" s="1"/>
      <c r="PS56" s="1"/>
      <c r="PT56" s="1"/>
      <c r="PU56" s="1"/>
      <c r="PV56" s="1">
        <v>14.99</v>
      </c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22">
        <f>29.99*1.08205</f>
        <v>32.4506795</v>
      </c>
      <c r="QO56" s="1"/>
      <c r="QP56" s="1">
        <v>8.7899999999999991</v>
      </c>
      <c r="QQ56" s="1"/>
      <c r="QR56" s="1"/>
      <c r="QS56" s="1"/>
      <c r="QT56" s="1"/>
      <c r="QU56" s="1"/>
      <c r="QV56" s="22">
        <f>14.96*1.0825</f>
        <v>16.194200000000002</v>
      </c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22">
        <f>23*1.0675</f>
        <v>24.552499999999998</v>
      </c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>
        <v>14.99</v>
      </c>
      <c r="SS56" s="1"/>
      <c r="ST56" s="1"/>
      <c r="SU56" s="1"/>
      <c r="SV56" s="1"/>
      <c r="SW56" s="1"/>
      <c r="SX56" s="1"/>
      <c r="SY56" s="1"/>
      <c r="SZ56" s="1"/>
      <c r="TA56" s="1">
        <v>1.99</v>
      </c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>
        <v>5.99</v>
      </c>
      <c r="UC56" s="1">
        <f>3.76*1.0825</f>
        <v>4.0701999999999998</v>
      </c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22">
        <f>7.49*2*1.0825</f>
        <v>16.21585</v>
      </c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>
        <v>10.29</v>
      </c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>
        <v>16.489999999999998</v>
      </c>
      <c r="VZ56" s="1"/>
      <c r="WA56" s="1">
        <v>5.99</v>
      </c>
      <c r="WB56" s="1"/>
      <c r="WC56" s="1"/>
      <c r="WD56" s="1"/>
      <c r="WE56" s="1"/>
      <c r="WF56" s="1">
        <v>23.94</v>
      </c>
      <c r="WG56" s="1"/>
      <c r="WH56" s="1"/>
      <c r="WI56" s="1"/>
      <c r="WJ56" s="1"/>
      <c r="WK56" s="1">
        <f>(1.58+1.58+1.78+2.49+2.49)</f>
        <v>9.9200000000000017</v>
      </c>
      <c r="WL56" s="1"/>
      <c r="WM56" s="1">
        <f>3.98*3*1.0825</f>
        <v>12.925049999999999</v>
      </c>
      <c r="WN56" s="1"/>
      <c r="WO56" s="1"/>
      <c r="WP56" s="1"/>
      <c r="WQ56" s="98">
        <f>24.99*1.0825</f>
        <v>27.051674999999999</v>
      </c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</row>
    <row r="57" spans="2:650" x14ac:dyDescent="0.25">
      <c r="B57" s="6" t="s">
        <v>51</v>
      </c>
      <c r="E57" t="s">
        <v>60</v>
      </c>
      <c r="F57" t="s">
        <v>66</v>
      </c>
      <c r="AC57" t="s">
        <v>148</v>
      </c>
      <c r="AE57" t="s">
        <v>153</v>
      </c>
      <c r="AP57" t="s">
        <v>204</v>
      </c>
      <c r="AQ57" t="s">
        <v>210</v>
      </c>
      <c r="AY57" t="s">
        <v>255</v>
      </c>
      <c r="CG57" t="s">
        <v>286</v>
      </c>
      <c r="CN57" t="s">
        <v>363</v>
      </c>
      <c r="CV57" t="s">
        <v>398</v>
      </c>
      <c r="EE57" t="s">
        <v>491</v>
      </c>
      <c r="EZ57" t="s">
        <v>517</v>
      </c>
      <c r="FF57" t="s">
        <v>534</v>
      </c>
      <c r="FG57" t="s">
        <v>541</v>
      </c>
      <c r="GJ57" t="s">
        <v>629</v>
      </c>
      <c r="GW57" t="s">
        <v>662</v>
      </c>
      <c r="HY57" t="s">
        <v>702</v>
      </c>
      <c r="IR57" t="s">
        <v>768</v>
      </c>
      <c r="IZ57" t="s">
        <v>795</v>
      </c>
      <c r="JO57" t="s">
        <v>851</v>
      </c>
      <c r="JW57" t="s">
        <v>881</v>
      </c>
      <c r="KC57" t="s">
        <v>902</v>
      </c>
      <c r="LE57" t="s">
        <v>1002</v>
      </c>
      <c r="LH57" t="s">
        <v>1014</v>
      </c>
      <c r="LN57" t="s">
        <v>1032</v>
      </c>
      <c r="LS57" t="s">
        <v>1050</v>
      </c>
      <c r="MM57" t="s">
        <v>1108</v>
      </c>
      <c r="NJ57" t="s">
        <v>1106</v>
      </c>
      <c r="NP57" t="s">
        <v>1185</v>
      </c>
      <c r="PN57" t="s">
        <v>1318</v>
      </c>
      <c r="QN57" t="s">
        <v>1397</v>
      </c>
      <c r="QP57" t="s">
        <v>1410</v>
      </c>
      <c r="RK57" t="s">
        <v>1466</v>
      </c>
      <c r="SG57" t="s">
        <v>1526</v>
      </c>
      <c r="UB57" t="s">
        <v>1610</v>
      </c>
      <c r="UC57" t="s">
        <v>1615</v>
      </c>
      <c r="VY57" t="s">
        <v>1740</v>
      </c>
      <c r="WA57" t="s">
        <v>1752</v>
      </c>
      <c r="WF57" t="s">
        <v>1772</v>
      </c>
      <c r="WK57" t="s">
        <v>1797</v>
      </c>
      <c r="WM57" t="s">
        <v>1807</v>
      </c>
    </row>
    <row r="58" spans="2:650" x14ac:dyDescent="0.25">
      <c r="B58" s="4" t="s">
        <v>52</v>
      </c>
      <c r="C58" s="1"/>
      <c r="D58" s="1"/>
      <c r="E58" s="1">
        <v>41.39</v>
      </c>
      <c r="F58" s="1">
        <v>11.01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22">
        <f>(4.64+2.44)*1.0825</f>
        <v>7.6641000000000004</v>
      </c>
      <c r="AD58" s="1"/>
      <c r="AE58" s="22">
        <f>(1.28+0.34)*1.0825</f>
        <v>1.7536500000000002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>
        <v>30</v>
      </c>
      <c r="AQ58" s="1">
        <f>25.19*3</f>
        <v>75.570000000000007</v>
      </c>
      <c r="AR58" s="1"/>
      <c r="AS58" s="1"/>
      <c r="AT58" s="1"/>
      <c r="AU58" s="1"/>
      <c r="AV58" s="1"/>
      <c r="AW58" s="1"/>
      <c r="AX58" s="1"/>
      <c r="AY58" s="1">
        <v>9.99</v>
      </c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>
        <v>10.99</v>
      </c>
      <c r="CH58" s="1"/>
      <c r="CI58" s="1"/>
      <c r="CJ58" s="1"/>
      <c r="CK58" s="1"/>
      <c r="CL58" s="1"/>
      <c r="CM58" s="1"/>
      <c r="CN58" s="1">
        <v>9.2899999999999991</v>
      </c>
      <c r="CO58" s="1"/>
      <c r="CP58" s="1"/>
      <c r="CQ58" s="1"/>
      <c r="CR58" s="1"/>
      <c r="CS58" s="1"/>
      <c r="CT58" s="1"/>
      <c r="CU58" s="1"/>
      <c r="CV58" s="22">
        <v>2.4900000000000002</v>
      </c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22">
        <f>(8.98+6.77+4.47)*1.0825</f>
        <v>21.88815</v>
      </c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>
        <f>2*4.99</f>
        <v>9.98</v>
      </c>
      <c r="FA58" s="1"/>
      <c r="FB58" s="1"/>
      <c r="FC58" s="1"/>
      <c r="FD58" s="1"/>
      <c r="FE58" s="1"/>
      <c r="FF58" s="1">
        <f>219.99-15</f>
        <v>204.99</v>
      </c>
      <c r="FG58" s="22">
        <f>44.56*1.0825</f>
        <v>48.236200000000004</v>
      </c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>
        <v>7.19</v>
      </c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>
        <v>11.99</v>
      </c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22">
        <f>(1.99+1.78+2.49+1.69+1.99+1.78+1.58+1.58)*1.0825</f>
        <v>16.107599999999998</v>
      </c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>
        <f>8.99*2</f>
        <v>17.98</v>
      </c>
      <c r="IS58" s="1"/>
      <c r="IT58" s="1"/>
      <c r="IU58" s="1"/>
      <c r="IV58" s="1"/>
      <c r="IW58" s="1"/>
      <c r="IX58" s="1"/>
      <c r="IY58" s="1"/>
      <c r="IZ58" s="1">
        <v>23.94</v>
      </c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>
        <f>2.83*2</f>
        <v>5.66</v>
      </c>
      <c r="JP58" s="1"/>
      <c r="JQ58" s="1"/>
      <c r="JR58" s="1"/>
      <c r="JS58" s="1"/>
      <c r="JT58" s="1"/>
      <c r="JU58" s="1"/>
      <c r="JV58" s="1"/>
      <c r="JW58" s="22">
        <f>(11.34)*1</f>
        <v>11.34</v>
      </c>
      <c r="JX58" s="1"/>
      <c r="JY58" s="1"/>
      <c r="JZ58" s="1"/>
      <c r="KA58" s="1"/>
      <c r="KB58" s="1"/>
      <c r="KC58" s="22">
        <f>1.68*1.0825</f>
        <v>1.8186</v>
      </c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>
        <v>22.99</v>
      </c>
      <c r="LF58" s="1"/>
      <c r="LG58" s="1"/>
      <c r="LH58" s="1">
        <f>4.49*2</f>
        <v>8.98</v>
      </c>
      <c r="LI58" s="1"/>
      <c r="LJ58" s="1"/>
      <c r="LK58" s="1"/>
      <c r="LL58" s="1"/>
      <c r="LM58" s="1"/>
      <c r="LN58" s="1">
        <f>2*8.99</f>
        <v>17.98</v>
      </c>
      <c r="LO58" s="1"/>
      <c r="LP58" s="1"/>
      <c r="LQ58" s="1"/>
      <c r="LR58" s="1"/>
      <c r="LS58" s="22">
        <f>2.88*1.0825</f>
        <v>3.1175999999999999</v>
      </c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>
        <v>8.7899999999999991</v>
      </c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>
        <v>10.34</v>
      </c>
      <c r="NK58" s="1"/>
      <c r="NL58" s="1"/>
      <c r="NM58" s="1"/>
      <c r="NN58" s="1"/>
      <c r="NO58" s="1"/>
      <c r="NP58" s="22">
        <f>5.96*1.0825</f>
        <v>6.4516999999999998</v>
      </c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22">
        <v>15</v>
      </c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>
        <v>0.03</v>
      </c>
      <c r="QO58" s="1"/>
      <c r="QP58" s="1">
        <v>8.99</v>
      </c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>
        <f>4.99*2</f>
        <v>9.98</v>
      </c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22">
        <f>10.95*1.0675</f>
        <v>11.689124999999999</v>
      </c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>
        <v>5.99</v>
      </c>
      <c r="UC58" s="1">
        <f>1.78*1</f>
        <v>1.78</v>
      </c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>
        <f>(9.99+4.95)*1.0825</f>
        <v>16.172550000000001</v>
      </c>
      <c r="VZ58" s="1"/>
      <c r="WA58" s="1">
        <f>2.09*2+2.47+2.47+2.09+2.47+2.09</f>
        <v>15.770000000000001</v>
      </c>
      <c r="WB58" s="1"/>
      <c r="WC58" s="1"/>
      <c r="WD58" s="1"/>
      <c r="WE58" s="1"/>
      <c r="WF58" s="1">
        <f>5.99+27.99+20.49</f>
        <v>54.47</v>
      </c>
      <c r="WG58" s="1"/>
      <c r="WH58" s="1"/>
      <c r="WI58" s="1"/>
      <c r="WJ58" s="1"/>
      <c r="WK58" s="1">
        <f>12.98*1.0825</f>
        <v>14.050850000000001</v>
      </c>
      <c r="WL58" s="1"/>
      <c r="WM58" s="1">
        <f>4.28*1.0825</f>
        <v>4.6331000000000007</v>
      </c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</row>
    <row r="59" spans="2:650" x14ac:dyDescent="0.25">
      <c r="B59" s="6" t="s">
        <v>53</v>
      </c>
      <c r="E59" t="s">
        <v>61</v>
      </c>
      <c r="F59" t="s">
        <v>68</v>
      </c>
      <c r="AE59" t="s">
        <v>155</v>
      </c>
      <c r="AQ59" t="s">
        <v>211</v>
      </c>
      <c r="CN59" t="s">
        <v>364</v>
      </c>
      <c r="GJ59" t="s">
        <v>631</v>
      </c>
      <c r="GW59" t="s">
        <v>660</v>
      </c>
      <c r="HY59" t="s">
        <v>703</v>
      </c>
      <c r="IR59" t="s">
        <v>769</v>
      </c>
      <c r="IZ59" t="s">
        <v>796</v>
      </c>
      <c r="JO59" t="s">
        <v>852</v>
      </c>
      <c r="KC59" t="s">
        <v>903</v>
      </c>
      <c r="LS59" t="s">
        <v>1051</v>
      </c>
      <c r="PN59" t="s">
        <v>1319</v>
      </c>
      <c r="QP59" t="s">
        <v>1411</v>
      </c>
      <c r="UC59" t="s">
        <v>1616</v>
      </c>
      <c r="VY59" t="s">
        <v>1741</v>
      </c>
      <c r="WF59" t="s">
        <v>1773</v>
      </c>
      <c r="WK59" t="s">
        <v>1798</v>
      </c>
      <c r="WM59" t="s">
        <v>1808</v>
      </c>
    </row>
    <row r="60" spans="2:650" x14ac:dyDescent="0.25">
      <c r="B60" s="4" t="s">
        <v>54</v>
      </c>
      <c r="C60" s="1"/>
      <c r="D60" s="1"/>
      <c r="E60" s="1">
        <v>33.21</v>
      </c>
      <c r="F60" s="1">
        <v>13.51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22">
        <f>0.54*12*1.0825</f>
        <v>7.0146000000000006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>
        <f>3*12.59+15.29</f>
        <v>53.059999999999995</v>
      </c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>
        <v>159.99</v>
      </c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>
        <v>350.97</v>
      </c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>
        <v>15.99</v>
      </c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22">
        <f>16.96*1.0825</f>
        <v>18.359200000000001</v>
      </c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22">
        <f>10.99+0.91</f>
        <v>11.9</v>
      </c>
      <c r="IS60" s="1"/>
      <c r="IT60" s="1"/>
      <c r="IU60" s="1"/>
      <c r="IV60" s="1"/>
      <c r="IW60" s="1"/>
      <c r="IX60" s="1"/>
      <c r="IY60" s="1"/>
      <c r="IZ60" s="1">
        <f>2*8.49</f>
        <v>16.98</v>
      </c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>
        <v>39.58</v>
      </c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>
        <v>27.99</v>
      </c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22">
        <f>0.52*1.0825</f>
        <v>0.56290000000000007</v>
      </c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>
        <v>14.99</v>
      </c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>
        <v>9.99</v>
      </c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>
        <f>14.96*1.0825</f>
        <v>16.194200000000002</v>
      </c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>
        <v>13.99</v>
      </c>
      <c r="VZ60" s="1"/>
      <c r="WA60" s="1"/>
      <c r="WB60" s="1"/>
      <c r="WC60" s="1"/>
      <c r="WD60" s="1"/>
      <c r="WE60" s="1"/>
      <c r="WF60" s="1">
        <f>6.29+18.29</f>
        <v>24.58</v>
      </c>
      <c r="WG60" s="1"/>
      <c r="WH60" s="1"/>
      <c r="WI60" s="1"/>
      <c r="WJ60" s="1"/>
      <c r="WK60" s="1">
        <f>(1.24+2.48+4.14+2.44)*1.0825</f>
        <v>11.149749999999999</v>
      </c>
      <c r="WL60" s="1"/>
      <c r="WM60" s="1">
        <f>4.98*1.0825</f>
        <v>5.3908500000000004</v>
      </c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</row>
    <row r="61" spans="2:650" x14ac:dyDescent="0.25">
      <c r="B61" s="6" t="s">
        <v>55</v>
      </c>
      <c r="F61" t="s">
        <v>69</v>
      </c>
      <c r="AQ61" t="s">
        <v>213</v>
      </c>
      <c r="GJ61" t="s">
        <v>632</v>
      </c>
      <c r="GW61" t="s">
        <v>659</v>
      </c>
      <c r="HY61" t="s">
        <v>704</v>
      </c>
      <c r="IR61" t="s">
        <v>770</v>
      </c>
      <c r="JO61" t="s">
        <v>853</v>
      </c>
      <c r="KC61" t="s">
        <v>904</v>
      </c>
      <c r="LS61" t="s">
        <v>1052</v>
      </c>
      <c r="PN61" t="s">
        <v>1320</v>
      </c>
      <c r="QP61" t="s">
        <v>1412</v>
      </c>
      <c r="UC61" t="s">
        <v>1617</v>
      </c>
      <c r="VY61" t="s">
        <v>1742</v>
      </c>
      <c r="WF61" t="s">
        <v>1774</v>
      </c>
      <c r="WK61" t="s">
        <v>1799</v>
      </c>
      <c r="WM61" t="s">
        <v>1809</v>
      </c>
    </row>
    <row r="62" spans="2:650" x14ac:dyDescent="0.25">
      <c r="B62" s="4" t="s">
        <v>56</v>
      </c>
      <c r="C62" s="1"/>
      <c r="D62" s="1"/>
      <c r="E62" s="1"/>
      <c r="F62" s="1">
        <v>8.49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>
        <f>5.84*1.0825</f>
        <v>6.3217999999999996</v>
      </c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>
        <v>80.959999999999994</v>
      </c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>
        <f>5.99*2</f>
        <v>11.98</v>
      </c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22">
        <f>(3.78+3.98+3.98+3.98)*1.0825</f>
        <v>17.0169</v>
      </c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>
        <v>44.99</v>
      </c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>
        <v>40.49</v>
      </c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>
        <v>14.29</v>
      </c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22">
        <f>1.14*1.0825</f>
        <v>1.2340499999999999</v>
      </c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>
        <v>7.99</v>
      </c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>
        <v>11.98</v>
      </c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>
        <f>14.96*1.0825</f>
        <v>16.194200000000002</v>
      </c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>
        <f>5.99</f>
        <v>5.99</v>
      </c>
      <c r="VZ62" s="1"/>
      <c r="WA62" s="1"/>
      <c r="WB62" s="1"/>
      <c r="WC62" s="1"/>
      <c r="WD62" s="1"/>
      <c r="WE62" s="1"/>
      <c r="WF62" s="1">
        <v>4.99</v>
      </c>
      <c r="WG62" s="1"/>
      <c r="WH62" s="1"/>
      <c r="WI62" s="1"/>
      <c r="WJ62" s="1"/>
      <c r="WK62" s="1">
        <f>17.98*1.0825</f>
        <v>19.463350000000002</v>
      </c>
      <c r="WL62" s="1"/>
      <c r="WM62" s="1">
        <f>31.41*1.0825</f>
        <v>34.001325000000001</v>
      </c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</row>
    <row r="63" spans="2:650" x14ac:dyDescent="0.25">
      <c r="B63" s="6" t="s">
        <v>57</v>
      </c>
      <c r="F63" t="s">
        <v>70</v>
      </c>
      <c r="AQ63" t="s">
        <v>212</v>
      </c>
      <c r="GW63" t="s">
        <v>661</v>
      </c>
      <c r="HY63" t="s">
        <v>706</v>
      </c>
      <c r="JO63" t="s">
        <v>854</v>
      </c>
      <c r="KC63" t="s">
        <v>905</v>
      </c>
      <c r="LS63" t="s">
        <v>1053</v>
      </c>
      <c r="PN63" t="s">
        <v>1208</v>
      </c>
      <c r="VY63" t="s">
        <v>1743</v>
      </c>
      <c r="WF63" t="s">
        <v>1775</v>
      </c>
    </row>
    <row r="64" spans="2:650" x14ac:dyDescent="0.25">
      <c r="B64" s="4" t="s">
        <v>58</v>
      </c>
      <c r="C64" s="14"/>
      <c r="D64" s="14"/>
      <c r="E64" s="14"/>
      <c r="F64" s="23">
        <v>10.8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>
        <v>28.82</v>
      </c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>
        <v>20.99</v>
      </c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23">
        <v>31.1</v>
      </c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  <c r="IW64" s="14"/>
      <c r="IX64" s="14"/>
      <c r="IY64" s="14"/>
      <c r="IZ64" s="14"/>
      <c r="JA64" s="14"/>
      <c r="JB64" s="14"/>
      <c r="JC64" s="14"/>
      <c r="JD64" s="14"/>
      <c r="JE64" s="14"/>
      <c r="JF64" s="14"/>
      <c r="JG64" s="14"/>
      <c r="JH64" s="14"/>
      <c r="JI64" s="14"/>
      <c r="JJ64" s="14"/>
      <c r="JK64" s="14"/>
      <c r="JL64" s="14"/>
      <c r="JM64" s="14"/>
      <c r="JN64" s="14"/>
      <c r="JO64" s="14">
        <v>33.21</v>
      </c>
      <c r="JP64" s="14"/>
      <c r="JQ64" s="14"/>
      <c r="JR64" s="14"/>
      <c r="JS64" s="14"/>
      <c r="JT64" s="14"/>
      <c r="JU64" s="14"/>
      <c r="JV64" s="14"/>
      <c r="JW64" s="14"/>
      <c r="JX64" s="14"/>
      <c r="JY64" s="14"/>
      <c r="JZ64" s="14"/>
      <c r="KA64" s="14"/>
      <c r="KB64" s="14"/>
      <c r="KC64" s="14">
        <v>6.99</v>
      </c>
      <c r="KD64" s="14"/>
      <c r="KE64" s="14"/>
      <c r="KF64" s="14"/>
      <c r="KG64" s="14"/>
      <c r="KH64" s="14"/>
      <c r="KI64" s="14"/>
      <c r="KJ64" s="14"/>
      <c r="KK64" s="14"/>
      <c r="KL64" s="14"/>
      <c r="KM64" s="14"/>
      <c r="KN64" s="14"/>
      <c r="KO64" s="14"/>
      <c r="KP64" s="14"/>
      <c r="KQ64" s="14"/>
      <c r="KR64" s="14"/>
      <c r="KS64" s="14"/>
      <c r="KT64" s="14"/>
      <c r="KU64" s="14"/>
      <c r="KV64" s="14"/>
      <c r="KW64" s="14"/>
      <c r="KX64" s="14"/>
      <c r="KY64" s="14"/>
      <c r="KZ64" s="14"/>
      <c r="LA64" s="14"/>
      <c r="LB64" s="14"/>
      <c r="LC64" s="14"/>
      <c r="LD64" s="14"/>
      <c r="LE64" s="14"/>
      <c r="LF64" s="14"/>
      <c r="LG64" s="14"/>
      <c r="LH64" s="14"/>
      <c r="LI64" s="14"/>
      <c r="LJ64" s="14"/>
      <c r="LK64" s="14"/>
      <c r="LL64" s="14"/>
      <c r="LM64" s="14"/>
      <c r="LN64" s="14"/>
      <c r="LO64" s="14"/>
      <c r="LP64" s="14"/>
      <c r="LQ64" s="14"/>
      <c r="LR64" s="14"/>
      <c r="LS64" s="23">
        <f>3.73*1.0825</f>
        <v>4.037725</v>
      </c>
      <c r="LT64" s="14"/>
      <c r="LU64" s="14"/>
      <c r="LV64" s="14"/>
      <c r="LW64" s="14"/>
      <c r="LX64" s="14"/>
      <c r="LY64" s="14"/>
      <c r="LZ64" s="14"/>
      <c r="MA64" s="14"/>
      <c r="MB64" s="14"/>
      <c r="MC64" s="14"/>
      <c r="MD64" s="14"/>
      <c r="ME64" s="14"/>
      <c r="MF64" s="14"/>
      <c r="MG64" s="14"/>
      <c r="MH64" s="14"/>
      <c r="MI64" s="14"/>
      <c r="MJ64" s="14"/>
      <c r="MK64" s="14"/>
      <c r="ML64" s="14"/>
      <c r="MM64" s="14"/>
      <c r="MN64" s="14"/>
      <c r="MO64" s="14"/>
      <c r="MP64" s="14"/>
      <c r="MQ64" s="14"/>
      <c r="MR64" s="14"/>
      <c r="MS64" s="14"/>
      <c r="MT64" s="14"/>
      <c r="MU64" s="14"/>
      <c r="MV64" s="14"/>
      <c r="MW64" s="14"/>
      <c r="MX64" s="14"/>
      <c r="MY64" s="14"/>
      <c r="MZ64" s="14"/>
      <c r="NA64" s="14"/>
      <c r="NB64" s="14"/>
      <c r="NC64" s="14"/>
      <c r="ND64" s="14"/>
      <c r="NE64" s="14"/>
      <c r="NF64" s="14"/>
      <c r="NG64" s="14"/>
      <c r="NH64" s="14"/>
      <c r="NI64" s="14"/>
      <c r="NJ64" s="14"/>
      <c r="NK64" s="14"/>
      <c r="NL64" s="14"/>
      <c r="NM64" s="14"/>
      <c r="NN64" s="14"/>
      <c r="NO64" s="14"/>
      <c r="NP64" s="14"/>
      <c r="NQ64" s="14"/>
      <c r="NR64" s="14"/>
      <c r="NS64" s="14"/>
      <c r="NT64" s="14"/>
      <c r="NU64" s="14"/>
      <c r="NV64" s="14"/>
      <c r="NW64" s="14"/>
      <c r="NX64" s="14"/>
      <c r="NY64" s="14"/>
      <c r="NZ64" s="14"/>
      <c r="OA64" s="14"/>
      <c r="OB64" s="14"/>
      <c r="OC64" s="14"/>
      <c r="OD64" s="14"/>
      <c r="OE64" s="14"/>
      <c r="OF64" s="14"/>
      <c r="OG64" s="14"/>
      <c r="OH64" s="14"/>
      <c r="OI64" s="14"/>
      <c r="OJ64" s="14"/>
      <c r="OK64" s="14"/>
      <c r="OL64" s="14"/>
      <c r="OM64" s="14"/>
      <c r="ON64" s="14"/>
      <c r="OO64" s="14"/>
      <c r="OP64" s="14"/>
      <c r="OQ64" s="14"/>
      <c r="OR64" s="14"/>
      <c r="OS64" s="14"/>
      <c r="OT64" s="14"/>
      <c r="OU64" s="14"/>
      <c r="OV64" s="14"/>
      <c r="OW64" s="14"/>
      <c r="OX64" s="14"/>
      <c r="OY64" s="14"/>
      <c r="OZ64" s="14"/>
      <c r="PA64" s="14"/>
      <c r="PB64" s="14"/>
      <c r="PC64" s="14"/>
      <c r="PD64" s="14"/>
      <c r="PE64" s="14"/>
      <c r="PF64" s="14"/>
      <c r="PG64" s="14"/>
      <c r="PH64" s="14"/>
      <c r="PI64" s="14"/>
      <c r="PJ64" s="14"/>
      <c r="PK64" s="14"/>
      <c r="PL64" s="14"/>
      <c r="PM64" s="14"/>
      <c r="PN64" s="14">
        <v>0</v>
      </c>
      <c r="PO64" s="14"/>
      <c r="PP64" s="14"/>
      <c r="PQ64" s="14"/>
      <c r="PR64" s="14"/>
      <c r="PS64" s="14"/>
      <c r="PT64" s="14"/>
      <c r="PU64" s="14"/>
      <c r="PV64" s="14"/>
      <c r="PW64" s="14"/>
      <c r="PX64" s="14"/>
      <c r="PY64" s="14"/>
      <c r="PZ64" s="14"/>
      <c r="QA64" s="14"/>
      <c r="QB64" s="14"/>
      <c r="QC64" s="14"/>
      <c r="QD64" s="14"/>
      <c r="QE64" s="14"/>
      <c r="QF64" s="14"/>
      <c r="QG64" s="14"/>
      <c r="QH64" s="14"/>
      <c r="QI64" s="14"/>
      <c r="QJ64" s="14"/>
      <c r="QK64" s="14"/>
      <c r="QL64" s="14"/>
      <c r="QM64" s="14"/>
      <c r="QN64" s="14"/>
      <c r="QO64" s="14"/>
      <c r="QP64" s="14"/>
      <c r="QQ64" s="14"/>
      <c r="QR64" s="14"/>
      <c r="QS64" s="14"/>
      <c r="QT64" s="14"/>
      <c r="QU64" s="14"/>
      <c r="QV64" s="14"/>
      <c r="QW64" s="14"/>
      <c r="QX64" s="14"/>
      <c r="QY64" s="14"/>
      <c r="QZ64" s="14"/>
      <c r="RA64" s="14"/>
      <c r="RB64" s="14"/>
      <c r="RC64" s="14"/>
      <c r="RD64" s="14"/>
      <c r="RE64" s="14"/>
      <c r="RF64" s="14"/>
      <c r="RG64" s="14"/>
      <c r="RH64" s="14"/>
      <c r="RI64" s="14"/>
      <c r="RJ64" s="14"/>
      <c r="RK64" s="14"/>
      <c r="RL64" s="14"/>
      <c r="RM64" s="14"/>
      <c r="RN64" s="14"/>
      <c r="RO64" s="14"/>
      <c r="RP64" s="14"/>
      <c r="RQ64" s="14"/>
      <c r="RR64" s="14"/>
      <c r="RS64" s="14"/>
      <c r="RT64" s="14"/>
      <c r="RU64" s="14"/>
      <c r="RV64" s="14"/>
      <c r="RW64" s="14"/>
      <c r="RX64" s="14"/>
      <c r="RY64" s="14"/>
      <c r="RZ64" s="14"/>
      <c r="SA64" s="14"/>
      <c r="SB64" s="14"/>
      <c r="SC64" s="14"/>
      <c r="SD64" s="14"/>
      <c r="SE64" s="14"/>
      <c r="SF64" s="14"/>
      <c r="SG64" s="14"/>
      <c r="SH64" s="14"/>
      <c r="SI64" s="14"/>
      <c r="SJ64" s="14"/>
      <c r="SK64" s="14"/>
      <c r="SL64" s="14"/>
      <c r="SM64" s="14"/>
      <c r="SN64" s="14"/>
      <c r="SO64" s="14"/>
      <c r="SP64" s="14"/>
      <c r="SQ64" s="14"/>
      <c r="SR64" s="14"/>
      <c r="SS64" s="14"/>
      <c r="ST64" s="14"/>
      <c r="SU64" s="14"/>
      <c r="SV64" s="14"/>
      <c r="SW64" s="14"/>
      <c r="SX64" s="14"/>
      <c r="SY64" s="14"/>
      <c r="SZ64" s="14"/>
      <c r="TA64" s="14"/>
      <c r="TB64" s="14"/>
      <c r="TC64" s="14"/>
      <c r="TD64" s="14"/>
      <c r="TE64" s="14"/>
      <c r="TF64" s="14"/>
      <c r="TG64" s="14"/>
      <c r="TH64" s="14"/>
      <c r="TI64" s="14"/>
      <c r="TJ64" s="14"/>
      <c r="TK64" s="14"/>
      <c r="TL64" s="14"/>
      <c r="TM64" s="14"/>
      <c r="TN64" s="14"/>
      <c r="TO64" s="14"/>
      <c r="TP64" s="14"/>
      <c r="TQ64" s="14"/>
      <c r="TR64" s="14"/>
      <c r="TS64" s="14"/>
      <c r="TT64" s="14"/>
      <c r="TU64" s="14"/>
      <c r="TV64" s="14"/>
      <c r="TW64" s="14"/>
      <c r="TX64" s="14"/>
      <c r="TY64" s="14"/>
      <c r="TZ64" s="14"/>
      <c r="UA64" s="14"/>
      <c r="UB64" s="14"/>
      <c r="UC64" s="14"/>
      <c r="UD64" s="14"/>
      <c r="UE64" s="14"/>
      <c r="UF64" s="14"/>
      <c r="UG64" s="14"/>
      <c r="UH64" s="14"/>
      <c r="UI64" s="14"/>
      <c r="UJ64" s="14"/>
      <c r="UK64" s="14"/>
      <c r="UL64" s="14"/>
      <c r="UM64" s="14"/>
      <c r="UN64" s="14"/>
      <c r="UO64" s="14"/>
      <c r="UP64" s="14"/>
      <c r="UQ64" s="14"/>
      <c r="UR64" s="14"/>
      <c r="US64" s="14"/>
      <c r="UT64" s="14"/>
      <c r="UU64" s="14"/>
      <c r="UV64" s="14"/>
      <c r="UW64" s="14"/>
      <c r="UX64" s="14"/>
      <c r="UY64" s="14"/>
      <c r="UZ64" s="14"/>
      <c r="VA64" s="14"/>
      <c r="VB64" s="14"/>
      <c r="VC64" s="14"/>
      <c r="VD64" s="14"/>
      <c r="VE64" s="14"/>
      <c r="VF64" s="14"/>
      <c r="VG64" s="14"/>
      <c r="VH64" s="14"/>
      <c r="VI64" s="14"/>
      <c r="VJ64" s="14"/>
      <c r="VK64" s="14"/>
      <c r="VL64" s="14"/>
      <c r="VM64" s="14"/>
      <c r="VN64" s="14"/>
      <c r="VO64" s="14"/>
      <c r="VP64" s="14"/>
      <c r="VQ64" s="14"/>
      <c r="VR64" s="14"/>
      <c r="VS64" s="14"/>
      <c r="VT64" s="14"/>
      <c r="VU64" s="14"/>
      <c r="VV64" s="14"/>
      <c r="VW64" s="14"/>
      <c r="VX64" s="14"/>
      <c r="VY64" s="14">
        <f>24.99*1.0825+4.99*2+3.99*2+21.99*2</f>
        <v>88.991674999999987</v>
      </c>
      <c r="VZ64" s="14"/>
      <c r="WA64" s="14"/>
      <c r="WB64" s="14"/>
      <c r="WC64" s="14"/>
      <c r="WD64" s="14"/>
      <c r="WE64" s="14"/>
      <c r="WF64" s="14">
        <v>7.99</v>
      </c>
      <c r="WG64" s="14"/>
      <c r="WH64" s="14"/>
      <c r="WI64" s="14"/>
      <c r="WJ64" s="14"/>
      <c r="WK64" s="14"/>
      <c r="WL64" s="14"/>
      <c r="WM64" s="14"/>
      <c r="WN64" s="14"/>
      <c r="WO64" s="14"/>
      <c r="WP64" s="14"/>
      <c r="WQ64" s="14"/>
      <c r="WR64" s="14"/>
      <c r="WS64" s="14"/>
      <c r="WT64" s="14"/>
      <c r="WU64" s="14"/>
      <c r="WV64" s="14"/>
      <c r="WW64" s="14"/>
      <c r="WX64" s="14"/>
      <c r="WY64" s="14"/>
      <c r="WZ64" s="14"/>
      <c r="XA64" s="14"/>
      <c r="XB64" s="14"/>
      <c r="XC64" s="14"/>
      <c r="XD64" s="14"/>
      <c r="XE64" s="14"/>
      <c r="XF64" s="14"/>
      <c r="XG64" s="14"/>
      <c r="XH64" s="14"/>
      <c r="XI64" s="14"/>
      <c r="XJ64" s="14"/>
      <c r="XK64" s="14"/>
      <c r="XL64" s="14"/>
      <c r="XM64" s="14"/>
      <c r="XN64" s="14"/>
      <c r="XO64" s="14"/>
      <c r="XP64" s="14"/>
      <c r="XQ64" s="14"/>
      <c r="XR64" s="14"/>
      <c r="XS64" s="14"/>
      <c r="XT64" s="14"/>
      <c r="XU64" s="14"/>
      <c r="XV64" s="14"/>
      <c r="XW64" s="14"/>
      <c r="XX64" s="14"/>
      <c r="XY64" s="14"/>
      <c r="XZ64" s="14"/>
    </row>
    <row r="65" spans="2:650" ht="15.75" thickBot="1" x14ac:dyDescent="0.3">
      <c r="B65" s="16" t="s">
        <v>43</v>
      </c>
      <c r="C65" s="17">
        <f>C52+C54+C56+C58+C60+C62+C64</f>
        <v>0</v>
      </c>
      <c r="D65" s="17">
        <f>D52+D54+D56+D58+D60+D62+D64</f>
        <v>0</v>
      </c>
      <c r="E65" s="21">
        <f>E52+E54+E56+E58+E60+E62+E64</f>
        <v>115.6</v>
      </c>
      <c r="F65" s="21">
        <f t="shared" ref="F65:M65" si="0">F52+F54+F56+F58+F60+F62+F64</f>
        <v>75.960249999999988</v>
      </c>
      <c r="G65" s="21">
        <f t="shared" si="0"/>
        <v>43.727375000000002</v>
      </c>
      <c r="H65" s="21">
        <f t="shared" si="0"/>
        <v>4.22</v>
      </c>
      <c r="I65" s="21">
        <f t="shared" si="0"/>
        <v>10.79</v>
      </c>
      <c r="J65" s="21">
        <f t="shared" si="0"/>
        <v>10.619325</v>
      </c>
      <c r="K65" s="21">
        <f t="shared" si="0"/>
        <v>18.61</v>
      </c>
      <c r="L65" s="21">
        <f t="shared" si="0"/>
        <v>0</v>
      </c>
      <c r="M65" s="21">
        <f t="shared" si="0"/>
        <v>93.268200000000007</v>
      </c>
      <c r="N65" s="21">
        <f t="shared" ref="N65:S65" si="1">N52+N54+N56+N58+N60+N62+N64</f>
        <v>140.8982</v>
      </c>
      <c r="O65" s="21">
        <f t="shared" si="1"/>
        <v>0</v>
      </c>
      <c r="P65" s="21">
        <f t="shared" si="1"/>
        <v>12.232250000000001</v>
      </c>
      <c r="Q65" s="21">
        <f t="shared" si="1"/>
        <v>0</v>
      </c>
      <c r="R65" s="21">
        <f t="shared" si="1"/>
        <v>9.1796000000000006</v>
      </c>
      <c r="S65" s="21">
        <f t="shared" si="1"/>
        <v>194.85000000000002</v>
      </c>
      <c r="T65" s="21">
        <f t="shared" ref="T65:AJ65" si="2">T52+T54+T56+T58+T60+T62+T64</f>
        <v>0</v>
      </c>
      <c r="U65" s="21">
        <f t="shared" si="2"/>
        <v>0</v>
      </c>
      <c r="V65" s="21">
        <f t="shared" si="2"/>
        <v>0</v>
      </c>
      <c r="W65" s="21">
        <f t="shared" si="2"/>
        <v>29.45</v>
      </c>
      <c r="X65" s="21">
        <f t="shared" si="2"/>
        <v>0</v>
      </c>
      <c r="Y65" s="21">
        <f t="shared" si="2"/>
        <v>40</v>
      </c>
      <c r="Z65" s="21">
        <f t="shared" si="2"/>
        <v>25.18</v>
      </c>
      <c r="AA65" s="21">
        <f t="shared" si="2"/>
        <v>0</v>
      </c>
      <c r="AB65" s="21"/>
      <c r="AC65" s="21"/>
      <c r="AD65" s="21">
        <f t="shared" si="2"/>
        <v>17.3</v>
      </c>
      <c r="AE65" s="21">
        <f t="shared" si="2"/>
        <v>203.57495</v>
      </c>
      <c r="AF65" s="21">
        <f t="shared" si="2"/>
        <v>9.74</v>
      </c>
      <c r="AG65" s="21">
        <f t="shared" si="2"/>
        <v>77.89670000000001</v>
      </c>
      <c r="AH65" s="21">
        <f t="shared" si="2"/>
        <v>0</v>
      </c>
      <c r="AI65" s="21">
        <f t="shared" si="2"/>
        <v>0</v>
      </c>
      <c r="AJ65" s="21">
        <f t="shared" si="2"/>
        <v>21.650000000000002</v>
      </c>
      <c r="AK65" s="21">
        <f t="shared" ref="AK65:BU65" si="3">AK52+AK54+AK56+AK58+AK60+AK62+AK64</f>
        <v>7.21</v>
      </c>
      <c r="AL65" s="21">
        <f t="shared" si="3"/>
        <v>57.69</v>
      </c>
      <c r="AM65" s="21">
        <f t="shared" si="3"/>
        <v>40.42</v>
      </c>
      <c r="AN65" s="21">
        <f t="shared" si="3"/>
        <v>18.77</v>
      </c>
      <c r="AO65" s="21">
        <f t="shared" si="3"/>
        <v>0</v>
      </c>
      <c r="AP65" s="21">
        <f t="shared" si="3"/>
        <v>7530</v>
      </c>
      <c r="AQ65" s="21">
        <f t="shared" si="3"/>
        <v>545.74180000000013</v>
      </c>
      <c r="AR65" s="21">
        <f t="shared" si="3"/>
        <v>0</v>
      </c>
      <c r="AS65" s="21">
        <f t="shared" si="3"/>
        <v>75.515200000000007</v>
      </c>
      <c r="AT65" s="21">
        <f t="shared" si="3"/>
        <v>0</v>
      </c>
      <c r="AU65" s="21">
        <f t="shared" si="3"/>
        <v>8.43</v>
      </c>
      <c r="AV65" s="21">
        <f t="shared" si="3"/>
        <v>0</v>
      </c>
      <c r="AW65" s="21">
        <f t="shared" si="3"/>
        <v>0</v>
      </c>
      <c r="AX65" s="21">
        <f t="shared" si="3"/>
        <v>180</v>
      </c>
      <c r="AY65" s="21">
        <f t="shared" si="3"/>
        <v>61.753350000000005</v>
      </c>
      <c r="AZ65" s="21">
        <f t="shared" si="3"/>
        <v>0</v>
      </c>
      <c r="BA65" s="21">
        <f t="shared" si="3"/>
        <v>39.89</v>
      </c>
      <c r="BB65" s="21">
        <f t="shared" si="3"/>
        <v>0</v>
      </c>
      <c r="BC65" s="21">
        <f t="shared" si="3"/>
        <v>0</v>
      </c>
      <c r="BD65" s="21">
        <f t="shared" si="3"/>
        <v>0</v>
      </c>
      <c r="BE65" s="21">
        <f t="shared" si="3"/>
        <v>0</v>
      </c>
      <c r="BF65" s="21">
        <f t="shared" si="3"/>
        <v>0</v>
      </c>
      <c r="BG65" s="21">
        <f t="shared" si="3"/>
        <v>0</v>
      </c>
      <c r="BH65" s="21">
        <f t="shared" si="3"/>
        <v>0</v>
      </c>
      <c r="BI65" s="21">
        <f t="shared" si="3"/>
        <v>0</v>
      </c>
      <c r="BJ65" s="21">
        <f t="shared" si="3"/>
        <v>13.99</v>
      </c>
      <c r="BK65" s="21">
        <f t="shared" si="3"/>
        <v>0</v>
      </c>
      <c r="BL65" s="21">
        <f t="shared" si="3"/>
        <v>0</v>
      </c>
      <c r="BM65" s="21">
        <f t="shared" si="3"/>
        <v>0</v>
      </c>
      <c r="BN65" s="21">
        <f t="shared" si="3"/>
        <v>0</v>
      </c>
      <c r="BO65" s="21">
        <f t="shared" si="3"/>
        <v>0</v>
      </c>
      <c r="BP65" s="21">
        <f t="shared" si="3"/>
        <v>0</v>
      </c>
      <c r="BQ65" s="21">
        <f t="shared" si="3"/>
        <v>0</v>
      </c>
      <c r="BR65" s="21">
        <f t="shared" si="3"/>
        <v>0</v>
      </c>
      <c r="BS65" s="21">
        <f t="shared" si="3"/>
        <v>25.18</v>
      </c>
      <c r="BT65" s="21">
        <f t="shared" si="3"/>
        <v>0</v>
      </c>
      <c r="BU65" s="21">
        <f t="shared" si="3"/>
        <v>0</v>
      </c>
      <c r="BV65" s="21">
        <f>BV52+BV54+BV56+BV58+BV60+BV62+BV64</f>
        <v>0</v>
      </c>
      <c r="BW65" s="21">
        <f>BW52+BW54+BW56+BW58+BW60+BW62+BW64</f>
        <v>0</v>
      </c>
      <c r="BX65" s="21">
        <f t="shared" ref="BX65:CZ65" si="4">BX52+BX54+BX56+BX58+BX60+BX62+BX64</f>
        <v>0</v>
      </c>
      <c r="BY65" s="21">
        <f t="shared" si="4"/>
        <v>0</v>
      </c>
      <c r="BZ65" s="21">
        <f t="shared" si="4"/>
        <v>0</v>
      </c>
      <c r="CA65" s="21">
        <f t="shared" si="4"/>
        <v>0</v>
      </c>
      <c r="CB65" s="21">
        <f t="shared" si="4"/>
        <v>0</v>
      </c>
      <c r="CC65" s="21">
        <f t="shared" si="4"/>
        <v>0</v>
      </c>
      <c r="CD65" s="21">
        <f t="shared" si="4"/>
        <v>0</v>
      </c>
      <c r="CE65" s="21">
        <f t="shared" si="4"/>
        <v>41.97</v>
      </c>
      <c r="CF65" s="21">
        <f t="shared" si="4"/>
        <v>0</v>
      </c>
      <c r="CG65" s="21">
        <f t="shared" si="4"/>
        <v>67.529999999999987</v>
      </c>
      <c r="CH65" s="21">
        <f t="shared" si="4"/>
        <v>0</v>
      </c>
      <c r="CI65" s="21">
        <f t="shared" si="4"/>
        <v>0</v>
      </c>
      <c r="CJ65" s="21">
        <f t="shared" si="4"/>
        <v>0.1</v>
      </c>
      <c r="CK65" s="21">
        <f t="shared" si="4"/>
        <v>25.958349999999999</v>
      </c>
      <c r="CL65" s="21">
        <f t="shared" si="4"/>
        <v>0</v>
      </c>
      <c r="CM65" s="21">
        <f t="shared" si="4"/>
        <v>1100.9480249999999</v>
      </c>
      <c r="CN65" s="21">
        <f t="shared" si="4"/>
        <v>209.24</v>
      </c>
      <c r="CO65" s="21">
        <f t="shared" si="4"/>
        <v>0</v>
      </c>
      <c r="CP65" s="21">
        <f t="shared" si="4"/>
        <v>23.450000000000003</v>
      </c>
      <c r="CQ65" s="21">
        <f t="shared" si="4"/>
        <v>0</v>
      </c>
      <c r="CR65" s="21">
        <f t="shared" si="4"/>
        <v>0</v>
      </c>
      <c r="CS65" s="21">
        <f t="shared" si="4"/>
        <v>0</v>
      </c>
      <c r="CT65" s="21">
        <f t="shared" si="4"/>
        <v>34.585875000000001</v>
      </c>
      <c r="CU65" s="21">
        <f t="shared" si="4"/>
        <v>0</v>
      </c>
      <c r="CV65" s="21">
        <f t="shared" si="4"/>
        <v>30.520000000000003</v>
      </c>
      <c r="CW65" s="21">
        <f t="shared" si="4"/>
        <v>0</v>
      </c>
      <c r="CX65" s="21">
        <f t="shared" si="4"/>
        <v>2.1433499999999999</v>
      </c>
      <c r="CY65" s="21">
        <f t="shared" si="4"/>
        <v>0</v>
      </c>
      <c r="CZ65" s="21">
        <f t="shared" si="4"/>
        <v>63.76</v>
      </c>
      <c r="DA65" s="21">
        <f>DA52+DA54+DA56+DA58+DA60+DA62+DA64</f>
        <v>0</v>
      </c>
      <c r="DB65" s="21">
        <f>DB52+DB54+DB56+DB58+DB60+DB62+DB64</f>
        <v>0</v>
      </c>
      <c r="DC65" s="21">
        <f t="shared" ref="DC65:FN65" si="5">DC52+DC54+DC56+DC58+DC60+DC62+DC64</f>
        <v>0</v>
      </c>
      <c r="DD65" s="21">
        <f t="shared" si="5"/>
        <v>0</v>
      </c>
      <c r="DE65" s="21">
        <f t="shared" si="5"/>
        <v>0</v>
      </c>
      <c r="DF65" s="21">
        <f t="shared" si="5"/>
        <v>0</v>
      </c>
      <c r="DG65" s="21">
        <f t="shared" si="5"/>
        <v>0</v>
      </c>
      <c r="DH65" s="21">
        <f t="shared" si="5"/>
        <v>174.98</v>
      </c>
      <c r="DI65" s="21">
        <f t="shared" si="5"/>
        <v>79.390550000000005</v>
      </c>
      <c r="DJ65" s="21">
        <f t="shared" si="5"/>
        <v>38.761699999999998</v>
      </c>
      <c r="DK65" s="21">
        <f t="shared" si="5"/>
        <v>0</v>
      </c>
      <c r="DL65" s="21">
        <f t="shared" si="5"/>
        <v>0</v>
      </c>
      <c r="DM65" s="21">
        <f t="shared" si="5"/>
        <v>0</v>
      </c>
      <c r="DN65" s="21">
        <f t="shared" si="5"/>
        <v>0</v>
      </c>
      <c r="DO65" s="21">
        <f t="shared" si="5"/>
        <v>0</v>
      </c>
      <c r="DP65" s="21">
        <f t="shared" si="5"/>
        <v>0</v>
      </c>
      <c r="DQ65" s="21">
        <f t="shared" si="5"/>
        <v>22.25</v>
      </c>
      <c r="DR65" s="21">
        <f t="shared" si="5"/>
        <v>0</v>
      </c>
      <c r="DS65" s="21">
        <f t="shared" si="5"/>
        <v>6.4841750000000005</v>
      </c>
      <c r="DT65" s="21">
        <f t="shared" si="5"/>
        <v>0</v>
      </c>
      <c r="DU65" s="21">
        <f t="shared" si="5"/>
        <v>19.989999999999998</v>
      </c>
      <c r="DV65" s="21">
        <f t="shared" si="5"/>
        <v>0</v>
      </c>
      <c r="DW65" s="21">
        <f t="shared" si="5"/>
        <v>0</v>
      </c>
      <c r="DX65" s="21">
        <f t="shared" si="5"/>
        <v>1600</v>
      </c>
      <c r="DY65" s="21">
        <f t="shared" si="5"/>
        <v>0</v>
      </c>
      <c r="DZ65" s="21">
        <f t="shared" si="5"/>
        <v>0</v>
      </c>
      <c r="EA65" s="21">
        <f t="shared" si="5"/>
        <v>0</v>
      </c>
      <c r="EB65" s="21">
        <f t="shared" si="5"/>
        <v>0</v>
      </c>
      <c r="EC65" s="21">
        <f t="shared" si="5"/>
        <v>0</v>
      </c>
      <c r="ED65" s="21">
        <f t="shared" si="5"/>
        <v>0</v>
      </c>
      <c r="EE65" s="21">
        <f t="shared" si="5"/>
        <v>98.052849999999992</v>
      </c>
      <c r="EF65" s="21">
        <f t="shared" si="5"/>
        <v>0</v>
      </c>
      <c r="EG65" s="21">
        <f t="shared" si="5"/>
        <v>0</v>
      </c>
      <c r="EH65" s="21">
        <f t="shared" si="5"/>
        <v>0</v>
      </c>
      <c r="EI65" s="21">
        <f t="shared" si="5"/>
        <v>0</v>
      </c>
      <c r="EJ65" s="21">
        <f t="shared" si="5"/>
        <v>0</v>
      </c>
      <c r="EK65" s="21">
        <f t="shared" si="5"/>
        <v>0</v>
      </c>
      <c r="EL65" s="21">
        <f t="shared" si="5"/>
        <v>0</v>
      </c>
      <c r="EM65" s="21">
        <f t="shared" si="5"/>
        <v>0</v>
      </c>
      <c r="EN65" s="21">
        <f t="shared" si="5"/>
        <v>0</v>
      </c>
      <c r="EO65" s="21">
        <f t="shared" si="5"/>
        <v>0</v>
      </c>
      <c r="EP65" s="21">
        <f t="shared" si="5"/>
        <v>0</v>
      </c>
      <c r="EQ65" s="21">
        <f t="shared" si="5"/>
        <v>0</v>
      </c>
      <c r="ER65" s="21">
        <f t="shared" si="5"/>
        <v>0</v>
      </c>
      <c r="ES65" s="21">
        <f t="shared" si="5"/>
        <v>0</v>
      </c>
      <c r="ET65" s="21">
        <f t="shared" si="5"/>
        <v>0</v>
      </c>
      <c r="EU65" s="21">
        <f t="shared" si="5"/>
        <v>0</v>
      </c>
      <c r="EV65" s="21">
        <f t="shared" si="5"/>
        <v>0</v>
      </c>
      <c r="EW65" s="21">
        <f t="shared" si="5"/>
        <v>0</v>
      </c>
      <c r="EX65" s="21">
        <f t="shared" si="5"/>
        <v>0</v>
      </c>
      <c r="EY65" s="21">
        <f t="shared" si="5"/>
        <v>0</v>
      </c>
      <c r="EZ65" s="21">
        <f t="shared" si="5"/>
        <v>34.349999999999994</v>
      </c>
      <c r="FA65" s="21">
        <f t="shared" si="5"/>
        <v>0</v>
      </c>
      <c r="FB65" s="21">
        <f t="shared" si="5"/>
        <v>39.42</v>
      </c>
      <c r="FC65" s="21">
        <f t="shared" si="5"/>
        <v>0</v>
      </c>
      <c r="FD65" s="21">
        <f t="shared" si="5"/>
        <v>0</v>
      </c>
      <c r="FE65" s="21">
        <f t="shared" si="5"/>
        <v>0</v>
      </c>
      <c r="FF65" s="21">
        <f t="shared" si="5"/>
        <v>250.75</v>
      </c>
      <c r="FG65" s="21">
        <f t="shared" si="5"/>
        <v>72.527500000000003</v>
      </c>
      <c r="FH65" s="21">
        <f t="shared" si="5"/>
        <v>70.34</v>
      </c>
      <c r="FI65" s="21">
        <f t="shared" si="5"/>
        <v>0</v>
      </c>
      <c r="FJ65" s="21">
        <f t="shared" si="5"/>
        <v>0</v>
      </c>
      <c r="FK65" s="21">
        <f t="shared" si="5"/>
        <v>48.236200000000004</v>
      </c>
      <c r="FL65" s="21">
        <f t="shared" si="5"/>
        <v>0</v>
      </c>
      <c r="FM65" s="21">
        <f t="shared" si="5"/>
        <v>0</v>
      </c>
      <c r="FN65" s="21">
        <f t="shared" si="5"/>
        <v>7.31</v>
      </c>
      <c r="FO65" s="21">
        <f t="shared" ref="FO65:GD65" si="6">FO52+FO54+FO56+FO58+FO60+FO62+FO64</f>
        <v>0</v>
      </c>
      <c r="FP65" s="21">
        <f t="shared" si="6"/>
        <v>32.6</v>
      </c>
      <c r="FQ65" s="21">
        <f t="shared" si="6"/>
        <v>66.3</v>
      </c>
      <c r="FR65" s="21">
        <f t="shared" si="6"/>
        <v>0</v>
      </c>
      <c r="FS65" s="21">
        <f t="shared" si="6"/>
        <v>0</v>
      </c>
      <c r="FT65" s="21">
        <f t="shared" si="6"/>
        <v>0</v>
      </c>
      <c r="FU65" s="21">
        <f t="shared" si="6"/>
        <v>28.632125000000002</v>
      </c>
      <c r="FV65" s="21">
        <f t="shared" si="6"/>
        <v>0</v>
      </c>
      <c r="FW65" s="21">
        <f t="shared" si="6"/>
        <v>0</v>
      </c>
      <c r="FX65" s="21">
        <f t="shared" si="6"/>
        <v>28.37</v>
      </c>
      <c r="FY65" s="21">
        <f t="shared" si="6"/>
        <v>559.08000000000004</v>
      </c>
      <c r="FZ65" s="21">
        <f t="shared" si="6"/>
        <v>274.64940000000001</v>
      </c>
      <c r="GA65" s="21">
        <f t="shared" si="6"/>
        <v>0</v>
      </c>
      <c r="GB65" s="21">
        <f t="shared" si="6"/>
        <v>0</v>
      </c>
      <c r="GC65" s="21">
        <f t="shared" si="6"/>
        <v>0</v>
      </c>
      <c r="GD65" s="21">
        <f t="shared" si="6"/>
        <v>0</v>
      </c>
      <c r="GE65" s="21">
        <f t="shared" ref="GE65:IP65" si="7">GE52+GE54+GE56+GE58+GE60+GE62+GE64</f>
        <v>0</v>
      </c>
      <c r="GF65" s="21">
        <f t="shared" si="7"/>
        <v>0</v>
      </c>
      <c r="GG65" s="21">
        <f t="shared" si="7"/>
        <v>0</v>
      </c>
      <c r="GH65" s="21">
        <f t="shared" si="7"/>
        <v>0</v>
      </c>
      <c r="GI65" s="21">
        <f t="shared" si="7"/>
        <v>10.72</v>
      </c>
      <c r="GJ65" s="21">
        <f t="shared" si="7"/>
        <v>724.61000000000013</v>
      </c>
      <c r="GK65" s="21">
        <f t="shared" si="7"/>
        <v>23.98</v>
      </c>
      <c r="GL65" s="21">
        <f t="shared" si="7"/>
        <v>0</v>
      </c>
      <c r="GM65" s="21">
        <f t="shared" si="7"/>
        <v>0</v>
      </c>
      <c r="GN65" s="21">
        <f t="shared" si="7"/>
        <v>0</v>
      </c>
      <c r="GO65" s="21">
        <f t="shared" si="7"/>
        <v>0</v>
      </c>
      <c r="GP65" s="21">
        <f t="shared" si="7"/>
        <v>0</v>
      </c>
      <c r="GQ65" s="21">
        <f t="shared" si="7"/>
        <v>0</v>
      </c>
      <c r="GR65" s="21">
        <f t="shared" si="7"/>
        <v>0</v>
      </c>
      <c r="GS65" s="21">
        <f t="shared" si="7"/>
        <v>0</v>
      </c>
      <c r="GT65" s="21">
        <f t="shared" si="7"/>
        <v>0</v>
      </c>
      <c r="GU65" s="21">
        <f t="shared" si="7"/>
        <v>0</v>
      </c>
      <c r="GV65" s="21">
        <f t="shared" si="7"/>
        <v>0</v>
      </c>
      <c r="GW65" s="21">
        <f t="shared" si="7"/>
        <v>90.92</v>
      </c>
      <c r="GX65" s="21">
        <f t="shared" si="7"/>
        <v>0</v>
      </c>
      <c r="GY65" s="21">
        <f t="shared" si="7"/>
        <v>0</v>
      </c>
      <c r="GZ65" s="21">
        <f t="shared" si="7"/>
        <v>0</v>
      </c>
      <c r="HA65" s="21">
        <f t="shared" si="7"/>
        <v>0</v>
      </c>
      <c r="HB65" s="21">
        <f t="shared" si="7"/>
        <v>0</v>
      </c>
      <c r="HC65" s="21">
        <f t="shared" si="7"/>
        <v>0</v>
      </c>
      <c r="HD65" s="21">
        <f t="shared" si="7"/>
        <v>42.04</v>
      </c>
      <c r="HE65" s="21">
        <f t="shared" si="7"/>
        <v>0</v>
      </c>
      <c r="HF65" s="21">
        <f t="shared" si="7"/>
        <v>0</v>
      </c>
      <c r="HG65" s="21">
        <f t="shared" si="7"/>
        <v>0</v>
      </c>
      <c r="HH65" s="21">
        <f t="shared" si="7"/>
        <v>0</v>
      </c>
      <c r="HI65" s="21">
        <f t="shared" si="7"/>
        <v>0</v>
      </c>
      <c r="HJ65" s="21">
        <f t="shared" si="7"/>
        <v>0</v>
      </c>
      <c r="HK65" s="21">
        <f t="shared" si="7"/>
        <v>0</v>
      </c>
      <c r="HL65" s="21">
        <f t="shared" si="7"/>
        <v>0</v>
      </c>
      <c r="HM65" s="21">
        <f t="shared" si="7"/>
        <v>0</v>
      </c>
      <c r="HN65" s="21">
        <f t="shared" si="7"/>
        <v>0</v>
      </c>
      <c r="HO65" s="21">
        <f t="shared" si="7"/>
        <v>0</v>
      </c>
      <c r="HP65" s="21">
        <f t="shared" si="7"/>
        <v>0</v>
      </c>
      <c r="HQ65" s="21">
        <f t="shared" si="7"/>
        <v>0</v>
      </c>
      <c r="HR65" s="21">
        <f t="shared" si="7"/>
        <v>8.4600000000000009</v>
      </c>
      <c r="HS65" s="21">
        <f t="shared" si="7"/>
        <v>12.31</v>
      </c>
      <c r="HT65" s="21">
        <f t="shared" si="7"/>
        <v>0</v>
      </c>
      <c r="HU65" s="21">
        <f t="shared" si="7"/>
        <v>0</v>
      </c>
      <c r="HV65" s="21">
        <f t="shared" si="7"/>
        <v>0</v>
      </c>
      <c r="HW65" s="21">
        <f t="shared" si="7"/>
        <v>0</v>
      </c>
      <c r="HX65" s="21">
        <f t="shared" si="7"/>
        <v>0</v>
      </c>
      <c r="HY65" s="21">
        <f t="shared" si="7"/>
        <v>133.31369999999998</v>
      </c>
      <c r="HZ65" s="21">
        <f t="shared" si="7"/>
        <v>0</v>
      </c>
      <c r="IA65" s="21">
        <f t="shared" si="7"/>
        <v>0</v>
      </c>
      <c r="IB65" s="21">
        <f t="shared" si="7"/>
        <v>0</v>
      </c>
      <c r="IC65" s="21">
        <f t="shared" si="7"/>
        <v>0</v>
      </c>
      <c r="ID65" s="21">
        <f t="shared" si="7"/>
        <v>3</v>
      </c>
      <c r="IE65" s="21">
        <f t="shared" si="7"/>
        <v>0</v>
      </c>
      <c r="IF65" s="21">
        <f t="shared" si="7"/>
        <v>0</v>
      </c>
      <c r="IG65" s="21">
        <f t="shared" si="7"/>
        <v>0</v>
      </c>
      <c r="IH65" s="21">
        <f t="shared" si="7"/>
        <v>0</v>
      </c>
      <c r="II65" s="21">
        <f t="shared" si="7"/>
        <v>0</v>
      </c>
      <c r="IJ65" s="21">
        <f t="shared" si="7"/>
        <v>0</v>
      </c>
      <c r="IK65" s="21">
        <f t="shared" si="7"/>
        <v>0</v>
      </c>
      <c r="IL65" s="21">
        <f t="shared" si="7"/>
        <v>0</v>
      </c>
      <c r="IM65" s="21">
        <f t="shared" si="7"/>
        <v>9.5</v>
      </c>
      <c r="IN65" s="21">
        <f t="shared" si="7"/>
        <v>0</v>
      </c>
      <c r="IO65" s="21">
        <f t="shared" si="7"/>
        <v>0</v>
      </c>
      <c r="IP65" s="21">
        <f t="shared" si="7"/>
        <v>0</v>
      </c>
      <c r="IQ65" s="21">
        <f t="shared" ref="IQ65:IW65" si="8">IQ52+IQ54+IQ56+IQ58+IQ60+IQ62+IQ64</f>
        <v>0</v>
      </c>
      <c r="IR65" s="21">
        <f t="shared" si="8"/>
        <v>117.6</v>
      </c>
      <c r="IS65" s="21">
        <f t="shared" si="8"/>
        <v>8.2703000000000007</v>
      </c>
      <c r="IT65" s="21">
        <f t="shared" si="8"/>
        <v>6.82</v>
      </c>
      <c r="IU65" s="21">
        <f t="shared" si="8"/>
        <v>0</v>
      </c>
      <c r="IV65" s="21">
        <f t="shared" si="8"/>
        <v>0</v>
      </c>
      <c r="IW65" s="21">
        <f t="shared" si="8"/>
        <v>0</v>
      </c>
      <c r="IX65" s="21">
        <f t="shared" ref="IX65:LF65" si="9">IX52+IX54+IX56+IX58+IX60+IX62+IX64</f>
        <v>12.67</v>
      </c>
      <c r="IY65" s="21">
        <f t="shared" si="9"/>
        <v>0</v>
      </c>
      <c r="IZ65" s="21">
        <f t="shared" si="9"/>
        <v>77.08</v>
      </c>
      <c r="JA65" s="21">
        <f t="shared" si="9"/>
        <v>0</v>
      </c>
      <c r="JB65" s="21">
        <f t="shared" si="9"/>
        <v>0</v>
      </c>
      <c r="JC65" s="21">
        <f t="shared" si="9"/>
        <v>0</v>
      </c>
      <c r="JD65" s="21">
        <f t="shared" si="9"/>
        <v>0</v>
      </c>
      <c r="JE65" s="21">
        <f t="shared" si="9"/>
        <v>0</v>
      </c>
      <c r="JF65" s="21">
        <f t="shared" si="9"/>
        <v>0</v>
      </c>
      <c r="JG65" s="21">
        <f t="shared" si="9"/>
        <v>0</v>
      </c>
      <c r="JH65" s="21">
        <f t="shared" si="9"/>
        <v>0</v>
      </c>
      <c r="JI65" s="21">
        <f t="shared" si="9"/>
        <v>0</v>
      </c>
      <c r="JJ65" s="21">
        <f t="shared" si="9"/>
        <v>0</v>
      </c>
      <c r="JK65" s="21">
        <f t="shared" si="9"/>
        <v>0</v>
      </c>
      <c r="JL65" s="21">
        <f t="shared" si="9"/>
        <v>0</v>
      </c>
      <c r="JM65" s="21">
        <f t="shared" si="9"/>
        <v>0</v>
      </c>
      <c r="JN65" s="21">
        <f t="shared" si="9"/>
        <v>0</v>
      </c>
      <c r="JO65" s="21">
        <f t="shared" si="9"/>
        <v>259.26</v>
      </c>
      <c r="JP65" s="21">
        <f t="shared" si="9"/>
        <v>26.997550000000004</v>
      </c>
      <c r="JQ65" s="21">
        <f t="shared" si="9"/>
        <v>0</v>
      </c>
      <c r="JR65" s="21">
        <f t="shared" si="9"/>
        <v>113.59754999999998</v>
      </c>
      <c r="JS65" s="21">
        <f t="shared" si="9"/>
        <v>0</v>
      </c>
      <c r="JT65" s="21">
        <f t="shared" si="9"/>
        <v>0</v>
      </c>
      <c r="JU65" s="21">
        <f t="shared" si="9"/>
        <v>0</v>
      </c>
      <c r="JV65" s="21">
        <f t="shared" si="9"/>
        <v>0</v>
      </c>
      <c r="JW65" s="21">
        <f t="shared" si="9"/>
        <v>101.92360000000001</v>
      </c>
      <c r="JX65" s="21">
        <f t="shared" si="9"/>
        <v>0</v>
      </c>
      <c r="JY65" s="21">
        <f t="shared" si="9"/>
        <v>100</v>
      </c>
      <c r="JZ65" s="21">
        <f t="shared" si="9"/>
        <v>0</v>
      </c>
      <c r="KA65" s="21">
        <f t="shared" si="9"/>
        <v>0</v>
      </c>
      <c r="KB65" s="21">
        <f t="shared" si="9"/>
        <v>0</v>
      </c>
      <c r="KC65" s="21">
        <f t="shared" si="9"/>
        <v>91.584924999999984</v>
      </c>
      <c r="KD65" s="21">
        <f t="shared" si="9"/>
        <v>0</v>
      </c>
      <c r="KE65" s="21">
        <f t="shared" si="9"/>
        <v>15.393150000000002</v>
      </c>
      <c r="KF65" s="21">
        <f t="shared" si="9"/>
        <v>0</v>
      </c>
      <c r="KG65" s="21">
        <f t="shared" si="9"/>
        <v>18.98</v>
      </c>
      <c r="KH65" s="21">
        <f t="shared" si="9"/>
        <v>0</v>
      </c>
      <c r="KI65" s="21">
        <f t="shared" si="9"/>
        <v>0</v>
      </c>
      <c r="KJ65" s="21">
        <f t="shared" si="9"/>
        <v>12.81</v>
      </c>
      <c r="KK65" s="21">
        <f t="shared" si="9"/>
        <v>0</v>
      </c>
      <c r="KL65" s="21">
        <f t="shared" si="9"/>
        <v>0</v>
      </c>
      <c r="KM65" s="21">
        <f t="shared" si="9"/>
        <v>0</v>
      </c>
      <c r="KN65" s="21">
        <f t="shared" si="9"/>
        <v>0</v>
      </c>
      <c r="KO65" s="21">
        <f t="shared" si="9"/>
        <v>0</v>
      </c>
      <c r="KP65" s="21">
        <f t="shared" si="9"/>
        <v>0</v>
      </c>
      <c r="KQ65" s="21">
        <f t="shared" si="9"/>
        <v>0</v>
      </c>
      <c r="KR65" s="21">
        <f t="shared" si="9"/>
        <v>0</v>
      </c>
      <c r="KS65" s="21">
        <f t="shared" si="9"/>
        <v>650</v>
      </c>
      <c r="KT65" s="21">
        <f t="shared" si="9"/>
        <v>0</v>
      </c>
      <c r="KU65" s="21">
        <f t="shared" si="9"/>
        <v>0</v>
      </c>
      <c r="KV65" s="21">
        <f t="shared" si="9"/>
        <v>28.12</v>
      </c>
      <c r="KW65" s="21">
        <f t="shared" si="9"/>
        <v>0</v>
      </c>
      <c r="KX65" s="21">
        <f t="shared" si="9"/>
        <v>0</v>
      </c>
      <c r="KY65" s="21">
        <f t="shared" si="9"/>
        <v>0</v>
      </c>
      <c r="KZ65" s="21">
        <f t="shared" si="9"/>
        <v>0</v>
      </c>
      <c r="LA65" s="21">
        <f t="shared" si="9"/>
        <v>167.98</v>
      </c>
      <c r="LB65" s="21">
        <f t="shared" si="9"/>
        <v>0</v>
      </c>
      <c r="LC65" s="21">
        <f t="shared" si="9"/>
        <v>0</v>
      </c>
      <c r="LD65" s="21">
        <f t="shared" si="9"/>
        <v>0</v>
      </c>
      <c r="LE65" s="21">
        <f t="shared" si="9"/>
        <v>47.959999999999994</v>
      </c>
      <c r="LF65" s="21">
        <f t="shared" si="9"/>
        <v>0</v>
      </c>
      <c r="LG65" s="21">
        <f t="shared" ref="LG65:NR65" si="10">LG52+LG54+LG56+LG58+LG60+LG62+LG64</f>
        <v>0</v>
      </c>
      <c r="LH65" s="21">
        <f t="shared" si="10"/>
        <v>67.86</v>
      </c>
      <c r="LI65" s="21">
        <f t="shared" si="10"/>
        <v>0</v>
      </c>
      <c r="LJ65" s="21">
        <f t="shared" si="10"/>
        <v>294.86217499999998</v>
      </c>
      <c r="LK65" s="21">
        <f t="shared" si="10"/>
        <v>0</v>
      </c>
      <c r="LL65" s="21">
        <f t="shared" si="10"/>
        <v>0</v>
      </c>
      <c r="LM65" s="21">
        <f t="shared" si="10"/>
        <v>12.75</v>
      </c>
      <c r="LN65" s="21">
        <f t="shared" si="10"/>
        <v>87.29</v>
      </c>
      <c r="LO65" s="21">
        <f t="shared" si="10"/>
        <v>0</v>
      </c>
      <c r="LP65" s="21">
        <f t="shared" si="10"/>
        <v>0</v>
      </c>
      <c r="LQ65" s="21">
        <f t="shared" si="10"/>
        <v>7.99</v>
      </c>
      <c r="LR65" s="21">
        <f t="shared" si="10"/>
        <v>19.98</v>
      </c>
      <c r="LS65" s="21">
        <f t="shared" si="10"/>
        <v>61.578175000000009</v>
      </c>
      <c r="LT65" s="21">
        <f t="shared" si="10"/>
        <v>154.75</v>
      </c>
      <c r="LU65" s="21">
        <f t="shared" si="10"/>
        <v>0</v>
      </c>
      <c r="LV65" s="21">
        <f t="shared" si="10"/>
        <v>220</v>
      </c>
      <c r="LW65" s="21">
        <f t="shared" si="10"/>
        <v>0</v>
      </c>
      <c r="LX65" s="21">
        <f t="shared" si="10"/>
        <v>0</v>
      </c>
      <c r="LY65" s="21">
        <f t="shared" si="10"/>
        <v>0</v>
      </c>
      <c r="LZ65" s="21">
        <f t="shared" si="10"/>
        <v>0</v>
      </c>
      <c r="MA65" s="21">
        <f t="shared" si="10"/>
        <v>0</v>
      </c>
      <c r="MB65" s="21">
        <f t="shared" si="10"/>
        <v>0</v>
      </c>
      <c r="MC65" s="21">
        <f t="shared" si="10"/>
        <v>0</v>
      </c>
      <c r="MD65" s="21">
        <f t="shared" si="10"/>
        <v>0</v>
      </c>
      <c r="ME65" s="21">
        <f t="shared" si="10"/>
        <v>0</v>
      </c>
      <c r="MF65" s="21">
        <f t="shared" si="10"/>
        <v>0</v>
      </c>
      <c r="MG65" s="21">
        <f t="shared" si="10"/>
        <v>0</v>
      </c>
      <c r="MH65" s="21">
        <f t="shared" si="10"/>
        <v>0</v>
      </c>
      <c r="MI65" s="21">
        <f t="shared" si="10"/>
        <v>0</v>
      </c>
      <c r="MJ65" s="21">
        <f t="shared" si="10"/>
        <v>0</v>
      </c>
      <c r="MK65" s="21">
        <f t="shared" si="10"/>
        <v>0</v>
      </c>
      <c r="ML65" s="21">
        <f t="shared" si="10"/>
        <v>0</v>
      </c>
      <c r="MM65" s="21">
        <f t="shared" si="10"/>
        <v>54.26</v>
      </c>
      <c r="MN65" s="21">
        <f t="shared" si="10"/>
        <v>0</v>
      </c>
      <c r="MO65" s="21">
        <f t="shared" si="10"/>
        <v>0</v>
      </c>
      <c r="MP65" s="21">
        <f t="shared" si="10"/>
        <v>0</v>
      </c>
      <c r="MQ65" s="21">
        <f t="shared" si="10"/>
        <v>0</v>
      </c>
      <c r="MR65" s="21">
        <f t="shared" si="10"/>
        <v>0</v>
      </c>
      <c r="MS65" s="21">
        <f t="shared" si="10"/>
        <v>0</v>
      </c>
      <c r="MT65" s="21">
        <f t="shared" si="10"/>
        <v>0</v>
      </c>
      <c r="MU65" s="21">
        <f t="shared" si="10"/>
        <v>0</v>
      </c>
      <c r="MV65" s="21">
        <f t="shared" si="10"/>
        <v>32.431699999999999</v>
      </c>
      <c r="MW65" s="21">
        <f t="shared" si="10"/>
        <v>0</v>
      </c>
      <c r="MX65" s="21">
        <f t="shared" si="10"/>
        <v>0</v>
      </c>
      <c r="MY65" s="21">
        <f t="shared" si="10"/>
        <v>0</v>
      </c>
      <c r="MZ65" s="21">
        <f t="shared" si="10"/>
        <v>0</v>
      </c>
      <c r="NA65" s="21">
        <f t="shared" si="10"/>
        <v>0</v>
      </c>
      <c r="NB65" s="21">
        <f t="shared" si="10"/>
        <v>0</v>
      </c>
      <c r="NC65" s="21">
        <f t="shared" si="10"/>
        <v>0</v>
      </c>
      <c r="ND65" s="21">
        <f t="shared" si="10"/>
        <v>0</v>
      </c>
      <c r="NE65" s="21">
        <f t="shared" si="10"/>
        <v>0</v>
      </c>
      <c r="NF65" s="21">
        <f t="shared" si="10"/>
        <v>0</v>
      </c>
      <c r="NG65" s="21">
        <f t="shared" si="10"/>
        <v>0</v>
      </c>
      <c r="NH65" s="21">
        <f t="shared" si="10"/>
        <v>0</v>
      </c>
      <c r="NI65" s="21">
        <f t="shared" si="10"/>
        <v>0</v>
      </c>
      <c r="NJ65" s="21">
        <f t="shared" si="10"/>
        <v>38.65</v>
      </c>
      <c r="NK65" s="21">
        <f t="shared" si="10"/>
        <v>0</v>
      </c>
      <c r="NL65" s="21">
        <f t="shared" si="10"/>
        <v>0</v>
      </c>
      <c r="NM65" s="21">
        <f t="shared" si="10"/>
        <v>0</v>
      </c>
      <c r="NN65" s="21">
        <f t="shared" si="10"/>
        <v>0</v>
      </c>
      <c r="NO65" s="21">
        <f t="shared" si="10"/>
        <v>0</v>
      </c>
      <c r="NP65" s="21">
        <f t="shared" si="10"/>
        <v>24.767599999999998</v>
      </c>
      <c r="NQ65" s="21">
        <f t="shared" si="10"/>
        <v>36.187975000000002</v>
      </c>
      <c r="NR65" s="21">
        <f t="shared" si="10"/>
        <v>0</v>
      </c>
      <c r="NS65" s="21">
        <f t="shared" ref="NS65:NZ65" si="11">NS52+NS54+NS56+NS58+NS60+NS62+NS64</f>
        <v>0</v>
      </c>
      <c r="NT65" s="21">
        <f t="shared" si="11"/>
        <v>0</v>
      </c>
      <c r="NU65" s="21">
        <f t="shared" si="11"/>
        <v>0</v>
      </c>
      <c r="NV65" s="21">
        <f t="shared" si="11"/>
        <v>33.525024999999999</v>
      </c>
      <c r="NW65" s="21">
        <f t="shared" si="11"/>
        <v>0</v>
      </c>
      <c r="NX65" s="21">
        <f t="shared" si="11"/>
        <v>227.96</v>
      </c>
      <c r="NY65" s="21">
        <f t="shared" si="11"/>
        <v>0</v>
      </c>
      <c r="NZ65" s="21">
        <f t="shared" si="11"/>
        <v>0</v>
      </c>
      <c r="OA65" s="21">
        <f t="shared" ref="OA65:QL65" si="12">OA52+OA54+OA56+OA58+OA60+OA62+OA64</f>
        <v>0</v>
      </c>
      <c r="OB65" s="21">
        <f t="shared" si="12"/>
        <v>0</v>
      </c>
      <c r="OC65" s="21">
        <f t="shared" si="12"/>
        <v>0</v>
      </c>
      <c r="OD65" s="21">
        <f t="shared" si="12"/>
        <v>0</v>
      </c>
      <c r="OE65" s="21">
        <f t="shared" si="12"/>
        <v>0</v>
      </c>
      <c r="OF65" s="21">
        <f t="shared" si="12"/>
        <v>0</v>
      </c>
      <c r="OG65" s="21">
        <f t="shared" si="12"/>
        <v>0</v>
      </c>
      <c r="OH65" s="21">
        <f t="shared" si="12"/>
        <v>0</v>
      </c>
      <c r="OI65" s="21">
        <f t="shared" si="12"/>
        <v>0</v>
      </c>
      <c r="OJ65" s="21">
        <f t="shared" si="12"/>
        <v>0</v>
      </c>
      <c r="OK65" s="21">
        <f t="shared" si="12"/>
        <v>0</v>
      </c>
      <c r="OL65" s="21">
        <f t="shared" si="12"/>
        <v>0</v>
      </c>
      <c r="OM65" s="21">
        <f t="shared" si="12"/>
        <v>0</v>
      </c>
      <c r="ON65" s="21">
        <f t="shared" si="12"/>
        <v>0</v>
      </c>
      <c r="OO65" s="21">
        <f t="shared" si="12"/>
        <v>117.72</v>
      </c>
      <c r="OP65" s="21">
        <f t="shared" si="12"/>
        <v>0</v>
      </c>
      <c r="OQ65" s="21">
        <f t="shared" si="12"/>
        <v>0</v>
      </c>
      <c r="OR65" s="21">
        <f t="shared" si="12"/>
        <v>0</v>
      </c>
      <c r="OS65" s="21">
        <f t="shared" si="12"/>
        <v>0</v>
      </c>
      <c r="OT65" s="21">
        <f t="shared" si="12"/>
        <v>0</v>
      </c>
      <c r="OU65" s="21">
        <f t="shared" si="12"/>
        <v>27.98</v>
      </c>
      <c r="OV65" s="21">
        <f t="shared" si="12"/>
        <v>0</v>
      </c>
      <c r="OW65" s="21">
        <f t="shared" si="12"/>
        <v>0</v>
      </c>
      <c r="OX65" s="21">
        <f t="shared" si="12"/>
        <v>0</v>
      </c>
      <c r="OY65" s="21">
        <f t="shared" si="12"/>
        <v>53.31</v>
      </c>
      <c r="OZ65" s="21">
        <f t="shared" si="12"/>
        <v>25.958349999999999</v>
      </c>
      <c r="PA65" s="21">
        <f t="shared" si="12"/>
        <v>25.35</v>
      </c>
      <c r="PB65" s="21">
        <f t="shared" si="12"/>
        <v>0</v>
      </c>
      <c r="PC65" s="21">
        <f t="shared" si="12"/>
        <v>0</v>
      </c>
      <c r="PD65" s="21">
        <f t="shared" si="12"/>
        <v>0</v>
      </c>
      <c r="PE65" s="21">
        <f t="shared" si="12"/>
        <v>0</v>
      </c>
      <c r="PF65" s="21">
        <f t="shared" si="12"/>
        <v>0</v>
      </c>
      <c r="PG65" s="21">
        <f t="shared" si="12"/>
        <v>0</v>
      </c>
      <c r="PH65" s="21">
        <f t="shared" si="12"/>
        <v>43.02</v>
      </c>
      <c r="PI65" s="21">
        <f t="shared" si="12"/>
        <v>0</v>
      </c>
      <c r="PJ65" s="21">
        <f t="shared" si="12"/>
        <v>0</v>
      </c>
      <c r="PK65" s="21">
        <f t="shared" si="12"/>
        <v>21.25</v>
      </c>
      <c r="PL65" s="21">
        <f t="shared" si="12"/>
        <v>0</v>
      </c>
      <c r="PM65" s="21">
        <f t="shared" si="12"/>
        <v>0</v>
      </c>
      <c r="PN65" s="21">
        <f t="shared" si="12"/>
        <v>82.44</v>
      </c>
      <c r="PO65" s="21">
        <f t="shared" si="12"/>
        <v>124.3143</v>
      </c>
      <c r="PP65" s="21">
        <f t="shared" si="12"/>
        <v>0</v>
      </c>
      <c r="PQ65" s="21">
        <f t="shared" si="12"/>
        <v>0</v>
      </c>
      <c r="PR65" s="21">
        <f t="shared" si="12"/>
        <v>0</v>
      </c>
      <c r="PS65" s="21">
        <f t="shared" si="12"/>
        <v>0</v>
      </c>
      <c r="PT65" s="21">
        <f t="shared" si="12"/>
        <v>0</v>
      </c>
      <c r="PU65" s="21">
        <f t="shared" si="12"/>
        <v>0</v>
      </c>
      <c r="PV65" s="21">
        <f t="shared" si="12"/>
        <v>38.97</v>
      </c>
      <c r="PW65" s="21">
        <f t="shared" si="12"/>
        <v>0</v>
      </c>
      <c r="PX65" s="21">
        <f t="shared" si="12"/>
        <v>14.05</v>
      </c>
      <c r="PY65" s="21">
        <f t="shared" si="12"/>
        <v>19.36</v>
      </c>
      <c r="PZ65" s="21">
        <f t="shared" si="12"/>
        <v>0</v>
      </c>
      <c r="QA65" s="21">
        <f t="shared" si="12"/>
        <v>0</v>
      </c>
      <c r="QB65" s="21">
        <f t="shared" si="12"/>
        <v>0</v>
      </c>
      <c r="QC65" s="21">
        <f t="shared" si="12"/>
        <v>0</v>
      </c>
      <c r="QD65" s="21">
        <f t="shared" si="12"/>
        <v>0</v>
      </c>
      <c r="QE65" s="21">
        <f t="shared" si="12"/>
        <v>21.78</v>
      </c>
      <c r="QF65" s="21">
        <f t="shared" si="12"/>
        <v>0</v>
      </c>
      <c r="QG65" s="21">
        <f t="shared" si="12"/>
        <v>0</v>
      </c>
      <c r="QH65" s="21">
        <f t="shared" si="12"/>
        <v>10.97</v>
      </c>
      <c r="QI65" s="21">
        <f t="shared" si="12"/>
        <v>0</v>
      </c>
      <c r="QJ65" s="21">
        <f t="shared" si="12"/>
        <v>0</v>
      </c>
      <c r="QK65" s="21">
        <f t="shared" si="12"/>
        <v>0</v>
      </c>
      <c r="QL65" s="21">
        <f t="shared" si="12"/>
        <v>0</v>
      </c>
      <c r="QM65" s="21">
        <f t="shared" ref="QM65:RN65" si="13">QM52+QM54+QM56+QM58+QM60+QM62+QM64</f>
        <v>0</v>
      </c>
      <c r="QN65" s="21">
        <f t="shared" si="13"/>
        <v>76.828034000000002</v>
      </c>
      <c r="QO65" s="21">
        <f t="shared" si="13"/>
        <v>24.832550000000005</v>
      </c>
      <c r="QP65" s="21">
        <f t="shared" si="13"/>
        <v>58.230000000000004</v>
      </c>
      <c r="QQ65" s="21">
        <f t="shared" si="13"/>
        <v>0</v>
      </c>
      <c r="QR65" s="21">
        <f t="shared" si="13"/>
        <v>0</v>
      </c>
      <c r="QS65" s="21">
        <f t="shared" si="13"/>
        <v>0</v>
      </c>
      <c r="QT65" s="21">
        <f t="shared" si="13"/>
        <v>0</v>
      </c>
      <c r="QU65" s="21">
        <f t="shared" si="13"/>
        <v>10.8</v>
      </c>
      <c r="QV65" s="21">
        <f t="shared" si="13"/>
        <v>73.545050000000003</v>
      </c>
      <c r="QW65" s="21">
        <f t="shared" si="13"/>
        <v>11.49</v>
      </c>
      <c r="QX65" s="21">
        <f t="shared" si="13"/>
        <v>0</v>
      </c>
      <c r="QY65" s="21">
        <f t="shared" si="13"/>
        <v>0</v>
      </c>
      <c r="QZ65" s="21">
        <f t="shared" si="13"/>
        <v>0</v>
      </c>
      <c r="RA65" s="21">
        <f t="shared" si="13"/>
        <v>0</v>
      </c>
      <c r="RB65" s="21">
        <f t="shared" si="13"/>
        <v>0</v>
      </c>
      <c r="RC65" s="21">
        <f t="shared" si="13"/>
        <v>6.2676750000000006</v>
      </c>
      <c r="RD65" s="21">
        <f t="shared" si="13"/>
        <v>0</v>
      </c>
      <c r="RE65" s="21">
        <f t="shared" si="13"/>
        <v>0</v>
      </c>
      <c r="RF65" s="21">
        <f t="shared" si="13"/>
        <v>0</v>
      </c>
      <c r="RG65" s="21">
        <f t="shared" si="13"/>
        <v>0</v>
      </c>
      <c r="RH65" s="21">
        <f t="shared" si="13"/>
        <v>0</v>
      </c>
      <c r="RI65" s="21">
        <f t="shared" si="13"/>
        <v>11.333775000000001</v>
      </c>
      <c r="RJ65" s="21">
        <f t="shared" si="13"/>
        <v>0</v>
      </c>
      <c r="RK65" s="21">
        <f t="shared" si="13"/>
        <v>29.080000000000002</v>
      </c>
      <c r="RL65" s="21">
        <f t="shared" si="13"/>
        <v>0</v>
      </c>
      <c r="RM65" s="21">
        <f t="shared" si="13"/>
        <v>0</v>
      </c>
      <c r="RN65" s="21">
        <f t="shared" si="13"/>
        <v>0</v>
      </c>
      <c r="RO65" s="21">
        <f t="shared" ref="RO65:TY65" si="14">RO52+RO54+RO56+RO58+RO60+RO62+RO64</f>
        <v>0</v>
      </c>
      <c r="RP65" s="21">
        <f t="shared" si="14"/>
        <v>0</v>
      </c>
      <c r="RQ65" s="21">
        <f t="shared" si="14"/>
        <v>0</v>
      </c>
      <c r="RR65" s="21">
        <f t="shared" si="14"/>
        <v>11.442024999999999</v>
      </c>
      <c r="RS65" s="21">
        <f t="shared" si="14"/>
        <v>7.566675</v>
      </c>
      <c r="RT65" s="21">
        <f t="shared" si="14"/>
        <v>0</v>
      </c>
      <c r="RU65" s="21">
        <f t="shared" si="14"/>
        <v>13.99</v>
      </c>
      <c r="RV65" s="21">
        <f t="shared" si="14"/>
        <v>0</v>
      </c>
      <c r="RW65" s="21">
        <f t="shared" si="14"/>
        <v>0</v>
      </c>
      <c r="RX65" s="21">
        <f t="shared" si="14"/>
        <v>0</v>
      </c>
      <c r="RY65" s="21">
        <f t="shared" si="14"/>
        <v>0</v>
      </c>
      <c r="RZ65" s="21">
        <f t="shared" si="14"/>
        <v>0</v>
      </c>
      <c r="SA65" s="21">
        <f t="shared" si="14"/>
        <v>0</v>
      </c>
      <c r="SB65" s="21">
        <f t="shared" si="14"/>
        <v>0</v>
      </c>
      <c r="SC65" s="21">
        <f t="shared" si="14"/>
        <v>0</v>
      </c>
      <c r="SD65" s="21">
        <f t="shared" si="14"/>
        <v>0</v>
      </c>
      <c r="SE65" s="21">
        <f t="shared" si="14"/>
        <v>8.963099999999999</v>
      </c>
      <c r="SF65" s="21">
        <f t="shared" si="14"/>
        <v>0</v>
      </c>
      <c r="SG65" s="21">
        <f t="shared" si="14"/>
        <v>85.346625000000003</v>
      </c>
      <c r="SH65" s="21">
        <f t="shared" si="14"/>
        <v>0</v>
      </c>
      <c r="SI65" s="21">
        <f t="shared" si="14"/>
        <v>0</v>
      </c>
      <c r="SJ65" s="21">
        <f t="shared" si="14"/>
        <v>0</v>
      </c>
      <c r="SK65" s="21">
        <f t="shared" si="14"/>
        <v>0</v>
      </c>
      <c r="SL65" s="21">
        <f t="shared" si="14"/>
        <v>0</v>
      </c>
      <c r="SM65" s="21">
        <f t="shared" si="14"/>
        <v>0</v>
      </c>
      <c r="SN65" s="21">
        <f t="shared" si="14"/>
        <v>0</v>
      </c>
      <c r="SO65" s="21">
        <f t="shared" si="14"/>
        <v>0</v>
      </c>
      <c r="SP65" s="21">
        <f t="shared" si="14"/>
        <v>0</v>
      </c>
      <c r="SQ65" s="21">
        <f t="shared" si="14"/>
        <v>0</v>
      </c>
      <c r="SR65" s="21">
        <f t="shared" si="14"/>
        <v>51.47</v>
      </c>
      <c r="SS65" s="21">
        <f t="shared" si="14"/>
        <v>0</v>
      </c>
      <c r="ST65" s="21">
        <f t="shared" si="14"/>
        <v>0</v>
      </c>
      <c r="SU65" s="21">
        <f t="shared" si="14"/>
        <v>0</v>
      </c>
      <c r="SV65" s="21">
        <f t="shared" si="14"/>
        <v>0</v>
      </c>
      <c r="SW65" s="21">
        <f t="shared" si="14"/>
        <v>0</v>
      </c>
      <c r="SX65" s="21">
        <f t="shared" si="14"/>
        <v>0</v>
      </c>
      <c r="SY65" s="21">
        <f t="shared" si="14"/>
        <v>0</v>
      </c>
      <c r="SZ65" s="21">
        <f t="shared" si="14"/>
        <v>0</v>
      </c>
      <c r="TA65" s="21">
        <f t="shared" si="14"/>
        <v>25.27</v>
      </c>
      <c r="TB65" s="21">
        <f t="shared" si="14"/>
        <v>0</v>
      </c>
      <c r="TC65" s="21">
        <f t="shared" si="14"/>
        <v>0</v>
      </c>
      <c r="TD65" s="21">
        <f t="shared" si="14"/>
        <v>0</v>
      </c>
      <c r="TE65" s="21">
        <f t="shared" si="14"/>
        <v>0</v>
      </c>
      <c r="TF65" s="21">
        <f t="shared" si="14"/>
        <v>0</v>
      </c>
      <c r="TG65" s="21">
        <f t="shared" si="14"/>
        <v>0</v>
      </c>
      <c r="TH65" s="21">
        <f t="shared" si="14"/>
        <v>0</v>
      </c>
      <c r="TI65" s="21">
        <f t="shared" si="14"/>
        <v>0</v>
      </c>
      <c r="TJ65" s="21">
        <f t="shared" si="14"/>
        <v>0</v>
      </c>
      <c r="TK65" s="21">
        <f t="shared" si="14"/>
        <v>0</v>
      </c>
      <c r="TL65" s="21">
        <f t="shared" si="14"/>
        <v>14.29</v>
      </c>
      <c r="TM65" s="21">
        <f t="shared" si="14"/>
        <v>0</v>
      </c>
      <c r="TN65" s="21">
        <f t="shared" si="14"/>
        <v>0</v>
      </c>
      <c r="TO65" s="21">
        <f t="shared" si="14"/>
        <v>0</v>
      </c>
      <c r="TP65" s="21">
        <f t="shared" si="14"/>
        <v>0</v>
      </c>
      <c r="TQ65" s="21">
        <f t="shared" si="14"/>
        <v>0</v>
      </c>
      <c r="TR65" s="21">
        <f t="shared" si="14"/>
        <v>9.1999999999999993</v>
      </c>
      <c r="TS65" s="21">
        <f t="shared" si="14"/>
        <v>0</v>
      </c>
      <c r="TT65" s="21">
        <f t="shared" si="14"/>
        <v>0</v>
      </c>
      <c r="TU65" s="21">
        <f t="shared" si="14"/>
        <v>0</v>
      </c>
      <c r="TV65" s="21">
        <f t="shared" si="14"/>
        <v>0</v>
      </c>
      <c r="TW65" s="21">
        <f t="shared" si="14"/>
        <v>0</v>
      </c>
      <c r="TX65" s="21">
        <f t="shared" si="14"/>
        <v>0</v>
      </c>
      <c r="TY65" s="21">
        <f t="shared" si="14"/>
        <v>0</v>
      </c>
      <c r="TZ65" s="21">
        <f t="shared" ref="TZ65:WK65" si="15">TZ52+TZ54+TZ56+TZ58+TZ60+TZ62+TZ64</f>
        <v>0</v>
      </c>
      <c r="UA65" s="21">
        <f t="shared" si="15"/>
        <v>0</v>
      </c>
      <c r="UB65" s="21">
        <f t="shared" si="15"/>
        <v>37.760000000000005</v>
      </c>
      <c r="UC65" s="21">
        <f t="shared" si="15"/>
        <v>175.41299999999998</v>
      </c>
      <c r="UD65" s="21">
        <f t="shared" si="15"/>
        <v>0</v>
      </c>
      <c r="UE65" s="21">
        <f t="shared" si="15"/>
        <v>0</v>
      </c>
      <c r="UF65" s="21">
        <f t="shared" si="15"/>
        <v>0</v>
      </c>
      <c r="UG65" s="21">
        <f t="shared" si="15"/>
        <v>0</v>
      </c>
      <c r="UH65" s="21">
        <f t="shared" si="15"/>
        <v>0</v>
      </c>
      <c r="UI65" s="21">
        <f t="shared" si="15"/>
        <v>2789.99</v>
      </c>
      <c r="UJ65" s="21">
        <f t="shared" si="15"/>
        <v>0</v>
      </c>
      <c r="UK65" s="21">
        <f t="shared" si="15"/>
        <v>0</v>
      </c>
      <c r="UL65" s="21">
        <f t="shared" si="15"/>
        <v>0</v>
      </c>
      <c r="UM65" s="21">
        <f t="shared" si="15"/>
        <v>0</v>
      </c>
      <c r="UN65" s="21">
        <f t="shared" si="15"/>
        <v>0</v>
      </c>
      <c r="UO65" s="21">
        <f t="shared" si="15"/>
        <v>0</v>
      </c>
      <c r="UP65" s="21">
        <f t="shared" si="15"/>
        <v>84.12585</v>
      </c>
      <c r="UQ65" s="21">
        <f t="shared" si="15"/>
        <v>0</v>
      </c>
      <c r="UR65" s="21">
        <f t="shared" si="15"/>
        <v>0</v>
      </c>
      <c r="US65" s="21">
        <f t="shared" si="15"/>
        <v>0</v>
      </c>
      <c r="UT65" s="21">
        <f t="shared" si="15"/>
        <v>0</v>
      </c>
      <c r="UU65" s="21">
        <f t="shared" si="15"/>
        <v>0</v>
      </c>
      <c r="UV65" s="21">
        <f t="shared" si="15"/>
        <v>0</v>
      </c>
      <c r="UW65" s="21">
        <f t="shared" si="15"/>
        <v>0</v>
      </c>
      <c r="UX65" s="21">
        <f t="shared" si="15"/>
        <v>0</v>
      </c>
      <c r="UY65" s="21">
        <f t="shared" si="15"/>
        <v>0</v>
      </c>
      <c r="UZ65" s="21">
        <f t="shared" si="15"/>
        <v>0</v>
      </c>
      <c r="VA65" s="21">
        <f t="shared" si="15"/>
        <v>0</v>
      </c>
      <c r="VB65" s="21">
        <f t="shared" si="15"/>
        <v>0</v>
      </c>
      <c r="VC65" s="21">
        <f t="shared" si="15"/>
        <v>34.269999999999996</v>
      </c>
      <c r="VD65" s="21">
        <f t="shared" si="15"/>
        <v>0</v>
      </c>
      <c r="VE65" s="21">
        <f t="shared" si="15"/>
        <v>0</v>
      </c>
      <c r="VF65" s="21">
        <f t="shared" si="15"/>
        <v>0</v>
      </c>
      <c r="VG65" s="21">
        <f t="shared" si="15"/>
        <v>0</v>
      </c>
      <c r="VH65" s="21">
        <f t="shared" si="15"/>
        <v>0</v>
      </c>
      <c r="VI65" s="21">
        <f t="shared" si="15"/>
        <v>0</v>
      </c>
      <c r="VJ65" s="21">
        <f t="shared" si="15"/>
        <v>0</v>
      </c>
      <c r="VK65" s="21">
        <f t="shared" si="15"/>
        <v>0</v>
      </c>
      <c r="VL65" s="21">
        <f t="shared" si="15"/>
        <v>0</v>
      </c>
      <c r="VM65" s="21">
        <f t="shared" si="15"/>
        <v>14.7</v>
      </c>
      <c r="VN65" s="21">
        <f t="shared" si="15"/>
        <v>0</v>
      </c>
      <c r="VO65" s="21">
        <f t="shared" si="15"/>
        <v>0</v>
      </c>
      <c r="VP65" s="21">
        <f t="shared" si="15"/>
        <v>0</v>
      </c>
      <c r="VQ65" s="21">
        <f t="shared" si="15"/>
        <v>0</v>
      </c>
      <c r="VR65" s="21">
        <f t="shared" si="15"/>
        <v>0</v>
      </c>
      <c r="VS65" s="21">
        <f t="shared" si="15"/>
        <v>0</v>
      </c>
      <c r="VT65" s="21">
        <f t="shared" si="15"/>
        <v>26.98</v>
      </c>
      <c r="VU65" s="21">
        <f t="shared" si="15"/>
        <v>0</v>
      </c>
      <c r="VV65" s="21">
        <f t="shared" si="15"/>
        <v>0</v>
      </c>
      <c r="VW65" s="21">
        <f t="shared" si="15"/>
        <v>0</v>
      </c>
      <c r="VX65" s="21">
        <f t="shared" si="15"/>
        <v>0</v>
      </c>
      <c r="VY65" s="21">
        <f t="shared" si="15"/>
        <v>5341.6342249999998</v>
      </c>
      <c r="VZ65" s="21">
        <f t="shared" si="15"/>
        <v>0</v>
      </c>
      <c r="WA65" s="21">
        <f t="shared" si="15"/>
        <v>59.730000000000004</v>
      </c>
      <c r="WB65" s="21">
        <f t="shared" si="15"/>
        <v>0</v>
      </c>
      <c r="WC65" s="21">
        <f t="shared" si="15"/>
        <v>0</v>
      </c>
      <c r="WD65" s="21">
        <f t="shared" si="15"/>
        <v>0</v>
      </c>
      <c r="WE65" s="21">
        <f t="shared" si="15"/>
        <v>27.98</v>
      </c>
      <c r="WF65" s="21">
        <f t="shared" si="15"/>
        <v>186.91000000000003</v>
      </c>
      <c r="WG65" s="21">
        <f t="shared" si="15"/>
        <v>0</v>
      </c>
      <c r="WH65" s="21">
        <f t="shared" si="15"/>
        <v>0</v>
      </c>
      <c r="WI65" s="21">
        <f t="shared" si="15"/>
        <v>0</v>
      </c>
      <c r="WJ65" s="21">
        <f t="shared" si="15"/>
        <v>0</v>
      </c>
      <c r="WK65" s="21">
        <f t="shared" si="15"/>
        <v>81.008150000000001</v>
      </c>
      <c r="WL65" s="21">
        <f t="shared" ref="WL65:XZ65" si="16">WL52+WL54+WL56+WL58+WL60+WL62+WL64</f>
        <v>0</v>
      </c>
      <c r="WM65" s="21">
        <f t="shared" si="16"/>
        <v>95.290424999999999</v>
      </c>
      <c r="WN65" s="21">
        <f t="shared" si="16"/>
        <v>0</v>
      </c>
      <c r="WO65" s="21">
        <f t="shared" si="16"/>
        <v>0</v>
      </c>
      <c r="WP65" s="21">
        <f t="shared" si="16"/>
        <v>0</v>
      </c>
      <c r="WQ65" s="21">
        <f t="shared" si="16"/>
        <v>28.641674999999999</v>
      </c>
      <c r="WR65" s="21">
        <f t="shared" si="16"/>
        <v>0</v>
      </c>
      <c r="WS65" s="21">
        <f t="shared" si="16"/>
        <v>0</v>
      </c>
      <c r="WT65" s="21">
        <f t="shared" si="16"/>
        <v>69.96197500000001</v>
      </c>
      <c r="WU65" s="21">
        <f t="shared" si="16"/>
        <v>27.820249999999998</v>
      </c>
      <c r="WV65" s="21">
        <f t="shared" si="16"/>
        <v>0</v>
      </c>
      <c r="WW65" s="21">
        <f t="shared" si="16"/>
        <v>0</v>
      </c>
      <c r="WX65" s="21">
        <f t="shared" si="16"/>
        <v>0</v>
      </c>
      <c r="WY65" s="21">
        <f t="shared" si="16"/>
        <v>0</v>
      </c>
      <c r="WZ65" s="21">
        <f t="shared" si="16"/>
        <v>0</v>
      </c>
      <c r="XA65" s="21">
        <f t="shared" si="16"/>
        <v>0</v>
      </c>
      <c r="XB65" s="21">
        <f t="shared" si="16"/>
        <v>0</v>
      </c>
      <c r="XC65" s="21">
        <f t="shared" si="16"/>
        <v>0</v>
      </c>
      <c r="XD65" s="21">
        <f t="shared" si="16"/>
        <v>0</v>
      </c>
      <c r="XE65" s="21">
        <f t="shared" si="16"/>
        <v>0</v>
      </c>
      <c r="XF65" s="21">
        <f t="shared" si="16"/>
        <v>0</v>
      </c>
      <c r="XG65" s="21">
        <f t="shared" si="16"/>
        <v>0</v>
      </c>
      <c r="XH65" s="21">
        <f t="shared" si="16"/>
        <v>0</v>
      </c>
      <c r="XI65" s="21">
        <f t="shared" si="16"/>
        <v>0</v>
      </c>
      <c r="XJ65" s="21">
        <f t="shared" si="16"/>
        <v>0</v>
      </c>
      <c r="XK65" s="21">
        <f t="shared" si="16"/>
        <v>0</v>
      </c>
      <c r="XL65" s="21">
        <f t="shared" si="16"/>
        <v>0</v>
      </c>
      <c r="XM65" s="21">
        <f t="shared" si="16"/>
        <v>0</v>
      </c>
      <c r="XN65" s="21">
        <f t="shared" si="16"/>
        <v>0</v>
      </c>
      <c r="XO65" s="21">
        <f t="shared" si="16"/>
        <v>0</v>
      </c>
      <c r="XP65" s="21">
        <f t="shared" si="16"/>
        <v>0</v>
      </c>
      <c r="XQ65" s="21">
        <f t="shared" si="16"/>
        <v>0</v>
      </c>
      <c r="XR65" s="21">
        <f t="shared" si="16"/>
        <v>0</v>
      </c>
      <c r="XS65" s="21">
        <f t="shared" si="16"/>
        <v>0</v>
      </c>
      <c r="XT65" s="21">
        <f t="shared" si="16"/>
        <v>0</v>
      </c>
      <c r="XU65" s="21">
        <f t="shared" si="16"/>
        <v>0</v>
      </c>
      <c r="XV65" s="21">
        <f t="shared" si="16"/>
        <v>0</v>
      </c>
      <c r="XW65" s="21">
        <f t="shared" si="16"/>
        <v>0</v>
      </c>
      <c r="XX65" s="21">
        <f t="shared" si="16"/>
        <v>0</v>
      </c>
      <c r="XY65" s="21">
        <f t="shared" si="16"/>
        <v>0</v>
      </c>
      <c r="XZ65" s="21">
        <f t="shared" si="16"/>
        <v>0</v>
      </c>
    </row>
    <row r="67" spans="2:650" x14ac:dyDescent="0.25">
      <c r="B67" s="27" t="s">
        <v>259</v>
      </c>
    </row>
    <row r="68" spans="2:650" x14ac:dyDescent="0.25">
      <c r="B68" s="6" t="s">
        <v>683</v>
      </c>
      <c r="BD68" s="24">
        <v>1</v>
      </c>
      <c r="DE68" s="24">
        <v>1</v>
      </c>
      <c r="DF68" s="24">
        <v>1</v>
      </c>
      <c r="DX68">
        <v>1</v>
      </c>
      <c r="IZ68">
        <v>1</v>
      </c>
      <c r="KV68">
        <v>1</v>
      </c>
      <c r="LY68">
        <v>1</v>
      </c>
      <c r="NG68">
        <v>1</v>
      </c>
      <c r="NX68">
        <v>1</v>
      </c>
      <c r="PN68">
        <v>1</v>
      </c>
      <c r="PU68">
        <v>1</v>
      </c>
      <c r="VZ68">
        <v>1</v>
      </c>
      <c r="WA68">
        <v>1</v>
      </c>
      <c r="WF68">
        <v>1</v>
      </c>
      <c r="WT68">
        <v>1</v>
      </c>
    </row>
    <row r="69" spans="2:650" x14ac:dyDescent="0.25">
      <c r="B69" s="6" t="s">
        <v>260</v>
      </c>
      <c r="BD69" s="24">
        <v>5</v>
      </c>
      <c r="DE69" s="24">
        <v>5</v>
      </c>
      <c r="DF69" s="24">
        <v>5</v>
      </c>
      <c r="DX69">
        <v>5</v>
      </c>
      <c r="IZ69">
        <v>5</v>
      </c>
      <c r="KV69">
        <v>5</v>
      </c>
      <c r="LY69">
        <v>5</v>
      </c>
      <c r="NG69">
        <v>5</v>
      </c>
      <c r="NX69">
        <v>5</v>
      </c>
      <c r="PN69" s="24">
        <v>4</v>
      </c>
      <c r="PU69" s="28">
        <v>4</v>
      </c>
      <c r="VZ69" s="28">
        <v>4</v>
      </c>
      <c r="WA69" s="28">
        <v>4</v>
      </c>
      <c r="WF69" s="28">
        <v>4</v>
      </c>
      <c r="WT69" s="24">
        <v>3</v>
      </c>
    </row>
    <row r="70" spans="2:650" x14ac:dyDescent="0.25">
      <c r="B70" s="6" t="s">
        <v>799</v>
      </c>
      <c r="BD70" s="24">
        <v>6</v>
      </c>
      <c r="DE70" s="24">
        <v>6</v>
      </c>
      <c r="DF70" s="24">
        <v>5</v>
      </c>
      <c r="DX70">
        <v>5</v>
      </c>
      <c r="IZ70">
        <v>5</v>
      </c>
      <c r="KV70">
        <v>5</v>
      </c>
      <c r="LY70">
        <v>5</v>
      </c>
      <c r="NG70" s="24">
        <v>4</v>
      </c>
      <c r="NX70" s="28">
        <v>4</v>
      </c>
      <c r="PN70" s="28">
        <v>4</v>
      </c>
      <c r="PU70" s="28">
        <v>4</v>
      </c>
      <c r="VZ70" s="28">
        <v>4</v>
      </c>
      <c r="WA70" s="28">
        <v>4</v>
      </c>
      <c r="WF70" s="28">
        <v>4</v>
      </c>
      <c r="WT70" s="28">
        <v>4</v>
      </c>
    </row>
    <row r="71" spans="2:650" x14ac:dyDescent="0.25">
      <c r="B71" s="6" t="s">
        <v>798</v>
      </c>
      <c r="BD71" s="24">
        <v>1</v>
      </c>
      <c r="DE71" s="24">
        <v>1</v>
      </c>
      <c r="DF71" s="24">
        <v>1</v>
      </c>
      <c r="DX71">
        <v>1</v>
      </c>
      <c r="IZ71">
        <v>1</v>
      </c>
      <c r="KV71">
        <v>1</v>
      </c>
      <c r="LY71">
        <v>1</v>
      </c>
      <c r="NG71">
        <v>1</v>
      </c>
      <c r="NX71" s="24">
        <v>0</v>
      </c>
      <c r="PN71" s="28">
        <v>0</v>
      </c>
      <c r="PU71" s="28">
        <v>0</v>
      </c>
      <c r="VZ71" s="28">
        <v>0</v>
      </c>
      <c r="WA71" s="28">
        <v>0</v>
      </c>
      <c r="WF71" s="28">
        <v>0</v>
      </c>
      <c r="WT71" s="28">
        <v>0</v>
      </c>
    </row>
    <row r="72" spans="2:650" x14ac:dyDescent="0.25">
      <c r="B72" s="6" t="s">
        <v>261</v>
      </c>
      <c r="BD72" s="24">
        <v>1</v>
      </c>
      <c r="DE72" s="24">
        <v>1</v>
      </c>
      <c r="DF72" s="24">
        <v>1</v>
      </c>
      <c r="DX72">
        <v>1</v>
      </c>
      <c r="IZ72">
        <v>1</v>
      </c>
      <c r="KV72">
        <v>1</v>
      </c>
      <c r="LY72">
        <v>1</v>
      </c>
      <c r="NG72">
        <v>1</v>
      </c>
      <c r="NX72">
        <v>1</v>
      </c>
      <c r="PN72">
        <v>1</v>
      </c>
      <c r="PU72">
        <v>1</v>
      </c>
      <c r="VZ72">
        <v>1</v>
      </c>
      <c r="WA72">
        <v>1</v>
      </c>
      <c r="WF72">
        <v>1</v>
      </c>
      <c r="WT72">
        <v>1</v>
      </c>
    </row>
    <row r="73" spans="2:650" x14ac:dyDescent="0.25">
      <c r="B73" s="6" t="s">
        <v>421</v>
      </c>
      <c r="BD73" s="24">
        <v>1</v>
      </c>
      <c r="DE73" s="24">
        <v>1</v>
      </c>
      <c r="DF73" s="24">
        <v>1</v>
      </c>
      <c r="DX73">
        <v>1</v>
      </c>
      <c r="IZ73">
        <v>1</v>
      </c>
      <c r="KV73">
        <v>1</v>
      </c>
      <c r="LY73">
        <v>1</v>
      </c>
      <c r="NG73">
        <v>1</v>
      </c>
      <c r="NX73">
        <v>1</v>
      </c>
      <c r="PN73">
        <v>1</v>
      </c>
      <c r="PU73" s="24">
        <v>0</v>
      </c>
      <c r="VZ73">
        <v>0</v>
      </c>
      <c r="WA73">
        <v>0</v>
      </c>
      <c r="WF73">
        <v>0</v>
      </c>
      <c r="WT73">
        <v>0</v>
      </c>
    </row>
    <row r="74" spans="2:650" x14ac:dyDescent="0.25">
      <c r="B74" s="6" t="s">
        <v>422</v>
      </c>
      <c r="BD74" s="24">
        <v>0</v>
      </c>
      <c r="DE74" s="24">
        <v>0</v>
      </c>
      <c r="DF74" s="24">
        <v>0</v>
      </c>
      <c r="DX74" s="24">
        <v>2</v>
      </c>
      <c r="IZ74" s="28">
        <v>2</v>
      </c>
      <c r="KV74" s="28">
        <v>2</v>
      </c>
      <c r="LY74" s="28">
        <v>2</v>
      </c>
      <c r="NG74" s="28">
        <v>2</v>
      </c>
      <c r="NX74" s="28">
        <v>2</v>
      </c>
      <c r="PN74" s="28">
        <v>2</v>
      </c>
      <c r="PU74" s="28">
        <v>2</v>
      </c>
      <c r="VZ74" s="24">
        <v>4</v>
      </c>
      <c r="WA74" s="24">
        <v>5</v>
      </c>
      <c r="WF74" s="28">
        <v>5</v>
      </c>
      <c r="WT74" s="28">
        <v>5</v>
      </c>
    </row>
    <row r="75" spans="2:650" x14ac:dyDescent="0.25">
      <c r="B75" s="6" t="s">
        <v>797</v>
      </c>
      <c r="BD75" s="24"/>
      <c r="DE75" s="24"/>
      <c r="DF75" s="24"/>
      <c r="IZ75" s="24">
        <v>6</v>
      </c>
      <c r="KV75" s="24">
        <v>5</v>
      </c>
      <c r="LY75" s="24">
        <v>0</v>
      </c>
      <c r="NG75" s="28">
        <v>0</v>
      </c>
      <c r="NX75" s="28">
        <v>0</v>
      </c>
      <c r="PN75" s="28">
        <v>0</v>
      </c>
      <c r="PU75" s="28">
        <v>0</v>
      </c>
      <c r="VZ75" s="28">
        <v>0</v>
      </c>
      <c r="WA75" s="28">
        <v>0</v>
      </c>
      <c r="WF75" s="28">
        <v>0</v>
      </c>
      <c r="WT75" s="28">
        <v>0</v>
      </c>
    </row>
    <row r="76" spans="2:650" x14ac:dyDescent="0.25">
      <c r="B76" s="6" t="s">
        <v>1778</v>
      </c>
      <c r="BD76" s="24"/>
      <c r="DE76" s="24"/>
      <c r="DF76" s="24"/>
      <c r="IZ76" s="24"/>
      <c r="KV76" s="24"/>
      <c r="LY76" s="24"/>
      <c r="NG76" s="28"/>
      <c r="NX76" s="28"/>
      <c r="PN76" s="28"/>
      <c r="PU76" s="28"/>
      <c r="VZ76">
        <v>0</v>
      </c>
      <c r="WA76">
        <v>0</v>
      </c>
      <c r="WF76" s="24">
        <v>6</v>
      </c>
      <c r="WT76" s="28">
        <v>6</v>
      </c>
    </row>
    <row r="77" spans="2:650" x14ac:dyDescent="0.25">
      <c r="B77" s="6" t="s">
        <v>1779</v>
      </c>
      <c r="BD77" s="24"/>
      <c r="DE77" s="24"/>
      <c r="DF77" s="24"/>
      <c r="VZ77">
        <v>0</v>
      </c>
      <c r="WA77" s="24">
        <v>2</v>
      </c>
      <c r="WF77">
        <v>2</v>
      </c>
      <c r="WT77">
        <v>2</v>
      </c>
    </row>
    <row r="78" spans="2:650" x14ac:dyDescent="0.25">
      <c r="BD78" s="24"/>
      <c r="DE78" s="24"/>
      <c r="DF78" s="24"/>
    </row>
    <row r="79" spans="2:650" x14ac:dyDescent="0.25">
      <c r="B79" s="6" t="s">
        <v>817</v>
      </c>
      <c r="BD79" s="24">
        <v>2</v>
      </c>
      <c r="BE79">
        <f>BD79</f>
        <v>2</v>
      </c>
      <c r="BF79">
        <f t="shared" ref="BF79:DD79" si="17">BE79</f>
        <v>2</v>
      </c>
      <c r="BG79">
        <f t="shared" si="17"/>
        <v>2</v>
      </c>
      <c r="BH79">
        <f t="shared" si="17"/>
        <v>2</v>
      </c>
      <c r="BI79">
        <f t="shared" si="17"/>
        <v>2</v>
      </c>
      <c r="BJ79">
        <f t="shared" si="17"/>
        <v>2</v>
      </c>
      <c r="BK79">
        <f t="shared" si="17"/>
        <v>2</v>
      </c>
      <c r="BL79">
        <f t="shared" si="17"/>
        <v>2</v>
      </c>
      <c r="BM79">
        <f t="shared" si="17"/>
        <v>2</v>
      </c>
      <c r="BN79">
        <f t="shared" si="17"/>
        <v>2</v>
      </c>
      <c r="BO79">
        <f t="shared" si="17"/>
        <v>2</v>
      </c>
      <c r="BP79">
        <f t="shared" si="17"/>
        <v>2</v>
      </c>
      <c r="BQ79">
        <f t="shared" si="17"/>
        <v>2</v>
      </c>
      <c r="BR79">
        <f t="shared" si="17"/>
        <v>2</v>
      </c>
      <c r="BS79">
        <f t="shared" si="17"/>
        <v>2</v>
      </c>
      <c r="BT79">
        <f t="shared" si="17"/>
        <v>2</v>
      </c>
      <c r="BU79">
        <f t="shared" si="17"/>
        <v>2</v>
      </c>
      <c r="BV79">
        <f t="shared" si="17"/>
        <v>2</v>
      </c>
      <c r="BW79">
        <f t="shared" si="17"/>
        <v>2</v>
      </c>
      <c r="BX79">
        <f t="shared" si="17"/>
        <v>2</v>
      </c>
      <c r="BY79">
        <f t="shared" si="17"/>
        <v>2</v>
      </c>
      <c r="BZ79">
        <f t="shared" si="17"/>
        <v>2</v>
      </c>
      <c r="CA79">
        <f t="shared" si="17"/>
        <v>2</v>
      </c>
      <c r="CB79">
        <f t="shared" si="17"/>
        <v>2</v>
      </c>
      <c r="CC79">
        <f t="shared" si="17"/>
        <v>2</v>
      </c>
      <c r="CD79">
        <f t="shared" si="17"/>
        <v>2</v>
      </c>
      <c r="CE79">
        <f t="shared" si="17"/>
        <v>2</v>
      </c>
      <c r="CF79">
        <f t="shared" si="17"/>
        <v>2</v>
      </c>
      <c r="CG79">
        <f t="shared" si="17"/>
        <v>2</v>
      </c>
      <c r="CH79">
        <f t="shared" si="17"/>
        <v>2</v>
      </c>
      <c r="CI79">
        <f t="shared" si="17"/>
        <v>2</v>
      </c>
      <c r="CJ79">
        <f t="shared" si="17"/>
        <v>2</v>
      </c>
      <c r="CK79">
        <f t="shared" si="17"/>
        <v>2</v>
      </c>
      <c r="CL79">
        <f t="shared" si="17"/>
        <v>2</v>
      </c>
      <c r="CM79">
        <f t="shared" si="17"/>
        <v>2</v>
      </c>
      <c r="CN79">
        <f t="shared" si="17"/>
        <v>2</v>
      </c>
      <c r="CO79">
        <f t="shared" si="17"/>
        <v>2</v>
      </c>
      <c r="CP79">
        <f t="shared" si="17"/>
        <v>2</v>
      </c>
      <c r="CQ79">
        <f t="shared" si="17"/>
        <v>2</v>
      </c>
      <c r="CR79">
        <f t="shared" si="17"/>
        <v>2</v>
      </c>
      <c r="CS79">
        <f t="shared" si="17"/>
        <v>2</v>
      </c>
      <c r="CT79">
        <f t="shared" si="17"/>
        <v>2</v>
      </c>
      <c r="CU79">
        <f t="shared" si="17"/>
        <v>2</v>
      </c>
      <c r="CV79">
        <f t="shared" si="17"/>
        <v>2</v>
      </c>
      <c r="CW79">
        <f t="shared" si="17"/>
        <v>2</v>
      </c>
      <c r="CX79">
        <f t="shared" si="17"/>
        <v>2</v>
      </c>
      <c r="CY79">
        <f t="shared" si="17"/>
        <v>2</v>
      </c>
      <c r="CZ79">
        <f t="shared" si="17"/>
        <v>2</v>
      </c>
      <c r="DA79">
        <f t="shared" si="17"/>
        <v>2</v>
      </c>
      <c r="DB79">
        <f t="shared" si="17"/>
        <v>2</v>
      </c>
      <c r="DC79">
        <f t="shared" si="17"/>
        <v>2</v>
      </c>
      <c r="DD79">
        <f t="shared" si="17"/>
        <v>2</v>
      </c>
      <c r="DE79" s="24">
        <f t="shared" ref="DE79" si="18">DD79</f>
        <v>2</v>
      </c>
      <c r="DF79" s="24">
        <v>2</v>
      </c>
      <c r="DG79">
        <f t="shared" ref="DG79:DW79" si="19">DF79</f>
        <v>2</v>
      </c>
      <c r="DH79">
        <f t="shared" si="19"/>
        <v>2</v>
      </c>
      <c r="DI79">
        <f t="shared" si="19"/>
        <v>2</v>
      </c>
      <c r="DJ79">
        <f t="shared" si="19"/>
        <v>2</v>
      </c>
      <c r="DK79">
        <f t="shared" si="19"/>
        <v>2</v>
      </c>
      <c r="DL79">
        <f t="shared" si="19"/>
        <v>2</v>
      </c>
      <c r="DM79">
        <f t="shared" si="19"/>
        <v>2</v>
      </c>
      <c r="DN79">
        <f t="shared" si="19"/>
        <v>2</v>
      </c>
      <c r="DO79">
        <f t="shared" si="19"/>
        <v>2</v>
      </c>
      <c r="DP79">
        <f t="shared" si="19"/>
        <v>2</v>
      </c>
      <c r="DQ79">
        <f t="shared" si="19"/>
        <v>2</v>
      </c>
      <c r="DR79">
        <f t="shared" si="19"/>
        <v>2</v>
      </c>
      <c r="DS79">
        <f t="shared" si="19"/>
        <v>2</v>
      </c>
      <c r="DT79">
        <f t="shared" si="19"/>
        <v>2</v>
      </c>
      <c r="DU79">
        <f t="shared" si="19"/>
        <v>2</v>
      </c>
      <c r="DV79">
        <f t="shared" si="19"/>
        <v>2</v>
      </c>
      <c r="DW79">
        <f t="shared" si="19"/>
        <v>2</v>
      </c>
      <c r="DX79">
        <f t="shared" ref="DX79:GI79" si="20">DW79</f>
        <v>2</v>
      </c>
      <c r="DY79">
        <f t="shared" si="20"/>
        <v>2</v>
      </c>
      <c r="DZ79">
        <f t="shared" si="20"/>
        <v>2</v>
      </c>
      <c r="EA79">
        <f t="shared" si="20"/>
        <v>2</v>
      </c>
      <c r="EB79">
        <f t="shared" si="20"/>
        <v>2</v>
      </c>
      <c r="EC79">
        <f t="shared" si="20"/>
        <v>2</v>
      </c>
      <c r="ED79">
        <f t="shared" si="20"/>
        <v>2</v>
      </c>
      <c r="EE79">
        <f t="shared" si="20"/>
        <v>2</v>
      </c>
      <c r="EF79">
        <f t="shared" si="20"/>
        <v>2</v>
      </c>
      <c r="EG79">
        <f t="shared" si="20"/>
        <v>2</v>
      </c>
      <c r="EH79">
        <f t="shared" si="20"/>
        <v>2</v>
      </c>
      <c r="EI79">
        <f t="shared" si="20"/>
        <v>2</v>
      </c>
      <c r="EJ79">
        <f t="shared" si="20"/>
        <v>2</v>
      </c>
      <c r="EK79">
        <f t="shared" si="20"/>
        <v>2</v>
      </c>
      <c r="EL79">
        <f t="shared" si="20"/>
        <v>2</v>
      </c>
      <c r="EM79">
        <f t="shared" si="20"/>
        <v>2</v>
      </c>
      <c r="EN79">
        <f t="shared" si="20"/>
        <v>2</v>
      </c>
      <c r="EO79">
        <f t="shared" si="20"/>
        <v>2</v>
      </c>
      <c r="EP79">
        <f t="shared" si="20"/>
        <v>2</v>
      </c>
      <c r="EQ79">
        <f t="shared" si="20"/>
        <v>2</v>
      </c>
      <c r="ER79">
        <f t="shared" si="20"/>
        <v>2</v>
      </c>
      <c r="ES79">
        <f t="shared" si="20"/>
        <v>2</v>
      </c>
      <c r="ET79">
        <f t="shared" si="20"/>
        <v>2</v>
      </c>
      <c r="EU79">
        <f t="shared" si="20"/>
        <v>2</v>
      </c>
      <c r="EV79">
        <f t="shared" si="20"/>
        <v>2</v>
      </c>
      <c r="EW79">
        <f t="shared" si="20"/>
        <v>2</v>
      </c>
      <c r="EX79">
        <f t="shared" si="20"/>
        <v>2</v>
      </c>
      <c r="EY79">
        <f t="shared" si="20"/>
        <v>2</v>
      </c>
      <c r="EZ79">
        <f t="shared" si="20"/>
        <v>2</v>
      </c>
      <c r="FA79">
        <f t="shared" si="20"/>
        <v>2</v>
      </c>
      <c r="FB79">
        <f t="shared" si="20"/>
        <v>2</v>
      </c>
      <c r="FC79">
        <f t="shared" si="20"/>
        <v>2</v>
      </c>
      <c r="FD79">
        <f t="shared" si="20"/>
        <v>2</v>
      </c>
      <c r="FE79">
        <f t="shared" si="20"/>
        <v>2</v>
      </c>
      <c r="FF79">
        <f t="shared" si="20"/>
        <v>2</v>
      </c>
      <c r="FG79">
        <f t="shared" si="20"/>
        <v>2</v>
      </c>
      <c r="FH79">
        <f t="shared" si="20"/>
        <v>2</v>
      </c>
      <c r="FI79">
        <f t="shared" si="20"/>
        <v>2</v>
      </c>
      <c r="FJ79">
        <f t="shared" si="20"/>
        <v>2</v>
      </c>
      <c r="FK79">
        <f t="shared" si="20"/>
        <v>2</v>
      </c>
      <c r="FL79">
        <f t="shared" si="20"/>
        <v>2</v>
      </c>
      <c r="FM79">
        <f t="shared" si="20"/>
        <v>2</v>
      </c>
      <c r="FN79">
        <f t="shared" si="20"/>
        <v>2</v>
      </c>
      <c r="FO79">
        <f t="shared" si="20"/>
        <v>2</v>
      </c>
      <c r="FP79">
        <f t="shared" si="20"/>
        <v>2</v>
      </c>
      <c r="FQ79">
        <f t="shared" si="20"/>
        <v>2</v>
      </c>
      <c r="FR79">
        <f t="shared" si="20"/>
        <v>2</v>
      </c>
      <c r="FS79">
        <f t="shared" si="20"/>
        <v>2</v>
      </c>
      <c r="FT79">
        <f t="shared" si="20"/>
        <v>2</v>
      </c>
      <c r="FU79">
        <f t="shared" si="20"/>
        <v>2</v>
      </c>
      <c r="FV79">
        <f t="shared" si="20"/>
        <v>2</v>
      </c>
      <c r="FW79">
        <f t="shared" si="20"/>
        <v>2</v>
      </c>
      <c r="FX79">
        <f t="shared" si="20"/>
        <v>2</v>
      </c>
      <c r="FY79">
        <f t="shared" si="20"/>
        <v>2</v>
      </c>
      <c r="FZ79">
        <f t="shared" si="20"/>
        <v>2</v>
      </c>
      <c r="GA79">
        <f t="shared" si="20"/>
        <v>2</v>
      </c>
      <c r="GB79">
        <f t="shared" si="20"/>
        <v>2</v>
      </c>
      <c r="GC79">
        <f t="shared" si="20"/>
        <v>2</v>
      </c>
      <c r="GD79">
        <f t="shared" si="20"/>
        <v>2</v>
      </c>
      <c r="GE79">
        <f t="shared" si="20"/>
        <v>2</v>
      </c>
      <c r="GF79">
        <f t="shared" si="20"/>
        <v>2</v>
      </c>
      <c r="GG79">
        <f t="shared" si="20"/>
        <v>2</v>
      </c>
      <c r="GH79">
        <f t="shared" si="20"/>
        <v>2</v>
      </c>
      <c r="GI79">
        <f t="shared" si="20"/>
        <v>2</v>
      </c>
      <c r="GJ79">
        <f t="shared" ref="GJ79:IU79" si="21">GI79</f>
        <v>2</v>
      </c>
      <c r="GK79">
        <f t="shared" si="21"/>
        <v>2</v>
      </c>
      <c r="GL79">
        <f t="shared" si="21"/>
        <v>2</v>
      </c>
      <c r="GM79">
        <f t="shared" si="21"/>
        <v>2</v>
      </c>
      <c r="GN79">
        <f t="shared" si="21"/>
        <v>2</v>
      </c>
      <c r="GO79">
        <f t="shared" si="21"/>
        <v>2</v>
      </c>
      <c r="GP79">
        <f t="shared" si="21"/>
        <v>2</v>
      </c>
      <c r="GQ79">
        <f t="shared" si="21"/>
        <v>2</v>
      </c>
      <c r="GR79">
        <f t="shared" si="21"/>
        <v>2</v>
      </c>
      <c r="GS79">
        <f t="shared" si="21"/>
        <v>2</v>
      </c>
      <c r="GT79">
        <f t="shared" si="21"/>
        <v>2</v>
      </c>
      <c r="GU79">
        <f t="shared" si="21"/>
        <v>2</v>
      </c>
      <c r="GV79">
        <f t="shared" si="21"/>
        <v>2</v>
      </c>
      <c r="GW79">
        <f t="shared" si="21"/>
        <v>2</v>
      </c>
      <c r="GX79">
        <f t="shared" si="21"/>
        <v>2</v>
      </c>
      <c r="GY79">
        <f t="shared" si="21"/>
        <v>2</v>
      </c>
      <c r="GZ79">
        <f t="shared" si="21"/>
        <v>2</v>
      </c>
      <c r="HA79">
        <f t="shared" si="21"/>
        <v>2</v>
      </c>
      <c r="HB79">
        <f t="shared" si="21"/>
        <v>2</v>
      </c>
      <c r="HC79">
        <f t="shared" si="21"/>
        <v>2</v>
      </c>
      <c r="HD79">
        <f t="shared" si="21"/>
        <v>2</v>
      </c>
      <c r="HE79">
        <f t="shared" si="21"/>
        <v>2</v>
      </c>
      <c r="HF79">
        <f t="shared" si="21"/>
        <v>2</v>
      </c>
      <c r="HG79">
        <f t="shared" si="21"/>
        <v>2</v>
      </c>
      <c r="HH79">
        <f t="shared" si="21"/>
        <v>2</v>
      </c>
      <c r="HI79">
        <f t="shared" si="21"/>
        <v>2</v>
      </c>
      <c r="HJ79">
        <f t="shared" si="21"/>
        <v>2</v>
      </c>
      <c r="HK79">
        <f t="shared" si="21"/>
        <v>2</v>
      </c>
      <c r="HL79">
        <f t="shared" si="21"/>
        <v>2</v>
      </c>
      <c r="HM79">
        <f t="shared" si="21"/>
        <v>2</v>
      </c>
      <c r="HN79">
        <f t="shared" si="21"/>
        <v>2</v>
      </c>
      <c r="HO79">
        <f t="shared" si="21"/>
        <v>2</v>
      </c>
      <c r="HP79">
        <f t="shared" si="21"/>
        <v>2</v>
      </c>
      <c r="HQ79">
        <f t="shared" si="21"/>
        <v>2</v>
      </c>
      <c r="HR79">
        <f t="shared" si="21"/>
        <v>2</v>
      </c>
      <c r="HS79">
        <f t="shared" si="21"/>
        <v>2</v>
      </c>
      <c r="HT79">
        <f t="shared" si="21"/>
        <v>2</v>
      </c>
      <c r="HU79">
        <f t="shared" si="21"/>
        <v>2</v>
      </c>
      <c r="HV79">
        <f t="shared" si="21"/>
        <v>2</v>
      </c>
      <c r="HW79">
        <f t="shared" si="21"/>
        <v>2</v>
      </c>
      <c r="HX79">
        <f t="shared" si="21"/>
        <v>2</v>
      </c>
      <c r="HY79">
        <f t="shared" si="21"/>
        <v>2</v>
      </c>
      <c r="HZ79">
        <f t="shared" si="21"/>
        <v>2</v>
      </c>
      <c r="IA79">
        <f t="shared" si="21"/>
        <v>2</v>
      </c>
      <c r="IB79">
        <f t="shared" si="21"/>
        <v>2</v>
      </c>
      <c r="IC79">
        <f t="shared" si="21"/>
        <v>2</v>
      </c>
      <c r="ID79">
        <f t="shared" si="21"/>
        <v>2</v>
      </c>
      <c r="IE79">
        <f t="shared" si="21"/>
        <v>2</v>
      </c>
      <c r="IF79">
        <f t="shared" si="21"/>
        <v>2</v>
      </c>
      <c r="IG79">
        <f t="shared" si="21"/>
        <v>2</v>
      </c>
      <c r="IH79">
        <f t="shared" si="21"/>
        <v>2</v>
      </c>
      <c r="II79">
        <f t="shared" si="21"/>
        <v>2</v>
      </c>
      <c r="IJ79">
        <f t="shared" si="21"/>
        <v>2</v>
      </c>
      <c r="IK79">
        <f t="shared" si="21"/>
        <v>2</v>
      </c>
      <c r="IL79">
        <f t="shared" si="21"/>
        <v>2</v>
      </c>
      <c r="IM79">
        <f t="shared" si="21"/>
        <v>2</v>
      </c>
      <c r="IN79">
        <f t="shared" si="21"/>
        <v>2</v>
      </c>
      <c r="IO79">
        <f t="shared" si="21"/>
        <v>2</v>
      </c>
      <c r="IP79">
        <f t="shared" si="21"/>
        <v>2</v>
      </c>
      <c r="IQ79">
        <f t="shared" si="21"/>
        <v>2</v>
      </c>
      <c r="IR79">
        <f t="shared" si="21"/>
        <v>2</v>
      </c>
      <c r="IS79">
        <f t="shared" si="21"/>
        <v>2</v>
      </c>
      <c r="IT79">
        <f t="shared" si="21"/>
        <v>2</v>
      </c>
      <c r="IU79">
        <f t="shared" si="21"/>
        <v>2</v>
      </c>
      <c r="IV79">
        <f t="shared" ref="IV79:KE79" si="22">IU79</f>
        <v>2</v>
      </c>
      <c r="IW79">
        <f t="shared" si="22"/>
        <v>2</v>
      </c>
      <c r="IX79">
        <f t="shared" si="22"/>
        <v>2</v>
      </c>
      <c r="IY79">
        <f t="shared" si="22"/>
        <v>2</v>
      </c>
      <c r="IZ79">
        <f t="shared" si="22"/>
        <v>2</v>
      </c>
      <c r="JA79">
        <f t="shared" si="22"/>
        <v>2</v>
      </c>
      <c r="JB79">
        <f t="shared" si="22"/>
        <v>2</v>
      </c>
      <c r="JC79">
        <f t="shared" si="22"/>
        <v>2</v>
      </c>
      <c r="JD79">
        <f t="shared" si="22"/>
        <v>2</v>
      </c>
      <c r="JE79">
        <f t="shared" si="22"/>
        <v>2</v>
      </c>
      <c r="JF79">
        <f t="shared" si="22"/>
        <v>2</v>
      </c>
      <c r="JG79">
        <f t="shared" si="22"/>
        <v>2</v>
      </c>
      <c r="JH79">
        <f t="shared" si="22"/>
        <v>2</v>
      </c>
      <c r="JI79">
        <f t="shared" si="22"/>
        <v>2</v>
      </c>
      <c r="JJ79">
        <f t="shared" si="22"/>
        <v>2</v>
      </c>
      <c r="JK79">
        <f t="shared" si="22"/>
        <v>2</v>
      </c>
      <c r="JL79">
        <f t="shared" si="22"/>
        <v>2</v>
      </c>
      <c r="JM79">
        <f t="shared" si="22"/>
        <v>2</v>
      </c>
      <c r="JN79">
        <f t="shared" si="22"/>
        <v>2</v>
      </c>
      <c r="JO79">
        <f t="shared" si="22"/>
        <v>2</v>
      </c>
      <c r="JP79">
        <f t="shared" si="22"/>
        <v>2</v>
      </c>
      <c r="JQ79">
        <f t="shared" si="22"/>
        <v>2</v>
      </c>
      <c r="JR79">
        <f t="shared" si="22"/>
        <v>2</v>
      </c>
      <c r="JS79">
        <f t="shared" si="22"/>
        <v>2</v>
      </c>
      <c r="JT79">
        <f t="shared" si="22"/>
        <v>2</v>
      </c>
      <c r="JU79">
        <f t="shared" si="22"/>
        <v>2</v>
      </c>
      <c r="JV79">
        <f t="shared" si="22"/>
        <v>2</v>
      </c>
      <c r="JW79">
        <f t="shared" si="22"/>
        <v>2</v>
      </c>
      <c r="JX79">
        <f t="shared" si="22"/>
        <v>2</v>
      </c>
      <c r="JY79">
        <f t="shared" si="22"/>
        <v>2</v>
      </c>
      <c r="JZ79">
        <f t="shared" si="22"/>
        <v>2</v>
      </c>
      <c r="KA79">
        <f t="shared" si="22"/>
        <v>2</v>
      </c>
      <c r="KB79">
        <f t="shared" si="22"/>
        <v>2</v>
      </c>
      <c r="KC79">
        <f t="shared" si="22"/>
        <v>2</v>
      </c>
      <c r="KD79">
        <f t="shared" si="22"/>
        <v>2</v>
      </c>
      <c r="KE79">
        <f t="shared" si="22"/>
        <v>2</v>
      </c>
      <c r="KF79">
        <f t="shared" ref="KF79:KF80" si="23">KE79</f>
        <v>2</v>
      </c>
      <c r="KG79">
        <f t="shared" ref="KG79:LY80" si="24">KF79</f>
        <v>2</v>
      </c>
      <c r="KH79">
        <f t="shared" si="24"/>
        <v>2</v>
      </c>
      <c r="KI79">
        <f t="shared" si="24"/>
        <v>2</v>
      </c>
      <c r="KJ79">
        <f t="shared" si="24"/>
        <v>2</v>
      </c>
      <c r="KK79">
        <f t="shared" si="24"/>
        <v>2</v>
      </c>
      <c r="KL79">
        <f t="shared" si="24"/>
        <v>2</v>
      </c>
      <c r="KM79">
        <f t="shared" si="24"/>
        <v>2</v>
      </c>
      <c r="KN79">
        <f t="shared" si="24"/>
        <v>2</v>
      </c>
      <c r="KO79">
        <f t="shared" si="24"/>
        <v>2</v>
      </c>
      <c r="KP79">
        <f t="shared" si="24"/>
        <v>2</v>
      </c>
      <c r="KQ79">
        <f t="shared" si="24"/>
        <v>2</v>
      </c>
      <c r="KR79">
        <f t="shared" si="24"/>
        <v>2</v>
      </c>
      <c r="KS79">
        <f t="shared" si="24"/>
        <v>2</v>
      </c>
      <c r="KT79">
        <f t="shared" si="24"/>
        <v>2</v>
      </c>
      <c r="KU79">
        <f t="shared" si="24"/>
        <v>2</v>
      </c>
      <c r="KV79">
        <f t="shared" si="24"/>
        <v>2</v>
      </c>
      <c r="KW79">
        <f t="shared" si="24"/>
        <v>2</v>
      </c>
      <c r="KX79">
        <f t="shared" si="24"/>
        <v>2</v>
      </c>
      <c r="KY79">
        <f t="shared" si="24"/>
        <v>2</v>
      </c>
      <c r="KZ79">
        <f t="shared" si="24"/>
        <v>2</v>
      </c>
      <c r="LA79">
        <f t="shared" si="24"/>
        <v>2</v>
      </c>
      <c r="LB79">
        <f t="shared" si="24"/>
        <v>2</v>
      </c>
      <c r="LC79">
        <f t="shared" si="24"/>
        <v>2</v>
      </c>
      <c r="LD79">
        <f t="shared" si="24"/>
        <v>2</v>
      </c>
      <c r="LE79">
        <f t="shared" si="24"/>
        <v>2</v>
      </c>
      <c r="LF79">
        <f t="shared" si="24"/>
        <v>2</v>
      </c>
      <c r="LG79">
        <f t="shared" si="24"/>
        <v>2</v>
      </c>
      <c r="LH79">
        <f t="shared" si="24"/>
        <v>2</v>
      </c>
      <c r="LI79">
        <f t="shared" si="24"/>
        <v>2</v>
      </c>
      <c r="LJ79">
        <f t="shared" si="24"/>
        <v>2</v>
      </c>
      <c r="LK79">
        <f t="shared" si="24"/>
        <v>2</v>
      </c>
      <c r="LL79">
        <f t="shared" si="24"/>
        <v>2</v>
      </c>
      <c r="LM79">
        <f t="shared" si="24"/>
        <v>2</v>
      </c>
      <c r="LN79">
        <f t="shared" si="24"/>
        <v>2</v>
      </c>
      <c r="LO79">
        <f t="shared" si="24"/>
        <v>2</v>
      </c>
      <c r="LP79">
        <f t="shared" si="24"/>
        <v>2</v>
      </c>
      <c r="LQ79">
        <f t="shared" si="24"/>
        <v>2</v>
      </c>
      <c r="LR79">
        <f t="shared" si="24"/>
        <v>2</v>
      </c>
      <c r="LS79">
        <f t="shared" si="24"/>
        <v>2</v>
      </c>
      <c r="LT79">
        <f t="shared" si="24"/>
        <v>2</v>
      </c>
      <c r="LU79">
        <f t="shared" si="24"/>
        <v>2</v>
      </c>
      <c r="LV79">
        <f t="shared" si="24"/>
        <v>2</v>
      </c>
      <c r="LW79">
        <f t="shared" si="24"/>
        <v>2</v>
      </c>
      <c r="LX79">
        <f t="shared" si="24"/>
        <v>2</v>
      </c>
      <c r="LY79">
        <f t="shared" si="24"/>
        <v>2</v>
      </c>
      <c r="LZ79">
        <f t="shared" ref="LZ79:LZ80" si="25">LY79</f>
        <v>2</v>
      </c>
      <c r="MA79">
        <f t="shared" ref="MA79:MW80" si="26">LZ79</f>
        <v>2</v>
      </c>
      <c r="MB79">
        <f t="shared" si="26"/>
        <v>2</v>
      </c>
      <c r="MC79">
        <f t="shared" si="26"/>
        <v>2</v>
      </c>
      <c r="MD79">
        <f t="shared" si="26"/>
        <v>2</v>
      </c>
      <c r="ME79">
        <f t="shared" si="26"/>
        <v>2</v>
      </c>
      <c r="MF79">
        <f t="shared" si="26"/>
        <v>2</v>
      </c>
      <c r="MG79">
        <f t="shared" si="26"/>
        <v>2</v>
      </c>
      <c r="MH79">
        <f t="shared" si="26"/>
        <v>2</v>
      </c>
      <c r="MI79">
        <f t="shared" si="26"/>
        <v>2</v>
      </c>
      <c r="MJ79">
        <f t="shared" si="26"/>
        <v>2</v>
      </c>
      <c r="MK79">
        <f t="shared" si="26"/>
        <v>2</v>
      </c>
      <c r="ML79">
        <f t="shared" si="26"/>
        <v>2</v>
      </c>
      <c r="MM79">
        <f t="shared" si="26"/>
        <v>2</v>
      </c>
      <c r="MN79">
        <f t="shared" si="26"/>
        <v>2</v>
      </c>
      <c r="MO79">
        <f t="shared" si="26"/>
        <v>2</v>
      </c>
      <c r="MP79">
        <f t="shared" si="26"/>
        <v>2</v>
      </c>
      <c r="MQ79">
        <f t="shared" si="26"/>
        <v>2</v>
      </c>
      <c r="MR79">
        <f t="shared" si="26"/>
        <v>2</v>
      </c>
      <c r="MS79">
        <f t="shared" si="26"/>
        <v>2</v>
      </c>
      <c r="MT79">
        <f t="shared" si="26"/>
        <v>2</v>
      </c>
      <c r="MU79">
        <f t="shared" si="26"/>
        <v>2</v>
      </c>
      <c r="MV79">
        <f t="shared" si="26"/>
        <v>2</v>
      </c>
      <c r="MW79">
        <f t="shared" si="26"/>
        <v>2</v>
      </c>
      <c r="MX79">
        <f t="shared" ref="MX79:MX80" si="27">MW79</f>
        <v>2</v>
      </c>
      <c r="MY79">
        <f t="shared" ref="MY79:PM80" si="28">MX79</f>
        <v>2</v>
      </c>
      <c r="MZ79">
        <f t="shared" si="28"/>
        <v>2</v>
      </c>
      <c r="NA79">
        <f t="shared" si="28"/>
        <v>2</v>
      </c>
      <c r="NB79">
        <f t="shared" si="28"/>
        <v>2</v>
      </c>
      <c r="NC79">
        <f t="shared" si="28"/>
        <v>2</v>
      </c>
      <c r="ND79">
        <f t="shared" si="28"/>
        <v>2</v>
      </c>
      <c r="NE79">
        <f t="shared" si="28"/>
        <v>2</v>
      </c>
      <c r="NF79">
        <f t="shared" si="28"/>
        <v>2</v>
      </c>
      <c r="NG79" s="24">
        <v>1</v>
      </c>
      <c r="NH79" s="28">
        <v>1</v>
      </c>
      <c r="NI79" s="28">
        <v>1</v>
      </c>
      <c r="NJ79" s="28">
        <v>1</v>
      </c>
      <c r="NK79" s="28">
        <v>1</v>
      </c>
      <c r="NL79" s="28">
        <v>1</v>
      </c>
      <c r="NM79" s="28">
        <v>1</v>
      </c>
      <c r="NN79" s="28">
        <v>1</v>
      </c>
      <c r="NO79" s="28">
        <v>1</v>
      </c>
      <c r="NP79" s="28">
        <v>1</v>
      </c>
      <c r="NQ79" s="28">
        <v>1</v>
      </c>
      <c r="NR79" s="28">
        <v>1</v>
      </c>
      <c r="NS79" s="28">
        <v>1</v>
      </c>
      <c r="NT79" s="28">
        <v>1</v>
      </c>
      <c r="NU79" s="28">
        <v>1</v>
      </c>
      <c r="NV79" s="28">
        <v>1</v>
      </c>
      <c r="NW79" s="28">
        <v>1</v>
      </c>
      <c r="NX79" s="28">
        <v>1</v>
      </c>
      <c r="NY79" s="28">
        <v>1</v>
      </c>
      <c r="NZ79" s="28">
        <v>1</v>
      </c>
      <c r="OA79" s="28">
        <v>1</v>
      </c>
      <c r="OB79" s="28">
        <v>1</v>
      </c>
      <c r="OC79" s="28">
        <v>1</v>
      </c>
      <c r="OD79" s="28">
        <v>1</v>
      </c>
      <c r="OE79" s="28">
        <v>1</v>
      </c>
      <c r="OF79" s="28">
        <v>1</v>
      </c>
      <c r="OG79" s="28">
        <v>1</v>
      </c>
      <c r="OH79" s="28">
        <v>1</v>
      </c>
      <c r="OI79" s="28">
        <v>1</v>
      </c>
      <c r="OJ79" s="28">
        <v>1</v>
      </c>
      <c r="OK79" s="28">
        <v>1</v>
      </c>
      <c r="OL79" s="28">
        <v>1</v>
      </c>
      <c r="OM79" s="28">
        <v>1</v>
      </c>
      <c r="ON79" s="28">
        <v>1</v>
      </c>
      <c r="OO79" s="28">
        <v>1</v>
      </c>
      <c r="OP79" s="28">
        <v>1</v>
      </c>
      <c r="OQ79" s="28">
        <v>1</v>
      </c>
      <c r="OR79" s="28">
        <v>1</v>
      </c>
      <c r="OS79" s="28">
        <v>1</v>
      </c>
      <c r="OT79" s="28">
        <v>1</v>
      </c>
      <c r="OU79" s="28">
        <v>1</v>
      </c>
      <c r="OV79" s="28">
        <v>1</v>
      </c>
      <c r="OW79" s="28">
        <v>1</v>
      </c>
      <c r="OX79" s="28">
        <v>1</v>
      </c>
      <c r="OY79" s="28">
        <v>1</v>
      </c>
      <c r="OZ79" s="28">
        <v>1</v>
      </c>
      <c r="PA79" s="28">
        <v>1</v>
      </c>
      <c r="PB79" s="28">
        <v>1</v>
      </c>
      <c r="PC79" s="28">
        <v>1</v>
      </c>
      <c r="PD79" s="28">
        <v>1</v>
      </c>
      <c r="PE79" s="28">
        <v>1</v>
      </c>
      <c r="PF79" s="28">
        <v>1</v>
      </c>
      <c r="PG79" s="28">
        <v>1</v>
      </c>
      <c r="PH79" s="28">
        <v>1</v>
      </c>
      <c r="PI79" s="28">
        <v>1</v>
      </c>
      <c r="PJ79" s="28">
        <v>1</v>
      </c>
      <c r="PK79" s="28">
        <v>1</v>
      </c>
      <c r="PL79" s="28">
        <v>1</v>
      </c>
      <c r="PM79" s="28">
        <v>1</v>
      </c>
      <c r="PN79" s="28">
        <v>1</v>
      </c>
      <c r="PO79" s="28">
        <v>1</v>
      </c>
      <c r="PP79" s="28">
        <v>1</v>
      </c>
      <c r="PQ79" s="28">
        <v>1</v>
      </c>
      <c r="PR79" s="28">
        <v>1</v>
      </c>
      <c r="PS79" s="28">
        <v>1</v>
      </c>
      <c r="PT79" s="28">
        <v>1</v>
      </c>
      <c r="PU79" s="28">
        <v>1</v>
      </c>
      <c r="PV79" s="28">
        <v>1</v>
      </c>
      <c r="PW79" s="28">
        <v>1</v>
      </c>
      <c r="PX79" s="28">
        <v>1</v>
      </c>
      <c r="PY79" s="28">
        <v>1</v>
      </c>
      <c r="PZ79" s="28">
        <v>1</v>
      </c>
      <c r="QA79" s="28">
        <v>1</v>
      </c>
      <c r="QB79" s="28">
        <v>1</v>
      </c>
      <c r="QC79" s="28">
        <v>1</v>
      </c>
      <c r="QD79" s="28">
        <v>1</v>
      </c>
      <c r="QE79" s="28">
        <v>1</v>
      </c>
      <c r="QF79" s="28">
        <v>1</v>
      </c>
      <c r="QG79" s="28">
        <v>1</v>
      </c>
      <c r="QH79" s="28">
        <v>1</v>
      </c>
      <c r="QI79" s="28">
        <v>1</v>
      </c>
      <c r="QJ79" s="28">
        <v>1</v>
      </c>
      <c r="QK79" s="28">
        <v>1</v>
      </c>
      <c r="QL79" s="28">
        <v>1</v>
      </c>
      <c r="QM79" s="28">
        <v>1</v>
      </c>
      <c r="QN79" s="28">
        <v>1</v>
      </c>
      <c r="QO79" s="28">
        <v>1</v>
      </c>
      <c r="QP79" s="28">
        <v>1</v>
      </c>
      <c r="QQ79" s="28">
        <v>1</v>
      </c>
      <c r="QR79" s="28">
        <v>1</v>
      </c>
      <c r="QS79" s="28">
        <v>1</v>
      </c>
      <c r="QT79" s="28">
        <v>1</v>
      </c>
      <c r="QU79" s="28">
        <v>1</v>
      </c>
      <c r="QV79" s="28">
        <v>1</v>
      </c>
      <c r="QW79" s="28">
        <v>1</v>
      </c>
      <c r="QX79" s="28">
        <v>1</v>
      </c>
      <c r="QY79" s="28">
        <v>1</v>
      </c>
      <c r="QZ79" s="28">
        <v>1</v>
      </c>
      <c r="RA79" s="28">
        <v>1</v>
      </c>
      <c r="RB79" s="28">
        <v>1</v>
      </c>
      <c r="RC79" s="28">
        <v>1</v>
      </c>
      <c r="RD79" s="28">
        <v>1</v>
      </c>
      <c r="RE79" s="28">
        <v>1</v>
      </c>
      <c r="RF79" s="28">
        <v>1</v>
      </c>
      <c r="RG79" s="28">
        <v>1</v>
      </c>
      <c r="RH79" s="28">
        <v>1</v>
      </c>
      <c r="RI79" s="28">
        <v>1</v>
      </c>
      <c r="RJ79" s="28">
        <v>1</v>
      </c>
      <c r="RK79" s="28">
        <v>1</v>
      </c>
      <c r="RL79" s="28">
        <v>1</v>
      </c>
      <c r="RM79" s="28">
        <v>1</v>
      </c>
      <c r="RN79" s="28">
        <v>1</v>
      </c>
      <c r="RO79" s="28">
        <v>1</v>
      </c>
      <c r="RP79" s="28">
        <v>1</v>
      </c>
      <c r="RQ79" s="28">
        <v>1</v>
      </c>
      <c r="RR79" s="28">
        <v>1</v>
      </c>
      <c r="RS79" s="28">
        <v>1</v>
      </c>
      <c r="RT79" s="28">
        <v>1</v>
      </c>
      <c r="RU79" s="28">
        <v>1</v>
      </c>
      <c r="RV79" s="28">
        <v>1</v>
      </c>
      <c r="RW79" s="28">
        <v>1</v>
      </c>
      <c r="RX79" s="28">
        <v>1</v>
      </c>
      <c r="RY79" s="28">
        <v>1</v>
      </c>
      <c r="RZ79" s="28">
        <v>1</v>
      </c>
      <c r="SA79" s="28">
        <v>1</v>
      </c>
      <c r="SB79" s="28">
        <v>1</v>
      </c>
      <c r="SC79" s="28">
        <v>1</v>
      </c>
      <c r="SD79" s="28">
        <v>1</v>
      </c>
      <c r="SE79" s="28">
        <v>1</v>
      </c>
      <c r="SF79" s="28">
        <v>1</v>
      </c>
      <c r="SG79" s="28">
        <v>1</v>
      </c>
      <c r="SH79" s="28">
        <v>1</v>
      </c>
      <c r="SI79" s="28">
        <v>1</v>
      </c>
      <c r="SJ79" s="28">
        <v>1</v>
      </c>
      <c r="SK79" s="28">
        <v>1</v>
      </c>
      <c r="SL79" s="28">
        <v>1</v>
      </c>
      <c r="SM79" s="28">
        <v>1</v>
      </c>
      <c r="SN79" s="28">
        <v>1</v>
      </c>
      <c r="SO79" s="28">
        <v>1</v>
      </c>
      <c r="SP79" s="28">
        <v>1</v>
      </c>
      <c r="SQ79" s="28">
        <v>1</v>
      </c>
      <c r="SR79" s="28">
        <v>1</v>
      </c>
      <c r="SS79" s="28">
        <v>1</v>
      </c>
      <c r="ST79" s="28">
        <v>1</v>
      </c>
      <c r="SU79" s="28">
        <v>1</v>
      </c>
      <c r="SV79" s="28">
        <v>1</v>
      </c>
      <c r="SW79" s="28">
        <v>1</v>
      </c>
      <c r="SX79" s="28">
        <v>1</v>
      </c>
      <c r="SY79" s="28">
        <v>1</v>
      </c>
      <c r="SZ79" s="28">
        <v>1</v>
      </c>
      <c r="TA79" s="28">
        <v>1</v>
      </c>
      <c r="TB79" s="28">
        <v>1</v>
      </c>
      <c r="TC79" s="28">
        <v>1</v>
      </c>
      <c r="TD79" s="28">
        <v>1</v>
      </c>
      <c r="TE79" s="28">
        <v>1</v>
      </c>
      <c r="TF79" s="28">
        <v>1</v>
      </c>
      <c r="TG79" s="28">
        <v>1</v>
      </c>
      <c r="TH79" s="28">
        <v>1</v>
      </c>
      <c r="TI79" s="28">
        <v>1</v>
      </c>
      <c r="TJ79" s="28">
        <v>1</v>
      </c>
      <c r="TK79" s="28">
        <v>1</v>
      </c>
      <c r="TL79" s="28">
        <v>1</v>
      </c>
      <c r="TM79" s="28">
        <v>1</v>
      </c>
      <c r="TN79" s="28">
        <v>1</v>
      </c>
      <c r="TO79" s="28">
        <v>1</v>
      </c>
      <c r="TP79" s="28">
        <v>1</v>
      </c>
      <c r="TQ79" s="28">
        <v>1</v>
      </c>
      <c r="TR79" s="28">
        <v>1</v>
      </c>
      <c r="TS79" s="28">
        <v>1</v>
      </c>
      <c r="TT79" s="28">
        <v>1</v>
      </c>
      <c r="TU79" s="28">
        <v>1</v>
      </c>
      <c r="TV79" s="28">
        <v>1</v>
      </c>
      <c r="TW79" s="28">
        <v>1</v>
      </c>
      <c r="TX79" s="28">
        <v>1</v>
      </c>
      <c r="TY79" s="28">
        <v>1</v>
      </c>
      <c r="TZ79" s="28">
        <v>1</v>
      </c>
      <c r="UA79" s="28">
        <v>1</v>
      </c>
      <c r="UB79" s="28">
        <v>1</v>
      </c>
      <c r="UC79" s="28">
        <v>1</v>
      </c>
      <c r="UD79" s="28">
        <v>1</v>
      </c>
      <c r="UE79" s="28">
        <v>1</v>
      </c>
      <c r="UF79" s="28">
        <v>1</v>
      </c>
      <c r="UG79" s="28">
        <v>1</v>
      </c>
      <c r="UH79" s="28">
        <v>1</v>
      </c>
      <c r="UI79" s="28">
        <v>1</v>
      </c>
      <c r="UJ79" s="28">
        <v>1</v>
      </c>
      <c r="UK79" s="28">
        <v>1</v>
      </c>
      <c r="UL79" s="28">
        <v>1</v>
      </c>
      <c r="UM79" s="28">
        <v>1</v>
      </c>
      <c r="UN79" s="28">
        <v>1</v>
      </c>
      <c r="UO79" s="28">
        <v>1</v>
      </c>
      <c r="UP79" s="28">
        <v>1</v>
      </c>
      <c r="UQ79" s="28">
        <v>1</v>
      </c>
      <c r="UR79" s="28">
        <v>1</v>
      </c>
      <c r="US79" s="28">
        <v>1</v>
      </c>
      <c r="UT79" s="28">
        <v>1</v>
      </c>
      <c r="UU79" s="28">
        <v>1</v>
      </c>
      <c r="UV79" s="28">
        <v>1</v>
      </c>
      <c r="UW79" s="28">
        <v>1</v>
      </c>
      <c r="UX79" s="28">
        <v>1</v>
      </c>
      <c r="UY79" s="28">
        <v>1</v>
      </c>
      <c r="UZ79" s="28">
        <v>1</v>
      </c>
      <c r="VA79" s="28">
        <v>1</v>
      </c>
      <c r="VB79" s="28">
        <v>1</v>
      </c>
      <c r="VC79" s="28">
        <v>1</v>
      </c>
      <c r="VD79" s="28">
        <v>1</v>
      </c>
      <c r="VE79" s="28">
        <v>1</v>
      </c>
      <c r="VF79" s="28">
        <v>1</v>
      </c>
      <c r="VG79" s="28">
        <v>1</v>
      </c>
      <c r="VH79" s="28">
        <v>1</v>
      </c>
      <c r="VI79" s="28">
        <v>1</v>
      </c>
      <c r="VJ79" s="28">
        <v>1</v>
      </c>
      <c r="VK79" s="28">
        <v>1</v>
      </c>
      <c r="VL79" s="28">
        <v>1</v>
      </c>
      <c r="VM79" s="28">
        <v>1</v>
      </c>
      <c r="VN79" s="28">
        <v>1</v>
      </c>
      <c r="VO79" s="28">
        <v>1</v>
      </c>
      <c r="VP79" s="28">
        <v>1</v>
      </c>
      <c r="VQ79" s="28">
        <v>1</v>
      </c>
      <c r="VR79" s="28">
        <v>1</v>
      </c>
      <c r="VS79" s="28">
        <v>1</v>
      </c>
      <c r="VT79" s="28">
        <v>1</v>
      </c>
      <c r="VU79" s="28">
        <v>1</v>
      </c>
      <c r="VV79" s="28">
        <v>1</v>
      </c>
      <c r="VW79" s="28">
        <v>1</v>
      </c>
      <c r="VX79" s="28">
        <v>1</v>
      </c>
      <c r="VY79" s="28">
        <v>1</v>
      </c>
      <c r="VZ79" s="28">
        <v>1</v>
      </c>
      <c r="WA79" s="28">
        <v>1</v>
      </c>
      <c r="WB79" s="28">
        <v>1</v>
      </c>
      <c r="WC79" s="28">
        <v>1</v>
      </c>
      <c r="WD79" s="28">
        <v>1</v>
      </c>
      <c r="WE79" s="28">
        <v>1</v>
      </c>
      <c r="WF79" s="28">
        <v>1</v>
      </c>
      <c r="WG79" s="28">
        <v>1</v>
      </c>
      <c r="WH79" s="28">
        <v>1</v>
      </c>
      <c r="WI79" s="28">
        <v>1</v>
      </c>
      <c r="WJ79" s="28">
        <v>1</v>
      </c>
      <c r="WK79" s="28">
        <v>1</v>
      </c>
      <c r="WL79" s="28">
        <v>1</v>
      </c>
      <c r="WM79" s="28">
        <v>1</v>
      </c>
      <c r="WN79" s="28">
        <v>1</v>
      </c>
      <c r="WO79" s="28">
        <v>1</v>
      </c>
      <c r="WP79" s="28">
        <v>1</v>
      </c>
      <c r="WQ79" s="28">
        <v>1</v>
      </c>
      <c r="WR79" s="28">
        <v>1</v>
      </c>
      <c r="WS79" s="28">
        <v>1</v>
      </c>
      <c r="WT79" s="28">
        <v>1</v>
      </c>
      <c r="WU79" s="28">
        <v>1</v>
      </c>
      <c r="WV79" s="28">
        <v>1</v>
      </c>
    </row>
    <row r="80" spans="2:650" x14ac:dyDescent="0.25">
      <c r="B80" s="6" t="s">
        <v>816</v>
      </c>
      <c r="BD80" s="24">
        <v>10</v>
      </c>
      <c r="BE80">
        <f>BD80</f>
        <v>10</v>
      </c>
      <c r="BF80">
        <f t="shared" ref="BF80:DD80" si="29">BE80</f>
        <v>10</v>
      </c>
      <c r="BG80">
        <f t="shared" si="29"/>
        <v>10</v>
      </c>
      <c r="BH80">
        <f t="shared" si="29"/>
        <v>10</v>
      </c>
      <c r="BI80">
        <f t="shared" si="29"/>
        <v>10</v>
      </c>
      <c r="BJ80">
        <f t="shared" si="29"/>
        <v>10</v>
      </c>
      <c r="BK80">
        <f t="shared" si="29"/>
        <v>10</v>
      </c>
      <c r="BL80">
        <f t="shared" si="29"/>
        <v>10</v>
      </c>
      <c r="BM80">
        <f t="shared" si="29"/>
        <v>10</v>
      </c>
      <c r="BN80">
        <f t="shared" si="29"/>
        <v>10</v>
      </c>
      <c r="BO80">
        <f t="shared" si="29"/>
        <v>10</v>
      </c>
      <c r="BP80">
        <f t="shared" si="29"/>
        <v>10</v>
      </c>
      <c r="BQ80">
        <f t="shared" si="29"/>
        <v>10</v>
      </c>
      <c r="BR80">
        <f t="shared" si="29"/>
        <v>10</v>
      </c>
      <c r="BS80">
        <f t="shared" si="29"/>
        <v>10</v>
      </c>
      <c r="BT80">
        <f t="shared" si="29"/>
        <v>10</v>
      </c>
      <c r="BU80">
        <f t="shared" si="29"/>
        <v>10</v>
      </c>
      <c r="BV80">
        <f t="shared" si="29"/>
        <v>10</v>
      </c>
      <c r="BW80">
        <f t="shared" si="29"/>
        <v>10</v>
      </c>
      <c r="BX80">
        <f t="shared" si="29"/>
        <v>10</v>
      </c>
      <c r="BY80">
        <f t="shared" si="29"/>
        <v>10</v>
      </c>
      <c r="BZ80">
        <f t="shared" si="29"/>
        <v>10</v>
      </c>
      <c r="CA80">
        <f t="shared" si="29"/>
        <v>10</v>
      </c>
      <c r="CB80">
        <f t="shared" si="29"/>
        <v>10</v>
      </c>
      <c r="CC80">
        <f t="shared" si="29"/>
        <v>10</v>
      </c>
      <c r="CD80">
        <f t="shared" si="29"/>
        <v>10</v>
      </c>
      <c r="CE80">
        <f t="shared" si="29"/>
        <v>10</v>
      </c>
      <c r="CF80">
        <f t="shared" si="29"/>
        <v>10</v>
      </c>
      <c r="CG80">
        <f t="shared" si="29"/>
        <v>10</v>
      </c>
      <c r="CH80">
        <f t="shared" si="29"/>
        <v>10</v>
      </c>
      <c r="CI80">
        <f t="shared" si="29"/>
        <v>10</v>
      </c>
      <c r="CJ80">
        <f t="shared" si="29"/>
        <v>10</v>
      </c>
      <c r="CK80">
        <f t="shared" si="29"/>
        <v>10</v>
      </c>
      <c r="CL80">
        <f t="shared" si="29"/>
        <v>10</v>
      </c>
      <c r="CM80">
        <f t="shared" si="29"/>
        <v>10</v>
      </c>
      <c r="CN80">
        <f t="shared" si="29"/>
        <v>10</v>
      </c>
      <c r="CO80">
        <f t="shared" si="29"/>
        <v>10</v>
      </c>
      <c r="CP80">
        <f t="shared" si="29"/>
        <v>10</v>
      </c>
      <c r="CQ80">
        <f t="shared" si="29"/>
        <v>10</v>
      </c>
      <c r="CR80">
        <f t="shared" si="29"/>
        <v>10</v>
      </c>
      <c r="CS80">
        <f t="shared" si="29"/>
        <v>10</v>
      </c>
      <c r="CT80">
        <f t="shared" si="29"/>
        <v>10</v>
      </c>
      <c r="CU80">
        <f t="shared" si="29"/>
        <v>10</v>
      </c>
      <c r="CV80">
        <f t="shared" si="29"/>
        <v>10</v>
      </c>
      <c r="CW80">
        <f t="shared" si="29"/>
        <v>10</v>
      </c>
      <c r="CX80">
        <f t="shared" si="29"/>
        <v>10</v>
      </c>
      <c r="CY80">
        <f t="shared" si="29"/>
        <v>10</v>
      </c>
      <c r="CZ80">
        <f t="shared" si="29"/>
        <v>10</v>
      </c>
      <c r="DA80">
        <f t="shared" si="29"/>
        <v>10</v>
      </c>
      <c r="DB80">
        <f t="shared" si="29"/>
        <v>10</v>
      </c>
      <c r="DC80">
        <f t="shared" si="29"/>
        <v>10</v>
      </c>
      <c r="DD80">
        <f t="shared" si="29"/>
        <v>10</v>
      </c>
      <c r="DE80" s="24">
        <f t="shared" ref="DE80" si="30">DD80</f>
        <v>10</v>
      </c>
      <c r="DF80" s="24">
        <v>9</v>
      </c>
      <c r="DG80">
        <f t="shared" ref="DG80:DW80" si="31">DF80</f>
        <v>9</v>
      </c>
      <c r="DH80">
        <f t="shared" si="31"/>
        <v>9</v>
      </c>
      <c r="DI80">
        <f t="shared" si="31"/>
        <v>9</v>
      </c>
      <c r="DJ80">
        <f t="shared" si="31"/>
        <v>9</v>
      </c>
      <c r="DK80">
        <f t="shared" si="31"/>
        <v>9</v>
      </c>
      <c r="DL80">
        <f t="shared" si="31"/>
        <v>9</v>
      </c>
      <c r="DM80">
        <f t="shared" si="31"/>
        <v>9</v>
      </c>
      <c r="DN80">
        <f t="shared" si="31"/>
        <v>9</v>
      </c>
      <c r="DO80">
        <f t="shared" si="31"/>
        <v>9</v>
      </c>
      <c r="DP80">
        <f t="shared" si="31"/>
        <v>9</v>
      </c>
      <c r="DQ80">
        <f t="shared" si="31"/>
        <v>9</v>
      </c>
      <c r="DR80">
        <f t="shared" si="31"/>
        <v>9</v>
      </c>
      <c r="DS80">
        <f t="shared" si="31"/>
        <v>9</v>
      </c>
      <c r="DT80">
        <f t="shared" si="31"/>
        <v>9</v>
      </c>
      <c r="DU80">
        <f t="shared" si="31"/>
        <v>9</v>
      </c>
      <c r="DV80">
        <f t="shared" si="31"/>
        <v>9</v>
      </c>
      <c r="DW80">
        <f t="shared" si="31"/>
        <v>9</v>
      </c>
      <c r="DX80">
        <f t="shared" ref="DX80:GI80" si="32">DW80</f>
        <v>9</v>
      </c>
      <c r="DY80">
        <f t="shared" si="32"/>
        <v>9</v>
      </c>
      <c r="DZ80">
        <f t="shared" si="32"/>
        <v>9</v>
      </c>
      <c r="EA80">
        <f t="shared" si="32"/>
        <v>9</v>
      </c>
      <c r="EB80">
        <f t="shared" si="32"/>
        <v>9</v>
      </c>
      <c r="EC80">
        <f t="shared" si="32"/>
        <v>9</v>
      </c>
      <c r="ED80">
        <f t="shared" si="32"/>
        <v>9</v>
      </c>
      <c r="EE80">
        <f t="shared" si="32"/>
        <v>9</v>
      </c>
      <c r="EF80">
        <f t="shared" si="32"/>
        <v>9</v>
      </c>
      <c r="EG80">
        <f t="shared" si="32"/>
        <v>9</v>
      </c>
      <c r="EH80">
        <f t="shared" si="32"/>
        <v>9</v>
      </c>
      <c r="EI80">
        <f t="shared" si="32"/>
        <v>9</v>
      </c>
      <c r="EJ80">
        <f t="shared" si="32"/>
        <v>9</v>
      </c>
      <c r="EK80">
        <f t="shared" si="32"/>
        <v>9</v>
      </c>
      <c r="EL80">
        <f t="shared" si="32"/>
        <v>9</v>
      </c>
      <c r="EM80">
        <f t="shared" si="32"/>
        <v>9</v>
      </c>
      <c r="EN80">
        <f t="shared" si="32"/>
        <v>9</v>
      </c>
      <c r="EO80">
        <f t="shared" si="32"/>
        <v>9</v>
      </c>
      <c r="EP80">
        <f t="shared" si="32"/>
        <v>9</v>
      </c>
      <c r="EQ80">
        <f t="shared" si="32"/>
        <v>9</v>
      </c>
      <c r="ER80">
        <f t="shared" si="32"/>
        <v>9</v>
      </c>
      <c r="ES80">
        <f t="shared" si="32"/>
        <v>9</v>
      </c>
      <c r="ET80">
        <f t="shared" si="32"/>
        <v>9</v>
      </c>
      <c r="EU80">
        <f t="shared" si="32"/>
        <v>9</v>
      </c>
      <c r="EV80">
        <f t="shared" si="32"/>
        <v>9</v>
      </c>
      <c r="EW80">
        <f t="shared" si="32"/>
        <v>9</v>
      </c>
      <c r="EX80">
        <f t="shared" si="32"/>
        <v>9</v>
      </c>
      <c r="EY80">
        <f t="shared" si="32"/>
        <v>9</v>
      </c>
      <c r="EZ80">
        <f t="shared" si="32"/>
        <v>9</v>
      </c>
      <c r="FA80">
        <f t="shared" si="32"/>
        <v>9</v>
      </c>
      <c r="FB80">
        <f t="shared" si="32"/>
        <v>9</v>
      </c>
      <c r="FC80">
        <f t="shared" si="32"/>
        <v>9</v>
      </c>
      <c r="FD80">
        <f t="shared" si="32"/>
        <v>9</v>
      </c>
      <c r="FE80">
        <f t="shared" si="32"/>
        <v>9</v>
      </c>
      <c r="FF80">
        <f t="shared" si="32"/>
        <v>9</v>
      </c>
      <c r="FG80">
        <f t="shared" si="32"/>
        <v>9</v>
      </c>
      <c r="FH80">
        <f t="shared" si="32"/>
        <v>9</v>
      </c>
      <c r="FI80">
        <f t="shared" si="32"/>
        <v>9</v>
      </c>
      <c r="FJ80">
        <f t="shared" si="32"/>
        <v>9</v>
      </c>
      <c r="FK80">
        <f t="shared" si="32"/>
        <v>9</v>
      </c>
      <c r="FL80">
        <f t="shared" si="32"/>
        <v>9</v>
      </c>
      <c r="FM80">
        <f t="shared" si="32"/>
        <v>9</v>
      </c>
      <c r="FN80">
        <f t="shared" si="32"/>
        <v>9</v>
      </c>
      <c r="FO80">
        <f t="shared" si="32"/>
        <v>9</v>
      </c>
      <c r="FP80">
        <f t="shared" si="32"/>
        <v>9</v>
      </c>
      <c r="FQ80">
        <f t="shared" si="32"/>
        <v>9</v>
      </c>
      <c r="FR80">
        <f t="shared" si="32"/>
        <v>9</v>
      </c>
      <c r="FS80">
        <f t="shared" si="32"/>
        <v>9</v>
      </c>
      <c r="FT80">
        <f t="shared" si="32"/>
        <v>9</v>
      </c>
      <c r="FU80">
        <f t="shared" si="32"/>
        <v>9</v>
      </c>
      <c r="FV80">
        <f t="shared" si="32"/>
        <v>9</v>
      </c>
      <c r="FW80">
        <f t="shared" si="32"/>
        <v>9</v>
      </c>
      <c r="FX80">
        <f t="shared" si="32"/>
        <v>9</v>
      </c>
      <c r="FY80">
        <f t="shared" si="32"/>
        <v>9</v>
      </c>
      <c r="FZ80">
        <f t="shared" si="32"/>
        <v>9</v>
      </c>
      <c r="GA80">
        <f t="shared" si="32"/>
        <v>9</v>
      </c>
      <c r="GB80">
        <f t="shared" si="32"/>
        <v>9</v>
      </c>
      <c r="GC80">
        <f t="shared" si="32"/>
        <v>9</v>
      </c>
      <c r="GD80">
        <f t="shared" si="32"/>
        <v>9</v>
      </c>
      <c r="GE80">
        <f t="shared" si="32"/>
        <v>9</v>
      </c>
      <c r="GF80">
        <f t="shared" si="32"/>
        <v>9</v>
      </c>
      <c r="GG80">
        <f t="shared" si="32"/>
        <v>9</v>
      </c>
      <c r="GH80">
        <f t="shared" si="32"/>
        <v>9</v>
      </c>
      <c r="GI80">
        <f t="shared" si="32"/>
        <v>9</v>
      </c>
      <c r="GJ80">
        <f t="shared" ref="GJ80:IU80" si="33">GI80</f>
        <v>9</v>
      </c>
      <c r="GK80">
        <f t="shared" si="33"/>
        <v>9</v>
      </c>
      <c r="GL80">
        <f t="shared" si="33"/>
        <v>9</v>
      </c>
      <c r="GM80">
        <f t="shared" si="33"/>
        <v>9</v>
      </c>
      <c r="GN80">
        <f t="shared" si="33"/>
        <v>9</v>
      </c>
      <c r="GO80">
        <f t="shared" si="33"/>
        <v>9</v>
      </c>
      <c r="GP80">
        <f t="shared" si="33"/>
        <v>9</v>
      </c>
      <c r="GQ80">
        <f t="shared" si="33"/>
        <v>9</v>
      </c>
      <c r="GR80">
        <f t="shared" si="33"/>
        <v>9</v>
      </c>
      <c r="GS80">
        <f t="shared" si="33"/>
        <v>9</v>
      </c>
      <c r="GT80">
        <f t="shared" si="33"/>
        <v>9</v>
      </c>
      <c r="GU80">
        <f t="shared" si="33"/>
        <v>9</v>
      </c>
      <c r="GV80">
        <f t="shared" si="33"/>
        <v>9</v>
      </c>
      <c r="GW80">
        <f t="shared" si="33"/>
        <v>9</v>
      </c>
      <c r="GX80">
        <f t="shared" si="33"/>
        <v>9</v>
      </c>
      <c r="GY80">
        <f t="shared" si="33"/>
        <v>9</v>
      </c>
      <c r="GZ80">
        <f t="shared" si="33"/>
        <v>9</v>
      </c>
      <c r="HA80">
        <f t="shared" si="33"/>
        <v>9</v>
      </c>
      <c r="HB80">
        <f t="shared" si="33"/>
        <v>9</v>
      </c>
      <c r="HC80">
        <f t="shared" si="33"/>
        <v>9</v>
      </c>
      <c r="HD80">
        <f t="shared" si="33"/>
        <v>9</v>
      </c>
      <c r="HE80">
        <f t="shared" si="33"/>
        <v>9</v>
      </c>
      <c r="HF80">
        <f t="shared" si="33"/>
        <v>9</v>
      </c>
      <c r="HG80">
        <f t="shared" si="33"/>
        <v>9</v>
      </c>
      <c r="HH80">
        <f t="shared" si="33"/>
        <v>9</v>
      </c>
      <c r="HI80">
        <f t="shared" si="33"/>
        <v>9</v>
      </c>
      <c r="HJ80">
        <f t="shared" si="33"/>
        <v>9</v>
      </c>
      <c r="HK80">
        <f t="shared" si="33"/>
        <v>9</v>
      </c>
      <c r="HL80">
        <f t="shared" si="33"/>
        <v>9</v>
      </c>
      <c r="HM80">
        <f t="shared" si="33"/>
        <v>9</v>
      </c>
      <c r="HN80">
        <f t="shared" si="33"/>
        <v>9</v>
      </c>
      <c r="HO80">
        <f t="shared" si="33"/>
        <v>9</v>
      </c>
      <c r="HP80">
        <f t="shared" si="33"/>
        <v>9</v>
      </c>
      <c r="HQ80">
        <f t="shared" si="33"/>
        <v>9</v>
      </c>
      <c r="HR80">
        <f t="shared" si="33"/>
        <v>9</v>
      </c>
      <c r="HS80">
        <f t="shared" si="33"/>
        <v>9</v>
      </c>
      <c r="HT80">
        <f t="shared" si="33"/>
        <v>9</v>
      </c>
      <c r="HU80">
        <f t="shared" si="33"/>
        <v>9</v>
      </c>
      <c r="HV80">
        <f t="shared" si="33"/>
        <v>9</v>
      </c>
      <c r="HW80">
        <f t="shared" si="33"/>
        <v>9</v>
      </c>
      <c r="HX80">
        <f t="shared" si="33"/>
        <v>9</v>
      </c>
      <c r="HY80">
        <f t="shared" si="33"/>
        <v>9</v>
      </c>
      <c r="HZ80">
        <f t="shared" si="33"/>
        <v>9</v>
      </c>
      <c r="IA80">
        <f t="shared" si="33"/>
        <v>9</v>
      </c>
      <c r="IB80">
        <f t="shared" si="33"/>
        <v>9</v>
      </c>
      <c r="IC80">
        <f t="shared" si="33"/>
        <v>9</v>
      </c>
      <c r="ID80">
        <f t="shared" si="33"/>
        <v>9</v>
      </c>
      <c r="IE80">
        <f t="shared" si="33"/>
        <v>9</v>
      </c>
      <c r="IF80">
        <f t="shared" si="33"/>
        <v>9</v>
      </c>
      <c r="IG80">
        <f t="shared" si="33"/>
        <v>9</v>
      </c>
      <c r="IH80">
        <f t="shared" si="33"/>
        <v>9</v>
      </c>
      <c r="II80">
        <f t="shared" si="33"/>
        <v>9</v>
      </c>
      <c r="IJ80">
        <f t="shared" si="33"/>
        <v>9</v>
      </c>
      <c r="IK80">
        <f t="shared" si="33"/>
        <v>9</v>
      </c>
      <c r="IL80">
        <f t="shared" si="33"/>
        <v>9</v>
      </c>
      <c r="IM80">
        <f t="shared" si="33"/>
        <v>9</v>
      </c>
      <c r="IN80">
        <f t="shared" si="33"/>
        <v>9</v>
      </c>
      <c r="IO80">
        <f t="shared" si="33"/>
        <v>9</v>
      </c>
      <c r="IP80">
        <f t="shared" si="33"/>
        <v>9</v>
      </c>
      <c r="IQ80">
        <f t="shared" si="33"/>
        <v>9</v>
      </c>
      <c r="IR80">
        <f t="shared" si="33"/>
        <v>9</v>
      </c>
      <c r="IS80">
        <f t="shared" si="33"/>
        <v>9</v>
      </c>
      <c r="IT80">
        <f t="shared" si="33"/>
        <v>9</v>
      </c>
      <c r="IU80">
        <f t="shared" si="33"/>
        <v>9</v>
      </c>
      <c r="IV80">
        <f t="shared" ref="IV80:KE80" si="34">IU80</f>
        <v>9</v>
      </c>
      <c r="IW80">
        <f t="shared" si="34"/>
        <v>9</v>
      </c>
      <c r="IX80">
        <f t="shared" si="34"/>
        <v>9</v>
      </c>
      <c r="IY80">
        <f t="shared" si="34"/>
        <v>9</v>
      </c>
      <c r="IZ80">
        <f t="shared" si="34"/>
        <v>9</v>
      </c>
      <c r="JA80">
        <f t="shared" si="34"/>
        <v>9</v>
      </c>
      <c r="JB80">
        <f t="shared" si="34"/>
        <v>9</v>
      </c>
      <c r="JC80">
        <f t="shared" si="34"/>
        <v>9</v>
      </c>
      <c r="JD80">
        <f t="shared" si="34"/>
        <v>9</v>
      </c>
      <c r="JE80">
        <f t="shared" si="34"/>
        <v>9</v>
      </c>
      <c r="JF80">
        <f t="shared" si="34"/>
        <v>9</v>
      </c>
      <c r="JG80">
        <f t="shared" si="34"/>
        <v>9</v>
      </c>
      <c r="JH80">
        <f t="shared" si="34"/>
        <v>9</v>
      </c>
      <c r="JI80">
        <f t="shared" si="34"/>
        <v>9</v>
      </c>
      <c r="JJ80">
        <f t="shared" si="34"/>
        <v>9</v>
      </c>
      <c r="JK80">
        <f t="shared" si="34"/>
        <v>9</v>
      </c>
      <c r="JL80">
        <f t="shared" si="34"/>
        <v>9</v>
      </c>
      <c r="JM80">
        <f t="shared" si="34"/>
        <v>9</v>
      </c>
      <c r="JN80">
        <f t="shared" si="34"/>
        <v>9</v>
      </c>
      <c r="JO80">
        <f t="shared" si="34"/>
        <v>9</v>
      </c>
      <c r="JP80">
        <f t="shared" si="34"/>
        <v>9</v>
      </c>
      <c r="JQ80">
        <f t="shared" si="34"/>
        <v>9</v>
      </c>
      <c r="JR80">
        <f t="shared" si="34"/>
        <v>9</v>
      </c>
      <c r="JS80">
        <f t="shared" si="34"/>
        <v>9</v>
      </c>
      <c r="JT80">
        <f t="shared" si="34"/>
        <v>9</v>
      </c>
      <c r="JU80">
        <f t="shared" si="34"/>
        <v>9</v>
      </c>
      <c r="JV80">
        <f t="shared" si="34"/>
        <v>9</v>
      </c>
      <c r="JW80">
        <f t="shared" si="34"/>
        <v>9</v>
      </c>
      <c r="JX80">
        <f t="shared" si="34"/>
        <v>9</v>
      </c>
      <c r="JY80">
        <f t="shared" si="34"/>
        <v>9</v>
      </c>
      <c r="JZ80">
        <f t="shared" si="34"/>
        <v>9</v>
      </c>
      <c r="KA80">
        <f t="shared" si="34"/>
        <v>9</v>
      </c>
      <c r="KB80">
        <f t="shared" si="34"/>
        <v>9</v>
      </c>
      <c r="KC80">
        <f t="shared" si="34"/>
        <v>9</v>
      </c>
      <c r="KD80">
        <f t="shared" si="34"/>
        <v>9</v>
      </c>
      <c r="KE80">
        <f t="shared" si="34"/>
        <v>9</v>
      </c>
      <c r="KF80">
        <f t="shared" si="23"/>
        <v>9</v>
      </c>
      <c r="KG80">
        <f t="shared" si="24"/>
        <v>9</v>
      </c>
      <c r="KH80">
        <f t="shared" si="24"/>
        <v>9</v>
      </c>
      <c r="KI80">
        <f t="shared" si="24"/>
        <v>9</v>
      </c>
      <c r="KJ80">
        <f t="shared" si="24"/>
        <v>9</v>
      </c>
      <c r="KK80">
        <f t="shared" si="24"/>
        <v>9</v>
      </c>
      <c r="KL80">
        <f t="shared" si="24"/>
        <v>9</v>
      </c>
      <c r="KM80">
        <f t="shared" si="24"/>
        <v>9</v>
      </c>
      <c r="KN80">
        <f t="shared" si="24"/>
        <v>9</v>
      </c>
      <c r="KO80">
        <f t="shared" si="24"/>
        <v>9</v>
      </c>
      <c r="KP80">
        <f t="shared" si="24"/>
        <v>9</v>
      </c>
      <c r="KQ80">
        <f t="shared" si="24"/>
        <v>9</v>
      </c>
      <c r="KR80">
        <f t="shared" si="24"/>
        <v>9</v>
      </c>
      <c r="KS80">
        <f t="shared" si="24"/>
        <v>9</v>
      </c>
      <c r="KT80">
        <f t="shared" si="24"/>
        <v>9</v>
      </c>
      <c r="KU80">
        <f t="shared" si="24"/>
        <v>9</v>
      </c>
      <c r="KV80">
        <f t="shared" si="24"/>
        <v>9</v>
      </c>
      <c r="KW80">
        <f t="shared" si="24"/>
        <v>9</v>
      </c>
      <c r="KX80">
        <f t="shared" si="24"/>
        <v>9</v>
      </c>
      <c r="KY80">
        <f t="shared" si="24"/>
        <v>9</v>
      </c>
      <c r="KZ80">
        <f t="shared" si="24"/>
        <v>9</v>
      </c>
      <c r="LA80">
        <f t="shared" si="24"/>
        <v>9</v>
      </c>
      <c r="LB80">
        <f t="shared" si="24"/>
        <v>9</v>
      </c>
      <c r="LC80">
        <f t="shared" si="24"/>
        <v>9</v>
      </c>
      <c r="LD80">
        <f t="shared" si="24"/>
        <v>9</v>
      </c>
      <c r="LE80">
        <f t="shared" si="24"/>
        <v>9</v>
      </c>
      <c r="LF80">
        <f t="shared" si="24"/>
        <v>9</v>
      </c>
      <c r="LG80">
        <f t="shared" si="24"/>
        <v>9</v>
      </c>
      <c r="LH80">
        <f t="shared" si="24"/>
        <v>9</v>
      </c>
      <c r="LI80">
        <f t="shared" si="24"/>
        <v>9</v>
      </c>
      <c r="LJ80">
        <f t="shared" si="24"/>
        <v>9</v>
      </c>
      <c r="LK80">
        <f t="shared" si="24"/>
        <v>9</v>
      </c>
      <c r="LL80">
        <f t="shared" si="24"/>
        <v>9</v>
      </c>
      <c r="LM80">
        <f t="shared" si="24"/>
        <v>9</v>
      </c>
      <c r="LN80">
        <f t="shared" si="24"/>
        <v>9</v>
      </c>
      <c r="LO80">
        <f t="shared" si="24"/>
        <v>9</v>
      </c>
      <c r="LP80">
        <f t="shared" si="24"/>
        <v>9</v>
      </c>
      <c r="LQ80">
        <f t="shared" si="24"/>
        <v>9</v>
      </c>
      <c r="LR80">
        <f t="shared" si="24"/>
        <v>9</v>
      </c>
      <c r="LS80">
        <f t="shared" si="24"/>
        <v>9</v>
      </c>
      <c r="LT80">
        <f t="shared" si="24"/>
        <v>9</v>
      </c>
      <c r="LU80">
        <f t="shared" si="24"/>
        <v>9</v>
      </c>
      <c r="LV80">
        <f t="shared" si="24"/>
        <v>9</v>
      </c>
      <c r="LW80">
        <f t="shared" si="24"/>
        <v>9</v>
      </c>
      <c r="LX80">
        <f t="shared" si="24"/>
        <v>9</v>
      </c>
      <c r="LY80">
        <f t="shared" si="24"/>
        <v>9</v>
      </c>
      <c r="LZ80">
        <f t="shared" si="25"/>
        <v>9</v>
      </c>
      <c r="MA80">
        <f t="shared" si="26"/>
        <v>9</v>
      </c>
      <c r="MB80">
        <f t="shared" si="26"/>
        <v>9</v>
      </c>
      <c r="MC80">
        <f t="shared" si="26"/>
        <v>9</v>
      </c>
      <c r="MD80">
        <f t="shared" si="26"/>
        <v>9</v>
      </c>
      <c r="ME80">
        <f t="shared" si="26"/>
        <v>9</v>
      </c>
      <c r="MF80">
        <f t="shared" si="26"/>
        <v>9</v>
      </c>
      <c r="MG80">
        <f t="shared" si="26"/>
        <v>9</v>
      </c>
      <c r="MH80">
        <f t="shared" si="26"/>
        <v>9</v>
      </c>
      <c r="MI80">
        <f t="shared" si="26"/>
        <v>9</v>
      </c>
      <c r="MJ80">
        <f t="shared" si="26"/>
        <v>9</v>
      </c>
      <c r="MK80">
        <f t="shared" si="26"/>
        <v>9</v>
      </c>
      <c r="ML80">
        <f t="shared" si="26"/>
        <v>9</v>
      </c>
      <c r="MM80">
        <f t="shared" si="26"/>
        <v>9</v>
      </c>
      <c r="MN80">
        <f t="shared" si="26"/>
        <v>9</v>
      </c>
      <c r="MO80">
        <f t="shared" si="26"/>
        <v>9</v>
      </c>
      <c r="MP80">
        <f t="shared" si="26"/>
        <v>9</v>
      </c>
      <c r="MQ80">
        <f t="shared" si="26"/>
        <v>9</v>
      </c>
      <c r="MR80">
        <f t="shared" si="26"/>
        <v>9</v>
      </c>
      <c r="MS80">
        <f t="shared" si="26"/>
        <v>9</v>
      </c>
      <c r="MT80">
        <f t="shared" si="26"/>
        <v>9</v>
      </c>
      <c r="MU80">
        <f t="shared" si="26"/>
        <v>9</v>
      </c>
      <c r="MV80">
        <f t="shared" si="26"/>
        <v>9</v>
      </c>
      <c r="MW80">
        <f t="shared" si="26"/>
        <v>9</v>
      </c>
      <c r="MX80">
        <f t="shared" si="27"/>
        <v>9</v>
      </c>
      <c r="MY80">
        <f t="shared" si="28"/>
        <v>9</v>
      </c>
      <c r="MZ80">
        <f t="shared" si="28"/>
        <v>9</v>
      </c>
      <c r="NA80">
        <f t="shared" si="28"/>
        <v>9</v>
      </c>
      <c r="NB80">
        <f t="shared" si="28"/>
        <v>9</v>
      </c>
      <c r="NC80">
        <f t="shared" si="28"/>
        <v>9</v>
      </c>
      <c r="ND80">
        <f t="shared" si="28"/>
        <v>9</v>
      </c>
      <c r="NE80">
        <f t="shared" si="28"/>
        <v>9</v>
      </c>
      <c r="NF80">
        <f t="shared" si="28"/>
        <v>9</v>
      </c>
      <c r="NG80">
        <f t="shared" si="28"/>
        <v>9</v>
      </c>
      <c r="NH80">
        <f t="shared" si="28"/>
        <v>9</v>
      </c>
      <c r="NI80">
        <f t="shared" si="28"/>
        <v>9</v>
      </c>
      <c r="NJ80">
        <f t="shared" si="28"/>
        <v>9</v>
      </c>
      <c r="NK80">
        <f t="shared" si="28"/>
        <v>9</v>
      </c>
      <c r="NL80">
        <f t="shared" si="28"/>
        <v>9</v>
      </c>
      <c r="NM80">
        <f t="shared" si="28"/>
        <v>9</v>
      </c>
      <c r="NN80">
        <f t="shared" si="28"/>
        <v>9</v>
      </c>
      <c r="NO80">
        <f t="shared" si="28"/>
        <v>9</v>
      </c>
      <c r="NP80">
        <f t="shared" si="28"/>
        <v>9</v>
      </c>
      <c r="NQ80">
        <f t="shared" si="28"/>
        <v>9</v>
      </c>
      <c r="NR80">
        <f t="shared" si="28"/>
        <v>9</v>
      </c>
      <c r="NS80">
        <f t="shared" si="28"/>
        <v>9</v>
      </c>
      <c r="NT80">
        <f t="shared" si="28"/>
        <v>9</v>
      </c>
      <c r="NU80">
        <f t="shared" si="28"/>
        <v>9</v>
      </c>
      <c r="NV80">
        <f t="shared" si="28"/>
        <v>9</v>
      </c>
      <c r="NW80">
        <f t="shared" si="28"/>
        <v>9</v>
      </c>
      <c r="NX80">
        <f t="shared" si="28"/>
        <v>9</v>
      </c>
      <c r="NY80">
        <f t="shared" si="28"/>
        <v>9</v>
      </c>
      <c r="NZ80">
        <f t="shared" si="28"/>
        <v>9</v>
      </c>
      <c r="OA80">
        <f t="shared" si="28"/>
        <v>9</v>
      </c>
      <c r="OB80">
        <f t="shared" si="28"/>
        <v>9</v>
      </c>
      <c r="OC80">
        <f t="shared" si="28"/>
        <v>9</v>
      </c>
      <c r="OD80">
        <f t="shared" si="28"/>
        <v>9</v>
      </c>
      <c r="OE80">
        <f t="shared" si="28"/>
        <v>9</v>
      </c>
      <c r="OF80">
        <f t="shared" si="28"/>
        <v>9</v>
      </c>
      <c r="OG80">
        <f t="shared" si="28"/>
        <v>9</v>
      </c>
      <c r="OH80">
        <f t="shared" si="28"/>
        <v>9</v>
      </c>
      <c r="OI80">
        <f t="shared" si="28"/>
        <v>9</v>
      </c>
      <c r="OJ80">
        <f t="shared" si="28"/>
        <v>9</v>
      </c>
      <c r="OK80">
        <f t="shared" si="28"/>
        <v>9</v>
      </c>
      <c r="OL80">
        <f t="shared" si="28"/>
        <v>9</v>
      </c>
      <c r="OM80">
        <f t="shared" si="28"/>
        <v>9</v>
      </c>
      <c r="ON80">
        <f t="shared" si="28"/>
        <v>9</v>
      </c>
      <c r="OO80">
        <f t="shared" si="28"/>
        <v>9</v>
      </c>
      <c r="OP80">
        <f t="shared" si="28"/>
        <v>9</v>
      </c>
      <c r="OQ80">
        <f t="shared" si="28"/>
        <v>9</v>
      </c>
      <c r="OR80">
        <f t="shared" si="28"/>
        <v>9</v>
      </c>
      <c r="OS80">
        <f t="shared" si="28"/>
        <v>9</v>
      </c>
      <c r="OT80">
        <f t="shared" si="28"/>
        <v>9</v>
      </c>
      <c r="OU80">
        <f t="shared" si="28"/>
        <v>9</v>
      </c>
      <c r="OV80">
        <f t="shared" si="28"/>
        <v>9</v>
      </c>
      <c r="OW80">
        <f t="shared" si="28"/>
        <v>9</v>
      </c>
      <c r="OX80">
        <f t="shared" si="28"/>
        <v>9</v>
      </c>
      <c r="OY80">
        <f t="shared" si="28"/>
        <v>9</v>
      </c>
      <c r="OZ80">
        <f t="shared" si="28"/>
        <v>9</v>
      </c>
      <c r="PA80">
        <f t="shared" si="28"/>
        <v>9</v>
      </c>
      <c r="PB80">
        <f t="shared" si="28"/>
        <v>9</v>
      </c>
      <c r="PC80">
        <f t="shared" si="28"/>
        <v>9</v>
      </c>
      <c r="PD80">
        <f t="shared" si="28"/>
        <v>9</v>
      </c>
      <c r="PE80">
        <f t="shared" si="28"/>
        <v>9</v>
      </c>
      <c r="PF80">
        <f t="shared" si="28"/>
        <v>9</v>
      </c>
      <c r="PG80">
        <f t="shared" si="28"/>
        <v>9</v>
      </c>
      <c r="PH80">
        <f t="shared" si="28"/>
        <v>9</v>
      </c>
      <c r="PI80">
        <f t="shared" si="28"/>
        <v>9</v>
      </c>
      <c r="PJ80">
        <f t="shared" si="28"/>
        <v>9</v>
      </c>
      <c r="PK80">
        <f t="shared" si="28"/>
        <v>9</v>
      </c>
      <c r="PL80">
        <f t="shared" si="28"/>
        <v>9</v>
      </c>
      <c r="PM80">
        <f t="shared" si="28"/>
        <v>9</v>
      </c>
      <c r="PN80" s="24">
        <v>8</v>
      </c>
      <c r="PO80" s="28">
        <v>8</v>
      </c>
      <c r="PP80" s="28">
        <v>8</v>
      </c>
      <c r="PQ80" s="28">
        <v>8</v>
      </c>
      <c r="PR80" s="28">
        <v>8</v>
      </c>
      <c r="PS80" s="28">
        <v>8</v>
      </c>
      <c r="PT80" s="28">
        <v>8</v>
      </c>
      <c r="PU80" s="28">
        <v>8</v>
      </c>
      <c r="PV80" s="28">
        <v>8</v>
      </c>
      <c r="PW80" s="28">
        <v>8</v>
      </c>
      <c r="PX80" s="28">
        <v>8</v>
      </c>
      <c r="PY80" s="28">
        <v>8</v>
      </c>
      <c r="PZ80" s="28">
        <v>8</v>
      </c>
      <c r="QA80" s="28">
        <v>8</v>
      </c>
      <c r="QB80" s="28">
        <v>8</v>
      </c>
      <c r="QC80" s="28">
        <v>8</v>
      </c>
      <c r="QD80" s="28">
        <v>8</v>
      </c>
      <c r="QE80" s="28">
        <v>8</v>
      </c>
      <c r="QF80" s="28">
        <v>8</v>
      </c>
      <c r="QG80" s="28">
        <v>8</v>
      </c>
      <c r="QH80" s="28">
        <v>8</v>
      </c>
      <c r="QI80" s="28">
        <v>8</v>
      </c>
      <c r="QJ80" s="28">
        <v>8</v>
      </c>
      <c r="QK80" s="28">
        <v>8</v>
      </c>
      <c r="QL80" s="28">
        <v>8</v>
      </c>
      <c r="QM80" s="28">
        <v>8</v>
      </c>
      <c r="QN80" s="28">
        <v>8</v>
      </c>
      <c r="QO80" s="28">
        <v>8</v>
      </c>
      <c r="QP80" s="28">
        <v>8</v>
      </c>
      <c r="QQ80" s="28">
        <v>8</v>
      </c>
      <c r="QR80" s="28">
        <v>8</v>
      </c>
      <c r="QS80" s="28">
        <v>8</v>
      </c>
      <c r="QT80" s="28">
        <v>8</v>
      </c>
      <c r="QU80" s="28">
        <v>8</v>
      </c>
      <c r="QV80" s="28">
        <v>8</v>
      </c>
      <c r="QW80" s="28">
        <v>8</v>
      </c>
      <c r="QX80" s="28">
        <v>8</v>
      </c>
      <c r="QY80" s="28">
        <v>8</v>
      </c>
      <c r="QZ80" s="28">
        <v>8</v>
      </c>
      <c r="RA80" s="28">
        <v>8</v>
      </c>
      <c r="RB80" s="28">
        <v>8</v>
      </c>
      <c r="RC80" s="28">
        <v>8</v>
      </c>
      <c r="RD80" s="28">
        <v>8</v>
      </c>
      <c r="RE80" s="28">
        <v>8</v>
      </c>
      <c r="RF80" s="28">
        <v>8</v>
      </c>
      <c r="RG80" s="28">
        <v>8</v>
      </c>
      <c r="RH80" s="28">
        <v>8</v>
      </c>
      <c r="RI80" s="28">
        <v>8</v>
      </c>
      <c r="RJ80" s="28">
        <v>8</v>
      </c>
      <c r="RK80" s="28">
        <v>8</v>
      </c>
      <c r="RL80" s="28">
        <v>8</v>
      </c>
      <c r="RM80" s="28">
        <v>8</v>
      </c>
      <c r="RN80" s="28">
        <v>8</v>
      </c>
      <c r="RO80" s="28">
        <v>8</v>
      </c>
      <c r="RP80" s="28">
        <v>8</v>
      </c>
      <c r="RQ80" s="28">
        <v>8</v>
      </c>
      <c r="RR80" s="28">
        <v>8</v>
      </c>
      <c r="RS80" s="28">
        <v>8</v>
      </c>
      <c r="RT80" s="28">
        <v>8</v>
      </c>
      <c r="RU80" s="28">
        <v>8</v>
      </c>
      <c r="RV80" s="28">
        <v>8</v>
      </c>
      <c r="RW80" s="28">
        <v>8</v>
      </c>
      <c r="RX80" s="28">
        <v>8</v>
      </c>
      <c r="RY80" s="28">
        <v>8</v>
      </c>
      <c r="RZ80" s="28">
        <v>8</v>
      </c>
      <c r="SA80" s="28">
        <v>8</v>
      </c>
      <c r="SB80" s="28">
        <v>8</v>
      </c>
      <c r="SC80" s="28">
        <v>8</v>
      </c>
      <c r="SD80" s="28">
        <v>8</v>
      </c>
      <c r="SE80" s="28">
        <v>8</v>
      </c>
      <c r="SF80" s="28">
        <v>8</v>
      </c>
      <c r="SG80" s="28">
        <v>8</v>
      </c>
      <c r="SH80" s="28">
        <v>8</v>
      </c>
      <c r="SI80" s="28">
        <v>8</v>
      </c>
      <c r="SJ80" s="28">
        <v>8</v>
      </c>
      <c r="SK80" s="28">
        <v>8</v>
      </c>
      <c r="SL80" s="28">
        <v>8</v>
      </c>
      <c r="SM80" s="28">
        <v>8</v>
      </c>
      <c r="SN80" s="28">
        <v>8</v>
      </c>
      <c r="SO80" s="28">
        <v>8</v>
      </c>
      <c r="SP80" s="28">
        <v>8</v>
      </c>
      <c r="SQ80" s="28">
        <v>8</v>
      </c>
      <c r="SR80" s="28">
        <v>8</v>
      </c>
      <c r="SS80" s="28">
        <v>8</v>
      </c>
      <c r="ST80" s="28">
        <v>8</v>
      </c>
      <c r="SU80" s="28">
        <v>8</v>
      </c>
      <c r="SV80" s="28">
        <v>8</v>
      </c>
      <c r="SW80" s="28">
        <v>8</v>
      </c>
      <c r="SX80" s="28">
        <v>8</v>
      </c>
      <c r="SY80" s="28">
        <v>8</v>
      </c>
      <c r="SZ80" s="28">
        <v>8</v>
      </c>
      <c r="TA80" s="28">
        <v>8</v>
      </c>
      <c r="TB80" s="28">
        <v>8</v>
      </c>
      <c r="TC80" s="28">
        <v>8</v>
      </c>
      <c r="TD80" s="28">
        <v>8</v>
      </c>
      <c r="TE80" s="28">
        <v>8</v>
      </c>
      <c r="TF80" s="28">
        <v>8</v>
      </c>
      <c r="TG80" s="28">
        <v>8</v>
      </c>
      <c r="TH80" s="28">
        <v>8</v>
      </c>
      <c r="TI80" s="28">
        <v>8</v>
      </c>
      <c r="TJ80" s="28">
        <v>8</v>
      </c>
      <c r="TK80" s="28">
        <v>8</v>
      </c>
      <c r="TL80" s="28">
        <v>8</v>
      </c>
      <c r="TM80" s="28">
        <v>8</v>
      </c>
      <c r="TN80" s="28">
        <v>8</v>
      </c>
      <c r="TO80" s="28">
        <v>8</v>
      </c>
      <c r="TP80" s="28">
        <v>8</v>
      </c>
      <c r="TQ80" s="28">
        <v>8</v>
      </c>
      <c r="TR80" s="28">
        <v>8</v>
      </c>
      <c r="TS80" s="28">
        <v>8</v>
      </c>
      <c r="TT80" s="28">
        <v>8</v>
      </c>
      <c r="TU80" s="28">
        <v>8</v>
      </c>
      <c r="TV80" s="28">
        <v>8</v>
      </c>
      <c r="TW80" s="28">
        <v>8</v>
      </c>
      <c r="TX80" s="28">
        <v>8</v>
      </c>
      <c r="TY80" s="28">
        <v>8</v>
      </c>
      <c r="TZ80" s="28">
        <v>8</v>
      </c>
      <c r="UA80" s="28">
        <v>8</v>
      </c>
      <c r="UB80" s="28">
        <v>8</v>
      </c>
      <c r="UC80" s="28">
        <v>8</v>
      </c>
      <c r="UD80" s="28">
        <v>8</v>
      </c>
      <c r="UE80" s="28">
        <v>8</v>
      </c>
      <c r="UF80" s="28">
        <v>8</v>
      </c>
      <c r="UG80" s="28">
        <v>8</v>
      </c>
      <c r="UH80" s="28">
        <v>8</v>
      </c>
      <c r="UI80" s="28">
        <v>8</v>
      </c>
      <c r="UJ80" s="28">
        <v>8</v>
      </c>
      <c r="UK80" s="28">
        <v>8</v>
      </c>
      <c r="UL80" s="28">
        <v>8</v>
      </c>
      <c r="UM80" s="28">
        <v>8</v>
      </c>
      <c r="UN80" s="28">
        <v>8</v>
      </c>
      <c r="UO80" s="28">
        <v>8</v>
      </c>
      <c r="UP80" s="28">
        <v>8</v>
      </c>
      <c r="UQ80" s="28">
        <v>8</v>
      </c>
      <c r="UR80" s="28">
        <v>8</v>
      </c>
      <c r="US80" s="28">
        <v>8</v>
      </c>
      <c r="UT80" s="28">
        <v>8</v>
      </c>
      <c r="UU80" s="28">
        <v>8</v>
      </c>
      <c r="UV80" s="28">
        <v>8</v>
      </c>
      <c r="UW80" s="28">
        <v>8</v>
      </c>
      <c r="UX80" s="28">
        <v>8</v>
      </c>
      <c r="UY80" s="28">
        <v>8</v>
      </c>
      <c r="UZ80" s="28">
        <v>8</v>
      </c>
      <c r="VA80" s="28">
        <v>8</v>
      </c>
      <c r="VB80" s="28">
        <v>8</v>
      </c>
      <c r="VC80" s="28">
        <v>8</v>
      </c>
      <c r="VD80" s="28">
        <v>8</v>
      </c>
      <c r="VE80" s="28">
        <v>8</v>
      </c>
      <c r="VF80" s="28">
        <v>8</v>
      </c>
      <c r="VG80" s="28">
        <v>8</v>
      </c>
      <c r="VH80" s="28">
        <v>8</v>
      </c>
      <c r="VI80" s="28">
        <v>8</v>
      </c>
      <c r="VJ80" s="28">
        <v>8</v>
      </c>
      <c r="VK80" s="28">
        <v>8</v>
      </c>
      <c r="VL80" s="28">
        <v>8</v>
      </c>
      <c r="VM80" s="28">
        <v>8</v>
      </c>
      <c r="VN80" s="28">
        <v>8</v>
      </c>
      <c r="VO80" s="28">
        <v>8</v>
      </c>
      <c r="VP80" s="28">
        <v>8</v>
      </c>
      <c r="VQ80" s="28">
        <v>8</v>
      </c>
      <c r="VR80" s="28">
        <v>8</v>
      </c>
      <c r="VS80" s="28">
        <v>8</v>
      </c>
      <c r="VT80" s="28">
        <v>8</v>
      </c>
      <c r="VU80" s="28">
        <v>8</v>
      </c>
      <c r="VV80" s="28">
        <v>8</v>
      </c>
      <c r="VW80" s="28">
        <v>8</v>
      </c>
      <c r="VX80" s="28">
        <v>8</v>
      </c>
      <c r="VY80" s="28">
        <v>8</v>
      </c>
      <c r="VZ80" s="28">
        <v>8</v>
      </c>
      <c r="WA80" s="28">
        <v>8</v>
      </c>
      <c r="WB80" s="28">
        <v>8</v>
      </c>
      <c r="WC80" s="28">
        <v>8</v>
      </c>
      <c r="WD80" s="28">
        <v>8</v>
      </c>
      <c r="WE80" s="28">
        <v>8</v>
      </c>
      <c r="WF80" s="28">
        <v>8</v>
      </c>
      <c r="WG80" s="28">
        <v>8</v>
      </c>
      <c r="WH80" s="28">
        <v>8</v>
      </c>
      <c r="WI80" s="28">
        <v>8</v>
      </c>
      <c r="WJ80" s="28">
        <v>8</v>
      </c>
      <c r="WK80" s="28">
        <v>8</v>
      </c>
      <c r="WL80" s="28">
        <v>8</v>
      </c>
      <c r="WM80" s="28">
        <v>8</v>
      </c>
      <c r="WN80" s="28">
        <v>8</v>
      </c>
      <c r="WO80" s="28">
        <v>8</v>
      </c>
      <c r="WP80" s="28">
        <v>8</v>
      </c>
      <c r="WQ80" s="28">
        <v>8</v>
      </c>
      <c r="WR80" s="28">
        <v>8</v>
      </c>
      <c r="WS80" s="28">
        <v>8</v>
      </c>
      <c r="WT80" s="24">
        <v>7</v>
      </c>
      <c r="WU80" s="28">
        <v>7</v>
      </c>
      <c r="WV80" s="28">
        <v>7</v>
      </c>
    </row>
    <row r="81" spans="2:620" ht="15.75" thickBot="1" x14ac:dyDescent="0.3">
      <c r="B81" s="9"/>
      <c r="C81" s="10">
        <v>43586</v>
      </c>
      <c r="D81" s="10">
        <v>43589</v>
      </c>
      <c r="E81" s="10">
        <v>43591</v>
      </c>
      <c r="F81" s="10">
        <v>43596</v>
      </c>
      <c r="G81" s="10">
        <v>43597</v>
      </c>
      <c r="H81" s="10">
        <v>43598</v>
      </c>
      <c r="I81" s="10">
        <v>43599</v>
      </c>
      <c r="J81" s="10">
        <v>43600</v>
      </c>
      <c r="K81" s="10">
        <v>43601</v>
      </c>
      <c r="L81" s="10">
        <v>43603</v>
      </c>
      <c r="M81" s="10">
        <v>43604</v>
      </c>
      <c r="N81" s="10">
        <v>43605</v>
      </c>
      <c r="O81" s="10">
        <v>43610</v>
      </c>
      <c r="P81" s="10">
        <v>43611</v>
      </c>
      <c r="Q81" s="10">
        <v>43613</v>
      </c>
      <c r="R81" s="10">
        <v>43615</v>
      </c>
      <c r="S81" s="10">
        <v>43616</v>
      </c>
      <c r="T81" s="10">
        <v>43617</v>
      </c>
      <c r="U81" s="10">
        <v>43618</v>
      </c>
      <c r="V81" s="10">
        <v>43619</v>
      </c>
      <c r="W81" s="10">
        <v>43622</v>
      </c>
      <c r="X81" s="10">
        <v>43624</v>
      </c>
      <c r="Y81" s="10">
        <v>43625</v>
      </c>
      <c r="Z81" s="10">
        <v>43651</v>
      </c>
      <c r="AA81" s="10">
        <v>43653</v>
      </c>
      <c r="AB81" s="10">
        <v>43658</v>
      </c>
      <c r="AC81" s="10">
        <v>43659</v>
      </c>
      <c r="AD81" s="10">
        <v>43660</v>
      </c>
      <c r="AE81" s="10">
        <v>43661</v>
      </c>
      <c r="AF81" s="10">
        <v>43662</v>
      </c>
      <c r="AG81" s="10">
        <v>43663</v>
      </c>
      <c r="AH81" s="10">
        <v>43664</v>
      </c>
      <c r="AI81" s="10">
        <v>43666</v>
      </c>
      <c r="AJ81" s="10">
        <v>43667</v>
      </c>
      <c r="AK81" s="10">
        <v>43668</v>
      </c>
      <c r="AL81" s="10">
        <v>43669</v>
      </c>
      <c r="AM81" s="10">
        <v>43670</v>
      </c>
      <c r="AN81" s="10">
        <v>43671</v>
      </c>
      <c r="AO81" s="10">
        <v>43672</v>
      </c>
      <c r="AP81" s="10">
        <v>43673</v>
      </c>
      <c r="AQ81" s="10">
        <v>43674</v>
      </c>
      <c r="AR81" s="10">
        <v>43675</v>
      </c>
      <c r="AS81" s="10">
        <v>43676</v>
      </c>
      <c r="AT81" s="10">
        <v>43677</v>
      </c>
      <c r="AU81" s="10">
        <v>43678</v>
      </c>
      <c r="AV81" s="10">
        <v>43679</v>
      </c>
      <c r="AW81" s="10">
        <v>43680</v>
      </c>
      <c r="AX81" s="10">
        <v>43692</v>
      </c>
      <c r="AY81" s="10">
        <v>43693</v>
      </c>
      <c r="AZ81" s="10">
        <v>43694</v>
      </c>
      <c r="BA81" s="10">
        <v>43695</v>
      </c>
      <c r="BB81" s="10">
        <v>43700</v>
      </c>
      <c r="BC81" s="10">
        <v>43701</v>
      </c>
      <c r="BD81" s="10">
        <v>43702</v>
      </c>
      <c r="BE81" s="10">
        <v>43703</v>
      </c>
      <c r="BF81" s="10">
        <v>43704</v>
      </c>
      <c r="BG81" s="10">
        <v>43705</v>
      </c>
      <c r="BH81" s="10">
        <v>43706</v>
      </c>
      <c r="BI81" s="10">
        <v>43707</v>
      </c>
      <c r="BJ81" s="10">
        <v>43708</v>
      </c>
      <c r="BK81" s="10">
        <v>43709</v>
      </c>
      <c r="BL81" s="10">
        <v>43710</v>
      </c>
      <c r="BM81" s="10">
        <v>43711</v>
      </c>
      <c r="BN81" s="10">
        <v>43712</v>
      </c>
      <c r="BO81" s="10">
        <v>43713</v>
      </c>
      <c r="BP81" s="10">
        <v>43714</v>
      </c>
      <c r="BQ81" s="10">
        <v>43715</v>
      </c>
      <c r="BR81" s="10">
        <v>43716</v>
      </c>
      <c r="BS81" s="10">
        <v>43717</v>
      </c>
      <c r="BT81" s="10">
        <v>43718</v>
      </c>
      <c r="BU81" s="10">
        <v>43719</v>
      </c>
      <c r="BV81" s="10">
        <v>43720</v>
      </c>
      <c r="BW81" s="10">
        <v>43721</v>
      </c>
      <c r="BX81" s="10">
        <v>43722</v>
      </c>
      <c r="BY81" s="10">
        <v>43723</v>
      </c>
      <c r="BZ81" s="10">
        <v>43724</v>
      </c>
      <c r="CA81" s="10">
        <v>43725</v>
      </c>
      <c r="CB81" s="10">
        <v>43726</v>
      </c>
      <c r="CC81" s="10">
        <v>43727</v>
      </c>
      <c r="CD81" s="10">
        <v>43728</v>
      </c>
      <c r="CE81" s="10">
        <v>43735</v>
      </c>
      <c r="CF81" s="10">
        <v>43743</v>
      </c>
      <c r="CG81" s="10">
        <v>43744</v>
      </c>
      <c r="CH81" s="10">
        <v>43745</v>
      </c>
      <c r="CI81" s="10">
        <v>43746</v>
      </c>
      <c r="CJ81" s="10">
        <v>43747</v>
      </c>
      <c r="CK81" s="10">
        <v>43748</v>
      </c>
      <c r="CL81" s="10">
        <v>43749</v>
      </c>
      <c r="CM81" s="10">
        <v>43750</v>
      </c>
      <c r="CN81" s="10">
        <v>43751</v>
      </c>
      <c r="CO81" s="10">
        <v>43752</v>
      </c>
      <c r="CP81" s="10">
        <v>43753</v>
      </c>
      <c r="CQ81" s="10">
        <v>43754</v>
      </c>
      <c r="CR81" s="10">
        <v>43755</v>
      </c>
      <c r="CS81" s="10">
        <v>43756</v>
      </c>
      <c r="CT81" s="10">
        <v>43757</v>
      </c>
      <c r="CU81" s="10">
        <v>43763</v>
      </c>
      <c r="CV81" s="10">
        <v>43764</v>
      </c>
      <c r="CW81" s="10">
        <v>43765</v>
      </c>
      <c r="CX81" s="10">
        <v>43766</v>
      </c>
      <c r="CY81" s="10">
        <v>43767</v>
      </c>
      <c r="CZ81" s="10">
        <v>43768</v>
      </c>
      <c r="DA81" s="10">
        <v>43769</v>
      </c>
      <c r="DB81" s="10">
        <v>43770</v>
      </c>
      <c r="DC81" s="10">
        <v>43771</v>
      </c>
      <c r="DD81" s="10">
        <v>43772</v>
      </c>
      <c r="DE81" s="10">
        <v>43773</v>
      </c>
      <c r="DF81" s="10">
        <v>43774</v>
      </c>
      <c r="DG81" s="10">
        <v>43775</v>
      </c>
      <c r="DH81" s="10">
        <v>43776</v>
      </c>
      <c r="DI81" s="10">
        <v>43777</v>
      </c>
      <c r="DJ81" s="10">
        <v>43778</v>
      </c>
      <c r="DK81" s="10">
        <v>43779</v>
      </c>
      <c r="DL81" s="10">
        <v>43780</v>
      </c>
      <c r="DM81" s="10">
        <v>43781</v>
      </c>
      <c r="DN81" s="10">
        <v>43782</v>
      </c>
      <c r="DO81" s="10">
        <v>43783</v>
      </c>
      <c r="DP81" s="10">
        <v>43784</v>
      </c>
      <c r="DQ81" s="10">
        <v>43785</v>
      </c>
      <c r="DR81" s="10">
        <v>43786</v>
      </c>
      <c r="DS81" s="10">
        <v>43787</v>
      </c>
      <c r="DT81" s="10">
        <v>43788</v>
      </c>
      <c r="DU81" s="10">
        <v>43789</v>
      </c>
      <c r="DV81" s="10">
        <v>43790</v>
      </c>
      <c r="DW81" s="10">
        <v>43791</v>
      </c>
      <c r="DX81" s="10">
        <v>43792</v>
      </c>
      <c r="DY81" s="10">
        <v>43793</v>
      </c>
      <c r="DZ81" s="10">
        <v>43794</v>
      </c>
      <c r="EA81" s="10">
        <v>43795</v>
      </c>
      <c r="EB81" s="10">
        <v>43796</v>
      </c>
      <c r="EC81" s="10">
        <v>43797</v>
      </c>
      <c r="ED81" s="10">
        <v>43798</v>
      </c>
      <c r="EE81" s="10">
        <v>43799</v>
      </c>
      <c r="EF81" s="10">
        <v>43800</v>
      </c>
      <c r="EG81" s="10">
        <v>43801</v>
      </c>
      <c r="EH81" s="10">
        <v>43802</v>
      </c>
      <c r="EI81" s="10">
        <v>43803</v>
      </c>
      <c r="EJ81" s="10">
        <v>43804</v>
      </c>
      <c r="EK81" s="10">
        <v>43805</v>
      </c>
      <c r="EL81" s="10">
        <v>43806</v>
      </c>
      <c r="EM81" s="10">
        <v>43807</v>
      </c>
      <c r="EN81" s="10">
        <v>43808</v>
      </c>
      <c r="EO81" s="10">
        <v>43809</v>
      </c>
      <c r="EP81" s="10">
        <v>43810</v>
      </c>
      <c r="EQ81" s="10">
        <v>43811</v>
      </c>
      <c r="ER81" s="10">
        <v>43812</v>
      </c>
      <c r="ES81" s="10">
        <v>43813</v>
      </c>
      <c r="ET81" s="10">
        <v>43814</v>
      </c>
      <c r="EU81" s="10">
        <v>43815</v>
      </c>
      <c r="EV81" s="10">
        <v>43816</v>
      </c>
      <c r="EW81" s="10">
        <v>43817</v>
      </c>
      <c r="EX81" s="10">
        <v>43818</v>
      </c>
      <c r="EY81" s="10">
        <v>43819</v>
      </c>
      <c r="EZ81" s="10">
        <v>43820</v>
      </c>
      <c r="FA81" s="10">
        <v>43821</v>
      </c>
      <c r="FB81" s="10">
        <v>43822</v>
      </c>
      <c r="FC81" s="10">
        <v>43823</v>
      </c>
      <c r="FD81" s="10">
        <v>43824</v>
      </c>
      <c r="FE81" s="10">
        <v>43825</v>
      </c>
      <c r="FF81" s="10">
        <v>43826</v>
      </c>
      <c r="FG81" s="10">
        <v>43827</v>
      </c>
      <c r="FH81" s="10">
        <v>43828</v>
      </c>
      <c r="FI81" s="10">
        <v>43829</v>
      </c>
      <c r="FJ81" s="10">
        <v>43830</v>
      </c>
      <c r="FK81" s="10">
        <v>43831</v>
      </c>
      <c r="FL81" s="10">
        <v>43832</v>
      </c>
      <c r="FM81" s="10">
        <v>43833</v>
      </c>
      <c r="FN81" s="10">
        <v>43834</v>
      </c>
      <c r="FO81" s="10">
        <v>43835</v>
      </c>
      <c r="FP81" s="10">
        <v>43836</v>
      </c>
      <c r="FQ81" s="10">
        <v>43837</v>
      </c>
      <c r="FR81" s="10">
        <v>43838</v>
      </c>
      <c r="FS81" s="10">
        <v>43839</v>
      </c>
      <c r="FT81" s="10">
        <v>43840</v>
      </c>
      <c r="FU81" s="10">
        <v>43841</v>
      </c>
      <c r="FV81" s="10">
        <v>43842</v>
      </c>
      <c r="FW81" s="10">
        <v>43843</v>
      </c>
      <c r="FX81" s="10">
        <v>43844</v>
      </c>
      <c r="FY81" s="10">
        <v>43845</v>
      </c>
      <c r="FZ81" s="10">
        <v>43846</v>
      </c>
      <c r="GA81" s="10">
        <v>43847</v>
      </c>
      <c r="GB81" s="10">
        <v>43848</v>
      </c>
      <c r="GC81" s="10">
        <v>43849</v>
      </c>
      <c r="GD81" s="10">
        <v>43850</v>
      </c>
      <c r="GE81" s="10">
        <v>43851</v>
      </c>
      <c r="GF81" s="10">
        <v>43852</v>
      </c>
      <c r="GG81" s="10">
        <v>43853</v>
      </c>
      <c r="GH81" s="10">
        <v>43854</v>
      </c>
      <c r="GI81" s="10">
        <v>43855</v>
      </c>
      <c r="GJ81" s="10">
        <v>43856</v>
      </c>
      <c r="GK81" s="10">
        <v>43857</v>
      </c>
      <c r="GL81" s="10">
        <v>43858</v>
      </c>
      <c r="GM81" s="10">
        <v>43859</v>
      </c>
      <c r="GN81" s="10">
        <v>43860</v>
      </c>
      <c r="GO81" s="10">
        <v>43861</v>
      </c>
      <c r="GP81" s="10">
        <v>43862</v>
      </c>
      <c r="GQ81" s="10">
        <v>43863</v>
      </c>
      <c r="GR81" s="10">
        <v>43864</v>
      </c>
      <c r="GS81" s="10">
        <v>43865</v>
      </c>
      <c r="GT81" s="10">
        <v>43866</v>
      </c>
      <c r="GU81" s="10">
        <v>43867</v>
      </c>
      <c r="GV81" s="10">
        <v>43868</v>
      </c>
      <c r="GW81" s="10">
        <v>43869</v>
      </c>
      <c r="GX81" s="10">
        <v>43870</v>
      </c>
      <c r="GY81" s="10">
        <v>43871</v>
      </c>
      <c r="GZ81" s="10">
        <v>43872</v>
      </c>
      <c r="HA81" s="10">
        <v>43873</v>
      </c>
      <c r="HB81" s="10">
        <v>43874</v>
      </c>
      <c r="HC81" s="10">
        <v>43875</v>
      </c>
      <c r="HD81" s="10">
        <v>43876</v>
      </c>
      <c r="HE81" s="10">
        <v>43877</v>
      </c>
      <c r="HF81" s="10">
        <v>43878</v>
      </c>
      <c r="HG81" s="10">
        <v>43879</v>
      </c>
      <c r="HH81" s="10">
        <v>43880</v>
      </c>
      <c r="HI81" s="10">
        <v>43881</v>
      </c>
      <c r="HJ81" s="10">
        <v>43882</v>
      </c>
      <c r="HK81" s="10">
        <v>43883</v>
      </c>
      <c r="HL81" s="10">
        <v>43884</v>
      </c>
      <c r="HM81" s="10">
        <v>43885</v>
      </c>
      <c r="HN81" s="10">
        <v>43886</v>
      </c>
      <c r="HO81" s="10">
        <v>43887</v>
      </c>
      <c r="HP81" s="10">
        <v>43888</v>
      </c>
      <c r="HQ81" s="10">
        <v>43889</v>
      </c>
      <c r="HR81" s="10">
        <v>43890</v>
      </c>
      <c r="HS81" s="10">
        <v>43891</v>
      </c>
      <c r="HT81" s="10">
        <v>43892</v>
      </c>
      <c r="HU81" s="10">
        <v>43893</v>
      </c>
      <c r="HV81" s="10">
        <v>43894</v>
      </c>
      <c r="HW81" s="10">
        <v>43895</v>
      </c>
      <c r="HX81" s="10">
        <v>43896</v>
      </c>
      <c r="HY81" s="10">
        <v>43897</v>
      </c>
      <c r="HZ81" s="10">
        <v>43898</v>
      </c>
      <c r="IA81" s="10">
        <v>43899</v>
      </c>
      <c r="IB81" s="10">
        <v>43900</v>
      </c>
      <c r="IC81" s="10">
        <v>43901</v>
      </c>
      <c r="ID81" s="10">
        <v>43902</v>
      </c>
      <c r="IE81" s="10">
        <v>43903</v>
      </c>
      <c r="IF81" s="10">
        <v>43904</v>
      </c>
      <c r="IG81" s="10">
        <v>43905</v>
      </c>
      <c r="IH81" s="10">
        <v>43906</v>
      </c>
      <c r="II81" s="10">
        <v>43907</v>
      </c>
      <c r="IJ81" s="10">
        <v>43908</v>
      </c>
      <c r="IK81" s="10">
        <v>43909</v>
      </c>
      <c r="IL81" s="10">
        <v>43910</v>
      </c>
      <c r="IM81" s="10">
        <v>43911</v>
      </c>
      <c r="IN81" s="10">
        <v>43912</v>
      </c>
      <c r="IO81" s="10">
        <v>43913</v>
      </c>
      <c r="IP81" s="10">
        <v>43914</v>
      </c>
      <c r="IQ81" s="10">
        <v>43915</v>
      </c>
      <c r="IR81" s="10">
        <v>43916</v>
      </c>
      <c r="IS81" s="10">
        <v>43917</v>
      </c>
      <c r="IT81" s="10">
        <v>43918</v>
      </c>
      <c r="IU81" s="10">
        <v>43919</v>
      </c>
      <c r="IV81" s="10">
        <v>43920</v>
      </c>
      <c r="IW81" s="10">
        <v>43921</v>
      </c>
      <c r="IX81" s="10">
        <v>43922</v>
      </c>
      <c r="IY81" s="10">
        <v>43923</v>
      </c>
      <c r="IZ81" s="10">
        <v>43924</v>
      </c>
      <c r="JA81" s="10">
        <v>43925</v>
      </c>
      <c r="JB81" s="10">
        <v>43926</v>
      </c>
      <c r="JC81" s="10">
        <v>43927</v>
      </c>
      <c r="JD81" s="10">
        <v>43928</v>
      </c>
      <c r="JE81" s="10">
        <v>43929</v>
      </c>
      <c r="JF81" s="10">
        <v>43930</v>
      </c>
      <c r="JG81" s="10">
        <v>43931</v>
      </c>
      <c r="JH81" s="10">
        <v>43932</v>
      </c>
      <c r="JI81" s="10">
        <v>43933</v>
      </c>
      <c r="JJ81" s="10">
        <v>43934</v>
      </c>
      <c r="JK81" s="10">
        <v>43935</v>
      </c>
      <c r="JL81" s="10">
        <v>43936</v>
      </c>
      <c r="JM81" s="10">
        <v>43937</v>
      </c>
      <c r="JN81" s="10">
        <v>43938</v>
      </c>
      <c r="JO81" s="10">
        <v>43939</v>
      </c>
      <c r="JP81" s="10">
        <v>43940</v>
      </c>
      <c r="JQ81" s="10">
        <v>43941</v>
      </c>
      <c r="JR81" s="10">
        <v>43942</v>
      </c>
      <c r="JS81" s="10">
        <v>43943</v>
      </c>
      <c r="JT81" s="10">
        <v>43944</v>
      </c>
      <c r="JU81" s="10">
        <v>43945</v>
      </c>
      <c r="JV81" s="10">
        <v>43946</v>
      </c>
      <c r="JW81" s="10">
        <v>43947</v>
      </c>
      <c r="JX81" s="10">
        <v>43948</v>
      </c>
      <c r="JY81" s="10">
        <v>43949</v>
      </c>
      <c r="JZ81" s="10">
        <v>43950</v>
      </c>
      <c r="KA81" s="10">
        <v>43951</v>
      </c>
      <c r="KB81" s="10">
        <v>43952</v>
      </c>
      <c r="KC81" s="10">
        <v>43953</v>
      </c>
      <c r="KD81" s="10">
        <v>43954</v>
      </c>
      <c r="KE81" s="10">
        <v>43955</v>
      </c>
      <c r="KF81" s="10">
        <v>43956</v>
      </c>
      <c r="KG81" s="10">
        <v>43957</v>
      </c>
      <c r="KH81" s="10">
        <v>43958</v>
      </c>
      <c r="KI81" s="10">
        <v>43959</v>
      </c>
      <c r="KJ81" s="10">
        <v>43960</v>
      </c>
      <c r="KK81" s="10">
        <v>43961</v>
      </c>
      <c r="KL81" s="10">
        <v>43962</v>
      </c>
      <c r="KM81" s="10">
        <v>43963</v>
      </c>
      <c r="KN81" s="10">
        <v>43964</v>
      </c>
      <c r="KO81" s="10">
        <v>43965</v>
      </c>
      <c r="KP81" s="10">
        <v>43966</v>
      </c>
      <c r="KQ81" s="10">
        <v>43967</v>
      </c>
      <c r="KR81" s="10">
        <v>43968</v>
      </c>
      <c r="KS81" s="10">
        <v>43969</v>
      </c>
      <c r="KT81" s="10">
        <v>43970</v>
      </c>
      <c r="KU81" s="10">
        <v>43971</v>
      </c>
      <c r="KV81" s="10">
        <v>43972</v>
      </c>
      <c r="KW81" s="10">
        <v>43973</v>
      </c>
      <c r="KX81" s="10">
        <v>43974</v>
      </c>
      <c r="KY81" s="10">
        <v>43975</v>
      </c>
      <c r="KZ81" s="10">
        <v>43976</v>
      </c>
      <c r="LA81" s="10">
        <v>43977</v>
      </c>
      <c r="LB81" s="10">
        <v>43978</v>
      </c>
      <c r="LC81" s="10">
        <v>43979</v>
      </c>
      <c r="LD81" s="10">
        <v>43980</v>
      </c>
      <c r="LE81" s="10">
        <v>43981</v>
      </c>
      <c r="LF81" s="10">
        <v>43982</v>
      </c>
      <c r="LG81" s="10">
        <v>43983</v>
      </c>
      <c r="LH81" s="10">
        <v>43984</v>
      </c>
      <c r="LI81" s="10">
        <v>43985</v>
      </c>
      <c r="LJ81" s="10">
        <v>43986</v>
      </c>
      <c r="LK81" s="10">
        <v>43987</v>
      </c>
      <c r="LL81" s="10">
        <v>43988</v>
      </c>
      <c r="LM81" s="10">
        <v>43989</v>
      </c>
      <c r="LN81" s="10">
        <v>43990</v>
      </c>
      <c r="LO81" s="10">
        <v>43991</v>
      </c>
      <c r="LP81" s="10">
        <v>43992</v>
      </c>
      <c r="LQ81" s="10">
        <v>43993</v>
      </c>
      <c r="LR81" s="10">
        <v>43994</v>
      </c>
      <c r="LS81" s="10">
        <v>43995</v>
      </c>
      <c r="LT81" s="10">
        <v>43996</v>
      </c>
      <c r="LU81" s="10">
        <v>43997</v>
      </c>
      <c r="LV81" s="10">
        <v>43998</v>
      </c>
      <c r="LW81" s="10">
        <v>43999</v>
      </c>
      <c r="LX81" s="10">
        <v>44000</v>
      </c>
      <c r="LY81" s="10">
        <v>44001</v>
      </c>
      <c r="LZ81" s="10">
        <v>44002</v>
      </c>
      <c r="MA81" s="10">
        <v>44003</v>
      </c>
      <c r="MB81" s="10">
        <v>44004</v>
      </c>
      <c r="MC81" s="10">
        <v>44005</v>
      </c>
      <c r="MD81" s="10">
        <v>44006</v>
      </c>
      <c r="ME81" s="10">
        <v>44007</v>
      </c>
      <c r="MF81" s="10">
        <v>44008</v>
      </c>
      <c r="MG81" s="10">
        <v>44009</v>
      </c>
      <c r="MH81" s="10">
        <v>44010</v>
      </c>
      <c r="MI81" s="10">
        <v>44011</v>
      </c>
      <c r="MJ81" s="10">
        <v>44012</v>
      </c>
      <c r="MK81" s="10">
        <v>44013</v>
      </c>
      <c r="ML81" s="10">
        <v>44014</v>
      </c>
      <c r="MM81" s="10">
        <v>44015</v>
      </c>
      <c r="MN81" s="10">
        <v>44016</v>
      </c>
      <c r="MO81" s="10">
        <v>44017</v>
      </c>
      <c r="MP81" s="10">
        <v>44018</v>
      </c>
      <c r="MQ81" s="10">
        <v>44019</v>
      </c>
      <c r="MR81" s="10">
        <v>44020</v>
      </c>
      <c r="MS81" s="10">
        <v>44021</v>
      </c>
      <c r="MT81" s="10">
        <v>44022</v>
      </c>
      <c r="MU81" s="10">
        <v>44023</v>
      </c>
      <c r="MV81" s="10">
        <v>44024</v>
      </c>
      <c r="MW81" s="10">
        <v>44025</v>
      </c>
      <c r="MX81" s="10">
        <v>44026</v>
      </c>
      <c r="MY81" s="10">
        <v>44027</v>
      </c>
      <c r="MZ81" s="10">
        <v>44028</v>
      </c>
      <c r="NA81" s="10">
        <v>44029</v>
      </c>
      <c r="NB81" s="10">
        <v>44030</v>
      </c>
      <c r="NC81" s="10">
        <v>44031</v>
      </c>
      <c r="ND81" s="10">
        <v>44032</v>
      </c>
      <c r="NE81" s="10">
        <v>44033</v>
      </c>
      <c r="NF81" s="10">
        <v>44034</v>
      </c>
      <c r="NG81" s="10">
        <v>44035</v>
      </c>
      <c r="NH81" s="10">
        <v>44036</v>
      </c>
      <c r="NI81" s="10">
        <v>44037</v>
      </c>
      <c r="NJ81" s="10">
        <v>44038</v>
      </c>
      <c r="NK81" s="10">
        <v>44039</v>
      </c>
      <c r="NL81" s="10">
        <v>44040</v>
      </c>
      <c r="NM81" s="10">
        <v>44041</v>
      </c>
      <c r="NN81" s="10">
        <v>44042</v>
      </c>
      <c r="NO81" s="10">
        <v>44043</v>
      </c>
      <c r="NP81" s="10">
        <v>44044</v>
      </c>
      <c r="NQ81" s="10">
        <v>44045</v>
      </c>
      <c r="NR81" s="10">
        <v>44046</v>
      </c>
      <c r="NS81" s="10">
        <v>44047</v>
      </c>
      <c r="NT81" s="10">
        <v>44048</v>
      </c>
      <c r="NU81" s="10">
        <v>44049</v>
      </c>
      <c r="NV81" s="10">
        <v>44050</v>
      </c>
      <c r="NW81" s="10">
        <v>44051</v>
      </c>
      <c r="NX81" s="10">
        <v>44052</v>
      </c>
      <c r="NY81" s="10">
        <v>44053</v>
      </c>
      <c r="NZ81" s="10">
        <v>44054</v>
      </c>
      <c r="OA81" s="10">
        <v>44055</v>
      </c>
      <c r="OB81" s="10">
        <v>44056</v>
      </c>
      <c r="OC81" s="10">
        <v>44057</v>
      </c>
      <c r="OD81" s="10">
        <v>44058</v>
      </c>
      <c r="OE81" s="10">
        <v>44059</v>
      </c>
      <c r="OF81" s="10">
        <v>44060</v>
      </c>
      <c r="OG81" s="10">
        <v>44061</v>
      </c>
      <c r="OH81" s="10">
        <v>44062</v>
      </c>
      <c r="OI81" s="10">
        <v>44063</v>
      </c>
      <c r="OJ81" s="10">
        <v>44064</v>
      </c>
      <c r="OK81" s="10">
        <v>44065</v>
      </c>
      <c r="OL81" s="10">
        <v>44066</v>
      </c>
      <c r="OM81" s="10">
        <v>44067</v>
      </c>
      <c r="ON81" s="10">
        <v>44068</v>
      </c>
      <c r="OO81" s="10">
        <v>44069</v>
      </c>
      <c r="OP81" s="10">
        <v>44070</v>
      </c>
      <c r="OQ81" s="10">
        <v>44071</v>
      </c>
      <c r="OR81" s="10">
        <v>44072</v>
      </c>
      <c r="OS81" s="10">
        <v>44073</v>
      </c>
      <c r="OT81" s="10">
        <v>44074</v>
      </c>
      <c r="OU81" s="10">
        <v>44075</v>
      </c>
      <c r="OV81" s="10">
        <v>44076</v>
      </c>
      <c r="OW81" s="10">
        <v>44077</v>
      </c>
      <c r="OX81" s="10">
        <v>44078</v>
      </c>
      <c r="OY81" s="10">
        <v>44079</v>
      </c>
      <c r="OZ81" s="10">
        <v>44080</v>
      </c>
      <c r="PA81" s="10">
        <v>44081</v>
      </c>
      <c r="PB81" s="10">
        <v>44082</v>
      </c>
      <c r="PC81" s="10">
        <v>44083</v>
      </c>
      <c r="PD81" s="10">
        <v>44084</v>
      </c>
      <c r="PE81" s="10">
        <v>44085</v>
      </c>
      <c r="PF81" s="10">
        <v>44086</v>
      </c>
      <c r="PG81" s="10">
        <v>44087</v>
      </c>
      <c r="PH81" s="10">
        <v>44088</v>
      </c>
      <c r="PI81" s="10">
        <v>44089</v>
      </c>
      <c r="PJ81" s="10">
        <v>44090</v>
      </c>
      <c r="PK81" s="10">
        <v>44091</v>
      </c>
      <c r="PL81" s="10">
        <v>44092</v>
      </c>
      <c r="PM81" s="10">
        <v>44093</v>
      </c>
      <c r="PN81" s="10">
        <v>44094</v>
      </c>
      <c r="PO81" s="10">
        <v>44095</v>
      </c>
      <c r="PP81" s="10">
        <v>44096</v>
      </c>
      <c r="PQ81" s="10">
        <v>44097</v>
      </c>
      <c r="PR81" s="10">
        <v>44098</v>
      </c>
      <c r="PS81" s="10">
        <v>44099</v>
      </c>
      <c r="PT81" s="10">
        <v>44100</v>
      </c>
      <c r="PU81" s="10">
        <v>44101</v>
      </c>
      <c r="PV81" s="10">
        <v>44102</v>
      </c>
      <c r="PW81" s="10">
        <v>44103</v>
      </c>
      <c r="PX81" s="10">
        <v>44104</v>
      </c>
      <c r="PY81" s="10">
        <v>44105</v>
      </c>
      <c r="PZ81" s="10">
        <v>44106</v>
      </c>
      <c r="QA81" s="10">
        <v>44107</v>
      </c>
      <c r="QB81" s="10">
        <v>44108</v>
      </c>
      <c r="QC81" s="10">
        <v>44109</v>
      </c>
      <c r="QD81" s="10">
        <v>44110</v>
      </c>
      <c r="QE81" s="10">
        <v>44111</v>
      </c>
      <c r="QF81" s="10">
        <v>44112</v>
      </c>
      <c r="QG81" s="10">
        <v>44113</v>
      </c>
      <c r="QH81" s="10">
        <v>44114</v>
      </c>
      <c r="QI81" s="10">
        <v>44115</v>
      </c>
      <c r="QJ81" s="10">
        <v>44116</v>
      </c>
      <c r="QK81" s="10">
        <v>44117</v>
      </c>
      <c r="QL81" s="10">
        <v>44118</v>
      </c>
      <c r="QM81" s="10">
        <v>44119</v>
      </c>
      <c r="QN81" s="10">
        <v>44120</v>
      </c>
      <c r="QO81" s="10">
        <v>44121</v>
      </c>
      <c r="QP81" s="10">
        <v>44122</v>
      </c>
      <c r="QQ81" s="10">
        <v>44123</v>
      </c>
      <c r="QR81" s="10">
        <v>44124</v>
      </c>
      <c r="QS81" s="10">
        <v>44125</v>
      </c>
      <c r="QT81" s="10">
        <v>44126</v>
      </c>
      <c r="QU81" s="10">
        <v>44127</v>
      </c>
      <c r="QV81" s="10">
        <v>44128</v>
      </c>
      <c r="QW81" s="10">
        <v>44129</v>
      </c>
      <c r="QX81" s="10">
        <v>44130</v>
      </c>
      <c r="QY81" s="10">
        <v>44131</v>
      </c>
      <c r="QZ81" s="10">
        <v>44132</v>
      </c>
      <c r="RA81" s="10">
        <v>44133</v>
      </c>
      <c r="RB81" s="10">
        <v>44134</v>
      </c>
      <c r="RC81" s="10">
        <v>44135</v>
      </c>
      <c r="RD81" s="10">
        <v>44136</v>
      </c>
      <c r="RE81" s="10">
        <v>44137</v>
      </c>
      <c r="RF81" s="10">
        <v>44138</v>
      </c>
      <c r="RG81" s="10">
        <v>44139</v>
      </c>
      <c r="RH81" s="10">
        <v>44140</v>
      </c>
      <c r="RI81" s="10">
        <v>44141</v>
      </c>
      <c r="RJ81" s="10">
        <v>44142</v>
      </c>
      <c r="RK81" s="10">
        <v>44143</v>
      </c>
      <c r="RL81" s="10">
        <v>44144</v>
      </c>
      <c r="RM81" s="10">
        <v>44145</v>
      </c>
      <c r="RN81" s="10">
        <v>44146</v>
      </c>
      <c r="RO81" s="10">
        <v>44147</v>
      </c>
      <c r="RP81" s="10">
        <v>44148</v>
      </c>
      <c r="RQ81" s="10">
        <v>44149</v>
      </c>
      <c r="RR81" s="10">
        <v>44150</v>
      </c>
      <c r="RS81" s="10">
        <v>44151</v>
      </c>
      <c r="RT81" s="10">
        <v>44152</v>
      </c>
      <c r="RU81" s="10">
        <v>44153</v>
      </c>
      <c r="RV81" s="10">
        <v>44154</v>
      </c>
      <c r="RW81" s="10">
        <v>44155</v>
      </c>
      <c r="RX81" s="10">
        <v>44156</v>
      </c>
      <c r="RY81" s="10">
        <v>44157</v>
      </c>
      <c r="RZ81" s="10">
        <v>44158</v>
      </c>
      <c r="SA81" s="10">
        <v>44159</v>
      </c>
      <c r="SB81" s="10">
        <v>44160</v>
      </c>
      <c r="SC81" s="10">
        <v>44161</v>
      </c>
      <c r="SD81" s="10">
        <v>44162</v>
      </c>
      <c r="SE81" s="10">
        <v>44163</v>
      </c>
      <c r="SF81" s="10">
        <v>44164</v>
      </c>
      <c r="SG81" s="10">
        <v>44165</v>
      </c>
      <c r="SH81" s="10">
        <v>44166</v>
      </c>
      <c r="SI81" s="10">
        <v>44167</v>
      </c>
      <c r="SJ81" s="10">
        <v>44168</v>
      </c>
      <c r="SK81" s="10">
        <v>44169</v>
      </c>
      <c r="SL81" s="10">
        <v>44170</v>
      </c>
      <c r="SM81" s="10">
        <v>44171</v>
      </c>
      <c r="SN81" s="10">
        <v>44172</v>
      </c>
      <c r="SO81" s="10">
        <v>44173</v>
      </c>
      <c r="SP81" s="10">
        <v>44174</v>
      </c>
      <c r="SQ81" s="10">
        <v>44175</v>
      </c>
      <c r="SR81" s="10">
        <v>44176</v>
      </c>
      <c r="SS81" s="10">
        <v>44177</v>
      </c>
      <c r="ST81" s="10">
        <v>44178</v>
      </c>
      <c r="SU81" s="10">
        <v>44179</v>
      </c>
      <c r="SV81" s="10">
        <v>44180</v>
      </c>
      <c r="SW81" s="10">
        <v>44181</v>
      </c>
      <c r="SX81" s="10">
        <v>44182</v>
      </c>
      <c r="SY81" s="10">
        <v>44183</v>
      </c>
      <c r="SZ81" s="10">
        <v>44184</v>
      </c>
      <c r="TA81" s="10">
        <v>44185</v>
      </c>
      <c r="TB81" s="10">
        <v>44186</v>
      </c>
      <c r="TC81" s="10">
        <v>44187</v>
      </c>
      <c r="TD81" s="10">
        <v>44188</v>
      </c>
      <c r="TE81" s="10">
        <v>44189</v>
      </c>
      <c r="TF81" s="10">
        <v>44190</v>
      </c>
      <c r="TG81" s="10">
        <v>44191</v>
      </c>
      <c r="TH81" s="10">
        <v>44192</v>
      </c>
      <c r="TI81" s="10">
        <v>44193</v>
      </c>
      <c r="TJ81" s="10">
        <v>44194</v>
      </c>
      <c r="TK81" s="10">
        <v>44195</v>
      </c>
      <c r="TL81" s="10">
        <v>44196</v>
      </c>
      <c r="TM81" s="10">
        <v>44197</v>
      </c>
      <c r="TN81" s="10">
        <v>44198</v>
      </c>
      <c r="TO81" s="10">
        <v>44199</v>
      </c>
      <c r="TP81" s="10">
        <v>44200</v>
      </c>
      <c r="TQ81" s="10">
        <v>44201</v>
      </c>
      <c r="TR81" s="10">
        <v>44202</v>
      </c>
      <c r="TS81" s="10">
        <v>44203</v>
      </c>
      <c r="TT81" s="10">
        <v>44204</v>
      </c>
      <c r="TU81" s="10">
        <v>44205</v>
      </c>
      <c r="TV81" s="10">
        <v>44206</v>
      </c>
      <c r="TW81" s="10">
        <v>44207</v>
      </c>
      <c r="TX81" s="10">
        <v>44208</v>
      </c>
      <c r="TY81" s="10">
        <v>44209</v>
      </c>
      <c r="TZ81" s="10">
        <v>44210</v>
      </c>
      <c r="UA81" s="10">
        <v>44211</v>
      </c>
      <c r="UB81" s="10">
        <v>44212</v>
      </c>
      <c r="UC81" s="10">
        <v>44213</v>
      </c>
      <c r="UD81" s="10">
        <v>44214</v>
      </c>
      <c r="UE81" s="10">
        <v>44215</v>
      </c>
      <c r="UF81" s="10">
        <v>44216</v>
      </c>
      <c r="UG81" s="10">
        <v>44217</v>
      </c>
      <c r="UH81" s="10">
        <v>44218</v>
      </c>
      <c r="UI81" s="10">
        <v>44219</v>
      </c>
      <c r="UJ81" s="10">
        <v>44220</v>
      </c>
      <c r="UK81" s="10">
        <v>44221</v>
      </c>
      <c r="UL81" s="10">
        <v>44222</v>
      </c>
      <c r="UM81" s="10">
        <v>44223</v>
      </c>
      <c r="UN81" s="10">
        <v>44224</v>
      </c>
      <c r="UO81" s="10">
        <v>44225</v>
      </c>
      <c r="UP81" s="10">
        <v>44226</v>
      </c>
      <c r="UQ81" s="10">
        <v>44227</v>
      </c>
      <c r="UR81" s="10">
        <v>44228</v>
      </c>
      <c r="US81" s="10">
        <v>44229</v>
      </c>
      <c r="UT81" s="10">
        <v>44230</v>
      </c>
      <c r="UU81" s="10">
        <v>44231</v>
      </c>
      <c r="UV81" s="10">
        <v>44232</v>
      </c>
      <c r="UW81" s="10">
        <v>44233</v>
      </c>
      <c r="UX81" s="10">
        <v>44234</v>
      </c>
      <c r="UY81" s="10">
        <v>44235</v>
      </c>
      <c r="UZ81" s="10">
        <v>44236</v>
      </c>
      <c r="VA81" s="10">
        <v>44237</v>
      </c>
      <c r="VB81" s="10">
        <v>44238</v>
      </c>
      <c r="VC81" s="10">
        <v>44239</v>
      </c>
      <c r="VD81" s="10">
        <v>44240</v>
      </c>
      <c r="VE81" s="10">
        <v>44241</v>
      </c>
      <c r="VF81" s="10">
        <v>44242</v>
      </c>
      <c r="VG81" s="10">
        <v>44243</v>
      </c>
      <c r="VH81" s="10">
        <v>44244</v>
      </c>
      <c r="VI81" s="10">
        <v>44245</v>
      </c>
      <c r="VJ81" s="10">
        <v>44246</v>
      </c>
      <c r="VK81" s="10">
        <v>44247</v>
      </c>
      <c r="VL81" s="10">
        <v>44248</v>
      </c>
      <c r="VM81" s="10">
        <v>44249</v>
      </c>
      <c r="VN81" s="10">
        <v>44250</v>
      </c>
      <c r="VO81" s="10">
        <v>44251</v>
      </c>
      <c r="VP81" s="10">
        <v>44252</v>
      </c>
      <c r="VQ81" s="10">
        <v>44253</v>
      </c>
      <c r="VR81" s="10">
        <v>44254</v>
      </c>
      <c r="VS81" s="10">
        <v>44255</v>
      </c>
      <c r="VT81" s="10">
        <v>44256</v>
      </c>
      <c r="VU81" s="10">
        <v>44257</v>
      </c>
      <c r="VV81" s="10">
        <v>44258</v>
      </c>
      <c r="VW81" s="10">
        <v>44259</v>
      </c>
      <c r="VX81" s="10">
        <v>44260</v>
      </c>
      <c r="VY81" s="10">
        <v>44261</v>
      </c>
      <c r="VZ81" s="10">
        <v>44262</v>
      </c>
      <c r="WA81" s="10">
        <v>44263</v>
      </c>
      <c r="WB81" s="10">
        <v>44264</v>
      </c>
      <c r="WC81" s="10">
        <v>44265</v>
      </c>
      <c r="WD81" s="10">
        <v>44266</v>
      </c>
      <c r="WE81" s="10">
        <v>44267</v>
      </c>
      <c r="WF81" s="10">
        <v>44268</v>
      </c>
      <c r="WG81" s="10">
        <v>44269</v>
      </c>
      <c r="WH81" s="10">
        <v>44270</v>
      </c>
      <c r="WI81" s="10">
        <v>44271</v>
      </c>
      <c r="WJ81" s="10">
        <v>44272</v>
      </c>
      <c r="WK81" s="10">
        <v>44273</v>
      </c>
      <c r="WL81" s="10">
        <v>44274</v>
      </c>
      <c r="WM81" s="10">
        <v>44275</v>
      </c>
      <c r="WN81" s="10">
        <v>44276</v>
      </c>
      <c r="WO81" s="10">
        <v>44277</v>
      </c>
      <c r="WP81" s="10">
        <v>44278</v>
      </c>
      <c r="WQ81" s="10">
        <v>44279</v>
      </c>
      <c r="WR81" s="10">
        <v>44280</v>
      </c>
      <c r="WS81" s="10">
        <v>44281</v>
      </c>
      <c r="WT81" s="10">
        <v>44282</v>
      </c>
      <c r="WU81" s="10">
        <v>44283</v>
      </c>
      <c r="WV81" s="10">
        <v>44284</v>
      </c>
    </row>
    <row r="82" spans="2:620" x14ac:dyDescent="0.25">
      <c r="B82" s="6" t="s">
        <v>818</v>
      </c>
      <c r="BD82" s="71">
        <f>BD47/BD79</f>
        <v>0</v>
      </c>
      <c r="BE82" s="71">
        <f>BE47/BE79</f>
        <v>0</v>
      </c>
      <c r="BF82" s="71">
        <f t="shared" ref="BF82:DD82" si="35">BF47/BF79</f>
        <v>0</v>
      </c>
      <c r="BG82" s="71">
        <f t="shared" si="35"/>
        <v>0</v>
      </c>
      <c r="BH82" s="71">
        <f t="shared" si="35"/>
        <v>0</v>
      </c>
      <c r="BI82" s="71">
        <f t="shared" si="35"/>
        <v>0</v>
      </c>
      <c r="BJ82" s="71">
        <f t="shared" si="35"/>
        <v>0</v>
      </c>
      <c r="BK82" s="71">
        <f t="shared" si="35"/>
        <v>0.5</v>
      </c>
      <c r="BL82" s="71">
        <f t="shared" si="35"/>
        <v>0.5</v>
      </c>
      <c r="BM82" s="71">
        <f t="shared" si="35"/>
        <v>0.5</v>
      </c>
      <c r="BN82" s="71">
        <f t="shared" si="35"/>
        <v>0</v>
      </c>
      <c r="BO82" s="71">
        <f t="shared" si="35"/>
        <v>0.5</v>
      </c>
      <c r="BP82" s="71">
        <f t="shared" si="35"/>
        <v>0.5</v>
      </c>
      <c r="BQ82" s="71">
        <f t="shared" si="35"/>
        <v>0.5</v>
      </c>
      <c r="BR82" s="71">
        <f t="shared" si="35"/>
        <v>0</v>
      </c>
      <c r="BS82" s="71">
        <f t="shared" si="35"/>
        <v>0.5</v>
      </c>
      <c r="BT82" s="71">
        <f t="shared" si="35"/>
        <v>0.5</v>
      </c>
      <c r="BU82" s="71">
        <f t="shared" si="35"/>
        <v>0.5</v>
      </c>
      <c r="BV82" s="71">
        <f t="shared" si="35"/>
        <v>0.5</v>
      </c>
      <c r="BW82" s="71">
        <f t="shared" si="35"/>
        <v>0</v>
      </c>
      <c r="BX82" s="71">
        <f t="shared" si="35"/>
        <v>0.5</v>
      </c>
      <c r="BY82" s="71">
        <f t="shared" si="35"/>
        <v>0.5</v>
      </c>
      <c r="BZ82" s="71">
        <f t="shared" si="35"/>
        <v>0.5</v>
      </c>
      <c r="CA82" s="71">
        <f t="shared" si="35"/>
        <v>0.5</v>
      </c>
      <c r="CB82" s="71">
        <f t="shared" si="35"/>
        <v>0</v>
      </c>
      <c r="CC82" s="71">
        <f t="shared" si="35"/>
        <v>0.5</v>
      </c>
      <c r="CD82" s="71">
        <f t="shared" si="35"/>
        <v>1</v>
      </c>
      <c r="CE82" s="71">
        <f t="shared" si="35"/>
        <v>0</v>
      </c>
      <c r="CF82" s="71">
        <f t="shared" si="35"/>
        <v>1</v>
      </c>
      <c r="CG82" s="71">
        <f t="shared" si="35"/>
        <v>0.5</v>
      </c>
      <c r="CH82" s="71">
        <f t="shared" si="35"/>
        <v>1</v>
      </c>
      <c r="CI82" s="71">
        <f t="shared" si="35"/>
        <v>0.5</v>
      </c>
      <c r="CJ82" s="71">
        <f t="shared" si="35"/>
        <v>1</v>
      </c>
      <c r="CK82" s="71">
        <f t="shared" si="35"/>
        <v>0.5</v>
      </c>
      <c r="CL82" s="71">
        <f t="shared" si="35"/>
        <v>1</v>
      </c>
      <c r="CM82" s="71">
        <f t="shared" si="35"/>
        <v>0</v>
      </c>
      <c r="CN82" s="71">
        <f t="shared" si="35"/>
        <v>1</v>
      </c>
      <c r="CO82" s="71">
        <f t="shared" si="35"/>
        <v>1</v>
      </c>
      <c r="CP82" s="71">
        <f t="shared" si="35"/>
        <v>1</v>
      </c>
      <c r="CQ82" s="71">
        <f t="shared" si="35"/>
        <v>0.5</v>
      </c>
      <c r="CR82" s="71">
        <f t="shared" si="35"/>
        <v>0.5</v>
      </c>
      <c r="CS82" s="71">
        <f t="shared" si="35"/>
        <v>1</v>
      </c>
      <c r="CT82" s="71">
        <f t="shared" si="35"/>
        <v>0</v>
      </c>
      <c r="CU82" s="71">
        <f t="shared" si="35"/>
        <v>0.5</v>
      </c>
      <c r="CV82" s="71">
        <f t="shared" si="35"/>
        <v>1</v>
      </c>
      <c r="CW82" s="71">
        <f t="shared" si="35"/>
        <v>0.5</v>
      </c>
      <c r="CX82" s="71">
        <f t="shared" si="35"/>
        <v>0.5</v>
      </c>
      <c r="CY82" s="71">
        <f t="shared" si="35"/>
        <v>1</v>
      </c>
      <c r="CZ82" s="71">
        <f t="shared" si="35"/>
        <v>1</v>
      </c>
      <c r="DA82" s="71">
        <f t="shared" si="35"/>
        <v>0.5</v>
      </c>
      <c r="DB82" s="71">
        <f t="shared" si="35"/>
        <v>0.5</v>
      </c>
      <c r="DC82" s="71">
        <f t="shared" si="35"/>
        <v>1</v>
      </c>
      <c r="DD82" s="71">
        <f t="shared" si="35"/>
        <v>1</v>
      </c>
      <c r="DE82" s="87">
        <f t="shared" ref="DE82:DF82" si="36">DE47/DE79</f>
        <v>0</v>
      </c>
      <c r="DF82" s="87">
        <f t="shared" si="36"/>
        <v>1</v>
      </c>
      <c r="DG82" s="71">
        <f t="shared" ref="DG82:DW82" si="37">DG47/DG79</f>
        <v>1</v>
      </c>
      <c r="DH82" s="71">
        <f t="shared" si="37"/>
        <v>0</v>
      </c>
      <c r="DI82" s="71">
        <f t="shared" si="37"/>
        <v>0.5</v>
      </c>
      <c r="DJ82" s="71">
        <f t="shared" si="37"/>
        <v>0</v>
      </c>
      <c r="DK82" s="71">
        <f t="shared" si="37"/>
        <v>0.5</v>
      </c>
      <c r="DL82" s="71">
        <f t="shared" si="37"/>
        <v>0</v>
      </c>
      <c r="DM82" s="71">
        <f t="shared" si="37"/>
        <v>0.5</v>
      </c>
      <c r="DN82" s="71">
        <f t="shared" si="37"/>
        <v>0</v>
      </c>
      <c r="DO82" s="71">
        <f t="shared" si="37"/>
        <v>0.5</v>
      </c>
      <c r="DP82" s="71">
        <f t="shared" si="37"/>
        <v>0</v>
      </c>
      <c r="DQ82" s="71">
        <f t="shared" si="37"/>
        <v>0</v>
      </c>
      <c r="DR82" s="71">
        <f t="shared" si="37"/>
        <v>0</v>
      </c>
      <c r="DS82" s="71">
        <f t="shared" si="37"/>
        <v>0</v>
      </c>
      <c r="DT82" s="71">
        <f t="shared" si="37"/>
        <v>0</v>
      </c>
      <c r="DU82" s="71">
        <f t="shared" si="37"/>
        <v>0</v>
      </c>
      <c r="DV82" s="71">
        <f t="shared" si="37"/>
        <v>0</v>
      </c>
      <c r="DW82" s="71">
        <f t="shared" si="37"/>
        <v>0</v>
      </c>
      <c r="DX82" s="71">
        <f t="shared" ref="DX82:GI82" si="38">DX47/DX79</f>
        <v>0</v>
      </c>
      <c r="DY82" s="71">
        <f t="shared" si="38"/>
        <v>0</v>
      </c>
      <c r="DZ82" s="71">
        <f t="shared" si="38"/>
        <v>0</v>
      </c>
      <c r="EA82" s="71">
        <f t="shared" si="38"/>
        <v>0</v>
      </c>
      <c r="EB82" s="71">
        <f t="shared" si="38"/>
        <v>0.5</v>
      </c>
      <c r="EC82" s="71">
        <f t="shared" si="38"/>
        <v>0</v>
      </c>
      <c r="ED82" s="71">
        <f t="shared" si="38"/>
        <v>0.5</v>
      </c>
      <c r="EE82" s="71">
        <f t="shared" si="38"/>
        <v>0.5</v>
      </c>
      <c r="EF82" s="71">
        <f t="shared" si="38"/>
        <v>0</v>
      </c>
      <c r="EG82" s="71">
        <f t="shared" si="38"/>
        <v>0.5</v>
      </c>
      <c r="EH82" s="71">
        <f t="shared" si="38"/>
        <v>0.5</v>
      </c>
      <c r="EI82" s="71">
        <f t="shared" si="38"/>
        <v>1</v>
      </c>
      <c r="EJ82" s="71" t="e">
        <f t="shared" si="38"/>
        <v>#VALUE!</v>
      </c>
      <c r="EK82" s="71">
        <f t="shared" si="38"/>
        <v>1</v>
      </c>
      <c r="EL82" s="71" t="e">
        <f t="shared" si="38"/>
        <v>#VALUE!</v>
      </c>
      <c r="EM82" s="71">
        <f t="shared" si="38"/>
        <v>0.5</v>
      </c>
      <c r="EN82" s="71" t="e">
        <f t="shared" si="38"/>
        <v>#VALUE!</v>
      </c>
      <c r="EO82" s="71">
        <f t="shared" si="38"/>
        <v>1</v>
      </c>
      <c r="EP82" s="71" t="e">
        <f t="shared" si="38"/>
        <v>#VALUE!</v>
      </c>
      <c r="EQ82" s="71">
        <f t="shared" si="38"/>
        <v>0</v>
      </c>
      <c r="ER82" s="71">
        <f t="shared" si="38"/>
        <v>1</v>
      </c>
      <c r="ES82" s="71">
        <f t="shared" si="38"/>
        <v>1</v>
      </c>
      <c r="ET82" s="71">
        <f t="shared" si="38"/>
        <v>0.5</v>
      </c>
      <c r="EU82" s="71">
        <f t="shared" si="38"/>
        <v>0.5</v>
      </c>
      <c r="EV82" s="71">
        <f t="shared" si="38"/>
        <v>0.5</v>
      </c>
      <c r="EW82" s="71">
        <f t="shared" si="38"/>
        <v>0.5</v>
      </c>
      <c r="EX82" s="71">
        <f t="shared" si="38"/>
        <v>0.5</v>
      </c>
      <c r="EY82" s="71">
        <f t="shared" si="38"/>
        <v>0.5</v>
      </c>
      <c r="EZ82" s="71">
        <f t="shared" si="38"/>
        <v>0</v>
      </c>
      <c r="FA82" s="71">
        <f t="shared" si="38"/>
        <v>0</v>
      </c>
      <c r="FB82" s="71">
        <f t="shared" si="38"/>
        <v>0</v>
      </c>
      <c r="FC82" s="71">
        <f t="shared" si="38"/>
        <v>0</v>
      </c>
      <c r="FD82" s="71">
        <f t="shared" si="38"/>
        <v>0</v>
      </c>
      <c r="FE82" s="71">
        <f t="shared" si="38"/>
        <v>0</v>
      </c>
      <c r="FF82" s="71">
        <f t="shared" si="38"/>
        <v>0</v>
      </c>
      <c r="FG82" s="71">
        <f t="shared" si="38"/>
        <v>0</v>
      </c>
      <c r="FH82" s="71">
        <f t="shared" si="38"/>
        <v>0</v>
      </c>
      <c r="FI82" s="71">
        <f t="shared" si="38"/>
        <v>0</v>
      </c>
      <c r="FJ82" s="71">
        <f t="shared" si="38"/>
        <v>1</v>
      </c>
      <c r="FK82" s="71">
        <f t="shared" si="38"/>
        <v>0</v>
      </c>
      <c r="FL82" s="71">
        <f t="shared" si="38"/>
        <v>1</v>
      </c>
      <c r="FM82" s="71">
        <f t="shared" si="38"/>
        <v>0</v>
      </c>
      <c r="FN82" s="71">
        <f t="shared" si="38"/>
        <v>1</v>
      </c>
      <c r="FO82" s="71">
        <f t="shared" si="38"/>
        <v>0.5</v>
      </c>
      <c r="FP82" s="71">
        <f t="shared" si="38"/>
        <v>0</v>
      </c>
      <c r="FQ82" s="71">
        <f t="shared" si="38"/>
        <v>0.5</v>
      </c>
      <c r="FR82" s="71">
        <f t="shared" si="38"/>
        <v>0</v>
      </c>
      <c r="FS82" s="71">
        <f t="shared" si="38"/>
        <v>0</v>
      </c>
      <c r="FT82" s="71">
        <f t="shared" si="38"/>
        <v>0.5</v>
      </c>
      <c r="FU82" s="71">
        <f t="shared" si="38"/>
        <v>0</v>
      </c>
      <c r="FV82" s="71">
        <f t="shared" si="38"/>
        <v>0.5</v>
      </c>
      <c r="FW82" s="71">
        <f t="shared" si="38"/>
        <v>0</v>
      </c>
      <c r="FX82" s="71">
        <f t="shared" si="38"/>
        <v>0</v>
      </c>
      <c r="FY82" s="71">
        <f t="shared" si="38"/>
        <v>1</v>
      </c>
      <c r="FZ82" s="71">
        <f t="shared" si="38"/>
        <v>1</v>
      </c>
      <c r="GA82" s="71">
        <f t="shared" si="38"/>
        <v>0</v>
      </c>
      <c r="GB82" s="71">
        <f t="shared" si="38"/>
        <v>1</v>
      </c>
      <c r="GC82" s="71">
        <f t="shared" si="38"/>
        <v>0.5</v>
      </c>
      <c r="GD82" s="71">
        <f t="shared" si="38"/>
        <v>0.5</v>
      </c>
      <c r="GE82" s="71">
        <f t="shared" si="38"/>
        <v>0.5</v>
      </c>
      <c r="GF82" s="71">
        <f t="shared" si="38"/>
        <v>0.5</v>
      </c>
      <c r="GG82" s="71">
        <f t="shared" si="38"/>
        <v>1</v>
      </c>
      <c r="GH82" s="71">
        <f t="shared" si="38"/>
        <v>0</v>
      </c>
      <c r="GI82" s="71">
        <f t="shared" si="38"/>
        <v>0.5</v>
      </c>
      <c r="GJ82" s="71">
        <f t="shared" ref="GJ82:IU82" si="39">GJ47/GJ79</f>
        <v>0</v>
      </c>
      <c r="GK82" s="71">
        <f t="shared" si="39"/>
        <v>0</v>
      </c>
      <c r="GL82" s="71">
        <f t="shared" si="39"/>
        <v>0.5</v>
      </c>
      <c r="GM82" s="71">
        <f t="shared" si="39"/>
        <v>1</v>
      </c>
      <c r="GN82" s="71">
        <f t="shared" si="39"/>
        <v>0</v>
      </c>
      <c r="GO82" s="71">
        <f t="shared" si="39"/>
        <v>0</v>
      </c>
      <c r="GP82" s="71">
        <f t="shared" si="39"/>
        <v>0.5</v>
      </c>
      <c r="GQ82" s="71">
        <f t="shared" si="39"/>
        <v>0</v>
      </c>
      <c r="GR82" s="71">
        <f t="shared" si="39"/>
        <v>0</v>
      </c>
      <c r="GS82" s="71">
        <f t="shared" si="39"/>
        <v>0.5</v>
      </c>
      <c r="GT82" s="71">
        <f t="shared" si="39"/>
        <v>0</v>
      </c>
      <c r="GU82" s="71">
        <f t="shared" si="39"/>
        <v>0</v>
      </c>
      <c r="GV82" s="71">
        <f t="shared" si="39"/>
        <v>0</v>
      </c>
      <c r="GW82" s="71">
        <f t="shared" si="39"/>
        <v>0</v>
      </c>
      <c r="GX82" s="71">
        <f t="shared" si="39"/>
        <v>0</v>
      </c>
      <c r="GY82" s="71">
        <f t="shared" si="39"/>
        <v>0</v>
      </c>
      <c r="GZ82" s="71">
        <f t="shared" si="39"/>
        <v>0</v>
      </c>
      <c r="HA82" s="71">
        <f t="shared" si="39"/>
        <v>0</v>
      </c>
      <c r="HB82" s="71">
        <f t="shared" si="39"/>
        <v>0</v>
      </c>
      <c r="HC82" s="71">
        <f t="shared" si="39"/>
        <v>0</v>
      </c>
      <c r="HD82" s="71">
        <f t="shared" si="39"/>
        <v>0.5</v>
      </c>
      <c r="HE82" s="71">
        <f t="shared" si="39"/>
        <v>0.5</v>
      </c>
      <c r="HF82" s="71">
        <f t="shared" si="39"/>
        <v>1</v>
      </c>
      <c r="HG82" s="71">
        <f t="shared" si="39"/>
        <v>0.5</v>
      </c>
      <c r="HH82" s="71">
        <f t="shared" si="39"/>
        <v>0.5</v>
      </c>
      <c r="HI82" s="71">
        <f t="shared" si="39"/>
        <v>0.5</v>
      </c>
      <c r="HJ82" s="71">
        <f t="shared" si="39"/>
        <v>0.5</v>
      </c>
      <c r="HK82" s="71">
        <f t="shared" si="39"/>
        <v>0.5</v>
      </c>
      <c r="HL82" s="71">
        <f t="shared" si="39"/>
        <v>1</v>
      </c>
      <c r="HM82" s="71">
        <f t="shared" si="39"/>
        <v>0.5</v>
      </c>
      <c r="HN82" s="71">
        <f t="shared" si="39"/>
        <v>0.5</v>
      </c>
      <c r="HO82" s="71">
        <f t="shared" si="39"/>
        <v>1</v>
      </c>
      <c r="HP82" s="71">
        <f t="shared" si="39"/>
        <v>0</v>
      </c>
      <c r="HQ82" s="71">
        <f t="shared" si="39"/>
        <v>1</v>
      </c>
      <c r="HR82" s="71">
        <f t="shared" si="39"/>
        <v>0</v>
      </c>
      <c r="HS82" s="71">
        <f t="shared" si="39"/>
        <v>1</v>
      </c>
      <c r="HT82" s="71">
        <f t="shared" si="39"/>
        <v>0</v>
      </c>
      <c r="HU82" s="71">
        <f t="shared" si="39"/>
        <v>1</v>
      </c>
      <c r="HV82" s="71">
        <f t="shared" si="39"/>
        <v>0.5</v>
      </c>
      <c r="HW82" s="71">
        <f t="shared" si="39"/>
        <v>0.5</v>
      </c>
      <c r="HX82" s="71">
        <f t="shared" si="39"/>
        <v>0.5</v>
      </c>
      <c r="HY82" s="71">
        <f t="shared" si="39"/>
        <v>1</v>
      </c>
      <c r="HZ82" s="71">
        <f t="shared" si="39"/>
        <v>0</v>
      </c>
      <c r="IA82" s="71">
        <f t="shared" si="39"/>
        <v>1</v>
      </c>
      <c r="IB82" s="71">
        <f t="shared" si="39"/>
        <v>0.5</v>
      </c>
      <c r="IC82" s="71">
        <f t="shared" si="39"/>
        <v>0.5</v>
      </c>
      <c r="ID82" s="71">
        <f t="shared" si="39"/>
        <v>0.5</v>
      </c>
      <c r="IE82" s="71">
        <f t="shared" si="39"/>
        <v>0</v>
      </c>
      <c r="IF82" s="71">
        <f t="shared" si="39"/>
        <v>1</v>
      </c>
      <c r="IG82" s="71">
        <f t="shared" si="39"/>
        <v>0.5</v>
      </c>
      <c r="IH82" s="71">
        <f t="shared" si="39"/>
        <v>0.5</v>
      </c>
      <c r="II82" s="71">
        <f t="shared" si="39"/>
        <v>0.5</v>
      </c>
      <c r="IJ82" s="71">
        <f t="shared" si="39"/>
        <v>0</v>
      </c>
      <c r="IK82" s="71">
        <f t="shared" si="39"/>
        <v>0.5</v>
      </c>
      <c r="IL82" s="71">
        <f t="shared" si="39"/>
        <v>0</v>
      </c>
      <c r="IM82" s="71">
        <f t="shared" si="39"/>
        <v>0.5</v>
      </c>
      <c r="IN82" s="71">
        <f t="shared" si="39"/>
        <v>0.5</v>
      </c>
      <c r="IO82" s="71">
        <f t="shared" si="39"/>
        <v>0.5</v>
      </c>
      <c r="IP82" s="71">
        <f t="shared" si="39"/>
        <v>0</v>
      </c>
      <c r="IQ82" s="71">
        <f t="shared" si="39"/>
        <v>1</v>
      </c>
      <c r="IR82" s="71">
        <f t="shared" si="39"/>
        <v>0</v>
      </c>
      <c r="IS82" s="71">
        <f t="shared" si="39"/>
        <v>0</v>
      </c>
      <c r="IT82" s="71">
        <f t="shared" si="39"/>
        <v>0</v>
      </c>
      <c r="IU82" s="71">
        <f t="shared" si="39"/>
        <v>0</v>
      </c>
      <c r="IV82" s="71">
        <f t="shared" ref="IV82:JD82" si="40">IV47/IV79</f>
        <v>0.5</v>
      </c>
      <c r="IW82" s="71">
        <f t="shared" si="40"/>
        <v>0</v>
      </c>
      <c r="IX82" s="71">
        <f t="shared" si="40"/>
        <v>0.5</v>
      </c>
      <c r="IY82" s="71">
        <f t="shared" si="40"/>
        <v>0.5</v>
      </c>
      <c r="IZ82" s="71">
        <f t="shared" si="40"/>
        <v>0.5</v>
      </c>
      <c r="JA82" s="71">
        <f t="shared" si="40"/>
        <v>1</v>
      </c>
      <c r="JB82" s="71">
        <f t="shared" si="40"/>
        <v>0</v>
      </c>
      <c r="JC82" s="71">
        <f t="shared" si="40"/>
        <v>1</v>
      </c>
      <c r="JD82" s="71">
        <f t="shared" si="40"/>
        <v>0.5</v>
      </c>
      <c r="JE82" s="71">
        <f t="shared" ref="JE82:JF82" si="41">JE47/JE79</f>
        <v>0.5</v>
      </c>
      <c r="JF82" s="71">
        <f t="shared" si="41"/>
        <v>0.5</v>
      </c>
      <c r="JG82" s="71">
        <f t="shared" ref="JG82:JH82" si="42">JG47/JG79</f>
        <v>0.5</v>
      </c>
      <c r="JH82" s="71">
        <f t="shared" si="42"/>
        <v>0.5</v>
      </c>
      <c r="JI82" s="71">
        <f t="shared" ref="JI82:JJ82" si="43">JI47/JI79</f>
        <v>0.5</v>
      </c>
      <c r="JJ82" s="71">
        <f t="shared" si="43"/>
        <v>0.5</v>
      </c>
      <c r="JK82" s="71">
        <f t="shared" ref="JK82:JL82" si="44">JK47/JK79</f>
        <v>1</v>
      </c>
      <c r="JL82" s="71">
        <f t="shared" si="44"/>
        <v>0</v>
      </c>
      <c r="JM82" s="71">
        <f t="shared" ref="JM82:JN82" si="45">JM47/JM79</f>
        <v>1</v>
      </c>
      <c r="JN82" s="71">
        <f t="shared" si="45"/>
        <v>0.5</v>
      </c>
      <c r="JO82" s="71">
        <f t="shared" ref="JO82:JP82" si="46">JO47/JO79</f>
        <v>1</v>
      </c>
      <c r="JP82" s="71">
        <f t="shared" si="46"/>
        <v>1</v>
      </c>
      <c r="JQ82" s="71">
        <f t="shared" ref="JQ82:JR82" si="47">JQ47/JQ79</f>
        <v>0.5</v>
      </c>
      <c r="JR82" s="71">
        <f t="shared" si="47"/>
        <v>0.5</v>
      </c>
      <c r="JS82" s="71">
        <f t="shared" ref="JS82:JT82" si="48">JS47/JS79</f>
        <v>1</v>
      </c>
      <c r="JT82" s="71">
        <f t="shared" si="48"/>
        <v>0.5</v>
      </c>
      <c r="JU82" s="71">
        <f t="shared" ref="JU82:JV82" si="49">JU47/JU79</f>
        <v>1</v>
      </c>
      <c r="JV82" s="71">
        <f t="shared" si="49"/>
        <v>1</v>
      </c>
      <c r="JW82" s="71">
        <f t="shared" ref="JW82:JX82" si="50">JW47/JW79</f>
        <v>0.5</v>
      </c>
      <c r="JX82" s="71">
        <f t="shared" si="50"/>
        <v>0.5</v>
      </c>
      <c r="JY82" s="71">
        <f t="shared" ref="JY82:JZ82" si="51">JY47/JY79</f>
        <v>1</v>
      </c>
      <c r="JZ82" s="71">
        <f t="shared" si="51"/>
        <v>0.5</v>
      </c>
      <c r="KA82" s="71">
        <f t="shared" ref="KA82:KB82" si="52">KA47/KA79</f>
        <v>1</v>
      </c>
      <c r="KB82" s="71">
        <f t="shared" si="52"/>
        <v>0.5</v>
      </c>
      <c r="KC82" s="71">
        <f t="shared" ref="KC82:KD82" si="53">KC47/KC79</f>
        <v>1</v>
      </c>
      <c r="KD82" s="71">
        <f t="shared" si="53"/>
        <v>0.5</v>
      </c>
      <c r="KE82" s="71">
        <f t="shared" ref="KE82:KG82" si="54">KE47/KE79</f>
        <v>1</v>
      </c>
      <c r="KF82" s="71">
        <f t="shared" si="54"/>
        <v>1</v>
      </c>
      <c r="KG82" s="71">
        <f t="shared" si="54"/>
        <v>0.5</v>
      </c>
      <c r="KH82" s="71">
        <f t="shared" ref="KH82:KI82" si="55">KH47/KH79</f>
        <v>1</v>
      </c>
      <c r="KI82" s="71">
        <f t="shared" si="55"/>
        <v>1</v>
      </c>
      <c r="KJ82" s="71">
        <f t="shared" ref="KJ82:KK82" si="56">KJ47/KJ79</f>
        <v>1</v>
      </c>
      <c r="KK82" s="71">
        <f t="shared" si="56"/>
        <v>0.5</v>
      </c>
      <c r="KL82" s="71">
        <f t="shared" ref="KL82:KM82" si="57">KL47/KL79</f>
        <v>0.5</v>
      </c>
      <c r="KM82" s="71">
        <f t="shared" si="57"/>
        <v>1</v>
      </c>
      <c r="KN82" s="71">
        <f t="shared" ref="KN82:KO82" si="58">KN47/KN79</f>
        <v>1</v>
      </c>
      <c r="KO82" s="71">
        <f t="shared" si="58"/>
        <v>1</v>
      </c>
      <c r="KP82" s="71">
        <f t="shared" ref="KP82:KQ82" si="59">KP47/KP79</f>
        <v>0.5</v>
      </c>
      <c r="KQ82" s="71">
        <f t="shared" si="59"/>
        <v>0.5</v>
      </c>
      <c r="KR82" s="71">
        <f t="shared" ref="KR82:KS82" si="60">KR47/KR79</f>
        <v>1</v>
      </c>
      <c r="KS82" s="71">
        <f t="shared" si="60"/>
        <v>1</v>
      </c>
      <c r="KT82" s="71">
        <f t="shared" ref="KT82:KU82" si="61">KT47/KT79</f>
        <v>1</v>
      </c>
      <c r="KU82" s="71">
        <f t="shared" si="61"/>
        <v>0.5</v>
      </c>
      <c r="KV82" s="71">
        <f t="shared" ref="KV82:KW82" si="62">KV47/KV79</f>
        <v>1</v>
      </c>
      <c r="KW82" s="71">
        <f t="shared" si="62"/>
        <v>1</v>
      </c>
      <c r="KX82" s="71">
        <f t="shared" ref="KX82:KY82" si="63">KX47/KX79</f>
        <v>0.5</v>
      </c>
      <c r="KY82" s="71">
        <f t="shared" si="63"/>
        <v>1</v>
      </c>
      <c r="KZ82" s="71">
        <f t="shared" ref="KZ82:LA82" si="64">KZ47/KZ79</f>
        <v>0.5</v>
      </c>
      <c r="LA82" s="71">
        <f t="shared" si="64"/>
        <v>1</v>
      </c>
      <c r="LB82" s="71">
        <f t="shared" ref="LB82:LC82" si="65">LB47/LB79</f>
        <v>1</v>
      </c>
      <c r="LC82" s="71">
        <f t="shared" si="65"/>
        <v>1</v>
      </c>
      <c r="LD82" s="71">
        <f t="shared" ref="LD82:LE82" si="66">LD47/LD79</f>
        <v>0</v>
      </c>
      <c r="LE82" s="71">
        <f t="shared" si="66"/>
        <v>1</v>
      </c>
      <c r="LF82" s="71">
        <f t="shared" ref="LF82:LG82" si="67">LF47/LF79</f>
        <v>1</v>
      </c>
      <c r="LG82" s="71">
        <f t="shared" si="67"/>
        <v>1</v>
      </c>
      <c r="LH82" s="71">
        <f t="shared" ref="LH82:LI82" si="68">LH47/LH79</f>
        <v>0.5</v>
      </c>
      <c r="LI82" s="71">
        <f t="shared" si="68"/>
        <v>0.5</v>
      </c>
      <c r="LJ82" s="71">
        <f t="shared" ref="LJ82:LK82" si="69">LJ47/LJ79</f>
        <v>0</v>
      </c>
      <c r="LK82" s="71">
        <f t="shared" si="69"/>
        <v>1</v>
      </c>
      <c r="LL82" s="71">
        <f t="shared" ref="LL82:LM82" si="70">LL47/LL79</f>
        <v>1</v>
      </c>
      <c r="LM82" s="71">
        <f t="shared" si="70"/>
        <v>0.5</v>
      </c>
      <c r="LN82" s="71">
        <f t="shared" ref="LN82:LO82" si="71">LN47/LN79</f>
        <v>0.5</v>
      </c>
      <c r="LO82" s="71">
        <f t="shared" si="71"/>
        <v>1</v>
      </c>
      <c r="LP82" s="71">
        <f t="shared" ref="LP82:LQ82" si="72">LP47/LP79</f>
        <v>1</v>
      </c>
      <c r="LQ82" s="71">
        <f t="shared" si="72"/>
        <v>1</v>
      </c>
      <c r="LR82" s="71">
        <f t="shared" ref="LR82:LS82" si="73">LR47/LR79</f>
        <v>0.5</v>
      </c>
      <c r="LS82" s="71">
        <f t="shared" si="73"/>
        <v>0.5</v>
      </c>
      <c r="LT82" s="71">
        <f t="shared" ref="LT82:LU82" si="74">LT47/LT79</f>
        <v>1</v>
      </c>
      <c r="LU82" s="71">
        <f t="shared" si="74"/>
        <v>0.5</v>
      </c>
      <c r="LV82" s="71">
        <f t="shared" ref="LV82:LW82" si="75">LV47/LV79</f>
        <v>1</v>
      </c>
      <c r="LW82" s="71">
        <f t="shared" si="75"/>
        <v>1</v>
      </c>
      <c r="LX82" s="71">
        <f t="shared" ref="LX82:LY82" si="76">LX47/LX79</f>
        <v>0.5</v>
      </c>
      <c r="LY82" s="71">
        <f t="shared" si="76"/>
        <v>0.5</v>
      </c>
      <c r="LZ82" s="71">
        <f t="shared" ref="LZ82:MA82" si="77">LZ47/LZ79</f>
        <v>0.5</v>
      </c>
      <c r="MA82" s="71">
        <f t="shared" si="77"/>
        <v>0.5</v>
      </c>
      <c r="MB82" s="71">
        <f t="shared" ref="MB82:MC82" si="78">MB47/MB79</f>
        <v>0.5</v>
      </c>
      <c r="MC82" s="71">
        <f t="shared" si="78"/>
        <v>0.5</v>
      </c>
      <c r="MD82" s="71">
        <f t="shared" ref="MD82:ME82" si="79">MD47/MD79</f>
        <v>1</v>
      </c>
      <c r="ME82" s="71">
        <f t="shared" si="79"/>
        <v>0</v>
      </c>
      <c r="MF82" s="71">
        <f t="shared" ref="MF82:MG82" si="80">MF47/MF79</f>
        <v>1</v>
      </c>
      <c r="MG82" s="71">
        <f t="shared" si="80"/>
        <v>0.5</v>
      </c>
      <c r="MH82" s="71">
        <f t="shared" ref="MH82:MI82" si="81">MH47/MH79</f>
        <v>1</v>
      </c>
      <c r="MI82" s="71">
        <f t="shared" si="81"/>
        <v>1</v>
      </c>
      <c r="MJ82" s="71">
        <f t="shared" ref="MJ82:MK82" si="82">MJ47/MJ79</f>
        <v>1</v>
      </c>
      <c r="MK82" s="71">
        <f t="shared" si="82"/>
        <v>0</v>
      </c>
      <c r="ML82" s="71">
        <f t="shared" ref="ML82:MM82" si="83">ML47/ML79</f>
        <v>0.5</v>
      </c>
      <c r="MM82" s="71">
        <f t="shared" si="83"/>
        <v>0.5</v>
      </c>
      <c r="MN82" s="71">
        <f t="shared" ref="MN82:MO82" si="84">MN47/MN79</f>
        <v>1</v>
      </c>
      <c r="MO82" s="71">
        <f t="shared" si="84"/>
        <v>0.5</v>
      </c>
      <c r="MP82" s="71">
        <f t="shared" ref="MP82:MQ82" si="85">MP47/MP79</f>
        <v>0.5</v>
      </c>
      <c r="MQ82" s="71">
        <f t="shared" si="85"/>
        <v>1</v>
      </c>
      <c r="MR82" s="71">
        <f t="shared" ref="MR82:MS82" si="86">MR47/MR79</f>
        <v>1</v>
      </c>
      <c r="MS82" s="71">
        <f t="shared" si="86"/>
        <v>0.5</v>
      </c>
      <c r="MT82" s="71">
        <f t="shared" ref="MT82:MU82" si="87">MT47/MT79</f>
        <v>1</v>
      </c>
      <c r="MU82" s="71">
        <f t="shared" si="87"/>
        <v>1</v>
      </c>
      <c r="MV82" s="71">
        <f t="shared" ref="MV82:MW82" si="88">MV47/MV79</f>
        <v>0.5</v>
      </c>
      <c r="MW82" s="71">
        <f t="shared" si="88"/>
        <v>0.5</v>
      </c>
      <c r="MX82" s="71">
        <f t="shared" ref="MX82:MY82" si="89">MX47/MX79</f>
        <v>1</v>
      </c>
      <c r="MY82" s="71">
        <f t="shared" si="89"/>
        <v>0.5</v>
      </c>
      <c r="MZ82" s="71">
        <f t="shared" ref="MZ82:NA82" si="90">MZ47/MZ79</f>
        <v>1</v>
      </c>
      <c r="NA82" s="71">
        <f t="shared" si="90"/>
        <v>0.5</v>
      </c>
      <c r="NB82" s="71">
        <f t="shared" ref="NB82:NC82" si="91">NB47/NB79</f>
        <v>0.5</v>
      </c>
      <c r="NC82" s="71">
        <f t="shared" si="91"/>
        <v>1</v>
      </c>
      <c r="ND82" s="71">
        <f t="shared" ref="ND82:NE82" si="92">ND47/ND79</f>
        <v>1</v>
      </c>
      <c r="NE82" s="71">
        <f t="shared" si="92"/>
        <v>0.5</v>
      </c>
      <c r="NF82" s="71">
        <f t="shared" ref="NF82:NG82" si="93">NF47/NF79</f>
        <v>1</v>
      </c>
      <c r="NG82" s="71">
        <f t="shared" si="93"/>
        <v>1</v>
      </c>
      <c r="NH82" s="71">
        <f t="shared" ref="NH82:NI82" si="94">NH47/NH79</f>
        <v>1</v>
      </c>
      <c r="NI82" s="71">
        <f t="shared" si="94"/>
        <v>0</v>
      </c>
      <c r="NJ82" s="71">
        <f t="shared" ref="NJ82:NK82" si="95">NJ47/NJ79</f>
        <v>1</v>
      </c>
      <c r="NK82" s="71">
        <f t="shared" si="95"/>
        <v>0</v>
      </c>
      <c r="NL82" s="71">
        <f t="shared" ref="NL82:NM82" si="96">NL47/NL79</f>
        <v>1</v>
      </c>
      <c r="NM82" s="71">
        <f t="shared" si="96"/>
        <v>0</v>
      </c>
      <c r="NN82" s="71">
        <f t="shared" ref="NN82:NO82" si="97">NN47/NN79</f>
        <v>1</v>
      </c>
      <c r="NO82" s="71">
        <f t="shared" si="97"/>
        <v>1</v>
      </c>
      <c r="NP82" s="71">
        <f t="shared" ref="NP82:NQ82" si="98">NP47/NP79</f>
        <v>0</v>
      </c>
      <c r="NQ82" s="71">
        <f t="shared" si="98"/>
        <v>1</v>
      </c>
      <c r="NR82" s="71">
        <f t="shared" ref="NR82:NS82" si="99">NR47/NR79</f>
        <v>0</v>
      </c>
      <c r="NS82" s="71">
        <f t="shared" si="99"/>
        <v>1</v>
      </c>
      <c r="NT82" s="71">
        <f t="shared" ref="NT82:NU82" si="100">NT47/NT79</f>
        <v>0</v>
      </c>
      <c r="NU82" s="71">
        <f t="shared" si="100"/>
        <v>1</v>
      </c>
      <c r="NV82" s="71">
        <f t="shared" ref="NV82:NW82" si="101">NV47/NV79</f>
        <v>0</v>
      </c>
      <c r="NW82" s="71">
        <f t="shared" si="101"/>
        <v>1</v>
      </c>
      <c r="NX82" s="71">
        <f t="shared" ref="NX82:NY82" si="102">NX47/NX79</f>
        <v>1</v>
      </c>
      <c r="NY82" s="71">
        <f t="shared" si="102"/>
        <v>0</v>
      </c>
      <c r="NZ82" s="71">
        <f t="shared" ref="NZ82:OA82" si="103">NZ47/NZ79</f>
        <v>1</v>
      </c>
      <c r="OA82" s="71">
        <f t="shared" si="103"/>
        <v>1</v>
      </c>
      <c r="OB82" s="71">
        <f t="shared" ref="OB82:OC82" si="104">OB47/OB79</f>
        <v>0</v>
      </c>
      <c r="OC82" s="71">
        <f t="shared" si="104"/>
        <v>1</v>
      </c>
      <c r="OD82" s="71">
        <f t="shared" ref="OD82:OE82" si="105">OD47/OD79</f>
        <v>1</v>
      </c>
      <c r="OE82" s="71">
        <f t="shared" si="105"/>
        <v>0</v>
      </c>
      <c r="OF82" s="71">
        <f t="shared" ref="OF82:OG82" si="106">OF47/OF79</f>
        <v>1</v>
      </c>
      <c r="OG82" s="71">
        <f t="shared" si="106"/>
        <v>1</v>
      </c>
      <c r="OH82" s="71">
        <f t="shared" ref="OH82:OI82" si="107">OH47/OH79</f>
        <v>0</v>
      </c>
      <c r="OI82" s="71">
        <f t="shared" si="107"/>
        <v>1</v>
      </c>
      <c r="OJ82" s="71">
        <f t="shared" ref="OJ82:OK82" si="108">OJ47/OJ79</f>
        <v>1</v>
      </c>
      <c r="OK82" s="71">
        <f t="shared" si="108"/>
        <v>0</v>
      </c>
      <c r="OL82" s="71">
        <f t="shared" ref="OL82:OM82" si="109">OL47/OL79</f>
        <v>1</v>
      </c>
      <c r="OM82" s="71">
        <f t="shared" si="109"/>
        <v>0</v>
      </c>
      <c r="ON82" s="71">
        <f t="shared" ref="ON82:OO82" si="110">ON47/ON79</f>
        <v>1</v>
      </c>
      <c r="OO82" s="71">
        <f t="shared" si="110"/>
        <v>1</v>
      </c>
      <c r="OP82" s="71">
        <f t="shared" ref="OP82:OQ82" si="111">OP47/OP79</f>
        <v>0</v>
      </c>
      <c r="OQ82" s="71">
        <f t="shared" si="111"/>
        <v>1</v>
      </c>
      <c r="OR82" s="71">
        <f t="shared" ref="OR82:OS82" si="112">OR47/OR79</f>
        <v>0</v>
      </c>
      <c r="OS82" s="71">
        <f t="shared" si="112"/>
        <v>1</v>
      </c>
      <c r="OT82" s="71">
        <f t="shared" ref="OT82:OU82" si="113">OT47/OT79</f>
        <v>1</v>
      </c>
      <c r="OU82" s="71">
        <f t="shared" si="113"/>
        <v>0</v>
      </c>
      <c r="OV82" s="71">
        <f t="shared" ref="OV82:OW82" si="114">OV47/OV79</f>
        <v>1</v>
      </c>
      <c r="OW82" s="71">
        <f t="shared" si="114"/>
        <v>1</v>
      </c>
      <c r="OX82" s="71">
        <f t="shared" ref="OX82:OY82" si="115">OX47/OX79</f>
        <v>0</v>
      </c>
      <c r="OY82" s="71">
        <f t="shared" si="115"/>
        <v>1</v>
      </c>
      <c r="OZ82" s="71">
        <f t="shared" ref="OZ82:PA82" si="116">OZ47/OZ79</f>
        <v>1</v>
      </c>
      <c r="PA82" s="71">
        <f t="shared" si="116"/>
        <v>0</v>
      </c>
      <c r="PB82" s="71">
        <f t="shared" ref="PB82:PC82" si="117">PB47/PB79</f>
        <v>1</v>
      </c>
      <c r="PC82" s="71">
        <f t="shared" si="117"/>
        <v>0</v>
      </c>
      <c r="PD82" s="71">
        <f t="shared" ref="PD82:PE82" si="118">PD47/PD79</f>
        <v>1</v>
      </c>
      <c r="PE82" s="71">
        <f t="shared" si="118"/>
        <v>1</v>
      </c>
      <c r="PF82" s="71">
        <f t="shared" ref="PF82:PG82" si="119">PF47/PF79</f>
        <v>0</v>
      </c>
      <c r="PG82" s="71">
        <f t="shared" si="119"/>
        <v>1</v>
      </c>
      <c r="PH82" s="71">
        <f t="shared" ref="PH82:PI82" si="120">PH47/PH79</f>
        <v>0</v>
      </c>
      <c r="PI82" s="71">
        <f t="shared" si="120"/>
        <v>1</v>
      </c>
      <c r="PJ82" s="71">
        <f t="shared" ref="PJ82:PK82" si="121">PJ47/PJ79</f>
        <v>1</v>
      </c>
      <c r="PK82" s="71">
        <f t="shared" si="121"/>
        <v>0</v>
      </c>
      <c r="PL82" s="71">
        <f t="shared" ref="PL82:PM82" si="122">PL47/PL79</f>
        <v>1</v>
      </c>
      <c r="PM82" s="71">
        <f t="shared" si="122"/>
        <v>0</v>
      </c>
      <c r="PN82" s="71">
        <f t="shared" ref="PN82:PO82" si="123">PN47/PN79</f>
        <v>0</v>
      </c>
      <c r="PO82" s="71">
        <f t="shared" si="123"/>
        <v>1</v>
      </c>
      <c r="PP82" s="71">
        <f t="shared" ref="PP82:PQ82" si="124">PP47/PP79</f>
        <v>0</v>
      </c>
      <c r="PQ82" s="71">
        <f t="shared" si="124"/>
        <v>1</v>
      </c>
      <c r="PR82" s="71">
        <f t="shared" ref="PR82:PS82" si="125">PR47/PR79</f>
        <v>0</v>
      </c>
      <c r="PS82" s="71">
        <f t="shared" si="125"/>
        <v>1</v>
      </c>
      <c r="PT82" s="71">
        <f t="shared" ref="PT82:PU82" si="126">PT47/PT79</f>
        <v>1</v>
      </c>
      <c r="PU82" s="71">
        <f t="shared" si="126"/>
        <v>0</v>
      </c>
      <c r="PV82" s="71">
        <f t="shared" ref="PV82:PW82" si="127">PV47/PV79</f>
        <v>1</v>
      </c>
      <c r="PW82" s="71">
        <f t="shared" si="127"/>
        <v>0</v>
      </c>
      <c r="PX82" s="71">
        <f t="shared" ref="PX82:PY82" si="128">PX47/PX79</f>
        <v>1</v>
      </c>
      <c r="PY82" s="71">
        <f t="shared" si="128"/>
        <v>1</v>
      </c>
      <c r="PZ82" s="71">
        <f t="shared" ref="PZ82:QA82" si="129">PZ47/PZ79</f>
        <v>0</v>
      </c>
      <c r="QA82" s="71">
        <f t="shared" si="129"/>
        <v>1</v>
      </c>
      <c r="QB82" s="71">
        <f t="shared" ref="QB82:QC82" si="130">QB47/QB79</f>
        <v>1</v>
      </c>
      <c r="QC82" s="71">
        <f t="shared" si="130"/>
        <v>0</v>
      </c>
      <c r="QD82" s="71">
        <f t="shared" ref="QD82:QE82" si="131">QD47/QD79</f>
        <v>1</v>
      </c>
      <c r="QE82" s="71">
        <f t="shared" si="131"/>
        <v>1</v>
      </c>
      <c r="QF82" s="71">
        <f t="shared" ref="QF82:QG82" si="132">QF47/QF79</f>
        <v>0</v>
      </c>
      <c r="QG82" s="71">
        <f t="shared" si="132"/>
        <v>1</v>
      </c>
      <c r="QH82" s="71">
        <f t="shared" ref="QH82:QI82" si="133">QH47/QH79</f>
        <v>0</v>
      </c>
      <c r="QI82" s="71">
        <f t="shared" si="133"/>
        <v>1</v>
      </c>
      <c r="QJ82" s="71">
        <f t="shared" ref="QJ82:QK82" si="134">QJ47/QJ79</f>
        <v>0</v>
      </c>
      <c r="QK82" s="71">
        <f t="shared" si="134"/>
        <v>1</v>
      </c>
      <c r="QL82" s="71">
        <f t="shared" ref="QL82:QM82" si="135">QL47/QL79</f>
        <v>1</v>
      </c>
      <c r="QM82" s="71">
        <f t="shared" si="135"/>
        <v>0</v>
      </c>
      <c r="QN82" s="71">
        <f t="shared" ref="QN82:QO82" si="136">QN47/QN79</f>
        <v>1</v>
      </c>
      <c r="QO82" s="71">
        <f t="shared" si="136"/>
        <v>1</v>
      </c>
      <c r="QP82" s="71">
        <f t="shared" ref="QP82:QQ82" si="137">QP47/QP79</f>
        <v>0</v>
      </c>
      <c r="QQ82" s="71">
        <f t="shared" si="137"/>
        <v>1</v>
      </c>
      <c r="QR82" s="71">
        <f t="shared" ref="QR82:QS82" si="138">QR47/QR79</f>
        <v>0</v>
      </c>
      <c r="QS82" s="71">
        <f t="shared" si="138"/>
        <v>0</v>
      </c>
      <c r="QT82" s="71">
        <f t="shared" ref="QT82:QU82" si="139">QT47/QT79</f>
        <v>1</v>
      </c>
      <c r="QU82" s="71">
        <f t="shared" si="139"/>
        <v>0</v>
      </c>
      <c r="QV82" s="71">
        <f t="shared" ref="QV82:QW82" si="140">QV47/QV79</f>
        <v>1</v>
      </c>
      <c r="QW82" s="71">
        <f t="shared" si="140"/>
        <v>0</v>
      </c>
      <c r="QX82" s="71">
        <f t="shared" ref="QX82:QY82" si="141">QX47/QX79</f>
        <v>1</v>
      </c>
      <c r="QY82" s="71">
        <f t="shared" si="141"/>
        <v>1</v>
      </c>
      <c r="QZ82" s="71">
        <f t="shared" ref="QZ82:RA82" si="142">QZ47/QZ79</f>
        <v>0</v>
      </c>
      <c r="RA82" s="71">
        <f t="shared" si="142"/>
        <v>1</v>
      </c>
      <c r="RB82" s="71">
        <f t="shared" ref="RB82:RC82" si="143">RB47/RB79</f>
        <v>0</v>
      </c>
      <c r="RC82" s="71">
        <f t="shared" si="143"/>
        <v>1</v>
      </c>
      <c r="RD82" s="71">
        <f t="shared" ref="RD82:RE82" si="144">RD47/RD79</f>
        <v>0</v>
      </c>
      <c r="RE82" s="71">
        <f t="shared" si="144"/>
        <v>1</v>
      </c>
      <c r="RF82" s="71">
        <f t="shared" ref="RF82:RG82" si="145">RF47/RF79</f>
        <v>0</v>
      </c>
      <c r="RG82" s="71">
        <f t="shared" si="145"/>
        <v>1</v>
      </c>
      <c r="RH82" s="71">
        <f t="shared" ref="RH82:RI82" si="146">RH47/RH79</f>
        <v>0</v>
      </c>
      <c r="RI82" s="71">
        <f t="shared" si="146"/>
        <v>1</v>
      </c>
      <c r="RJ82" s="71">
        <f t="shared" ref="RJ82:RK82" si="147">RJ47/RJ79</f>
        <v>1</v>
      </c>
      <c r="RK82" s="71">
        <f t="shared" si="147"/>
        <v>0</v>
      </c>
      <c r="RL82" s="71">
        <f t="shared" ref="RL82:RM82" si="148">RL47/RL79</f>
        <v>1</v>
      </c>
      <c r="RM82" s="71">
        <f t="shared" si="148"/>
        <v>0</v>
      </c>
      <c r="RN82" s="71">
        <f t="shared" ref="RN82:RO82" si="149">RN47/RN79</f>
        <v>0</v>
      </c>
      <c r="RO82" s="71">
        <f t="shared" si="149"/>
        <v>1</v>
      </c>
      <c r="RP82" s="71">
        <f t="shared" ref="RP82:RQ82" si="150">RP47/RP79</f>
        <v>0</v>
      </c>
      <c r="RQ82" s="71">
        <f t="shared" si="150"/>
        <v>1</v>
      </c>
      <c r="RR82" s="71">
        <f t="shared" ref="RR82:RS82" si="151">RR47/RR79</f>
        <v>0</v>
      </c>
      <c r="RS82" s="71">
        <f t="shared" si="151"/>
        <v>1</v>
      </c>
      <c r="RT82" s="71">
        <f t="shared" ref="RT82:RU82" si="152">RT47/RT79</f>
        <v>1</v>
      </c>
      <c r="RU82" s="71">
        <f t="shared" si="152"/>
        <v>0</v>
      </c>
      <c r="RV82" s="71">
        <f t="shared" ref="RV82:RW82" si="153">RV47/RV79</f>
        <v>1</v>
      </c>
      <c r="RW82" s="71">
        <f t="shared" si="153"/>
        <v>0</v>
      </c>
      <c r="RX82" s="71">
        <f t="shared" ref="RX82:RY82" si="154">RX47/RX79</f>
        <v>0</v>
      </c>
      <c r="RY82" s="71">
        <f t="shared" si="154"/>
        <v>1</v>
      </c>
      <c r="RZ82" s="71">
        <f t="shared" ref="RZ82:SA82" si="155">RZ47/RZ79</f>
        <v>0</v>
      </c>
      <c r="SA82" s="71">
        <f t="shared" si="155"/>
        <v>1</v>
      </c>
      <c r="SB82" s="71">
        <f t="shared" ref="SB82:SC82" si="156">SB47/SB79</f>
        <v>0</v>
      </c>
      <c r="SC82" s="71">
        <f t="shared" si="156"/>
        <v>1</v>
      </c>
      <c r="SD82" s="71">
        <f t="shared" ref="SD82:SE82" si="157">SD47/SD79</f>
        <v>1</v>
      </c>
      <c r="SE82" s="71">
        <f t="shared" si="157"/>
        <v>0</v>
      </c>
      <c r="SF82" s="71">
        <f t="shared" ref="SF82:SG82" si="158">SF47/SF79</f>
        <v>0</v>
      </c>
      <c r="SG82" s="71">
        <f t="shared" si="158"/>
        <v>1</v>
      </c>
      <c r="SH82" s="71">
        <f t="shared" ref="SH82:SI82" si="159">SH47/SH79</f>
        <v>0</v>
      </c>
      <c r="SI82" s="71">
        <f t="shared" si="159"/>
        <v>1</v>
      </c>
      <c r="SJ82" s="71">
        <f t="shared" ref="SJ82:SK82" si="160">SJ47/SJ79</f>
        <v>0</v>
      </c>
      <c r="SK82" s="71">
        <f t="shared" si="160"/>
        <v>1</v>
      </c>
      <c r="SL82" s="71">
        <f t="shared" ref="SL82:SM82" si="161">SL47/SL79</f>
        <v>0</v>
      </c>
      <c r="SM82" s="71">
        <f t="shared" si="161"/>
        <v>1</v>
      </c>
      <c r="SN82" s="71">
        <f t="shared" ref="SN82:SO82" si="162">SN47/SN79</f>
        <v>0</v>
      </c>
      <c r="SO82" s="71">
        <f t="shared" si="162"/>
        <v>1</v>
      </c>
      <c r="SP82" s="71">
        <f t="shared" ref="SP82:SQ82" si="163">SP47/SP79</f>
        <v>0</v>
      </c>
      <c r="SQ82" s="71">
        <f t="shared" si="163"/>
        <v>1</v>
      </c>
      <c r="SR82" s="71">
        <f t="shared" ref="SR82:SS82" si="164">SR47/SR79</f>
        <v>0</v>
      </c>
      <c r="SS82" s="71">
        <f t="shared" si="164"/>
        <v>1</v>
      </c>
      <c r="ST82" s="71">
        <f t="shared" ref="ST82:SU82" si="165">ST47/ST79</f>
        <v>0</v>
      </c>
      <c r="SU82" s="71">
        <f t="shared" si="165"/>
        <v>1</v>
      </c>
      <c r="SV82" s="71">
        <f t="shared" ref="SV82:SW82" si="166">SV47/SV79</f>
        <v>0</v>
      </c>
      <c r="SW82" s="71">
        <f t="shared" si="166"/>
        <v>1</v>
      </c>
      <c r="SX82" s="71">
        <f t="shared" ref="SX82:SY82" si="167">SX47/SX79</f>
        <v>0</v>
      </c>
      <c r="SY82" s="71">
        <f t="shared" si="167"/>
        <v>1</v>
      </c>
      <c r="SZ82" s="71">
        <f t="shared" ref="SZ82:TA82" si="168">SZ47/SZ79</f>
        <v>0</v>
      </c>
      <c r="TA82" s="71">
        <f t="shared" si="168"/>
        <v>1</v>
      </c>
      <c r="TB82" s="71">
        <f t="shared" ref="TB82:TC82" si="169">TB47/TB79</f>
        <v>0</v>
      </c>
      <c r="TC82" s="71">
        <f t="shared" si="169"/>
        <v>1</v>
      </c>
      <c r="TD82" s="71">
        <f t="shared" ref="TD82:TE82" si="170">TD47/TD79</f>
        <v>0</v>
      </c>
      <c r="TE82" s="71">
        <f t="shared" si="170"/>
        <v>1</v>
      </c>
      <c r="TF82" s="71">
        <f t="shared" ref="TF82:TH82" si="171">TF47/TF79</f>
        <v>0</v>
      </c>
      <c r="TG82" s="71">
        <f t="shared" si="171"/>
        <v>0</v>
      </c>
      <c r="TH82" s="71">
        <f t="shared" si="171"/>
        <v>1</v>
      </c>
      <c r="TI82" s="71">
        <f t="shared" ref="TI82:TJ82" si="172">TI47/TI79</f>
        <v>0</v>
      </c>
      <c r="TJ82" s="71">
        <f t="shared" si="172"/>
        <v>1</v>
      </c>
      <c r="TK82" s="71">
        <f t="shared" ref="TK82:TL82" si="173">TK47/TK79</f>
        <v>1</v>
      </c>
      <c r="TL82" s="71">
        <f t="shared" si="173"/>
        <v>0</v>
      </c>
      <c r="TM82" s="71">
        <f t="shared" ref="TM82:TN82" si="174">TM47/TM79</f>
        <v>1</v>
      </c>
      <c r="TN82" s="71">
        <f t="shared" si="174"/>
        <v>0</v>
      </c>
      <c r="TO82" s="71">
        <f t="shared" ref="TO82:TP82" si="175">TO47/TO79</f>
        <v>1</v>
      </c>
      <c r="TP82" s="71">
        <f t="shared" si="175"/>
        <v>0</v>
      </c>
      <c r="TQ82" s="71">
        <f t="shared" ref="TQ82:TR82" si="176">TQ47/TQ79</f>
        <v>1</v>
      </c>
      <c r="TR82" s="71">
        <f t="shared" si="176"/>
        <v>0</v>
      </c>
      <c r="TS82" s="71">
        <f t="shared" ref="TS82:TT82" si="177">TS47/TS79</f>
        <v>0</v>
      </c>
      <c r="TT82" s="71">
        <f t="shared" si="177"/>
        <v>0</v>
      </c>
      <c r="TU82" s="71">
        <f t="shared" ref="TU82:TV82" si="178">TU47/TU79</f>
        <v>0</v>
      </c>
      <c r="TV82" s="71">
        <f t="shared" si="178"/>
        <v>0</v>
      </c>
      <c r="TW82" s="71">
        <f t="shared" ref="TW82:TX82" si="179">TW47/TW79</f>
        <v>0</v>
      </c>
      <c r="TX82" s="71">
        <f t="shared" si="179"/>
        <v>0</v>
      </c>
      <c r="TY82" s="71">
        <f t="shared" ref="TY82:TZ82" si="180">TY47/TY79</f>
        <v>0</v>
      </c>
      <c r="TZ82" s="71">
        <f t="shared" si="180"/>
        <v>0</v>
      </c>
      <c r="UA82" s="71">
        <f t="shared" ref="UA82:UB82" si="181">UA47/UA79</f>
        <v>0</v>
      </c>
      <c r="UB82" s="71">
        <f t="shared" si="181"/>
        <v>0</v>
      </c>
      <c r="UC82" s="71">
        <f t="shared" ref="UC82:UD82" si="182">UC47/UC79</f>
        <v>0</v>
      </c>
      <c r="UD82" s="71">
        <f t="shared" si="182"/>
        <v>0</v>
      </c>
      <c r="UE82" s="71">
        <f t="shared" ref="UE82:UF82" si="183">UE47/UE79</f>
        <v>0</v>
      </c>
      <c r="UF82" s="71">
        <f t="shared" si="183"/>
        <v>1</v>
      </c>
      <c r="UG82" s="71">
        <f t="shared" ref="UG82:UH82" si="184">UG47/UG79</f>
        <v>0</v>
      </c>
      <c r="UH82" s="71">
        <f t="shared" si="184"/>
        <v>1</v>
      </c>
      <c r="UI82" s="71">
        <f t="shared" ref="UI82:UJ82" si="185">UI47/UI79</f>
        <v>0</v>
      </c>
      <c r="UJ82" s="71">
        <f t="shared" si="185"/>
        <v>1</v>
      </c>
      <c r="UK82" s="71">
        <f t="shared" ref="UK82:UL82" si="186">UK47/UK79</f>
        <v>0</v>
      </c>
      <c r="UL82" s="71">
        <f t="shared" si="186"/>
        <v>1</v>
      </c>
      <c r="UM82" s="71">
        <f t="shared" ref="UM82:UN82" si="187">UM47/UM79</f>
        <v>0</v>
      </c>
      <c r="UN82" s="71">
        <f t="shared" si="187"/>
        <v>1</v>
      </c>
      <c r="UO82" s="71">
        <f t="shared" ref="UO82:UP82" si="188">UO47/UO79</f>
        <v>0</v>
      </c>
      <c r="UP82" s="71">
        <f t="shared" si="188"/>
        <v>0</v>
      </c>
      <c r="UQ82" s="71">
        <f t="shared" ref="UQ82:UR82" si="189">UQ47/UQ79</f>
        <v>1</v>
      </c>
      <c r="UR82" s="71">
        <f t="shared" si="189"/>
        <v>0</v>
      </c>
      <c r="US82" s="71">
        <f t="shared" ref="US82:UT82" si="190">US47/US79</f>
        <v>0</v>
      </c>
      <c r="UT82" s="71">
        <f t="shared" si="190"/>
        <v>1</v>
      </c>
      <c r="UU82" s="71">
        <f t="shared" ref="UU82:UV82" si="191">UU47/UU79</f>
        <v>0</v>
      </c>
      <c r="UV82" s="71">
        <f t="shared" si="191"/>
        <v>1</v>
      </c>
      <c r="UW82" s="71">
        <f t="shared" ref="UW82:UX82" si="192">UW47/UW79</f>
        <v>0</v>
      </c>
      <c r="UX82" s="71">
        <f t="shared" si="192"/>
        <v>0</v>
      </c>
      <c r="UY82" s="71">
        <f t="shared" ref="UY82:UZ82" si="193">UY47/UY79</f>
        <v>0</v>
      </c>
      <c r="UZ82" s="71">
        <f t="shared" si="193"/>
        <v>1</v>
      </c>
      <c r="VA82" s="71">
        <f t="shared" ref="VA82:VB82" si="194">VA47/VA79</f>
        <v>0</v>
      </c>
      <c r="VB82" s="71">
        <f t="shared" si="194"/>
        <v>0</v>
      </c>
      <c r="VC82" s="71">
        <f t="shared" ref="VC82:VD82" si="195">VC47/VC79</f>
        <v>1</v>
      </c>
      <c r="VD82" s="71">
        <f t="shared" si="195"/>
        <v>0</v>
      </c>
      <c r="VE82" s="71">
        <f t="shared" ref="VE82:VF82" si="196">VE47/VE79</f>
        <v>1</v>
      </c>
      <c r="VF82" s="71">
        <f t="shared" si="196"/>
        <v>0</v>
      </c>
      <c r="VG82" s="71">
        <f t="shared" ref="VG82:VH82" si="197">VG47/VG79</f>
        <v>0</v>
      </c>
      <c r="VH82" s="71">
        <f t="shared" si="197"/>
        <v>0</v>
      </c>
      <c r="VI82" s="71">
        <f t="shared" ref="VI82:VJ82" si="198">VI47/VI79</f>
        <v>1</v>
      </c>
      <c r="VJ82" s="71">
        <f t="shared" si="198"/>
        <v>0</v>
      </c>
      <c r="VK82" s="71">
        <f t="shared" ref="VK82:VL82" si="199">VK47/VK79</f>
        <v>0</v>
      </c>
      <c r="VL82" s="71">
        <f t="shared" si="199"/>
        <v>1</v>
      </c>
      <c r="VM82" s="71">
        <f t="shared" ref="VM82:VN82" si="200">VM47/VM79</f>
        <v>1</v>
      </c>
      <c r="VN82" s="71">
        <f t="shared" si="200"/>
        <v>0</v>
      </c>
      <c r="VO82" s="71">
        <f t="shared" ref="VO82:VP82" si="201">VO47/VO79</f>
        <v>0</v>
      </c>
      <c r="VP82" s="71">
        <f t="shared" si="201"/>
        <v>1</v>
      </c>
      <c r="VQ82" s="71">
        <f t="shared" ref="VQ82:VR82" si="202">VQ47/VQ79</f>
        <v>0</v>
      </c>
      <c r="VR82" s="71">
        <f t="shared" si="202"/>
        <v>1</v>
      </c>
      <c r="VS82" s="71">
        <f t="shared" ref="VS82:VT82" si="203">VS47/VS79</f>
        <v>1</v>
      </c>
      <c r="VT82" s="71">
        <f t="shared" si="203"/>
        <v>0</v>
      </c>
      <c r="VU82" s="71">
        <f t="shared" ref="VU82:VV82" si="204">VU47/VU79</f>
        <v>1</v>
      </c>
      <c r="VV82" s="71">
        <f t="shared" si="204"/>
        <v>0</v>
      </c>
      <c r="VW82" s="71">
        <f t="shared" ref="VW82:VX82" si="205">VW47/VW79</f>
        <v>0</v>
      </c>
      <c r="VX82" s="71">
        <f t="shared" si="205"/>
        <v>1</v>
      </c>
      <c r="VY82" s="71">
        <f t="shared" ref="VY82:VZ82" si="206">VY47/VY79</f>
        <v>0</v>
      </c>
      <c r="VZ82" s="71">
        <f t="shared" si="206"/>
        <v>1</v>
      </c>
      <c r="WA82" s="71">
        <f t="shared" ref="WA82:WB82" si="207">WA47/WA79</f>
        <v>0</v>
      </c>
      <c r="WB82" s="71">
        <f t="shared" si="207"/>
        <v>1</v>
      </c>
      <c r="WC82" s="71">
        <f t="shared" ref="WC82:WD82" si="208">WC47/WC79</f>
        <v>1</v>
      </c>
      <c r="WD82" s="71">
        <f t="shared" si="208"/>
        <v>0</v>
      </c>
      <c r="WE82" s="71">
        <f t="shared" ref="WE82:WF82" si="209">WE47/WE79</f>
        <v>1</v>
      </c>
      <c r="WF82" s="71">
        <f t="shared" si="209"/>
        <v>1</v>
      </c>
      <c r="WG82" s="71">
        <f t="shared" ref="WG82:WH82" si="210">WG47/WG79</f>
        <v>0</v>
      </c>
      <c r="WH82" s="71">
        <f t="shared" si="210"/>
        <v>1</v>
      </c>
      <c r="WI82" s="71">
        <f t="shared" ref="WI82:WJ82" si="211">WI47/WI79</f>
        <v>1</v>
      </c>
      <c r="WJ82" s="71">
        <f t="shared" si="211"/>
        <v>0</v>
      </c>
      <c r="WK82" s="71">
        <f t="shared" ref="WK82:WL82" si="212">WK47/WK79</f>
        <v>1</v>
      </c>
      <c r="WL82" s="71">
        <f t="shared" si="212"/>
        <v>0</v>
      </c>
      <c r="WM82" s="71">
        <f t="shared" ref="WM82:WN82" si="213">WM47/WM79</f>
        <v>1</v>
      </c>
      <c r="WN82" s="71">
        <f t="shared" si="213"/>
        <v>1</v>
      </c>
      <c r="WO82" s="71">
        <f t="shared" ref="WO82:WP82" si="214">WO47/WO79</f>
        <v>0</v>
      </c>
      <c r="WP82" s="71">
        <f t="shared" si="214"/>
        <v>1</v>
      </c>
      <c r="WQ82" s="71">
        <f t="shared" ref="WQ82:WR82" si="215">WQ47/WQ79</f>
        <v>0</v>
      </c>
      <c r="WR82" s="71">
        <f t="shared" si="215"/>
        <v>1</v>
      </c>
      <c r="WS82" s="71">
        <f t="shared" ref="WS82:WT82" si="216">WS47/WS79</f>
        <v>1</v>
      </c>
      <c r="WT82" s="71">
        <f t="shared" si="216"/>
        <v>0</v>
      </c>
      <c r="WU82" s="71">
        <f t="shared" ref="WU82:WV82" si="217">WU47/WU79</f>
        <v>1</v>
      </c>
      <c r="WV82" s="71">
        <f t="shared" si="217"/>
        <v>1</v>
      </c>
    </row>
    <row r="83" spans="2:620" x14ac:dyDescent="0.25">
      <c r="B83" s="6" t="s">
        <v>819</v>
      </c>
      <c r="BD83" s="71">
        <f>BD48/BD80</f>
        <v>0.3</v>
      </c>
      <c r="BE83" s="71">
        <f>BE48/BE80</f>
        <v>0.5</v>
      </c>
      <c r="BF83" s="71">
        <f t="shared" ref="BF83:DD83" si="218">BF48/BF80</f>
        <v>0.3</v>
      </c>
      <c r="BG83" s="71">
        <f t="shared" si="218"/>
        <v>0.5</v>
      </c>
      <c r="BH83" s="71">
        <f t="shared" si="218"/>
        <v>0.6</v>
      </c>
      <c r="BI83" s="71">
        <f t="shared" si="218"/>
        <v>0.6</v>
      </c>
      <c r="BJ83" s="71">
        <f t="shared" si="218"/>
        <v>0.4</v>
      </c>
      <c r="BK83" s="71">
        <f t="shared" si="218"/>
        <v>0.4</v>
      </c>
      <c r="BL83" s="71">
        <f t="shared" si="218"/>
        <v>0.8</v>
      </c>
      <c r="BM83" s="71">
        <f t="shared" si="218"/>
        <v>0.6</v>
      </c>
      <c r="BN83" s="71">
        <f t="shared" si="218"/>
        <v>0.6</v>
      </c>
      <c r="BO83" s="71">
        <f t="shared" si="218"/>
        <v>0.7</v>
      </c>
      <c r="BP83" s="71">
        <f t="shared" si="218"/>
        <v>0.7</v>
      </c>
      <c r="BQ83" s="71">
        <f t="shared" si="218"/>
        <v>0.7</v>
      </c>
      <c r="BR83" s="71">
        <f t="shared" si="218"/>
        <v>0.8</v>
      </c>
      <c r="BS83" s="71">
        <f t="shared" si="218"/>
        <v>0.4</v>
      </c>
      <c r="BT83" s="71">
        <f t="shared" si="218"/>
        <v>0.6</v>
      </c>
      <c r="BU83" s="71">
        <f t="shared" si="218"/>
        <v>0.8</v>
      </c>
      <c r="BV83" s="71">
        <f t="shared" si="218"/>
        <v>0.6</v>
      </c>
      <c r="BW83" s="71">
        <f t="shared" si="218"/>
        <v>0.9</v>
      </c>
      <c r="BX83" s="71">
        <f t="shared" si="218"/>
        <v>0.8</v>
      </c>
      <c r="BY83" s="71">
        <f t="shared" si="218"/>
        <v>0.8</v>
      </c>
      <c r="BZ83" s="71">
        <f t="shared" si="218"/>
        <v>0.7</v>
      </c>
      <c r="CA83" s="71">
        <f t="shared" si="218"/>
        <v>0.7</v>
      </c>
      <c r="CB83" s="71">
        <f t="shared" si="218"/>
        <v>0.8</v>
      </c>
      <c r="CC83" s="71">
        <f t="shared" si="218"/>
        <v>0.7</v>
      </c>
      <c r="CD83" s="71">
        <f t="shared" si="218"/>
        <v>0.8</v>
      </c>
      <c r="CE83" s="71">
        <f t="shared" si="218"/>
        <v>0</v>
      </c>
      <c r="CF83" s="71">
        <f t="shared" si="218"/>
        <v>0.8</v>
      </c>
      <c r="CG83" s="71">
        <f t="shared" si="218"/>
        <v>0.5</v>
      </c>
      <c r="CH83" s="71">
        <f t="shared" si="218"/>
        <v>0.9</v>
      </c>
      <c r="CI83" s="71">
        <f t="shared" si="218"/>
        <v>0.5</v>
      </c>
      <c r="CJ83" s="71">
        <f t="shared" si="218"/>
        <v>0.8</v>
      </c>
      <c r="CK83" s="71">
        <f t="shared" si="218"/>
        <v>0.7</v>
      </c>
      <c r="CL83" s="71">
        <f t="shared" si="218"/>
        <v>0.9</v>
      </c>
      <c r="CM83" s="71">
        <f t="shared" si="218"/>
        <v>0.7</v>
      </c>
      <c r="CN83" s="71">
        <f t="shared" si="218"/>
        <v>0.8</v>
      </c>
      <c r="CO83" s="71">
        <f t="shared" si="218"/>
        <v>0.8</v>
      </c>
      <c r="CP83" s="71">
        <f t="shared" si="218"/>
        <v>0.6</v>
      </c>
      <c r="CQ83" s="71">
        <f t="shared" si="218"/>
        <v>0.9</v>
      </c>
      <c r="CR83" s="71">
        <f t="shared" si="218"/>
        <v>0.7</v>
      </c>
      <c r="CS83" s="71">
        <f t="shared" si="218"/>
        <v>0.7</v>
      </c>
      <c r="CT83" s="71">
        <f t="shared" si="218"/>
        <v>0</v>
      </c>
      <c r="CU83" s="71">
        <f t="shared" si="218"/>
        <v>0.7</v>
      </c>
      <c r="CV83" s="71">
        <f t="shared" si="218"/>
        <v>0.9</v>
      </c>
      <c r="CW83" s="71">
        <f t="shared" si="218"/>
        <v>0.7</v>
      </c>
      <c r="CX83" s="71">
        <f t="shared" si="218"/>
        <v>0.7</v>
      </c>
      <c r="CY83" s="71">
        <f t="shared" si="218"/>
        <v>0.8</v>
      </c>
      <c r="CZ83" s="71">
        <f t="shared" si="218"/>
        <v>0.7</v>
      </c>
      <c r="DA83" s="71">
        <f t="shared" si="218"/>
        <v>0.6</v>
      </c>
      <c r="DB83" s="71">
        <f t="shared" si="218"/>
        <v>0.7</v>
      </c>
      <c r="DC83" s="71">
        <f t="shared" si="218"/>
        <v>1</v>
      </c>
      <c r="DD83" s="71">
        <f t="shared" si="218"/>
        <v>0.8</v>
      </c>
      <c r="DE83" s="87">
        <f t="shared" ref="DE83:DF83" si="219">DE48/DE80</f>
        <v>0.6</v>
      </c>
      <c r="DF83" s="87">
        <f t="shared" si="219"/>
        <v>0.66666666666666663</v>
      </c>
      <c r="DG83" s="71">
        <f t="shared" ref="DG83:DW83" si="220">DG48/DG80</f>
        <v>0.88888888888888884</v>
      </c>
      <c r="DH83" s="71">
        <f t="shared" si="220"/>
        <v>0.66666666666666663</v>
      </c>
      <c r="DI83" s="71">
        <f t="shared" si="220"/>
        <v>1</v>
      </c>
      <c r="DJ83" s="71">
        <f t="shared" si="220"/>
        <v>0.33333333333333331</v>
      </c>
      <c r="DK83" s="71">
        <f t="shared" si="220"/>
        <v>0.77777777777777779</v>
      </c>
      <c r="DL83" s="71">
        <f t="shared" si="220"/>
        <v>0.77777777777777779</v>
      </c>
      <c r="DM83" s="71">
        <f t="shared" si="220"/>
        <v>0.66666666666666663</v>
      </c>
      <c r="DN83" s="71">
        <f t="shared" si="220"/>
        <v>0.66666666666666663</v>
      </c>
      <c r="DO83" s="71">
        <f t="shared" si="220"/>
        <v>0.44444444444444442</v>
      </c>
      <c r="DP83" s="71">
        <f t="shared" si="220"/>
        <v>0.33333333333333331</v>
      </c>
      <c r="DQ83" s="71">
        <f t="shared" si="220"/>
        <v>0.44444444444444442</v>
      </c>
      <c r="DR83" s="71">
        <f t="shared" si="220"/>
        <v>0.66666666666666663</v>
      </c>
      <c r="DS83" s="71">
        <f t="shared" si="220"/>
        <v>0.33333333333333331</v>
      </c>
      <c r="DT83" s="71">
        <f t="shared" si="220"/>
        <v>0.33333333333333331</v>
      </c>
      <c r="DU83" s="71">
        <f t="shared" si="220"/>
        <v>0.44444444444444442</v>
      </c>
      <c r="DV83" s="71">
        <f t="shared" si="220"/>
        <v>0.33333333333333331</v>
      </c>
      <c r="DW83" s="71">
        <f t="shared" si="220"/>
        <v>0.33333333333333331</v>
      </c>
      <c r="DX83" s="71">
        <f t="shared" ref="DX83:GI83" si="221">DX48/DX80</f>
        <v>0.33333333333333331</v>
      </c>
      <c r="DY83" s="71">
        <f t="shared" si="221"/>
        <v>0.55555555555555558</v>
      </c>
      <c r="DZ83" s="71">
        <f t="shared" si="221"/>
        <v>0.22222222222222221</v>
      </c>
      <c r="EA83" s="71">
        <f t="shared" si="221"/>
        <v>0.66666666666666663</v>
      </c>
      <c r="EB83" s="71">
        <f t="shared" si="221"/>
        <v>0.33333333333333331</v>
      </c>
      <c r="EC83" s="71">
        <f t="shared" si="221"/>
        <v>0.55555555555555558</v>
      </c>
      <c r="ED83" s="71">
        <f t="shared" si="221"/>
        <v>0.33333333333333331</v>
      </c>
      <c r="EE83" s="71">
        <f t="shared" si="221"/>
        <v>0.44444444444444442</v>
      </c>
      <c r="EF83" s="71">
        <f t="shared" si="221"/>
        <v>0.44444444444444442</v>
      </c>
      <c r="EG83" s="71">
        <f t="shared" si="221"/>
        <v>0.33333333333333331</v>
      </c>
      <c r="EH83" s="71">
        <f t="shared" si="221"/>
        <v>0.22222222222222221</v>
      </c>
      <c r="EI83" s="71">
        <f t="shared" si="221"/>
        <v>0.22222222222222221</v>
      </c>
      <c r="EJ83" s="71" t="e">
        <f t="shared" si="221"/>
        <v>#VALUE!</v>
      </c>
      <c r="EK83" s="71">
        <f t="shared" si="221"/>
        <v>0.66666666666666663</v>
      </c>
      <c r="EL83" s="71" t="e">
        <f t="shared" si="221"/>
        <v>#VALUE!</v>
      </c>
      <c r="EM83" s="71">
        <f t="shared" si="221"/>
        <v>0.33333333333333331</v>
      </c>
      <c r="EN83" s="71" t="e">
        <f t="shared" si="221"/>
        <v>#VALUE!</v>
      </c>
      <c r="EO83" s="71">
        <f t="shared" si="221"/>
        <v>0.66666666666666663</v>
      </c>
      <c r="EP83" s="71" t="e">
        <f t="shared" si="221"/>
        <v>#VALUE!</v>
      </c>
      <c r="EQ83" s="71">
        <f t="shared" si="221"/>
        <v>0</v>
      </c>
      <c r="ER83" s="71">
        <f t="shared" si="221"/>
        <v>1</v>
      </c>
      <c r="ES83" s="71">
        <f t="shared" si="221"/>
        <v>0.77777777777777779</v>
      </c>
      <c r="ET83" s="71">
        <f t="shared" si="221"/>
        <v>0.88888888888888884</v>
      </c>
      <c r="EU83" s="71">
        <f t="shared" si="221"/>
        <v>0.22222222222222221</v>
      </c>
      <c r="EV83" s="71">
        <f t="shared" si="221"/>
        <v>0.33333333333333331</v>
      </c>
      <c r="EW83" s="71">
        <f t="shared" si="221"/>
        <v>0.44444444444444442</v>
      </c>
      <c r="EX83" s="71">
        <f t="shared" si="221"/>
        <v>0.44444444444444442</v>
      </c>
      <c r="EY83" s="71">
        <f t="shared" si="221"/>
        <v>0.22222222222222221</v>
      </c>
      <c r="EZ83" s="71">
        <f t="shared" si="221"/>
        <v>0.66666666666666663</v>
      </c>
      <c r="FA83" s="71">
        <f t="shared" si="221"/>
        <v>0.44444444444444442</v>
      </c>
      <c r="FB83" s="71">
        <f t="shared" si="221"/>
        <v>0.44444444444444442</v>
      </c>
      <c r="FC83" s="71">
        <f t="shared" si="221"/>
        <v>0.44444444444444442</v>
      </c>
      <c r="FD83" s="71">
        <f t="shared" si="221"/>
        <v>0.22222222222222221</v>
      </c>
      <c r="FE83" s="71">
        <f t="shared" si="221"/>
        <v>0.44444444444444442</v>
      </c>
      <c r="FF83" s="71">
        <f t="shared" si="221"/>
        <v>0.44444444444444442</v>
      </c>
      <c r="FG83" s="71">
        <f t="shared" si="221"/>
        <v>0.33333333333333331</v>
      </c>
      <c r="FH83" s="71">
        <f t="shared" si="221"/>
        <v>0.55555555555555558</v>
      </c>
      <c r="FI83" s="71">
        <f t="shared" si="221"/>
        <v>0.33333333333333331</v>
      </c>
      <c r="FJ83" s="71">
        <f t="shared" si="221"/>
        <v>0.55555555555555558</v>
      </c>
      <c r="FK83" s="71">
        <f t="shared" si="221"/>
        <v>0.44444444444444442</v>
      </c>
      <c r="FL83" s="71">
        <f t="shared" si="221"/>
        <v>0.44444444444444442</v>
      </c>
      <c r="FM83" s="71">
        <f t="shared" si="221"/>
        <v>0.44444444444444442</v>
      </c>
      <c r="FN83" s="71">
        <f t="shared" si="221"/>
        <v>0.33333333333333331</v>
      </c>
      <c r="FO83" s="71">
        <f t="shared" si="221"/>
        <v>0.1111111111111111</v>
      </c>
      <c r="FP83" s="71">
        <f t="shared" si="221"/>
        <v>0.22222222222222221</v>
      </c>
      <c r="FQ83" s="71">
        <f t="shared" si="221"/>
        <v>0.1111111111111111</v>
      </c>
      <c r="FR83" s="71">
        <f t="shared" si="221"/>
        <v>0.33333333333333331</v>
      </c>
      <c r="FS83" s="71">
        <f t="shared" si="221"/>
        <v>0.44444444444444442</v>
      </c>
      <c r="FT83" s="71">
        <f t="shared" si="221"/>
        <v>0.1111111111111111</v>
      </c>
      <c r="FU83" s="71">
        <f t="shared" si="221"/>
        <v>0.55555555555555558</v>
      </c>
      <c r="FV83" s="71">
        <f t="shared" si="221"/>
        <v>0.55555555555555558</v>
      </c>
      <c r="FW83" s="71">
        <f t="shared" si="221"/>
        <v>0.33333333333333331</v>
      </c>
      <c r="FX83" s="71">
        <f t="shared" si="221"/>
        <v>0.55555555555555558</v>
      </c>
      <c r="FY83" s="71">
        <f t="shared" si="221"/>
        <v>0.44444444444444442</v>
      </c>
      <c r="FZ83" s="71">
        <f t="shared" si="221"/>
        <v>0.88888888888888884</v>
      </c>
      <c r="GA83" s="71">
        <f t="shared" si="221"/>
        <v>0.44444444444444442</v>
      </c>
      <c r="GB83" s="71">
        <f t="shared" si="221"/>
        <v>0.66666666666666663</v>
      </c>
      <c r="GC83" s="71">
        <f t="shared" si="221"/>
        <v>0.44444444444444442</v>
      </c>
      <c r="GD83" s="71">
        <f t="shared" si="221"/>
        <v>0.66666666666666663</v>
      </c>
      <c r="GE83" s="71">
        <f t="shared" si="221"/>
        <v>0.44444444444444442</v>
      </c>
      <c r="GF83" s="71">
        <f t="shared" si="221"/>
        <v>0.66666666666666663</v>
      </c>
      <c r="GG83" s="71">
        <f t="shared" si="221"/>
        <v>0.22222222222222221</v>
      </c>
      <c r="GH83" s="71">
        <f t="shared" si="221"/>
        <v>0.33333333333333331</v>
      </c>
      <c r="GI83" s="71">
        <f t="shared" si="221"/>
        <v>0.33333333333333331</v>
      </c>
      <c r="GJ83" s="71">
        <f t="shared" ref="GJ83:IU83" si="222">GJ48/GJ80</f>
        <v>0.33333333333333331</v>
      </c>
      <c r="GK83" s="71">
        <f t="shared" si="222"/>
        <v>0.66666666666666663</v>
      </c>
      <c r="GL83" s="71">
        <f t="shared" si="222"/>
        <v>0.44444444444444442</v>
      </c>
      <c r="GM83" s="71">
        <f t="shared" si="222"/>
        <v>0.44444444444444442</v>
      </c>
      <c r="GN83" s="71">
        <f t="shared" si="222"/>
        <v>0.33333333333333331</v>
      </c>
      <c r="GO83" s="71">
        <f t="shared" si="222"/>
        <v>0.66666666666666663</v>
      </c>
      <c r="GP83" s="71">
        <f t="shared" si="222"/>
        <v>0.44444444444444442</v>
      </c>
      <c r="GQ83" s="71">
        <f t="shared" si="222"/>
        <v>0.22222222222222221</v>
      </c>
      <c r="GR83" s="71">
        <f t="shared" si="222"/>
        <v>0.44444444444444442</v>
      </c>
      <c r="GS83" s="71">
        <f t="shared" si="222"/>
        <v>0.77777777777777779</v>
      </c>
      <c r="GT83" s="71">
        <f t="shared" si="222"/>
        <v>0</v>
      </c>
      <c r="GU83" s="71">
        <f t="shared" si="222"/>
        <v>0.77777777777777779</v>
      </c>
      <c r="GV83" s="71">
        <f t="shared" si="222"/>
        <v>0.22222222222222221</v>
      </c>
      <c r="GW83" s="71">
        <f t="shared" si="222"/>
        <v>0.33333333333333331</v>
      </c>
      <c r="GX83" s="71">
        <f t="shared" si="222"/>
        <v>0.22222222222222221</v>
      </c>
      <c r="GY83" s="71">
        <f t="shared" si="222"/>
        <v>0.33333333333333331</v>
      </c>
      <c r="GZ83" s="71">
        <f t="shared" si="222"/>
        <v>0.1111111111111111</v>
      </c>
      <c r="HA83" s="71">
        <f t="shared" si="222"/>
        <v>0.55555555555555558</v>
      </c>
      <c r="HB83" s="71">
        <f t="shared" si="222"/>
        <v>0.1111111111111111</v>
      </c>
      <c r="HC83" s="71">
        <f t="shared" si="222"/>
        <v>0.22222222222222221</v>
      </c>
      <c r="HD83" s="71">
        <f t="shared" si="222"/>
        <v>0.55555555555555558</v>
      </c>
      <c r="HE83" s="71">
        <f t="shared" si="222"/>
        <v>0.33333333333333331</v>
      </c>
      <c r="HF83" s="71">
        <f t="shared" si="222"/>
        <v>0.55555555555555558</v>
      </c>
      <c r="HG83" s="71">
        <f t="shared" si="222"/>
        <v>0.33333333333333331</v>
      </c>
      <c r="HH83" s="71">
        <f t="shared" si="222"/>
        <v>0.55555555555555558</v>
      </c>
      <c r="HI83" s="71">
        <f t="shared" si="222"/>
        <v>0.77777777777777779</v>
      </c>
      <c r="HJ83" s="71">
        <f t="shared" si="222"/>
        <v>0.44444444444444442</v>
      </c>
      <c r="HK83" s="71">
        <f t="shared" si="222"/>
        <v>0.44444444444444442</v>
      </c>
      <c r="HL83" s="71">
        <f t="shared" si="222"/>
        <v>0.66666666666666663</v>
      </c>
      <c r="HM83" s="71">
        <f t="shared" si="222"/>
        <v>0.1111111111111111</v>
      </c>
      <c r="HN83" s="71">
        <f t="shared" si="222"/>
        <v>0.66666666666666663</v>
      </c>
      <c r="HO83" s="71">
        <f t="shared" si="222"/>
        <v>0.33333333333333331</v>
      </c>
      <c r="HP83" s="71">
        <f t="shared" si="222"/>
        <v>0.22222222222222221</v>
      </c>
      <c r="HQ83" s="71">
        <f t="shared" si="222"/>
        <v>0.55555555555555558</v>
      </c>
      <c r="HR83" s="71">
        <f t="shared" si="222"/>
        <v>0.1111111111111111</v>
      </c>
      <c r="HS83" s="71">
        <f t="shared" si="222"/>
        <v>0.1111111111111111</v>
      </c>
      <c r="HT83" s="71">
        <f t="shared" si="222"/>
        <v>0.44444444444444442</v>
      </c>
      <c r="HU83" s="71">
        <f t="shared" si="222"/>
        <v>0.1111111111111111</v>
      </c>
      <c r="HV83" s="71">
        <f t="shared" si="222"/>
        <v>0.1111111111111111</v>
      </c>
      <c r="HW83" s="71">
        <f t="shared" si="222"/>
        <v>0.66666666666666663</v>
      </c>
      <c r="HX83" s="71">
        <f t="shared" si="222"/>
        <v>0.22222222222222221</v>
      </c>
      <c r="HY83" s="71">
        <f t="shared" si="222"/>
        <v>0.22222222222222221</v>
      </c>
      <c r="HZ83" s="71">
        <f t="shared" si="222"/>
        <v>0.33333333333333331</v>
      </c>
      <c r="IA83" s="71">
        <f t="shared" si="222"/>
        <v>0.44444444444444442</v>
      </c>
      <c r="IB83" s="71">
        <f t="shared" si="222"/>
        <v>0.22222222222222221</v>
      </c>
      <c r="IC83" s="71">
        <f t="shared" si="222"/>
        <v>0.66666666666666663</v>
      </c>
      <c r="ID83" s="71">
        <f t="shared" si="222"/>
        <v>0.33333333333333331</v>
      </c>
      <c r="IE83" s="71">
        <f t="shared" si="222"/>
        <v>0.44444444444444442</v>
      </c>
      <c r="IF83" s="71">
        <f t="shared" si="222"/>
        <v>0.33333333333333331</v>
      </c>
      <c r="IG83" s="71">
        <f t="shared" si="222"/>
        <v>0.77777777777777779</v>
      </c>
      <c r="IH83" s="71">
        <f t="shared" si="222"/>
        <v>0.55555555555555558</v>
      </c>
      <c r="II83" s="71">
        <f t="shared" si="222"/>
        <v>0.33333333333333331</v>
      </c>
      <c r="IJ83" s="71">
        <f t="shared" si="222"/>
        <v>0.44444444444444442</v>
      </c>
      <c r="IK83" s="71">
        <f t="shared" si="222"/>
        <v>0.66666666666666663</v>
      </c>
      <c r="IL83" s="71">
        <f t="shared" si="222"/>
        <v>0.44444444444444442</v>
      </c>
      <c r="IM83" s="71">
        <f t="shared" si="222"/>
        <v>0.33333333333333331</v>
      </c>
      <c r="IN83" s="71">
        <f t="shared" si="222"/>
        <v>0.33333333333333331</v>
      </c>
      <c r="IO83" s="71">
        <f t="shared" si="222"/>
        <v>0.22222222222222221</v>
      </c>
      <c r="IP83" s="71">
        <f t="shared" si="222"/>
        <v>0.33333333333333331</v>
      </c>
      <c r="IQ83" s="71">
        <f t="shared" si="222"/>
        <v>0.1111111111111111</v>
      </c>
      <c r="IR83" s="71">
        <f t="shared" si="222"/>
        <v>0.22222222222222221</v>
      </c>
      <c r="IS83" s="71">
        <f t="shared" si="222"/>
        <v>0.1111111111111111</v>
      </c>
      <c r="IT83" s="71">
        <f t="shared" si="222"/>
        <v>0.33333333333333331</v>
      </c>
      <c r="IU83" s="71">
        <f t="shared" si="222"/>
        <v>0.1111111111111111</v>
      </c>
      <c r="IV83" s="71">
        <f t="shared" ref="IV83:JD83" si="223">IV48/IV80</f>
        <v>0.22222222222222221</v>
      </c>
      <c r="IW83" s="71">
        <f t="shared" si="223"/>
        <v>0.55555555555555558</v>
      </c>
      <c r="IX83" s="71">
        <f t="shared" si="223"/>
        <v>0.1111111111111111</v>
      </c>
      <c r="IY83" s="71">
        <f t="shared" si="223"/>
        <v>0.44444444444444442</v>
      </c>
      <c r="IZ83" s="71">
        <f t="shared" si="223"/>
        <v>0.55555555555555558</v>
      </c>
      <c r="JA83" s="71">
        <f t="shared" si="223"/>
        <v>0.22222222222222221</v>
      </c>
      <c r="JB83" s="71">
        <f t="shared" si="223"/>
        <v>0.33333333333333331</v>
      </c>
      <c r="JC83" s="71">
        <f t="shared" si="223"/>
        <v>0.22222222222222221</v>
      </c>
      <c r="JD83" s="71">
        <f t="shared" si="223"/>
        <v>0.44444444444444442</v>
      </c>
      <c r="JE83" s="71">
        <f t="shared" ref="JE83:JF83" si="224">JE48/JE80</f>
        <v>0.33333333333333331</v>
      </c>
      <c r="JF83" s="71">
        <f t="shared" si="224"/>
        <v>0.22222222222222221</v>
      </c>
      <c r="JG83" s="71">
        <f t="shared" ref="JG83:JH83" si="225">JG48/JG80</f>
        <v>0.55555555555555558</v>
      </c>
      <c r="JH83" s="71">
        <f t="shared" si="225"/>
        <v>0.22222222222222221</v>
      </c>
      <c r="JI83" s="71">
        <f t="shared" ref="JI83:JJ83" si="226">JI48/JI80</f>
        <v>0.44444444444444442</v>
      </c>
      <c r="JJ83" s="71">
        <f t="shared" si="226"/>
        <v>0.66666666666666663</v>
      </c>
      <c r="JK83" s="71">
        <f t="shared" ref="JK83:JL83" si="227">JK48/JK80</f>
        <v>0.66666666666666663</v>
      </c>
      <c r="JL83" s="71">
        <f t="shared" si="227"/>
        <v>0.55555555555555558</v>
      </c>
      <c r="JM83" s="71">
        <f t="shared" ref="JM83:JN83" si="228">JM48/JM80</f>
        <v>0.22222222222222221</v>
      </c>
      <c r="JN83" s="71">
        <f t="shared" si="228"/>
        <v>0.77777777777777779</v>
      </c>
      <c r="JO83" s="71">
        <f t="shared" ref="JO83:JP83" si="229">JO48/JO80</f>
        <v>0.55555555555555558</v>
      </c>
      <c r="JP83" s="71">
        <f t="shared" si="229"/>
        <v>1</v>
      </c>
      <c r="JQ83" s="71">
        <f t="shared" ref="JQ83:JR83" si="230">JQ48/JQ80</f>
        <v>0.44444444444444442</v>
      </c>
      <c r="JR83" s="71">
        <f t="shared" si="230"/>
        <v>0.77777777777777779</v>
      </c>
      <c r="JS83" s="71">
        <f t="shared" ref="JS83:JT83" si="231">JS48/JS80</f>
        <v>0.55555555555555558</v>
      </c>
      <c r="JT83" s="71">
        <f t="shared" si="231"/>
        <v>0.88888888888888884</v>
      </c>
      <c r="JU83" s="71">
        <f t="shared" ref="JU83:JV83" si="232">JU48/JU80</f>
        <v>0.88888888888888884</v>
      </c>
      <c r="JV83" s="71">
        <f t="shared" si="232"/>
        <v>0.88888888888888884</v>
      </c>
      <c r="JW83" s="71">
        <f t="shared" ref="JW83:JX83" si="233">JW48/JW80</f>
        <v>0.66666666666666663</v>
      </c>
      <c r="JX83" s="71">
        <f t="shared" si="233"/>
        <v>0.77777777777777779</v>
      </c>
      <c r="JY83" s="71">
        <f t="shared" ref="JY83:JZ83" si="234">JY48/JY80</f>
        <v>0.88888888888888884</v>
      </c>
      <c r="JZ83" s="71">
        <f t="shared" si="234"/>
        <v>1</v>
      </c>
      <c r="KA83" s="71">
        <f t="shared" ref="KA83:KB83" si="235">KA48/KA80</f>
        <v>0.77777777777777779</v>
      </c>
      <c r="KB83" s="71">
        <f t="shared" si="235"/>
        <v>0.77777777777777779</v>
      </c>
      <c r="KC83" s="71">
        <f t="shared" ref="KC83:KD83" si="236">KC48/KC80</f>
        <v>0.77777777777777779</v>
      </c>
      <c r="KD83" s="71">
        <f t="shared" si="236"/>
        <v>0.88888888888888884</v>
      </c>
      <c r="KE83" s="71">
        <f t="shared" ref="KE83:KG83" si="237">KE48/KE80</f>
        <v>0.77777777777777779</v>
      </c>
      <c r="KF83" s="71">
        <f t="shared" si="237"/>
        <v>0.66666666666666663</v>
      </c>
      <c r="KG83" s="71">
        <f t="shared" si="237"/>
        <v>1</v>
      </c>
      <c r="KH83" s="71">
        <f t="shared" ref="KH83:KI83" si="238">KH48/KH80</f>
        <v>0.88888888888888884</v>
      </c>
      <c r="KI83" s="71">
        <f t="shared" si="238"/>
        <v>0.55555555555555558</v>
      </c>
      <c r="KJ83" s="71">
        <f t="shared" ref="KJ83:KK83" si="239">KJ48/KJ80</f>
        <v>0.88888888888888884</v>
      </c>
      <c r="KK83" s="71">
        <f t="shared" si="239"/>
        <v>0.88888888888888884</v>
      </c>
      <c r="KL83" s="71">
        <f t="shared" ref="KL83:KM83" si="240">KL48/KL80</f>
        <v>0.77777777777777779</v>
      </c>
      <c r="KM83" s="71">
        <f t="shared" si="240"/>
        <v>0.77777777777777779</v>
      </c>
      <c r="KN83" s="71">
        <f t="shared" ref="KN83:KO83" si="241">KN48/KN80</f>
        <v>0.88888888888888884</v>
      </c>
      <c r="KO83" s="71">
        <f t="shared" si="241"/>
        <v>0.66666666666666663</v>
      </c>
      <c r="KP83" s="71">
        <f t="shared" ref="KP83:KQ83" si="242">KP48/KP80</f>
        <v>0.88888888888888884</v>
      </c>
      <c r="KQ83" s="71">
        <f t="shared" si="242"/>
        <v>0.88888888888888884</v>
      </c>
      <c r="KR83" s="71">
        <f t="shared" ref="KR83:KS83" si="243">KR48/KR80</f>
        <v>0.66666666666666663</v>
      </c>
      <c r="KS83" s="71">
        <f t="shared" si="243"/>
        <v>0.77777777777777779</v>
      </c>
      <c r="KT83" s="71">
        <f t="shared" ref="KT83:KU83" si="244">KT48/KT80</f>
        <v>0.88888888888888884</v>
      </c>
      <c r="KU83" s="71">
        <f t="shared" si="244"/>
        <v>0.66666666666666663</v>
      </c>
      <c r="KV83" s="71">
        <f t="shared" ref="KV83:KW83" si="245">KV48/KV80</f>
        <v>0.88888888888888884</v>
      </c>
      <c r="KW83" s="71">
        <f t="shared" si="245"/>
        <v>0.66666666666666663</v>
      </c>
      <c r="KX83" s="71">
        <f t="shared" ref="KX83:KY83" si="246">KX48/KX80</f>
        <v>0.66666666666666663</v>
      </c>
      <c r="KY83" s="71">
        <f t="shared" si="246"/>
        <v>1</v>
      </c>
      <c r="KZ83" s="71">
        <f t="shared" ref="KZ83:LA83" si="247">KZ48/KZ80</f>
        <v>0.77777777777777779</v>
      </c>
      <c r="LA83" s="71">
        <f t="shared" si="247"/>
        <v>0.66666666666666663</v>
      </c>
      <c r="LB83" s="71">
        <f t="shared" ref="LB83:LC83" si="248">LB48/LB80</f>
        <v>0.77777777777777779</v>
      </c>
      <c r="LC83" s="71">
        <f t="shared" si="248"/>
        <v>0.55555555555555558</v>
      </c>
      <c r="LD83" s="71">
        <f t="shared" ref="LD83:LE83" si="249">LD48/LD80</f>
        <v>0.66666666666666663</v>
      </c>
      <c r="LE83" s="71">
        <f t="shared" si="249"/>
        <v>0.77777777777777779</v>
      </c>
      <c r="LF83" s="71">
        <f t="shared" ref="LF83:LG83" si="250">LF48/LF80</f>
        <v>0.77777777777777779</v>
      </c>
      <c r="LG83" s="71">
        <f t="shared" si="250"/>
        <v>0.77777777777777779</v>
      </c>
      <c r="LH83" s="71">
        <f t="shared" ref="LH83:LI83" si="251">LH48/LH80</f>
        <v>0.77777777777777779</v>
      </c>
      <c r="LI83" s="71">
        <f t="shared" si="251"/>
        <v>0.77777777777777779</v>
      </c>
      <c r="LJ83" s="71">
        <f t="shared" ref="LJ83:LK83" si="252">LJ48/LJ80</f>
        <v>0.66666666666666663</v>
      </c>
      <c r="LK83" s="71">
        <f t="shared" si="252"/>
        <v>0.44444444444444442</v>
      </c>
      <c r="LL83" s="71">
        <f t="shared" ref="LL83:LM83" si="253">LL48/LL80</f>
        <v>1</v>
      </c>
      <c r="LM83" s="71">
        <f t="shared" si="253"/>
        <v>0.66666666666666663</v>
      </c>
      <c r="LN83" s="71">
        <f t="shared" ref="LN83:LO83" si="254">LN48/LN80</f>
        <v>0.88888888888888884</v>
      </c>
      <c r="LO83" s="71">
        <f t="shared" si="254"/>
        <v>0.88888888888888884</v>
      </c>
      <c r="LP83" s="71">
        <f t="shared" ref="LP83:LQ83" si="255">LP48/LP80</f>
        <v>0.44444444444444442</v>
      </c>
      <c r="LQ83" s="71">
        <f t="shared" si="255"/>
        <v>0.77777777777777779</v>
      </c>
      <c r="LR83" s="71">
        <f t="shared" ref="LR83:LS83" si="256">LR48/LR80</f>
        <v>0.88888888888888884</v>
      </c>
      <c r="LS83" s="71">
        <f t="shared" si="256"/>
        <v>1</v>
      </c>
      <c r="LT83" s="71">
        <f t="shared" ref="LT83:LU83" si="257">LT48/LT80</f>
        <v>0.66666666666666663</v>
      </c>
      <c r="LU83" s="71">
        <f t="shared" si="257"/>
        <v>0.77777777777777779</v>
      </c>
      <c r="LV83" s="71">
        <f t="shared" ref="LV83:LW83" si="258">LV48/LV80</f>
        <v>0.44444444444444442</v>
      </c>
      <c r="LW83" s="71">
        <f t="shared" si="258"/>
        <v>0.66666666666666663</v>
      </c>
      <c r="LX83" s="71">
        <f t="shared" ref="LX83:LY83" si="259">LX48/LX80</f>
        <v>0.55555555555555558</v>
      </c>
      <c r="LY83" s="71">
        <f t="shared" si="259"/>
        <v>0.88888888888888884</v>
      </c>
      <c r="LZ83" s="71">
        <f t="shared" ref="LZ83:MA83" si="260">LZ48/LZ80</f>
        <v>0.55555555555555558</v>
      </c>
      <c r="MA83" s="71">
        <f t="shared" si="260"/>
        <v>0.88888888888888884</v>
      </c>
      <c r="MB83" s="71">
        <f t="shared" ref="MB83:MC83" si="261">MB48/MB80</f>
        <v>0.77777777777777779</v>
      </c>
      <c r="MC83" s="71">
        <f t="shared" si="261"/>
        <v>0.66666666666666663</v>
      </c>
      <c r="MD83" s="71">
        <f t="shared" ref="MD83:ME83" si="262">MD48/MD80</f>
        <v>0.77777777777777779</v>
      </c>
      <c r="ME83" s="71">
        <f t="shared" si="262"/>
        <v>0.55555555555555558</v>
      </c>
      <c r="MF83" s="71">
        <f t="shared" ref="MF83:MG83" si="263">MF48/MF80</f>
        <v>0.66666666666666663</v>
      </c>
      <c r="MG83" s="71">
        <f t="shared" si="263"/>
        <v>0.77777777777777779</v>
      </c>
      <c r="MH83" s="71">
        <f t="shared" ref="MH83:MI83" si="264">MH48/MH80</f>
        <v>0.77777777777777779</v>
      </c>
      <c r="MI83" s="71">
        <f t="shared" si="264"/>
        <v>0.55555555555555558</v>
      </c>
      <c r="MJ83" s="71">
        <f t="shared" ref="MJ83:MK83" si="265">MJ48/MJ80</f>
        <v>1</v>
      </c>
      <c r="MK83" s="71">
        <f t="shared" si="265"/>
        <v>0.77777777777777779</v>
      </c>
      <c r="ML83" s="71">
        <f t="shared" ref="ML83:MM83" si="266">ML48/ML80</f>
        <v>0.66666666666666663</v>
      </c>
      <c r="MM83" s="71">
        <f t="shared" si="266"/>
        <v>0.88888888888888884</v>
      </c>
      <c r="MN83" s="71">
        <f t="shared" ref="MN83:MO83" si="267">MN48/MN80</f>
        <v>0.66666666666666663</v>
      </c>
      <c r="MO83" s="71">
        <f t="shared" si="267"/>
        <v>0.88888888888888884</v>
      </c>
      <c r="MP83" s="71">
        <f t="shared" ref="MP83:MQ83" si="268">MP48/MP80</f>
        <v>0.77777777777777779</v>
      </c>
      <c r="MQ83" s="71">
        <f t="shared" si="268"/>
        <v>0.55555555555555558</v>
      </c>
      <c r="MR83" s="71">
        <f t="shared" ref="MR83:MS83" si="269">MR48/MR80</f>
        <v>0.77777777777777779</v>
      </c>
      <c r="MS83" s="71">
        <f t="shared" si="269"/>
        <v>0.66666666666666663</v>
      </c>
      <c r="MT83" s="71">
        <f t="shared" ref="MT83:MU83" si="270">MT48/MT80</f>
        <v>0.88888888888888884</v>
      </c>
      <c r="MU83" s="71">
        <f t="shared" si="270"/>
        <v>0.66666666666666663</v>
      </c>
      <c r="MV83" s="71">
        <f t="shared" ref="MV83:MW83" si="271">MV48/MV80</f>
        <v>0.66666666666666663</v>
      </c>
      <c r="MW83" s="71">
        <f t="shared" si="271"/>
        <v>0.88888888888888884</v>
      </c>
      <c r="MX83" s="71">
        <f t="shared" ref="MX83:MY83" si="272">MX48/MX80</f>
        <v>0.88888888888888884</v>
      </c>
      <c r="MY83" s="71">
        <f t="shared" si="272"/>
        <v>0.55555555555555558</v>
      </c>
      <c r="MZ83" s="71">
        <f t="shared" ref="MZ83:NA83" si="273">MZ48/MZ80</f>
        <v>1</v>
      </c>
      <c r="NA83" s="71">
        <f t="shared" si="273"/>
        <v>0.66666666666666663</v>
      </c>
      <c r="NB83" s="71">
        <f t="shared" ref="NB83:NC83" si="274">NB48/NB80</f>
        <v>1</v>
      </c>
      <c r="NC83" s="71">
        <f t="shared" si="274"/>
        <v>0.55555555555555558</v>
      </c>
      <c r="ND83" s="71">
        <f t="shared" ref="ND83:NE83" si="275">ND48/ND80</f>
        <v>1</v>
      </c>
      <c r="NE83" s="71">
        <f t="shared" si="275"/>
        <v>0.44444444444444442</v>
      </c>
      <c r="NF83" s="71">
        <f t="shared" ref="NF83:NG83" si="276">NF48/NF80</f>
        <v>0.88888888888888884</v>
      </c>
      <c r="NG83" s="71">
        <f t="shared" si="276"/>
        <v>0.77777777777777779</v>
      </c>
      <c r="NH83" s="71">
        <f t="shared" ref="NH83:NI83" si="277">NH48/NH80</f>
        <v>0.66666666666666663</v>
      </c>
      <c r="NI83" s="71">
        <f t="shared" si="277"/>
        <v>0.88888888888888884</v>
      </c>
      <c r="NJ83" s="71">
        <f t="shared" ref="NJ83:NK83" si="278">NJ48/NJ80</f>
        <v>0.77777777777777779</v>
      </c>
      <c r="NK83" s="71">
        <f t="shared" si="278"/>
        <v>0.77777777777777779</v>
      </c>
      <c r="NL83" s="71">
        <f t="shared" ref="NL83:NM83" si="279">NL48/NL80</f>
        <v>0.66666666666666663</v>
      </c>
      <c r="NM83" s="71">
        <f t="shared" si="279"/>
        <v>0.66666666666666663</v>
      </c>
      <c r="NN83" s="71">
        <f t="shared" ref="NN83:NO83" si="280">NN48/NN80</f>
        <v>0.77777777777777779</v>
      </c>
      <c r="NO83" s="71">
        <f t="shared" si="280"/>
        <v>0.55555555555555558</v>
      </c>
      <c r="NP83" s="71">
        <f t="shared" ref="NP83:NQ83" si="281">NP48/NP80</f>
        <v>0.66666666666666663</v>
      </c>
      <c r="NQ83" s="71">
        <f t="shared" si="281"/>
        <v>0.77777777777777779</v>
      </c>
      <c r="NR83" s="71">
        <f t="shared" ref="NR83:NS83" si="282">NR48/NR80</f>
        <v>0.77777777777777779</v>
      </c>
      <c r="NS83" s="71">
        <f t="shared" si="282"/>
        <v>0.66666666666666663</v>
      </c>
      <c r="NT83" s="71">
        <f t="shared" ref="NT83:NU83" si="283">NT48/NT80</f>
        <v>0.33333333333333331</v>
      </c>
      <c r="NU83" s="71">
        <f t="shared" si="283"/>
        <v>0.77777777777777779</v>
      </c>
      <c r="NV83" s="71">
        <f t="shared" ref="NV83:NW83" si="284">NV48/NV80</f>
        <v>0.44444444444444442</v>
      </c>
      <c r="NW83" s="71">
        <f t="shared" si="284"/>
        <v>0.66666666666666663</v>
      </c>
      <c r="NX83" s="71">
        <f t="shared" ref="NX83:NY83" si="285">NX48/NX80</f>
        <v>0.66666666666666663</v>
      </c>
      <c r="NY83" s="71">
        <f t="shared" si="285"/>
        <v>0.88888888888888884</v>
      </c>
      <c r="NZ83" s="71">
        <f t="shared" ref="NZ83:OA83" si="286">NZ48/NZ80</f>
        <v>0.33333333333333331</v>
      </c>
      <c r="OA83" s="71">
        <f t="shared" si="286"/>
        <v>0.55555555555555558</v>
      </c>
      <c r="OB83" s="71">
        <f t="shared" ref="OB83:OC83" si="287">OB48/OB80</f>
        <v>0.55555555555555558</v>
      </c>
      <c r="OC83" s="71">
        <f t="shared" si="287"/>
        <v>0.44444444444444442</v>
      </c>
      <c r="OD83" s="71">
        <f t="shared" ref="OD83:OE83" si="288">OD48/OD80</f>
        <v>0.44444444444444442</v>
      </c>
      <c r="OE83" s="71">
        <f t="shared" si="288"/>
        <v>0.55555555555555558</v>
      </c>
      <c r="OF83" s="71">
        <f t="shared" ref="OF83:OG83" si="289">OF48/OF80</f>
        <v>0.44444444444444442</v>
      </c>
      <c r="OG83" s="71">
        <f t="shared" si="289"/>
        <v>0.55555555555555558</v>
      </c>
      <c r="OH83" s="71">
        <f t="shared" ref="OH83:OI83" si="290">OH48/OH80</f>
        <v>0.55555555555555558</v>
      </c>
      <c r="OI83" s="71">
        <f t="shared" si="290"/>
        <v>0.22222222222222221</v>
      </c>
      <c r="OJ83" s="71">
        <f t="shared" ref="OJ83:OK83" si="291">OJ48/OJ80</f>
        <v>0.66666666666666663</v>
      </c>
      <c r="OK83" s="71">
        <f t="shared" si="291"/>
        <v>0.22222222222222221</v>
      </c>
      <c r="OL83" s="71">
        <f t="shared" ref="OL83:OM83" si="292">OL48/OL80</f>
        <v>0.66666666666666663</v>
      </c>
      <c r="OM83" s="71">
        <f t="shared" si="292"/>
        <v>0.22222222222222221</v>
      </c>
      <c r="ON83" s="71">
        <f t="shared" ref="ON83:OO83" si="293">ON48/ON80</f>
        <v>0.33333333333333331</v>
      </c>
      <c r="OO83" s="71">
        <f t="shared" si="293"/>
        <v>0.66666666666666663</v>
      </c>
      <c r="OP83" s="71">
        <f t="shared" ref="OP83:OQ83" si="294">OP48/OP80</f>
        <v>0.55555555555555558</v>
      </c>
      <c r="OQ83" s="71">
        <f t="shared" si="294"/>
        <v>0.44444444444444442</v>
      </c>
      <c r="OR83" s="71">
        <f t="shared" ref="OR83:OS83" si="295">OR48/OR80</f>
        <v>0.55555555555555558</v>
      </c>
      <c r="OS83" s="71">
        <f t="shared" si="295"/>
        <v>0.55555555555555558</v>
      </c>
      <c r="OT83" s="71">
        <f t="shared" ref="OT83:OU83" si="296">OT48/OT80</f>
        <v>0.33333333333333331</v>
      </c>
      <c r="OU83" s="71">
        <f t="shared" si="296"/>
        <v>0.66666666666666663</v>
      </c>
      <c r="OV83" s="71">
        <f t="shared" ref="OV83:OW83" si="297">OV48/OV80</f>
        <v>0.55555555555555558</v>
      </c>
      <c r="OW83" s="71">
        <f t="shared" si="297"/>
        <v>0.33333333333333331</v>
      </c>
      <c r="OX83" s="71">
        <f t="shared" ref="OX83:OY83" si="298">OX48/OX80</f>
        <v>0.55555555555555558</v>
      </c>
      <c r="OY83" s="71">
        <f t="shared" si="298"/>
        <v>0.44444444444444442</v>
      </c>
      <c r="OZ83" s="71">
        <f t="shared" ref="OZ83:PA83" si="299">OZ48/OZ80</f>
        <v>0.33333333333333331</v>
      </c>
      <c r="PA83" s="71">
        <f t="shared" si="299"/>
        <v>0.55555555555555558</v>
      </c>
      <c r="PB83" s="71">
        <f t="shared" ref="PB83:PC83" si="300">PB48/PB80</f>
        <v>0.44444444444444442</v>
      </c>
      <c r="PC83" s="71">
        <f t="shared" si="300"/>
        <v>0.55555555555555558</v>
      </c>
      <c r="PD83" s="71">
        <f t="shared" ref="PD83:PE83" si="301">PD48/PD80</f>
        <v>0.55555555555555558</v>
      </c>
      <c r="PE83" s="71">
        <f t="shared" si="301"/>
        <v>0.55555555555555558</v>
      </c>
      <c r="PF83" s="71">
        <f t="shared" ref="PF83:PG83" si="302">PF48/PF80</f>
        <v>0.44444444444444442</v>
      </c>
      <c r="PG83" s="71">
        <f t="shared" si="302"/>
        <v>0.55555555555555558</v>
      </c>
      <c r="PH83" s="71">
        <f t="shared" ref="PH83:PI83" si="303">PH48/PH80</f>
        <v>0.55555555555555558</v>
      </c>
      <c r="PI83" s="71">
        <f t="shared" si="303"/>
        <v>0.55555555555555558</v>
      </c>
      <c r="PJ83" s="71">
        <f t="shared" ref="PJ83:PK83" si="304">PJ48/PJ80</f>
        <v>0.22222222222222221</v>
      </c>
      <c r="PK83" s="71">
        <f t="shared" si="304"/>
        <v>0.33333333333333331</v>
      </c>
      <c r="PL83" s="71">
        <f t="shared" ref="PL83:PM83" si="305">PL48/PL80</f>
        <v>0.55555555555555558</v>
      </c>
      <c r="PM83" s="71">
        <f t="shared" si="305"/>
        <v>0.66666666666666663</v>
      </c>
      <c r="PN83" s="71">
        <f t="shared" ref="PN83:PO83" si="306">PN48/PN80</f>
        <v>0.5</v>
      </c>
      <c r="PO83" s="71">
        <f t="shared" si="306"/>
        <v>0.875</v>
      </c>
      <c r="PP83" s="71">
        <f t="shared" ref="PP83:PQ83" si="307">PP48/PP80</f>
        <v>0.625</v>
      </c>
      <c r="PQ83" s="71">
        <f t="shared" si="307"/>
        <v>0.375</v>
      </c>
      <c r="PR83" s="71">
        <f t="shared" ref="PR83:PS83" si="308">PR48/PR80</f>
        <v>0.75</v>
      </c>
      <c r="PS83" s="71">
        <f t="shared" si="308"/>
        <v>0.25</v>
      </c>
      <c r="PT83" s="71">
        <f t="shared" ref="PT83:PU83" si="309">PT48/PT80</f>
        <v>0.5</v>
      </c>
      <c r="PU83" s="71">
        <f t="shared" si="309"/>
        <v>0.625</v>
      </c>
      <c r="PV83" s="71">
        <f t="shared" ref="PV83:PW83" si="310">PV48/PV80</f>
        <v>0.375</v>
      </c>
      <c r="PW83" s="71">
        <f t="shared" si="310"/>
        <v>0.625</v>
      </c>
      <c r="PX83" s="71">
        <f t="shared" ref="PX83:PY83" si="311">PX48/PX80</f>
        <v>0.625</v>
      </c>
      <c r="PY83" s="71">
        <f t="shared" si="311"/>
        <v>0.625</v>
      </c>
      <c r="PZ83" s="71">
        <f t="shared" ref="PZ83:QA83" si="312">PZ48/PZ80</f>
        <v>0.5</v>
      </c>
      <c r="QA83" s="71">
        <f t="shared" si="312"/>
        <v>0.5</v>
      </c>
      <c r="QB83" s="71">
        <f t="shared" ref="QB83:QC83" si="313">QB48/QB80</f>
        <v>0.625</v>
      </c>
      <c r="QC83" s="71">
        <f t="shared" si="313"/>
        <v>0.5</v>
      </c>
      <c r="QD83" s="71">
        <f t="shared" ref="QD83:QE83" si="314">QD48/QD80</f>
        <v>0.625</v>
      </c>
      <c r="QE83" s="71">
        <f t="shared" si="314"/>
        <v>0.625</v>
      </c>
      <c r="QF83" s="71">
        <f t="shared" ref="QF83:QG83" si="315">QF48/QF80</f>
        <v>0.5</v>
      </c>
      <c r="QG83" s="71">
        <f t="shared" si="315"/>
        <v>0.5</v>
      </c>
      <c r="QH83" s="71">
        <f t="shared" ref="QH83:QI83" si="316">QH48/QH80</f>
        <v>0.375</v>
      </c>
      <c r="QI83" s="71">
        <f t="shared" si="316"/>
        <v>0.375</v>
      </c>
      <c r="QJ83" s="71">
        <f t="shared" ref="QJ83:QK83" si="317">QJ48/QJ80</f>
        <v>0.625</v>
      </c>
      <c r="QK83" s="71">
        <f t="shared" si="317"/>
        <v>0.375</v>
      </c>
      <c r="QL83" s="71">
        <f t="shared" ref="QL83:QM83" si="318">QL48/QL80</f>
        <v>0.625</v>
      </c>
      <c r="QM83" s="71">
        <f t="shared" si="318"/>
        <v>0.5</v>
      </c>
      <c r="QN83" s="71">
        <f t="shared" ref="QN83:QO83" si="319">QN48/QN80</f>
        <v>0.375</v>
      </c>
      <c r="QO83" s="71">
        <f t="shared" si="319"/>
        <v>0.25</v>
      </c>
      <c r="QP83" s="71">
        <f t="shared" ref="QP83:QQ83" si="320">QP48/QP80</f>
        <v>0.625</v>
      </c>
      <c r="QQ83" s="71">
        <f t="shared" si="320"/>
        <v>0.25</v>
      </c>
      <c r="QR83" s="71">
        <f t="shared" ref="QR83:QS83" si="321">QR48/QR80</f>
        <v>0.25</v>
      </c>
      <c r="QS83" s="71">
        <f t="shared" si="321"/>
        <v>0.375</v>
      </c>
      <c r="QT83" s="71">
        <f t="shared" ref="QT83:QU83" si="322">QT48/QT80</f>
        <v>0.375</v>
      </c>
      <c r="QU83" s="71">
        <f t="shared" si="322"/>
        <v>0.375</v>
      </c>
      <c r="QV83" s="71">
        <f t="shared" ref="QV83:QW83" si="323">QV48/QV80</f>
        <v>0.375</v>
      </c>
      <c r="QW83" s="71">
        <f t="shared" si="323"/>
        <v>0.125</v>
      </c>
      <c r="QX83" s="71">
        <f t="shared" ref="QX83:QY83" si="324">QX48/QX80</f>
        <v>0.625</v>
      </c>
      <c r="QY83" s="71">
        <f t="shared" si="324"/>
        <v>0.25</v>
      </c>
      <c r="QZ83" s="71">
        <f t="shared" ref="QZ83:RA83" si="325">QZ48/QZ80</f>
        <v>0.5</v>
      </c>
      <c r="RA83" s="71">
        <f t="shared" si="325"/>
        <v>0.125</v>
      </c>
      <c r="RB83" s="71">
        <f t="shared" ref="RB83:RC83" si="326">RB48/RB80</f>
        <v>0.625</v>
      </c>
      <c r="RC83" s="71">
        <f t="shared" si="326"/>
        <v>0.125</v>
      </c>
      <c r="RD83" s="71">
        <f t="shared" ref="RD83:RE83" si="327">RD48/RD80</f>
        <v>0.625</v>
      </c>
      <c r="RE83" s="71">
        <f t="shared" si="327"/>
        <v>0.25</v>
      </c>
      <c r="RF83" s="71">
        <f t="shared" ref="RF83:RG83" si="328">RF48/RF80</f>
        <v>0.25</v>
      </c>
      <c r="RG83" s="71">
        <f t="shared" si="328"/>
        <v>0.25</v>
      </c>
      <c r="RH83" s="71">
        <f t="shared" ref="RH83:RI83" si="329">RH48/RH80</f>
        <v>0.375</v>
      </c>
      <c r="RI83" s="71">
        <f t="shared" si="329"/>
        <v>0.25</v>
      </c>
      <c r="RJ83" s="71">
        <f t="shared" ref="RJ83:RK83" si="330">RJ48/RJ80</f>
        <v>0.125</v>
      </c>
      <c r="RK83" s="71">
        <f t="shared" si="330"/>
        <v>0.5</v>
      </c>
      <c r="RL83" s="71">
        <f t="shared" ref="RL83:RM83" si="331">RL48/RL80</f>
        <v>0.25</v>
      </c>
      <c r="RM83" s="71">
        <f t="shared" si="331"/>
        <v>0.375</v>
      </c>
      <c r="RN83" s="71">
        <f t="shared" ref="RN83:RO83" si="332">RN48/RN80</f>
        <v>0.375</v>
      </c>
      <c r="RO83" s="71">
        <f t="shared" si="332"/>
        <v>0.375</v>
      </c>
      <c r="RP83" s="71">
        <f t="shared" ref="RP83:RQ83" si="333">RP48/RP80</f>
        <v>0.625</v>
      </c>
      <c r="RQ83" s="71">
        <f t="shared" si="333"/>
        <v>0.625</v>
      </c>
      <c r="RR83" s="71">
        <f t="shared" ref="RR83:RS83" si="334">RR48/RR80</f>
        <v>0.375</v>
      </c>
      <c r="RS83" s="71">
        <f t="shared" si="334"/>
        <v>0.375</v>
      </c>
      <c r="RT83" s="71">
        <f t="shared" ref="RT83:RU83" si="335">RT48/RT80</f>
        <v>0.5</v>
      </c>
      <c r="RU83" s="71">
        <f t="shared" si="335"/>
        <v>0.25</v>
      </c>
      <c r="RV83" s="71">
        <f t="shared" ref="RV83:RW83" si="336">RV48/RV80</f>
        <v>0.375</v>
      </c>
      <c r="RW83" s="71">
        <f t="shared" si="336"/>
        <v>0.375</v>
      </c>
      <c r="RX83" s="71">
        <f t="shared" ref="RX83:RY83" si="337">RX48/RX80</f>
        <v>0.5</v>
      </c>
      <c r="RY83" s="71">
        <f t="shared" si="337"/>
        <v>0.125</v>
      </c>
      <c r="RZ83" s="71">
        <f t="shared" ref="RZ83:SA83" si="338">RZ48/RZ80</f>
        <v>0.5</v>
      </c>
      <c r="SA83" s="71">
        <f t="shared" si="338"/>
        <v>0.375</v>
      </c>
      <c r="SB83" s="71">
        <f t="shared" ref="SB83:SC83" si="339">SB48/SB80</f>
        <v>0.5</v>
      </c>
      <c r="SC83" s="71">
        <f t="shared" si="339"/>
        <v>0.25</v>
      </c>
      <c r="SD83" s="71">
        <f t="shared" ref="SD83:SE83" si="340">SD48/SD80</f>
        <v>0.125</v>
      </c>
      <c r="SE83" s="71">
        <f t="shared" si="340"/>
        <v>0.25</v>
      </c>
      <c r="SF83" s="71">
        <f t="shared" ref="SF83:SG83" si="341">SF48/SF80</f>
        <v>0.25</v>
      </c>
      <c r="SG83" s="71">
        <f t="shared" si="341"/>
        <v>0.375</v>
      </c>
      <c r="SH83" s="71">
        <f t="shared" ref="SH83:SI83" si="342">SH48/SH80</f>
        <v>0.125</v>
      </c>
      <c r="SI83" s="71">
        <f t="shared" si="342"/>
        <v>0.25</v>
      </c>
      <c r="SJ83" s="71">
        <f t="shared" ref="SJ83:SK83" si="343">SJ48/SJ80</f>
        <v>0.375</v>
      </c>
      <c r="SK83" s="71">
        <f t="shared" si="343"/>
        <v>0.25</v>
      </c>
      <c r="SL83" s="71">
        <f t="shared" ref="SL83:SM83" si="344">SL48/SL80</f>
        <v>0.125</v>
      </c>
      <c r="SM83" s="71">
        <f t="shared" si="344"/>
        <v>0.375</v>
      </c>
      <c r="SN83" s="71">
        <f t="shared" ref="SN83:SO83" si="345">SN48/SN80</f>
        <v>0.375</v>
      </c>
      <c r="SO83" s="71">
        <f t="shared" si="345"/>
        <v>0</v>
      </c>
      <c r="SP83" s="71">
        <f t="shared" ref="SP83:SQ83" si="346">SP48/SP80</f>
        <v>0.25</v>
      </c>
      <c r="SQ83" s="71">
        <f t="shared" si="346"/>
        <v>0.375</v>
      </c>
      <c r="SR83" s="71">
        <f t="shared" ref="SR83:SS83" si="347">SR48/SR80</f>
        <v>0.125</v>
      </c>
      <c r="SS83" s="71">
        <f t="shared" si="347"/>
        <v>0.5</v>
      </c>
      <c r="ST83" s="71">
        <f t="shared" ref="ST83:SU83" si="348">ST48/ST80</f>
        <v>0.375</v>
      </c>
      <c r="SU83" s="71">
        <f t="shared" si="348"/>
        <v>0.375</v>
      </c>
      <c r="SV83" s="71">
        <f t="shared" ref="SV83:SW83" si="349">SV48/SV80</f>
        <v>0.375</v>
      </c>
      <c r="SW83" s="71">
        <f t="shared" si="349"/>
        <v>0.5</v>
      </c>
      <c r="SX83" s="71">
        <f t="shared" ref="SX83:SY83" si="350">SX48/SX80</f>
        <v>0.25</v>
      </c>
      <c r="SY83" s="71">
        <f t="shared" si="350"/>
        <v>0.25</v>
      </c>
      <c r="SZ83" s="71">
        <f t="shared" ref="SZ83:TA83" si="351">SZ48/SZ80</f>
        <v>0.5</v>
      </c>
      <c r="TA83" s="71">
        <f t="shared" si="351"/>
        <v>0.375</v>
      </c>
      <c r="TB83" s="71">
        <f t="shared" ref="TB83:TC83" si="352">TB48/TB80</f>
        <v>0.125</v>
      </c>
      <c r="TC83" s="71">
        <f t="shared" si="352"/>
        <v>0.5</v>
      </c>
      <c r="TD83" s="71">
        <f t="shared" ref="TD83:TE83" si="353">TD48/TD80</f>
        <v>0.125</v>
      </c>
      <c r="TE83" s="71">
        <f t="shared" si="353"/>
        <v>0.25</v>
      </c>
      <c r="TF83" s="71">
        <f t="shared" ref="TF83:TH83" si="354">TF48/TF80</f>
        <v>0.375</v>
      </c>
      <c r="TG83" s="71">
        <f t="shared" si="354"/>
        <v>0</v>
      </c>
      <c r="TH83" s="71">
        <f t="shared" si="354"/>
        <v>0.375</v>
      </c>
      <c r="TI83" s="71">
        <f t="shared" ref="TI83:TJ83" si="355">TI48/TI80</f>
        <v>0.25</v>
      </c>
      <c r="TJ83" s="71">
        <f t="shared" si="355"/>
        <v>0.25</v>
      </c>
      <c r="TK83" s="71">
        <f t="shared" ref="TK83:TL83" si="356">TK48/TK80</f>
        <v>0.125</v>
      </c>
      <c r="TL83" s="71">
        <f t="shared" si="356"/>
        <v>0.5</v>
      </c>
      <c r="TM83" s="71">
        <f t="shared" ref="TM83:TN83" si="357">TM48/TM80</f>
        <v>0.375</v>
      </c>
      <c r="TN83" s="71">
        <f t="shared" si="357"/>
        <v>0.25</v>
      </c>
      <c r="TO83" s="71">
        <f t="shared" ref="TO83:TP83" si="358">TO48/TO80</f>
        <v>0.375</v>
      </c>
      <c r="TP83" s="71">
        <f t="shared" si="358"/>
        <v>0.25</v>
      </c>
      <c r="TQ83" s="71">
        <f t="shared" ref="TQ83:TR83" si="359">TQ48/TQ80</f>
        <v>0.25</v>
      </c>
      <c r="TR83" s="71">
        <f t="shared" si="359"/>
        <v>0.125</v>
      </c>
      <c r="TS83" s="71">
        <f t="shared" ref="TS83:TT83" si="360">TS48/TS80</f>
        <v>0.5</v>
      </c>
      <c r="TT83" s="71">
        <f t="shared" si="360"/>
        <v>0.125</v>
      </c>
      <c r="TU83" s="71">
        <f t="shared" ref="TU83:TV83" si="361">TU48/TU80</f>
        <v>0.375</v>
      </c>
      <c r="TV83" s="71">
        <f t="shared" si="361"/>
        <v>0.5</v>
      </c>
      <c r="TW83" s="71">
        <f t="shared" ref="TW83:TX83" si="362">TW48/TW80</f>
        <v>0.25</v>
      </c>
      <c r="TX83" s="71">
        <f t="shared" si="362"/>
        <v>0.25</v>
      </c>
      <c r="TY83" s="71">
        <f t="shared" ref="TY83:TZ83" si="363">TY48/TY80</f>
        <v>0.5</v>
      </c>
      <c r="TZ83" s="71">
        <f t="shared" si="363"/>
        <v>0.25</v>
      </c>
      <c r="UA83" s="71">
        <f t="shared" ref="UA83:UB83" si="364">UA48/UA80</f>
        <v>0.625</v>
      </c>
      <c r="UB83" s="71">
        <f t="shared" si="364"/>
        <v>0.5</v>
      </c>
      <c r="UC83" s="71">
        <f t="shared" ref="UC83:UD83" si="365">UC48/UC80</f>
        <v>0.5</v>
      </c>
      <c r="UD83" s="71">
        <f t="shared" si="365"/>
        <v>0.375</v>
      </c>
      <c r="UE83" s="71">
        <f t="shared" ref="UE83:UF83" si="366">UE48/UE80</f>
        <v>0.5</v>
      </c>
      <c r="UF83" s="71">
        <f t="shared" si="366"/>
        <v>0.25</v>
      </c>
      <c r="UG83" s="71">
        <f t="shared" ref="UG83:UH83" si="367">UG48/UG80</f>
        <v>0.375</v>
      </c>
      <c r="UH83" s="71">
        <f t="shared" si="367"/>
        <v>0.5</v>
      </c>
      <c r="UI83" s="71">
        <f t="shared" ref="UI83:UJ83" si="368">UI48/UI80</f>
        <v>0.25</v>
      </c>
      <c r="UJ83" s="71">
        <f t="shared" si="368"/>
        <v>0.375</v>
      </c>
      <c r="UK83" s="71">
        <f t="shared" ref="UK83:UL83" si="369">UK48/UK80</f>
        <v>0.25</v>
      </c>
      <c r="UL83" s="71">
        <f t="shared" si="369"/>
        <v>0.125</v>
      </c>
      <c r="UM83" s="71">
        <f t="shared" ref="UM83:UN83" si="370">UM48/UM80</f>
        <v>0.375</v>
      </c>
      <c r="UN83" s="71">
        <f t="shared" si="370"/>
        <v>0.25</v>
      </c>
      <c r="UO83" s="71">
        <f t="shared" ref="UO83:UP83" si="371">UO48/UO80</f>
        <v>0.375</v>
      </c>
      <c r="UP83" s="71">
        <f t="shared" si="371"/>
        <v>0.375</v>
      </c>
      <c r="UQ83" s="71">
        <f t="shared" ref="UQ83:UR83" si="372">UQ48/UQ80</f>
        <v>0.375</v>
      </c>
      <c r="UR83" s="71">
        <f t="shared" si="372"/>
        <v>0.125</v>
      </c>
      <c r="US83" s="71">
        <f t="shared" ref="US83:UT83" si="373">US48/US80</f>
        <v>0.375</v>
      </c>
      <c r="UT83" s="71">
        <f t="shared" si="373"/>
        <v>0.375</v>
      </c>
      <c r="UU83" s="71">
        <f t="shared" ref="UU83:UV83" si="374">UU48/UU80</f>
        <v>0.125</v>
      </c>
      <c r="UV83" s="71">
        <f t="shared" si="374"/>
        <v>0.625</v>
      </c>
      <c r="UW83" s="71">
        <f t="shared" ref="UW83:UX83" si="375">UW48/UW80</f>
        <v>0.25</v>
      </c>
      <c r="UX83" s="71">
        <f t="shared" si="375"/>
        <v>0.375</v>
      </c>
      <c r="UY83" s="71">
        <f t="shared" ref="UY83:UZ83" si="376">UY48/UY80</f>
        <v>0.5</v>
      </c>
      <c r="UZ83" s="71">
        <f t="shared" si="376"/>
        <v>0.625</v>
      </c>
      <c r="VA83" s="71">
        <f t="shared" ref="VA83:VB83" si="377">VA48/VA80</f>
        <v>0</v>
      </c>
      <c r="VB83" s="71">
        <f t="shared" si="377"/>
        <v>0.5</v>
      </c>
      <c r="VC83" s="71">
        <f t="shared" ref="VC83:VD83" si="378">VC48/VC80</f>
        <v>0.625</v>
      </c>
      <c r="VD83" s="71">
        <f t="shared" si="378"/>
        <v>0.25</v>
      </c>
      <c r="VE83" s="71">
        <f t="shared" ref="VE83:VF83" si="379">VE48/VE80</f>
        <v>0.375</v>
      </c>
      <c r="VF83" s="71">
        <f t="shared" si="379"/>
        <v>0</v>
      </c>
      <c r="VG83" s="71">
        <f t="shared" ref="VG83:VH83" si="380">VG48/VG80</f>
        <v>0.375</v>
      </c>
      <c r="VH83" s="71">
        <f t="shared" si="380"/>
        <v>0.5</v>
      </c>
      <c r="VI83" s="71">
        <f t="shared" ref="VI83:VJ83" si="381">VI48/VI80</f>
        <v>0.375</v>
      </c>
      <c r="VJ83" s="71">
        <f t="shared" si="381"/>
        <v>0.375</v>
      </c>
      <c r="VK83" s="71">
        <f t="shared" ref="VK83:VL83" si="382">VK48/VK80</f>
        <v>0.25</v>
      </c>
      <c r="VL83" s="71">
        <f t="shared" si="382"/>
        <v>0.75</v>
      </c>
      <c r="VM83" s="71">
        <f t="shared" ref="VM83:VN83" si="383">VM48/VM80</f>
        <v>0.375</v>
      </c>
      <c r="VN83" s="71">
        <f t="shared" si="383"/>
        <v>0.625</v>
      </c>
      <c r="VO83" s="71">
        <f t="shared" ref="VO83:VP83" si="384">VO48/VO80</f>
        <v>0.625</v>
      </c>
      <c r="VP83" s="71">
        <f t="shared" si="384"/>
        <v>0.75</v>
      </c>
      <c r="VQ83" s="71">
        <f t="shared" ref="VQ83:VR83" si="385">VQ48/VQ80</f>
        <v>0.625</v>
      </c>
      <c r="VR83" s="71">
        <f t="shared" si="385"/>
        <v>0.625</v>
      </c>
      <c r="VS83" s="71">
        <f t="shared" ref="VS83:VT83" si="386">VS48/VS80</f>
        <v>0.875</v>
      </c>
      <c r="VT83" s="71">
        <f t="shared" si="386"/>
        <v>0.5</v>
      </c>
      <c r="VU83" s="71">
        <f t="shared" ref="VU83:VV83" si="387">VU48/VU80</f>
        <v>0.875</v>
      </c>
      <c r="VV83" s="71">
        <f t="shared" si="387"/>
        <v>0.375</v>
      </c>
      <c r="VW83" s="71">
        <f t="shared" ref="VW83:VX83" si="388">VW48/VW80</f>
        <v>0.875</v>
      </c>
      <c r="VX83" s="71">
        <f t="shared" si="388"/>
        <v>0.375</v>
      </c>
      <c r="VY83" s="71">
        <f t="shared" ref="VY83:VZ83" si="389">VY48/VY80</f>
        <v>0.625</v>
      </c>
      <c r="VZ83" s="71">
        <f t="shared" si="389"/>
        <v>0.5</v>
      </c>
      <c r="WA83" s="71">
        <f t="shared" ref="WA83:WB83" si="390">WA48/WA80</f>
        <v>0.5</v>
      </c>
      <c r="WB83" s="71">
        <f t="shared" si="390"/>
        <v>0.375</v>
      </c>
      <c r="WC83" s="71">
        <f t="shared" ref="WC83:WD83" si="391">WC48/WC80</f>
        <v>0.75</v>
      </c>
      <c r="WD83" s="71">
        <f t="shared" si="391"/>
        <v>0.5</v>
      </c>
      <c r="WE83" s="71">
        <f t="shared" ref="WE83:WF83" si="392">WE48/WE80</f>
        <v>0.875</v>
      </c>
      <c r="WF83" s="71">
        <f t="shared" si="392"/>
        <v>0.5</v>
      </c>
      <c r="WG83" s="71">
        <f t="shared" ref="WG83:WH83" si="393">WG48/WG80</f>
        <v>0.375</v>
      </c>
      <c r="WH83" s="71">
        <f t="shared" si="393"/>
        <v>0.75</v>
      </c>
      <c r="WI83" s="71">
        <f t="shared" ref="WI83:WJ83" si="394">WI48/WI80</f>
        <v>0.5</v>
      </c>
      <c r="WJ83" s="71">
        <f t="shared" si="394"/>
        <v>0.625</v>
      </c>
      <c r="WK83" s="71">
        <f t="shared" ref="WK83:WL83" si="395">WK48/WK80</f>
        <v>0.625</v>
      </c>
      <c r="WL83" s="71">
        <f t="shared" si="395"/>
        <v>0.5</v>
      </c>
      <c r="WM83" s="71">
        <f t="shared" ref="WM83:WN83" si="396">WM48/WM80</f>
        <v>0.625</v>
      </c>
      <c r="WN83" s="71">
        <f t="shared" si="396"/>
        <v>0.75</v>
      </c>
      <c r="WO83" s="71">
        <f t="shared" ref="WO83:WP83" si="397">WO48/WO80</f>
        <v>0.625</v>
      </c>
      <c r="WP83" s="71">
        <f t="shared" si="397"/>
        <v>0.25</v>
      </c>
      <c r="WQ83" s="71">
        <f t="shared" ref="WQ83:WR83" si="398">WQ48/WQ80</f>
        <v>0.5</v>
      </c>
      <c r="WR83" s="71">
        <f t="shared" si="398"/>
        <v>0.625</v>
      </c>
      <c r="WS83" s="71">
        <f t="shared" ref="WS83:WT83" si="399">WS48/WS80</f>
        <v>0.5</v>
      </c>
      <c r="WT83" s="71">
        <f t="shared" si="399"/>
        <v>0.5714285714285714</v>
      </c>
      <c r="WU83" s="71">
        <f t="shared" ref="WU83:WV83" si="400">WU48/WU80</f>
        <v>0.7142857142857143</v>
      </c>
      <c r="WV83" s="71">
        <f t="shared" si="400"/>
        <v>0.42857142857142855</v>
      </c>
    </row>
    <row r="84" spans="2:620" x14ac:dyDescent="0.25">
      <c r="PG84" s="28"/>
    </row>
    <row r="85" spans="2:620" x14ac:dyDescent="0.25">
      <c r="B85" s="91" t="s">
        <v>837</v>
      </c>
      <c r="JK85" s="29">
        <v>2</v>
      </c>
      <c r="JL85" s="29">
        <v>1</v>
      </c>
      <c r="JM85" s="29">
        <v>0</v>
      </c>
      <c r="JN85" s="29">
        <v>4</v>
      </c>
      <c r="JO85" s="29">
        <v>3</v>
      </c>
      <c r="JP85" s="29">
        <v>4</v>
      </c>
    </row>
    <row r="86" spans="2:620" x14ac:dyDescent="0.25">
      <c r="B86" s="91" t="s">
        <v>838</v>
      </c>
      <c r="JK86" s="29">
        <v>4</v>
      </c>
      <c r="JL86" s="29">
        <v>4</v>
      </c>
      <c r="JM86" s="29">
        <v>2</v>
      </c>
      <c r="JN86" s="29">
        <v>3</v>
      </c>
      <c r="JO86" s="29">
        <v>2</v>
      </c>
      <c r="JP86" s="29">
        <v>5</v>
      </c>
    </row>
    <row r="88" spans="2:620" x14ac:dyDescent="0.25">
      <c r="B88" s="6" t="s">
        <v>1486</v>
      </c>
      <c r="RT88">
        <v>1</v>
      </c>
      <c r="RU88">
        <v>0</v>
      </c>
      <c r="RV88">
        <v>1</v>
      </c>
      <c r="RW88">
        <v>0</v>
      </c>
      <c r="RX88">
        <v>0</v>
      </c>
      <c r="RY88">
        <v>0</v>
      </c>
      <c r="RZ88">
        <v>1</v>
      </c>
      <c r="SA88">
        <v>0</v>
      </c>
      <c r="SB88">
        <v>0</v>
      </c>
      <c r="SC88">
        <v>0</v>
      </c>
      <c r="SD88">
        <v>0</v>
      </c>
      <c r="SE88">
        <v>1</v>
      </c>
      <c r="SF88">
        <v>0</v>
      </c>
      <c r="SG88">
        <v>0</v>
      </c>
      <c r="SH88">
        <v>1</v>
      </c>
      <c r="SI88">
        <v>0</v>
      </c>
      <c r="SJ88">
        <v>1</v>
      </c>
      <c r="SK88">
        <v>0</v>
      </c>
      <c r="SL88">
        <v>1</v>
      </c>
      <c r="SM88">
        <v>0</v>
      </c>
      <c r="SN88">
        <v>1</v>
      </c>
      <c r="SO88">
        <v>0</v>
      </c>
      <c r="SP88">
        <v>0</v>
      </c>
      <c r="SQ88">
        <v>1</v>
      </c>
      <c r="SR88">
        <v>0</v>
      </c>
      <c r="SS88">
        <v>1</v>
      </c>
      <c r="ST88">
        <v>1</v>
      </c>
      <c r="SU88">
        <v>1</v>
      </c>
      <c r="SV88">
        <v>1</v>
      </c>
      <c r="SW88">
        <v>1</v>
      </c>
      <c r="SX88">
        <v>1</v>
      </c>
      <c r="SY88">
        <v>0</v>
      </c>
      <c r="SZ88">
        <v>1</v>
      </c>
      <c r="TA88">
        <v>0</v>
      </c>
      <c r="TB88">
        <v>0</v>
      </c>
      <c r="TC88">
        <v>1</v>
      </c>
      <c r="TD88">
        <v>0</v>
      </c>
      <c r="TE88">
        <v>0</v>
      </c>
      <c r="TF88">
        <v>1</v>
      </c>
      <c r="TG88">
        <v>0</v>
      </c>
      <c r="TH88">
        <v>0</v>
      </c>
      <c r="TI88">
        <v>0</v>
      </c>
      <c r="TJ88">
        <v>0</v>
      </c>
      <c r="TK88">
        <v>0</v>
      </c>
      <c r="TL88">
        <v>0</v>
      </c>
      <c r="TM88">
        <v>1</v>
      </c>
      <c r="TN88">
        <v>0</v>
      </c>
      <c r="TO88">
        <v>1</v>
      </c>
      <c r="TP88">
        <v>0</v>
      </c>
      <c r="TQ88">
        <v>1</v>
      </c>
      <c r="TR88">
        <v>0</v>
      </c>
      <c r="TS88">
        <v>1</v>
      </c>
      <c r="TT88">
        <v>0</v>
      </c>
      <c r="TU88">
        <v>2</v>
      </c>
      <c r="TV88">
        <v>1</v>
      </c>
      <c r="TW88">
        <v>1</v>
      </c>
      <c r="TX88">
        <v>0</v>
      </c>
      <c r="TY88">
        <v>3</v>
      </c>
      <c r="TZ88">
        <v>1</v>
      </c>
      <c r="UA88">
        <v>4</v>
      </c>
      <c r="UB88">
        <v>1</v>
      </c>
      <c r="UC88">
        <v>3</v>
      </c>
      <c r="UD88">
        <v>2</v>
      </c>
      <c r="UE88">
        <v>3</v>
      </c>
      <c r="UF88">
        <v>1</v>
      </c>
      <c r="UG88">
        <v>1</v>
      </c>
      <c r="UH88">
        <v>2</v>
      </c>
      <c r="UI88">
        <v>1</v>
      </c>
      <c r="UJ88">
        <v>2</v>
      </c>
      <c r="UK88">
        <v>0</v>
      </c>
      <c r="UL88">
        <v>0</v>
      </c>
      <c r="UM88">
        <v>2</v>
      </c>
      <c r="UN88">
        <v>0</v>
      </c>
      <c r="UO88">
        <v>2</v>
      </c>
      <c r="UP88">
        <v>0</v>
      </c>
      <c r="UQ88">
        <v>1</v>
      </c>
      <c r="UR88">
        <v>0</v>
      </c>
      <c r="US88">
        <v>1</v>
      </c>
      <c r="UT88">
        <v>1</v>
      </c>
      <c r="UU88">
        <v>0</v>
      </c>
      <c r="UV88">
        <v>3</v>
      </c>
      <c r="UW88">
        <v>1</v>
      </c>
      <c r="UX88">
        <v>1</v>
      </c>
      <c r="UY88">
        <v>1</v>
      </c>
      <c r="UZ88">
        <v>3</v>
      </c>
      <c r="VA88">
        <v>0</v>
      </c>
      <c r="VB88">
        <v>2</v>
      </c>
      <c r="VC88">
        <v>2</v>
      </c>
      <c r="VD88">
        <v>1</v>
      </c>
      <c r="VE88">
        <v>1</v>
      </c>
      <c r="VF88">
        <v>0</v>
      </c>
      <c r="VG88">
        <v>0</v>
      </c>
      <c r="VH88">
        <v>3</v>
      </c>
      <c r="VI88">
        <v>0</v>
      </c>
      <c r="VJ88">
        <v>0</v>
      </c>
      <c r="VK88">
        <v>2</v>
      </c>
      <c r="VL88">
        <v>3</v>
      </c>
      <c r="VM88">
        <v>1</v>
      </c>
      <c r="VN88">
        <v>3</v>
      </c>
      <c r="VO88">
        <v>4</v>
      </c>
      <c r="VP88">
        <v>2</v>
      </c>
      <c r="VQ88">
        <v>3</v>
      </c>
      <c r="VR88">
        <v>2</v>
      </c>
      <c r="VS88">
        <v>3</v>
      </c>
      <c r="VT88">
        <v>2</v>
      </c>
      <c r="VU88">
        <v>3</v>
      </c>
      <c r="VV88">
        <v>1</v>
      </c>
      <c r="VW88">
        <v>4</v>
      </c>
      <c r="VX88">
        <v>1</v>
      </c>
      <c r="VY88">
        <v>2</v>
      </c>
      <c r="VZ88">
        <v>2</v>
      </c>
      <c r="WA88">
        <v>3</v>
      </c>
      <c r="WB88">
        <v>1</v>
      </c>
      <c r="WC88">
        <v>4</v>
      </c>
      <c r="WD88">
        <v>2</v>
      </c>
      <c r="WE88">
        <v>3</v>
      </c>
      <c r="WF88">
        <v>2</v>
      </c>
      <c r="WG88">
        <v>1</v>
      </c>
      <c r="WH88">
        <v>3</v>
      </c>
      <c r="WI88">
        <v>2</v>
      </c>
      <c r="WJ88">
        <v>1</v>
      </c>
      <c r="WK88">
        <v>3</v>
      </c>
      <c r="WL88">
        <v>2</v>
      </c>
      <c r="WM88">
        <v>2</v>
      </c>
      <c r="WN88">
        <v>2</v>
      </c>
      <c r="WO88">
        <v>3</v>
      </c>
      <c r="WP88">
        <v>1</v>
      </c>
      <c r="WQ88">
        <v>2</v>
      </c>
      <c r="WR88">
        <v>2</v>
      </c>
      <c r="WS88">
        <v>2</v>
      </c>
      <c r="WT88">
        <v>2</v>
      </c>
      <c r="WU88">
        <v>2</v>
      </c>
      <c r="WV88">
        <v>1</v>
      </c>
    </row>
    <row r="89" spans="2:620" x14ac:dyDescent="0.25">
      <c r="B89" s="6" t="s">
        <v>1487</v>
      </c>
      <c r="RT89">
        <v>2</v>
      </c>
      <c r="RU89">
        <v>2</v>
      </c>
      <c r="RV89">
        <v>1</v>
      </c>
      <c r="RW89">
        <v>2</v>
      </c>
      <c r="RX89">
        <v>3</v>
      </c>
      <c r="RY89">
        <v>1</v>
      </c>
      <c r="RZ89">
        <v>2</v>
      </c>
      <c r="SA89">
        <v>2</v>
      </c>
      <c r="SB89">
        <v>3</v>
      </c>
      <c r="SC89">
        <v>1</v>
      </c>
      <c r="SD89">
        <v>0</v>
      </c>
      <c r="SE89">
        <v>1</v>
      </c>
      <c r="SF89">
        <v>1</v>
      </c>
      <c r="SG89">
        <v>2</v>
      </c>
      <c r="SH89">
        <v>0</v>
      </c>
      <c r="SI89">
        <v>1</v>
      </c>
      <c r="SJ89">
        <v>1</v>
      </c>
      <c r="SK89">
        <v>1</v>
      </c>
      <c r="SL89">
        <v>0</v>
      </c>
      <c r="SM89">
        <v>2</v>
      </c>
      <c r="SN89">
        <v>1</v>
      </c>
      <c r="SO89">
        <v>0</v>
      </c>
      <c r="SP89">
        <v>1</v>
      </c>
      <c r="SQ89">
        <v>1</v>
      </c>
      <c r="SR89">
        <v>0</v>
      </c>
      <c r="SS89">
        <v>2</v>
      </c>
      <c r="ST89">
        <v>2</v>
      </c>
      <c r="SU89">
        <v>1</v>
      </c>
      <c r="SV89">
        <v>1</v>
      </c>
      <c r="SW89">
        <v>2</v>
      </c>
      <c r="SX89">
        <v>1</v>
      </c>
      <c r="SY89">
        <v>1</v>
      </c>
      <c r="SZ89">
        <v>2</v>
      </c>
      <c r="TA89">
        <v>2</v>
      </c>
      <c r="TB89">
        <v>1</v>
      </c>
      <c r="TC89">
        <v>2</v>
      </c>
      <c r="TD89">
        <v>0</v>
      </c>
      <c r="TE89">
        <v>1</v>
      </c>
      <c r="TF89">
        <v>1</v>
      </c>
      <c r="TG89">
        <v>0</v>
      </c>
      <c r="TH89">
        <v>2</v>
      </c>
      <c r="TI89">
        <v>1</v>
      </c>
      <c r="TJ89">
        <v>2</v>
      </c>
      <c r="TK89">
        <v>0</v>
      </c>
      <c r="TL89">
        <v>3</v>
      </c>
      <c r="TM89">
        <v>1</v>
      </c>
      <c r="TN89">
        <v>1</v>
      </c>
      <c r="TO89">
        <v>2</v>
      </c>
      <c r="TP89">
        <v>1</v>
      </c>
      <c r="TQ89">
        <v>0</v>
      </c>
      <c r="TR89">
        <v>1</v>
      </c>
      <c r="TS89">
        <v>2</v>
      </c>
      <c r="TT89">
        <v>0</v>
      </c>
      <c r="TU89">
        <v>1</v>
      </c>
      <c r="TV89">
        <v>2</v>
      </c>
      <c r="TW89">
        <v>1</v>
      </c>
      <c r="TX89">
        <v>1</v>
      </c>
      <c r="TY89">
        <v>1</v>
      </c>
      <c r="TZ89">
        <v>0</v>
      </c>
      <c r="UA89">
        <v>0</v>
      </c>
      <c r="UB89">
        <v>2</v>
      </c>
      <c r="UC89">
        <v>0</v>
      </c>
      <c r="UD89">
        <v>1</v>
      </c>
      <c r="UE89">
        <v>1</v>
      </c>
      <c r="UF89">
        <v>0</v>
      </c>
      <c r="UG89">
        <v>1</v>
      </c>
      <c r="UH89">
        <v>1</v>
      </c>
      <c r="UI89">
        <v>0</v>
      </c>
      <c r="UJ89">
        <v>1</v>
      </c>
      <c r="UK89">
        <v>1</v>
      </c>
      <c r="UL89">
        <v>0</v>
      </c>
      <c r="UM89">
        <v>1</v>
      </c>
      <c r="UN89">
        <v>1</v>
      </c>
      <c r="UO89">
        <v>0</v>
      </c>
      <c r="UP89">
        <v>2</v>
      </c>
      <c r="UQ89">
        <v>1</v>
      </c>
      <c r="UR89">
        <v>1</v>
      </c>
      <c r="US89">
        <v>1</v>
      </c>
      <c r="UT89">
        <v>1</v>
      </c>
      <c r="UU89">
        <v>0</v>
      </c>
      <c r="UV89">
        <v>1</v>
      </c>
      <c r="UW89">
        <v>1</v>
      </c>
      <c r="UX89">
        <v>1</v>
      </c>
      <c r="UY89">
        <v>2</v>
      </c>
      <c r="UZ89">
        <v>1</v>
      </c>
      <c r="VA89">
        <v>0</v>
      </c>
      <c r="VB89">
        <v>2</v>
      </c>
      <c r="VC89">
        <v>2</v>
      </c>
      <c r="VD89">
        <v>0</v>
      </c>
      <c r="VE89">
        <v>1</v>
      </c>
      <c r="VF89">
        <v>0</v>
      </c>
      <c r="VG89">
        <v>2</v>
      </c>
      <c r="VH89">
        <v>1</v>
      </c>
      <c r="VI89">
        <v>2</v>
      </c>
      <c r="VJ89">
        <v>2</v>
      </c>
      <c r="VK89">
        <v>0</v>
      </c>
      <c r="VL89">
        <v>2</v>
      </c>
      <c r="VM89">
        <v>1</v>
      </c>
      <c r="VN89">
        <v>1</v>
      </c>
      <c r="VO89">
        <v>0</v>
      </c>
      <c r="VP89">
        <v>3</v>
      </c>
      <c r="VQ89">
        <v>2</v>
      </c>
      <c r="VR89">
        <v>2</v>
      </c>
      <c r="VS89">
        <v>3</v>
      </c>
      <c r="VT89">
        <v>1</v>
      </c>
      <c r="VU89">
        <v>3</v>
      </c>
      <c r="VV89">
        <v>1</v>
      </c>
      <c r="VW89">
        <v>2</v>
      </c>
      <c r="VX89">
        <v>1</v>
      </c>
      <c r="VY89">
        <v>2</v>
      </c>
      <c r="VZ89">
        <v>1</v>
      </c>
      <c r="WA89">
        <v>1</v>
      </c>
      <c r="WB89">
        <v>1</v>
      </c>
      <c r="WC89">
        <v>1</v>
      </c>
      <c r="WD89">
        <v>1</v>
      </c>
      <c r="WE89">
        <v>3</v>
      </c>
      <c r="WF89">
        <v>1</v>
      </c>
      <c r="WG89">
        <v>1</v>
      </c>
      <c r="WH89">
        <v>2</v>
      </c>
      <c r="WI89">
        <v>1</v>
      </c>
      <c r="WJ89">
        <v>3</v>
      </c>
      <c r="WK89">
        <v>1</v>
      </c>
      <c r="WL89">
        <v>1</v>
      </c>
      <c r="WM89">
        <v>2</v>
      </c>
      <c r="WN89">
        <v>3</v>
      </c>
      <c r="WO89">
        <v>1</v>
      </c>
      <c r="WP89">
        <v>0</v>
      </c>
      <c r="WQ89">
        <v>1</v>
      </c>
      <c r="WR89">
        <v>2</v>
      </c>
      <c r="WS89">
        <v>1</v>
      </c>
      <c r="WT89">
        <v>1</v>
      </c>
      <c r="WU89">
        <v>2</v>
      </c>
      <c r="WV89">
        <v>2</v>
      </c>
    </row>
    <row r="90" spans="2:620" x14ac:dyDescent="0.25">
      <c r="B90" s="6" t="s">
        <v>1488</v>
      </c>
      <c r="RT90">
        <v>2</v>
      </c>
      <c r="RU90">
        <v>0</v>
      </c>
      <c r="RV90">
        <v>2</v>
      </c>
      <c r="RW90">
        <v>1</v>
      </c>
      <c r="RX90">
        <v>1</v>
      </c>
      <c r="RY90">
        <v>1</v>
      </c>
      <c r="RZ90">
        <v>1</v>
      </c>
      <c r="SA90">
        <v>2</v>
      </c>
      <c r="SB90">
        <v>1</v>
      </c>
      <c r="SC90">
        <v>2</v>
      </c>
      <c r="SD90">
        <v>2</v>
      </c>
      <c r="SE90">
        <v>0</v>
      </c>
      <c r="SF90">
        <v>1</v>
      </c>
      <c r="SG90">
        <v>2</v>
      </c>
      <c r="SH90">
        <v>0</v>
      </c>
      <c r="SI90">
        <v>2</v>
      </c>
      <c r="SJ90">
        <v>1</v>
      </c>
      <c r="SK90">
        <v>2</v>
      </c>
      <c r="SL90">
        <v>0</v>
      </c>
      <c r="SM90">
        <v>2</v>
      </c>
      <c r="SN90">
        <v>1</v>
      </c>
      <c r="SO90">
        <v>1</v>
      </c>
      <c r="SP90">
        <v>1</v>
      </c>
      <c r="SQ90">
        <v>2</v>
      </c>
      <c r="SR90">
        <v>1</v>
      </c>
      <c r="SS90">
        <v>2</v>
      </c>
      <c r="ST90">
        <v>0</v>
      </c>
      <c r="SU90">
        <v>2</v>
      </c>
      <c r="SV90">
        <v>1</v>
      </c>
      <c r="SW90">
        <v>2</v>
      </c>
      <c r="SX90">
        <v>0</v>
      </c>
      <c r="SY90">
        <v>2</v>
      </c>
      <c r="SZ90">
        <v>1</v>
      </c>
      <c r="TA90">
        <v>2</v>
      </c>
      <c r="TB90">
        <v>0</v>
      </c>
      <c r="TC90">
        <v>2</v>
      </c>
      <c r="TD90">
        <v>1</v>
      </c>
      <c r="TE90">
        <v>2</v>
      </c>
      <c r="TF90">
        <v>1</v>
      </c>
      <c r="TG90">
        <v>0</v>
      </c>
      <c r="TH90">
        <v>2</v>
      </c>
      <c r="TI90">
        <v>1</v>
      </c>
      <c r="TJ90">
        <v>1</v>
      </c>
      <c r="TK90">
        <v>2</v>
      </c>
      <c r="TL90">
        <v>1</v>
      </c>
      <c r="TM90">
        <v>2</v>
      </c>
      <c r="TN90">
        <v>1</v>
      </c>
      <c r="TO90">
        <v>1</v>
      </c>
      <c r="TP90">
        <v>1</v>
      </c>
      <c r="TQ90">
        <v>2</v>
      </c>
      <c r="TR90">
        <v>0</v>
      </c>
      <c r="TS90">
        <v>1</v>
      </c>
      <c r="TT90">
        <v>1</v>
      </c>
      <c r="TU90">
        <v>0</v>
      </c>
      <c r="TV90">
        <v>1</v>
      </c>
      <c r="TW90">
        <v>0</v>
      </c>
      <c r="TX90">
        <v>1</v>
      </c>
      <c r="TY90">
        <v>0</v>
      </c>
      <c r="TZ90">
        <v>1</v>
      </c>
      <c r="UA90">
        <v>1</v>
      </c>
      <c r="UB90">
        <v>1</v>
      </c>
      <c r="UC90">
        <v>1</v>
      </c>
      <c r="UD90">
        <v>0</v>
      </c>
      <c r="UE90">
        <v>0</v>
      </c>
      <c r="UF90">
        <v>2</v>
      </c>
      <c r="UG90">
        <v>1</v>
      </c>
      <c r="UH90">
        <v>2</v>
      </c>
      <c r="UI90">
        <v>1</v>
      </c>
      <c r="UJ90">
        <v>1</v>
      </c>
      <c r="UK90">
        <v>1</v>
      </c>
      <c r="UL90">
        <v>2</v>
      </c>
      <c r="UM90">
        <v>0</v>
      </c>
      <c r="UN90">
        <v>2</v>
      </c>
      <c r="UO90">
        <v>1</v>
      </c>
      <c r="UP90">
        <v>1</v>
      </c>
      <c r="UQ90">
        <v>2</v>
      </c>
      <c r="UR90">
        <v>0</v>
      </c>
      <c r="US90">
        <v>1</v>
      </c>
      <c r="UT90">
        <v>2</v>
      </c>
      <c r="UU90">
        <v>1</v>
      </c>
      <c r="UV90">
        <v>2</v>
      </c>
      <c r="UW90">
        <v>0</v>
      </c>
      <c r="UX90">
        <v>1</v>
      </c>
      <c r="UY90">
        <v>1</v>
      </c>
      <c r="UZ90">
        <v>2</v>
      </c>
      <c r="VA90">
        <v>0</v>
      </c>
      <c r="VB90">
        <v>0</v>
      </c>
      <c r="VC90">
        <v>2</v>
      </c>
      <c r="VD90">
        <v>1</v>
      </c>
      <c r="VE90">
        <v>2</v>
      </c>
      <c r="VF90">
        <v>0</v>
      </c>
      <c r="VG90">
        <v>1</v>
      </c>
      <c r="VH90">
        <v>0</v>
      </c>
      <c r="VI90">
        <v>2</v>
      </c>
      <c r="VJ90">
        <v>1</v>
      </c>
      <c r="VK90">
        <v>0</v>
      </c>
      <c r="VL90">
        <v>2</v>
      </c>
      <c r="VM90">
        <v>2</v>
      </c>
      <c r="VN90">
        <v>1</v>
      </c>
      <c r="VO90">
        <v>1</v>
      </c>
      <c r="VP90">
        <v>2</v>
      </c>
      <c r="VQ90">
        <v>0</v>
      </c>
      <c r="VR90">
        <v>2</v>
      </c>
      <c r="VS90">
        <v>2</v>
      </c>
      <c r="VT90">
        <v>1</v>
      </c>
      <c r="VU90">
        <v>2</v>
      </c>
      <c r="VV90">
        <v>1</v>
      </c>
      <c r="VW90">
        <v>1</v>
      </c>
      <c r="VX90">
        <v>2</v>
      </c>
      <c r="VY90">
        <v>1</v>
      </c>
      <c r="VZ90">
        <v>2</v>
      </c>
      <c r="WA90">
        <v>0</v>
      </c>
      <c r="WB90">
        <v>2</v>
      </c>
      <c r="WC90">
        <v>2</v>
      </c>
      <c r="WD90">
        <v>1</v>
      </c>
      <c r="WE90">
        <v>2</v>
      </c>
      <c r="WF90">
        <v>2</v>
      </c>
      <c r="WG90">
        <v>1</v>
      </c>
      <c r="WH90">
        <v>2</v>
      </c>
      <c r="WI90">
        <v>2</v>
      </c>
      <c r="WJ90">
        <v>1</v>
      </c>
      <c r="WK90">
        <v>2</v>
      </c>
      <c r="WL90">
        <v>1</v>
      </c>
      <c r="WM90">
        <v>2</v>
      </c>
      <c r="WN90">
        <v>2</v>
      </c>
      <c r="WO90">
        <v>1</v>
      </c>
      <c r="WP90">
        <v>2</v>
      </c>
      <c r="WQ90">
        <v>1</v>
      </c>
      <c r="WR90">
        <v>2</v>
      </c>
      <c r="WS90">
        <v>2</v>
      </c>
      <c r="WT90">
        <v>1</v>
      </c>
      <c r="WU90">
        <v>2</v>
      </c>
      <c r="WV90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V15" sqref="V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D45"/>
  <sheetViews>
    <sheetView topLeftCell="B1" zoomScale="80" zoomScaleNormal="80" workbookViewId="0">
      <selection activeCell="V13" sqref="V13"/>
    </sheetView>
  </sheetViews>
  <sheetFormatPr defaultRowHeight="15" x14ac:dyDescent="0.25"/>
  <cols>
    <col min="3" max="3" width="10" bestFit="1" customWidth="1"/>
    <col min="9" max="9" width="9.140625" customWidth="1"/>
    <col min="42" max="42" width="11.5703125" customWidth="1"/>
    <col min="43" max="43" width="11.85546875" customWidth="1"/>
    <col min="104" max="104" width="9.7109375" bestFit="1" customWidth="1"/>
    <col min="106" max="106" width="9.7109375" bestFit="1" customWidth="1"/>
    <col min="160" max="160" width="15.28515625" customWidth="1"/>
  </cols>
  <sheetData>
    <row r="3" spans="2:160" x14ac:dyDescent="0.25">
      <c r="C3" s="93">
        <f>'Farm Ledger'!RT3</f>
        <v>44152</v>
      </c>
      <c r="D3" s="93">
        <f>'Farm Ledger'!RU3</f>
        <v>44153</v>
      </c>
      <c r="E3" s="93">
        <f>'Farm Ledger'!RV3</f>
        <v>44154</v>
      </c>
      <c r="F3" s="93">
        <f>'Farm Ledger'!RW3</f>
        <v>44155</v>
      </c>
      <c r="G3" s="93">
        <f>'Farm Ledger'!RX3</f>
        <v>44156</v>
      </c>
      <c r="H3" s="93">
        <f>'Farm Ledger'!RY3</f>
        <v>44157</v>
      </c>
      <c r="I3" s="93">
        <f>'Farm Ledger'!RZ3</f>
        <v>44158</v>
      </c>
      <c r="J3" s="93">
        <f>'Farm Ledger'!SA3</f>
        <v>44159</v>
      </c>
      <c r="K3" s="93">
        <f>'Farm Ledger'!SB3</f>
        <v>44160</v>
      </c>
      <c r="L3" s="93">
        <f>'Farm Ledger'!SC3</f>
        <v>44161</v>
      </c>
      <c r="M3" s="93">
        <f>'Farm Ledger'!SD3</f>
        <v>44162</v>
      </c>
      <c r="N3" s="93">
        <f>'Farm Ledger'!SE3</f>
        <v>44163</v>
      </c>
      <c r="O3" s="93">
        <f>'Farm Ledger'!SF3</f>
        <v>44164</v>
      </c>
      <c r="P3" s="93">
        <f>'Farm Ledger'!SG3</f>
        <v>44165</v>
      </c>
      <c r="Q3" s="93">
        <f>'Farm Ledger'!SH3</f>
        <v>44166</v>
      </c>
      <c r="R3" s="93">
        <f>'Farm Ledger'!SI3</f>
        <v>44167</v>
      </c>
      <c r="S3" s="93">
        <f>'Farm Ledger'!SJ3</f>
        <v>44168</v>
      </c>
      <c r="T3" s="93">
        <f>'Farm Ledger'!SK3</f>
        <v>44169</v>
      </c>
      <c r="U3" s="93">
        <f>'Farm Ledger'!SL3</f>
        <v>44170</v>
      </c>
      <c r="V3" s="93">
        <f>'Farm Ledger'!SM3</f>
        <v>44171</v>
      </c>
      <c r="W3" s="93">
        <f>'Farm Ledger'!SN3</f>
        <v>44172</v>
      </c>
      <c r="X3" s="93">
        <f>'Farm Ledger'!SO3</f>
        <v>44173</v>
      </c>
      <c r="Y3" s="93">
        <f>'Farm Ledger'!SP3</f>
        <v>44174</v>
      </c>
      <c r="Z3" s="93">
        <f>'Farm Ledger'!SQ3</f>
        <v>44175</v>
      </c>
      <c r="AA3" s="93">
        <f>'Farm Ledger'!SR3</f>
        <v>44176</v>
      </c>
      <c r="AB3" s="93">
        <f>'Farm Ledger'!SS3</f>
        <v>44177</v>
      </c>
      <c r="AC3" s="93">
        <f>'Farm Ledger'!ST3</f>
        <v>44178</v>
      </c>
      <c r="AD3" s="93">
        <f>'Farm Ledger'!SU3</f>
        <v>44179</v>
      </c>
      <c r="AE3" s="93">
        <f>'Farm Ledger'!SV3</f>
        <v>44180</v>
      </c>
      <c r="AF3" s="93">
        <f>'Farm Ledger'!SW3</f>
        <v>44181</v>
      </c>
      <c r="AG3" s="93">
        <f>'Farm Ledger'!SX3</f>
        <v>44182</v>
      </c>
      <c r="AH3" s="93">
        <f>'Farm Ledger'!SY3</f>
        <v>44183</v>
      </c>
      <c r="AI3" s="93">
        <f>'Farm Ledger'!SZ3</f>
        <v>44184</v>
      </c>
      <c r="AJ3" s="93">
        <f>'Farm Ledger'!TA3</f>
        <v>44185</v>
      </c>
      <c r="AK3" s="93">
        <f>'Farm Ledger'!TB3</f>
        <v>44186</v>
      </c>
      <c r="AL3" s="93">
        <f>'Farm Ledger'!TC3</f>
        <v>44187</v>
      </c>
      <c r="AM3" s="93">
        <f>'Farm Ledger'!TD3</f>
        <v>44188</v>
      </c>
      <c r="AN3" s="93">
        <f>'Farm Ledger'!TE3</f>
        <v>44189</v>
      </c>
      <c r="AO3" s="93">
        <f>'Farm Ledger'!TF3</f>
        <v>44190</v>
      </c>
      <c r="AP3" s="93">
        <f>'Farm Ledger'!TG3</f>
        <v>44191</v>
      </c>
      <c r="AQ3" s="93">
        <f>'Farm Ledger'!TH3</f>
        <v>44192</v>
      </c>
      <c r="AR3" s="93">
        <f>'Farm Ledger'!TI3</f>
        <v>44193</v>
      </c>
      <c r="AS3" s="93">
        <f>'Farm Ledger'!TJ3</f>
        <v>44194</v>
      </c>
      <c r="AT3" s="93">
        <f>'Farm Ledger'!TK3</f>
        <v>44195</v>
      </c>
      <c r="AU3" s="93">
        <f>'Farm Ledger'!TL3</f>
        <v>44196</v>
      </c>
      <c r="AV3" s="93">
        <f>'Farm Ledger'!TM3</f>
        <v>44197</v>
      </c>
      <c r="AW3" s="93">
        <f>'Farm Ledger'!TN3</f>
        <v>44198</v>
      </c>
      <c r="AX3" s="93">
        <f>'Farm Ledger'!TO3</f>
        <v>44199</v>
      </c>
      <c r="AY3" s="93">
        <f>'Farm Ledger'!TP3</f>
        <v>44200</v>
      </c>
      <c r="AZ3" s="93">
        <f>'Farm Ledger'!TQ3</f>
        <v>44201</v>
      </c>
      <c r="BA3" s="93">
        <f>'Farm Ledger'!TR3</f>
        <v>44202</v>
      </c>
      <c r="BB3" s="93">
        <f>'Farm Ledger'!TS3</f>
        <v>44203</v>
      </c>
      <c r="BC3" s="93">
        <f>'Farm Ledger'!TT3</f>
        <v>44204</v>
      </c>
      <c r="BD3" s="93">
        <f>'Farm Ledger'!TU3</f>
        <v>44205</v>
      </c>
      <c r="BE3" s="93">
        <f>'Farm Ledger'!TV3</f>
        <v>44206</v>
      </c>
      <c r="BF3" s="93">
        <f>'Farm Ledger'!TW3</f>
        <v>44207</v>
      </c>
      <c r="BG3" s="93">
        <f>'Farm Ledger'!TX3</f>
        <v>44208</v>
      </c>
      <c r="BH3" s="93">
        <f>'Farm Ledger'!TY3</f>
        <v>44209</v>
      </c>
      <c r="BI3" s="93">
        <f>'Farm Ledger'!TZ3</f>
        <v>44210</v>
      </c>
      <c r="BJ3" s="93">
        <f>'Farm Ledger'!UA3</f>
        <v>44211</v>
      </c>
      <c r="BK3" s="93">
        <f>'Farm Ledger'!UB3</f>
        <v>44212</v>
      </c>
      <c r="BL3" s="93">
        <f>'Farm Ledger'!UC3</f>
        <v>44213</v>
      </c>
      <c r="BM3" s="93">
        <f>'Farm Ledger'!UD3</f>
        <v>44214</v>
      </c>
      <c r="BN3" s="93">
        <f>'Farm Ledger'!UE3</f>
        <v>44215</v>
      </c>
      <c r="BO3" s="93">
        <f>'Farm Ledger'!UF3</f>
        <v>44216</v>
      </c>
      <c r="BP3" s="93">
        <f>'Farm Ledger'!UG3</f>
        <v>44217</v>
      </c>
      <c r="BQ3" s="93">
        <f>'Farm Ledger'!UH3</f>
        <v>44218</v>
      </c>
      <c r="BR3" s="93">
        <f>'Farm Ledger'!UI3</f>
        <v>44219</v>
      </c>
      <c r="BS3" s="93">
        <f>'Farm Ledger'!UJ3</f>
        <v>44220</v>
      </c>
      <c r="BT3" s="93">
        <f>'Farm Ledger'!UK3</f>
        <v>44221</v>
      </c>
      <c r="BU3" s="93">
        <f>'Farm Ledger'!UL3</f>
        <v>44222</v>
      </c>
      <c r="BV3" s="93">
        <f>'Farm Ledger'!UM3</f>
        <v>44223</v>
      </c>
      <c r="BW3" s="93">
        <f>'Farm Ledger'!UN3</f>
        <v>44224</v>
      </c>
      <c r="BX3" s="93">
        <f>'Farm Ledger'!UO3</f>
        <v>44225</v>
      </c>
      <c r="BY3" s="93">
        <f>'Farm Ledger'!UP3</f>
        <v>44226</v>
      </c>
      <c r="BZ3" s="93">
        <f>'Farm Ledger'!UQ3</f>
        <v>44227</v>
      </c>
      <c r="CA3" s="93">
        <f>'Farm Ledger'!UR3</f>
        <v>44228</v>
      </c>
      <c r="CB3" s="93">
        <f>'Farm Ledger'!US3</f>
        <v>44229</v>
      </c>
      <c r="CC3" s="93">
        <f>'Farm Ledger'!UT3</f>
        <v>44230</v>
      </c>
      <c r="CD3" s="93">
        <f>'Farm Ledger'!UU3</f>
        <v>44231</v>
      </c>
      <c r="CE3" s="93">
        <f>'Farm Ledger'!UV3</f>
        <v>44232</v>
      </c>
      <c r="CF3" s="93">
        <f>'Farm Ledger'!UW3</f>
        <v>44233</v>
      </c>
      <c r="CG3" s="93">
        <f>'Farm Ledger'!UX3</f>
        <v>44234</v>
      </c>
      <c r="CH3" s="93">
        <f>'Farm Ledger'!UY3</f>
        <v>44235</v>
      </c>
      <c r="CI3" s="93">
        <f>'Farm Ledger'!UZ3</f>
        <v>44236</v>
      </c>
      <c r="CJ3" s="93">
        <f>'Farm Ledger'!VA3</f>
        <v>44237</v>
      </c>
      <c r="CK3" s="93">
        <f>'Farm Ledger'!VB3</f>
        <v>44238</v>
      </c>
      <c r="CL3" s="93">
        <f>'Farm Ledger'!VC3</f>
        <v>44239</v>
      </c>
      <c r="CM3" s="93">
        <f>'Farm Ledger'!VD3</f>
        <v>44240</v>
      </c>
      <c r="CN3" s="93">
        <f>'Farm Ledger'!VE3</f>
        <v>44241</v>
      </c>
      <c r="CO3" s="93">
        <f>'Farm Ledger'!VF3</f>
        <v>44242</v>
      </c>
      <c r="CP3" s="93">
        <f>'Farm Ledger'!VG3</f>
        <v>44243</v>
      </c>
      <c r="CQ3" s="93">
        <f>'Farm Ledger'!VH3</f>
        <v>44244</v>
      </c>
      <c r="CR3" s="93">
        <f>'Farm Ledger'!VI3</f>
        <v>44245</v>
      </c>
      <c r="CS3" s="93">
        <f>'Farm Ledger'!VJ3</f>
        <v>44246</v>
      </c>
      <c r="CT3" s="93">
        <f>'Farm Ledger'!VK3</f>
        <v>44247</v>
      </c>
      <c r="CU3" s="93">
        <f>'Farm Ledger'!VL3</f>
        <v>44248</v>
      </c>
      <c r="CV3" s="93">
        <f>'Farm Ledger'!VM3</f>
        <v>44249</v>
      </c>
      <c r="CW3" s="93">
        <f>'Farm Ledger'!VN3</f>
        <v>44250</v>
      </c>
      <c r="CX3" s="93">
        <f>'Farm Ledger'!VO3</f>
        <v>44251</v>
      </c>
      <c r="CY3" s="93">
        <f>'Farm Ledger'!VP3</f>
        <v>44252</v>
      </c>
      <c r="CZ3" s="93">
        <f>'Farm Ledger'!VQ3</f>
        <v>44253</v>
      </c>
      <c r="DA3" s="93">
        <f>'Farm Ledger'!VR3</f>
        <v>44254</v>
      </c>
      <c r="DB3" s="93">
        <f>'Farm Ledger'!VS3</f>
        <v>44255</v>
      </c>
      <c r="DC3" s="93">
        <f>'Farm Ledger'!VT3</f>
        <v>44256</v>
      </c>
      <c r="DD3" s="93">
        <f>'Farm Ledger'!VU3</f>
        <v>44257</v>
      </c>
      <c r="DE3" s="93">
        <f>'Farm Ledger'!VV3</f>
        <v>44258</v>
      </c>
      <c r="DF3" s="93">
        <f>'Farm Ledger'!VW3</f>
        <v>44259</v>
      </c>
      <c r="DG3" s="93">
        <f>'Farm Ledger'!VX3</f>
        <v>44260</v>
      </c>
      <c r="DH3" s="93">
        <f>'Farm Ledger'!VY3</f>
        <v>44261</v>
      </c>
      <c r="DI3" s="93">
        <f>'Farm Ledger'!VZ3</f>
        <v>44262</v>
      </c>
      <c r="DJ3" s="93">
        <f>'Farm Ledger'!WA3</f>
        <v>44263</v>
      </c>
      <c r="DK3" s="93">
        <f>'Farm Ledger'!WB3</f>
        <v>44264</v>
      </c>
      <c r="DL3" s="93">
        <f>'Farm Ledger'!WC3</f>
        <v>44265</v>
      </c>
      <c r="DM3" s="93">
        <f>'Farm Ledger'!WD3</f>
        <v>44266</v>
      </c>
      <c r="DN3" s="93">
        <f>'Farm Ledger'!WE3</f>
        <v>44267</v>
      </c>
      <c r="DO3" s="93">
        <f>'Farm Ledger'!WF3</f>
        <v>44268</v>
      </c>
      <c r="DP3" s="93">
        <f>'Farm Ledger'!WG3</f>
        <v>44269</v>
      </c>
      <c r="DQ3" s="93">
        <f>'Farm Ledger'!WH3</f>
        <v>44270</v>
      </c>
      <c r="DR3" s="93">
        <f>'Farm Ledger'!WI3</f>
        <v>44271</v>
      </c>
      <c r="DS3" s="93">
        <f>'Farm Ledger'!WJ3</f>
        <v>44272</v>
      </c>
      <c r="DT3" s="93">
        <f>'Farm Ledger'!WK3</f>
        <v>44273</v>
      </c>
      <c r="DU3" s="93">
        <f>'Farm Ledger'!WL3</f>
        <v>44274</v>
      </c>
      <c r="DV3" s="93">
        <f>'Farm Ledger'!WM3</f>
        <v>44275</v>
      </c>
      <c r="DW3" s="93">
        <f>'Farm Ledger'!WN3</f>
        <v>44276</v>
      </c>
      <c r="DX3" s="93">
        <f>'Farm Ledger'!WO3</f>
        <v>44277</v>
      </c>
      <c r="DY3" s="93">
        <f>'Farm Ledger'!WP3</f>
        <v>44278</v>
      </c>
      <c r="DZ3" s="93">
        <f>'Farm Ledger'!WQ3</f>
        <v>44279</v>
      </c>
      <c r="EA3" s="93">
        <f>'Farm Ledger'!WR3</f>
        <v>44280</v>
      </c>
      <c r="EB3" s="93">
        <f>'Farm Ledger'!WS3</f>
        <v>44281</v>
      </c>
      <c r="EC3" s="93">
        <f>'Farm Ledger'!WT3</f>
        <v>44282</v>
      </c>
      <c r="ED3" s="93">
        <f>'Farm Ledger'!WU3</f>
        <v>44283</v>
      </c>
      <c r="EE3" s="93">
        <f>'Farm Ledger'!WV3</f>
        <v>44284</v>
      </c>
      <c r="EF3" s="93">
        <f>'Farm Ledger'!WW3</f>
        <v>44285</v>
      </c>
      <c r="EG3" s="93">
        <f>'Farm Ledger'!WX3</f>
        <v>44286</v>
      </c>
      <c r="EH3" s="93">
        <f>'Farm Ledger'!WY3</f>
        <v>44287</v>
      </c>
      <c r="EI3" s="93">
        <f>'Farm Ledger'!WZ3</f>
        <v>44288</v>
      </c>
      <c r="EJ3" s="93">
        <f>'Farm Ledger'!XA3</f>
        <v>44289</v>
      </c>
      <c r="EK3" s="93">
        <f>'Farm Ledger'!XB3</f>
        <v>44290</v>
      </c>
      <c r="EL3" s="93">
        <f>'Farm Ledger'!XC3</f>
        <v>44291</v>
      </c>
      <c r="EM3" s="93">
        <f>'Farm Ledger'!XD3</f>
        <v>44292</v>
      </c>
      <c r="EN3" s="93">
        <f>'Farm Ledger'!XE3</f>
        <v>44293</v>
      </c>
      <c r="EO3" s="93">
        <f>'Farm Ledger'!XF3</f>
        <v>44294</v>
      </c>
      <c r="EP3" s="93">
        <f>'Farm Ledger'!XG3</f>
        <v>44295</v>
      </c>
      <c r="EQ3" s="93">
        <f>'Farm Ledger'!XH3</f>
        <v>44296</v>
      </c>
      <c r="ER3" s="93">
        <f>'Farm Ledger'!XI3</f>
        <v>44297</v>
      </c>
      <c r="ES3" s="93">
        <f>'Farm Ledger'!XJ3</f>
        <v>44298</v>
      </c>
      <c r="ET3" s="93">
        <f>'Farm Ledger'!XK3</f>
        <v>44299</v>
      </c>
      <c r="EU3" s="93">
        <f>'Farm Ledger'!XL3</f>
        <v>44300</v>
      </c>
      <c r="EV3" s="93">
        <f>'Farm Ledger'!XM3</f>
        <v>44301</v>
      </c>
      <c r="EW3" s="93">
        <f>'Farm Ledger'!XN3</f>
        <v>44302</v>
      </c>
      <c r="EX3" s="93">
        <f>'Farm Ledger'!XO3</f>
        <v>44303</v>
      </c>
      <c r="EY3" s="93">
        <f>'Farm Ledger'!XP3</f>
        <v>44304</v>
      </c>
      <c r="EZ3" s="93">
        <f>'Farm Ledger'!XQ3</f>
        <v>44305</v>
      </c>
      <c r="FA3" s="93">
        <f>'Farm Ledger'!XR3</f>
        <v>44306</v>
      </c>
      <c r="FB3" s="93">
        <f>'Farm Ledger'!XS3</f>
        <v>44307</v>
      </c>
      <c r="FC3" s="93">
        <f>'Farm Ledger'!XT3</f>
        <v>44308</v>
      </c>
      <c r="FD3" s="93">
        <f>'Farm Ledger'!XU3</f>
        <v>44309</v>
      </c>
    </row>
    <row r="4" spans="2:160" x14ac:dyDescent="0.25">
      <c r="B4" s="94" t="s">
        <v>1486</v>
      </c>
      <c r="C4">
        <f>'Farm Ledger'!RT88</f>
        <v>1</v>
      </c>
      <c r="D4">
        <f>'Farm Ledger'!RU88</f>
        <v>0</v>
      </c>
      <c r="E4">
        <f>'Farm Ledger'!RV88</f>
        <v>1</v>
      </c>
      <c r="F4">
        <f>'Farm Ledger'!RW88</f>
        <v>0</v>
      </c>
      <c r="G4">
        <f>'Farm Ledger'!RX88</f>
        <v>0</v>
      </c>
      <c r="H4">
        <f>'Farm Ledger'!RY88</f>
        <v>0</v>
      </c>
      <c r="I4">
        <f>'Farm Ledger'!RZ88</f>
        <v>1</v>
      </c>
      <c r="J4">
        <f>'Farm Ledger'!SA88</f>
        <v>0</v>
      </c>
      <c r="K4">
        <f>'Farm Ledger'!SB88</f>
        <v>0</v>
      </c>
      <c r="L4">
        <f>'Farm Ledger'!SC88</f>
        <v>0</v>
      </c>
      <c r="M4">
        <f>'Farm Ledger'!SD88</f>
        <v>0</v>
      </c>
      <c r="N4">
        <f>'Farm Ledger'!SE88</f>
        <v>1</v>
      </c>
      <c r="O4">
        <f>'Farm Ledger'!SF88</f>
        <v>0</v>
      </c>
      <c r="P4">
        <f>'Farm Ledger'!SG88</f>
        <v>0</v>
      </c>
      <c r="Q4">
        <f>'Farm Ledger'!SH88</f>
        <v>1</v>
      </c>
      <c r="R4">
        <f>'Farm Ledger'!SI88</f>
        <v>0</v>
      </c>
      <c r="S4">
        <f>'Farm Ledger'!SJ88</f>
        <v>1</v>
      </c>
      <c r="T4">
        <f>'Farm Ledger'!SK88</f>
        <v>0</v>
      </c>
      <c r="U4">
        <f>'Farm Ledger'!SL88</f>
        <v>1</v>
      </c>
      <c r="V4">
        <f>'Farm Ledger'!SM88</f>
        <v>0</v>
      </c>
      <c r="W4">
        <f>'Farm Ledger'!SN88</f>
        <v>1</v>
      </c>
      <c r="X4">
        <f>'Farm Ledger'!SO88</f>
        <v>0</v>
      </c>
      <c r="Y4">
        <f>'Farm Ledger'!SP88</f>
        <v>0</v>
      </c>
      <c r="Z4">
        <f>'Farm Ledger'!SQ88</f>
        <v>1</v>
      </c>
      <c r="AA4">
        <f>'Farm Ledger'!SR88</f>
        <v>0</v>
      </c>
      <c r="AB4">
        <f>'Farm Ledger'!SS88</f>
        <v>1</v>
      </c>
      <c r="AC4">
        <f>'Farm Ledger'!ST88</f>
        <v>1</v>
      </c>
      <c r="AD4">
        <f>'Farm Ledger'!SU88</f>
        <v>1</v>
      </c>
      <c r="AE4">
        <f>'Farm Ledger'!SV88</f>
        <v>1</v>
      </c>
      <c r="AF4">
        <f>'Farm Ledger'!SW88</f>
        <v>1</v>
      </c>
      <c r="AG4">
        <f>'Farm Ledger'!SX88</f>
        <v>1</v>
      </c>
      <c r="AH4">
        <f>'Farm Ledger'!SY88</f>
        <v>0</v>
      </c>
      <c r="AI4">
        <f>'Farm Ledger'!SZ88</f>
        <v>1</v>
      </c>
      <c r="AJ4">
        <f>'Farm Ledger'!TA88</f>
        <v>0</v>
      </c>
      <c r="AK4">
        <f>'Farm Ledger'!TB88</f>
        <v>0</v>
      </c>
      <c r="AL4">
        <f>'Farm Ledger'!TC88</f>
        <v>1</v>
      </c>
      <c r="AM4">
        <f>'Farm Ledger'!TD88</f>
        <v>0</v>
      </c>
      <c r="AN4">
        <f>'Farm Ledger'!TE88</f>
        <v>0</v>
      </c>
      <c r="AO4">
        <f>'Farm Ledger'!TF88</f>
        <v>1</v>
      </c>
      <c r="AP4">
        <f>'Farm Ledger'!TG88</f>
        <v>0</v>
      </c>
      <c r="AQ4">
        <f>'Farm Ledger'!TH88</f>
        <v>0</v>
      </c>
      <c r="AR4">
        <f>'Farm Ledger'!TI88</f>
        <v>0</v>
      </c>
      <c r="AS4">
        <f>'Farm Ledger'!TJ88</f>
        <v>0</v>
      </c>
      <c r="AT4">
        <f>'Farm Ledger'!TK88</f>
        <v>0</v>
      </c>
      <c r="AU4">
        <f>'Farm Ledger'!TL88</f>
        <v>0</v>
      </c>
      <c r="AV4">
        <f>'Farm Ledger'!TM88</f>
        <v>1</v>
      </c>
      <c r="AW4">
        <f>'Farm Ledger'!TN88</f>
        <v>0</v>
      </c>
      <c r="AX4">
        <f>'Farm Ledger'!TO88</f>
        <v>1</v>
      </c>
      <c r="AY4">
        <f>'Farm Ledger'!TP88</f>
        <v>0</v>
      </c>
      <c r="AZ4">
        <f>'Farm Ledger'!TQ88</f>
        <v>1</v>
      </c>
      <c r="BA4">
        <f>'Farm Ledger'!TR88</f>
        <v>0</v>
      </c>
      <c r="BB4">
        <f>'Farm Ledger'!TS88</f>
        <v>1</v>
      </c>
      <c r="BC4">
        <f>'Farm Ledger'!TT88</f>
        <v>0</v>
      </c>
      <c r="BD4">
        <f>'Farm Ledger'!TU88</f>
        <v>2</v>
      </c>
      <c r="BE4">
        <f>'Farm Ledger'!TV88</f>
        <v>1</v>
      </c>
      <c r="BF4">
        <f>'Farm Ledger'!TW88</f>
        <v>1</v>
      </c>
      <c r="BG4">
        <f>'Farm Ledger'!TX88</f>
        <v>0</v>
      </c>
      <c r="BH4">
        <f>'Farm Ledger'!TY88</f>
        <v>3</v>
      </c>
      <c r="BI4">
        <f>'Farm Ledger'!TZ88</f>
        <v>1</v>
      </c>
      <c r="BJ4">
        <f>'Farm Ledger'!UA88</f>
        <v>4</v>
      </c>
      <c r="BK4">
        <f>'Farm Ledger'!UB88</f>
        <v>1</v>
      </c>
      <c r="BL4">
        <f>'Farm Ledger'!UC88</f>
        <v>3</v>
      </c>
      <c r="BM4">
        <f>'Farm Ledger'!UD88</f>
        <v>2</v>
      </c>
      <c r="BN4">
        <f>'Farm Ledger'!UE88</f>
        <v>3</v>
      </c>
      <c r="BO4">
        <f>'Farm Ledger'!UF88</f>
        <v>1</v>
      </c>
      <c r="BP4">
        <f>'Farm Ledger'!UG88</f>
        <v>1</v>
      </c>
      <c r="BQ4">
        <f>'Farm Ledger'!UH88</f>
        <v>2</v>
      </c>
      <c r="BR4">
        <f>'Farm Ledger'!UI88</f>
        <v>1</v>
      </c>
      <c r="BS4">
        <f>'Farm Ledger'!UJ88</f>
        <v>2</v>
      </c>
      <c r="BT4">
        <f>'Farm Ledger'!UK88</f>
        <v>0</v>
      </c>
      <c r="BU4">
        <f>'Farm Ledger'!UL88</f>
        <v>0</v>
      </c>
      <c r="BV4">
        <f>'Farm Ledger'!UM88</f>
        <v>2</v>
      </c>
      <c r="BW4">
        <f>'Farm Ledger'!UN88</f>
        <v>0</v>
      </c>
      <c r="BX4">
        <f>'Farm Ledger'!UO88</f>
        <v>2</v>
      </c>
      <c r="BY4">
        <f>'Farm Ledger'!UP88</f>
        <v>0</v>
      </c>
      <c r="BZ4">
        <f>'Farm Ledger'!UQ88</f>
        <v>1</v>
      </c>
      <c r="CA4">
        <f>'Farm Ledger'!UR88</f>
        <v>0</v>
      </c>
      <c r="CB4">
        <f>'Farm Ledger'!US88</f>
        <v>1</v>
      </c>
      <c r="CC4">
        <f>'Farm Ledger'!UT88</f>
        <v>1</v>
      </c>
      <c r="CD4">
        <f>'Farm Ledger'!UU88</f>
        <v>0</v>
      </c>
      <c r="CE4">
        <f>'Farm Ledger'!UV88</f>
        <v>3</v>
      </c>
      <c r="CF4">
        <f>'Farm Ledger'!UW88</f>
        <v>1</v>
      </c>
      <c r="CG4">
        <f>'Farm Ledger'!UX88</f>
        <v>1</v>
      </c>
      <c r="CH4">
        <f>'Farm Ledger'!UY88</f>
        <v>1</v>
      </c>
      <c r="CI4">
        <f>'Farm Ledger'!UZ88</f>
        <v>3</v>
      </c>
      <c r="CJ4">
        <f>'Farm Ledger'!VA88</f>
        <v>0</v>
      </c>
      <c r="CK4">
        <f>'Farm Ledger'!VB88</f>
        <v>2</v>
      </c>
      <c r="CL4">
        <f>'Farm Ledger'!VC88</f>
        <v>2</v>
      </c>
      <c r="CM4">
        <f>'Farm Ledger'!VD88</f>
        <v>1</v>
      </c>
      <c r="CN4">
        <f>'Farm Ledger'!VE88</f>
        <v>1</v>
      </c>
      <c r="CO4">
        <f>'Farm Ledger'!VF88</f>
        <v>0</v>
      </c>
      <c r="CP4">
        <f>'Farm Ledger'!VG88</f>
        <v>0</v>
      </c>
      <c r="CQ4">
        <f>'Farm Ledger'!VH88</f>
        <v>3</v>
      </c>
      <c r="CR4">
        <f>'Farm Ledger'!VI88</f>
        <v>0</v>
      </c>
      <c r="CS4">
        <f>'Farm Ledger'!VJ88</f>
        <v>0</v>
      </c>
      <c r="CT4">
        <f>'Farm Ledger'!VK88</f>
        <v>2</v>
      </c>
      <c r="CU4">
        <f>'Farm Ledger'!VL88</f>
        <v>3</v>
      </c>
      <c r="CV4">
        <f>'Farm Ledger'!VM88</f>
        <v>1</v>
      </c>
      <c r="CW4">
        <f>'Farm Ledger'!VN88</f>
        <v>3</v>
      </c>
      <c r="CX4">
        <f>'Farm Ledger'!VO88</f>
        <v>4</v>
      </c>
      <c r="CY4">
        <f>'Farm Ledger'!VP88</f>
        <v>2</v>
      </c>
      <c r="CZ4">
        <f>'Farm Ledger'!VQ88</f>
        <v>3</v>
      </c>
      <c r="DA4">
        <f>'Farm Ledger'!VR88</f>
        <v>2</v>
      </c>
      <c r="DB4">
        <f>'Farm Ledger'!VS88</f>
        <v>3</v>
      </c>
      <c r="DC4">
        <f>'Farm Ledger'!VT88</f>
        <v>2</v>
      </c>
      <c r="DD4">
        <f>'Farm Ledger'!VU88</f>
        <v>3</v>
      </c>
      <c r="DE4">
        <f>'Farm Ledger'!VV88</f>
        <v>1</v>
      </c>
      <c r="DF4">
        <f>'Farm Ledger'!VW88</f>
        <v>4</v>
      </c>
      <c r="DG4">
        <f>'Farm Ledger'!VX88</f>
        <v>1</v>
      </c>
      <c r="DH4">
        <f>'Farm Ledger'!VY88</f>
        <v>2</v>
      </c>
      <c r="DI4">
        <f>'Farm Ledger'!VZ88</f>
        <v>2</v>
      </c>
      <c r="DJ4">
        <f>'Farm Ledger'!WA88</f>
        <v>3</v>
      </c>
      <c r="DK4">
        <f>'Farm Ledger'!WB88</f>
        <v>1</v>
      </c>
      <c r="DL4">
        <f>'Farm Ledger'!WC88</f>
        <v>4</v>
      </c>
      <c r="DM4">
        <f>'Farm Ledger'!WD88</f>
        <v>2</v>
      </c>
      <c r="DN4">
        <f>'Farm Ledger'!WE88</f>
        <v>3</v>
      </c>
      <c r="DO4">
        <f>'Farm Ledger'!WF88</f>
        <v>2</v>
      </c>
      <c r="DP4">
        <f>'Farm Ledger'!WG88</f>
        <v>1</v>
      </c>
      <c r="DQ4">
        <f>'Farm Ledger'!WH88</f>
        <v>3</v>
      </c>
      <c r="DR4">
        <f>'Farm Ledger'!WI88</f>
        <v>2</v>
      </c>
      <c r="DS4">
        <f>'Farm Ledger'!WJ88</f>
        <v>1</v>
      </c>
      <c r="DT4">
        <f>'Farm Ledger'!WK88</f>
        <v>3</v>
      </c>
      <c r="DU4">
        <f>'Farm Ledger'!WL88</f>
        <v>2</v>
      </c>
      <c r="DV4">
        <f>'Farm Ledger'!WM88</f>
        <v>2</v>
      </c>
      <c r="DW4">
        <f>'Farm Ledger'!WN88</f>
        <v>2</v>
      </c>
      <c r="DX4">
        <f>'Farm Ledger'!WO88</f>
        <v>3</v>
      </c>
      <c r="DY4">
        <f>'Farm Ledger'!WP88</f>
        <v>1</v>
      </c>
      <c r="DZ4">
        <f>'Farm Ledger'!WQ88</f>
        <v>2</v>
      </c>
      <c r="EA4">
        <f>'Farm Ledger'!WR88</f>
        <v>2</v>
      </c>
      <c r="EB4">
        <f>'Farm Ledger'!WS88</f>
        <v>2</v>
      </c>
      <c r="EC4">
        <f>'Farm Ledger'!WT88</f>
        <v>2</v>
      </c>
      <c r="ED4">
        <f>'Farm Ledger'!WU88</f>
        <v>2</v>
      </c>
      <c r="EE4">
        <f>'Farm Ledger'!WV88</f>
        <v>1</v>
      </c>
      <c r="EF4">
        <f>'Farm Ledger'!WW88</f>
        <v>0</v>
      </c>
      <c r="EG4">
        <f>'Farm Ledger'!WX88</f>
        <v>0</v>
      </c>
      <c r="EH4">
        <f>'Farm Ledger'!WY88</f>
        <v>0</v>
      </c>
      <c r="EI4">
        <f>'Farm Ledger'!WZ88</f>
        <v>0</v>
      </c>
      <c r="EJ4">
        <f>'Farm Ledger'!XA88</f>
        <v>0</v>
      </c>
      <c r="EK4">
        <f>'Farm Ledger'!XB88</f>
        <v>0</v>
      </c>
      <c r="EL4">
        <f>'Farm Ledger'!XC88</f>
        <v>0</v>
      </c>
      <c r="EM4">
        <f>'Farm Ledger'!XD88</f>
        <v>0</v>
      </c>
      <c r="EN4">
        <f>'Farm Ledger'!XE88</f>
        <v>0</v>
      </c>
      <c r="EO4">
        <f>'Farm Ledger'!XF88</f>
        <v>0</v>
      </c>
      <c r="EP4">
        <f>'Farm Ledger'!XG88</f>
        <v>0</v>
      </c>
      <c r="EQ4">
        <f>'Farm Ledger'!XH88</f>
        <v>0</v>
      </c>
      <c r="ER4">
        <f>'Farm Ledger'!XI88</f>
        <v>0</v>
      </c>
      <c r="ES4">
        <f>'Farm Ledger'!XJ88</f>
        <v>0</v>
      </c>
      <c r="ET4">
        <f>'Farm Ledger'!XK88</f>
        <v>0</v>
      </c>
      <c r="EU4">
        <f>'Farm Ledger'!XL88</f>
        <v>0</v>
      </c>
      <c r="EV4">
        <f>'Farm Ledger'!XM88</f>
        <v>0</v>
      </c>
      <c r="EW4">
        <f>'Farm Ledger'!XN88</f>
        <v>0</v>
      </c>
      <c r="EX4">
        <f>'Farm Ledger'!XO88</f>
        <v>0</v>
      </c>
      <c r="EY4">
        <f>'Farm Ledger'!XP88</f>
        <v>0</v>
      </c>
      <c r="EZ4">
        <f>'Farm Ledger'!XQ88</f>
        <v>0</v>
      </c>
      <c r="FA4">
        <f>'Farm Ledger'!XR88</f>
        <v>0</v>
      </c>
      <c r="FB4">
        <f>'Farm Ledger'!XS88</f>
        <v>0</v>
      </c>
      <c r="FC4">
        <f>'Farm Ledger'!XT88</f>
        <v>0</v>
      </c>
      <c r="FD4">
        <f>'Farm Ledger'!XU88</f>
        <v>0</v>
      </c>
    </row>
    <row r="5" spans="2:160" x14ac:dyDescent="0.25">
      <c r="B5" s="94" t="s">
        <v>1487</v>
      </c>
      <c r="C5">
        <f>'Farm Ledger'!RT89</f>
        <v>2</v>
      </c>
      <c r="D5">
        <f>'Farm Ledger'!RU89</f>
        <v>2</v>
      </c>
      <c r="E5">
        <f>'Farm Ledger'!RV89</f>
        <v>1</v>
      </c>
      <c r="F5">
        <f>'Farm Ledger'!RW89</f>
        <v>2</v>
      </c>
      <c r="G5">
        <f>'Farm Ledger'!RX89</f>
        <v>3</v>
      </c>
      <c r="H5">
        <f>'Farm Ledger'!RY89</f>
        <v>1</v>
      </c>
      <c r="I5">
        <f>'Farm Ledger'!RZ89</f>
        <v>2</v>
      </c>
      <c r="J5">
        <f>'Farm Ledger'!SA89</f>
        <v>2</v>
      </c>
      <c r="K5">
        <f>'Farm Ledger'!SB89</f>
        <v>3</v>
      </c>
      <c r="L5">
        <f>'Farm Ledger'!SC89</f>
        <v>1</v>
      </c>
      <c r="M5">
        <f>'Farm Ledger'!SD89</f>
        <v>0</v>
      </c>
      <c r="N5">
        <f>'Farm Ledger'!SE89</f>
        <v>1</v>
      </c>
      <c r="O5">
        <f>'Farm Ledger'!SF89</f>
        <v>1</v>
      </c>
      <c r="P5">
        <f>'Farm Ledger'!SG89</f>
        <v>2</v>
      </c>
      <c r="Q5">
        <f>'Farm Ledger'!SH89</f>
        <v>0</v>
      </c>
      <c r="R5">
        <f>'Farm Ledger'!SI89</f>
        <v>1</v>
      </c>
      <c r="S5">
        <f>'Farm Ledger'!SJ89</f>
        <v>1</v>
      </c>
      <c r="T5">
        <f>'Farm Ledger'!SK89</f>
        <v>1</v>
      </c>
      <c r="U5">
        <f>'Farm Ledger'!SL89</f>
        <v>0</v>
      </c>
      <c r="V5">
        <f>'Farm Ledger'!SM89</f>
        <v>2</v>
      </c>
      <c r="W5">
        <f>'Farm Ledger'!SN89</f>
        <v>1</v>
      </c>
      <c r="X5">
        <f>'Farm Ledger'!SO89</f>
        <v>0</v>
      </c>
      <c r="Y5">
        <f>'Farm Ledger'!SP89</f>
        <v>1</v>
      </c>
      <c r="Z5">
        <f>'Farm Ledger'!SQ89</f>
        <v>1</v>
      </c>
      <c r="AA5">
        <f>'Farm Ledger'!SR89</f>
        <v>0</v>
      </c>
      <c r="AB5">
        <f>'Farm Ledger'!SS89</f>
        <v>2</v>
      </c>
      <c r="AC5">
        <f>'Farm Ledger'!ST89</f>
        <v>2</v>
      </c>
      <c r="AD5">
        <f>'Farm Ledger'!SU89</f>
        <v>1</v>
      </c>
      <c r="AE5">
        <f>'Farm Ledger'!SV89</f>
        <v>1</v>
      </c>
      <c r="AF5">
        <f>'Farm Ledger'!SW89</f>
        <v>2</v>
      </c>
      <c r="AG5">
        <f>'Farm Ledger'!SX89</f>
        <v>1</v>
      </c>
      <c r="AH5">
        <f>'Farm Ledger'!SY89</f>
        <v>1</v>
      </c>
      <c r="AI5">
        <f>'Farm Ledger'!SZ89</f>
        <v>2</v>
      </c>
      <c r="AJ5">
        <f>'Farm Ledger'!TA89</f>
        <v>2</v>
      </c>
      <c r="AK5">
        <f>'Farm Ledger'!TB89</f>
        <v>1</v>
      </c>
      <c r="AL5">
        <f>'Farm Ledger'!TC89</f>
        <v>2</v>
      </c>
      <c r="AM5">
        <f>'Farm Ledger'!TD89</f>
        <v>0</v>
      </c>
      <c r="AN5">
        <f>'Farm Ledger'!TE89</f>
        <v>1</v>
      </c>
      <c r="AO5">
        <f>'Farm Ledger'!TF89</f>
        <v>1</v>
      </c>
      <c r="AP5">
        <f>'Farm Ledger'!TG89</f>
        <v>0</v>
      </c>
      <c r="AQ5">
        <f>'Farm Ledger'!TH89</f>
        <v>2</v>
      </c>
      <c r="AR5">
        <f>'Farm Ledger'!TI89</f>
        <v>1</v>
      </c>
      <c r="AS5">
        <f>'Farm Ledger'!TJ89</f>
        <v>2</v>
      </c>
      <c r="AT5">
        <f>'Farm Ledger'!TK89</f>
        <v>0</v>
      </c>
      <c r="AU5">
        <f>'Farm Ledger'!TL89</f>
        <v>3</v>
      </c>
      <c r="AV5">
        <f>'Farm Ledger'!TM89</f>
        <v>1</v>
      </c>
      <c r="AW5">
        <f>'Farm Ledger'!TN89</f>
        <v>1</v>
      </c>
      <c r="AX5">
        <f>'Farm Ledger'!TO89</f>
        <v>2</v>
      </c>
      <c r="AY5">
        <f>'Farm Ledger'!TP89</f>
        <v>1</v>
      </c>
      <c r="AZ5">
        <f>'Farm Ledger'!TQ89</f>
        <v>0</v>
      </c>
      <c r="BA5">
        <f>'Farm Ledger'!TR89</f>
        <v>1</v>
      </c>
      <c r="BB5">
        <f>'Farm Ledger'!TS89</f>
        <v>2</v>
      </c>
      <c r="BC5">
        <f>'Farm Ledger'!TT89</f>
        <v>0</v>
      </c>
      <c r="BD5">
        <f>'Farm Ledger'!TU89</f>
        <v>1</v>
      </c>
      <c r="BE5">
        <f>'Farm Ledger'!TV89</f>
        <v>2</v>
      </c>
      <c r="BF5">
        <f>'Farm Ledger'!TW89</f>
        <v>1</v>
      </c>
      <c r="BG5">
        <f>'Farm Ledger'!TX89</f>
        <v>1</v>
      </c>
      <c r="BH5">
        <f>'Farm Ledger'!TY89</f>
        <v>1</v>
      </c>
      <c r="BI5">
        <f>'Farm Ledger'!TZ89</f>
        <v>0</v>
      </c>
      <c r="BJ5">
        <f>'Farm Ledger'!UA89</f>
        <v>0</v>
      </c>
      <c r="BK5">
        <f>'Farm Ledger'!UB89</f>
        <v>2</v>
      </c>
      <c r="BL5">
        <f>'Farm Ledger'!UC89</f>
        <v>0</v>
      </c>
      <c r="BM5">
        <f>'Farm Ledger'!UD89</f>
        <v>1</v>
      </c>
      <c r="BN5">
        <f>'Farm Ledger'!UE89</f>
        <v>1</v>
      </c>
      <c r="BO5">
        <f>'Farm Ledger'!UF89</f>
        <v>0</v>
      </c>
      <c r="BP5">
        <f>'Farm Ledger'!UG89</f>
        <v>1</v>
      </c>
      <c r="BQ5">
        <f>'Farm Ledger'!UH89</f>
        <v>1</v>
      </c>
      <c r="BR5">
        <f>'Farm Ledger'!UI89</f>
        <v>0</v>
      </c>
      <c r="BS5">
        <f>'Farm Ledger'!UJ89</f>
        <v>1</v>
      </c>
      <c r="BT5">
        <f>'Farm Ledger'!UK89</f>
        <v>1</v>
      </c>
      <c r="BU5">
        <f>'Farm Ledger'!UL89</f>
        <v>0</v>
      </c>
      <c r="BV5">
        <f>'Farm Ledger'!UM89</f>
        <v>1</v>
      </c>
      <c r="BW5">
        <f>'Farm Ledger'!UN89</f>
        <v>1</v>
      </c>
      <c r="BX5">
        <f>'Farm Ledger'!UO89</f>
        <v>0</v>
      </c>
      <c r="BY5">
        <f>'Farm Ledger'!UP89</f>
        <v>2</v>
      </c>
      <c r="BZ5">
        <f>'Farm Ledger'!UQ89</f>
        <v>1</v>
      </c>
      <c r="CA5">
        <f>'Farm Ledger'!UR89</f>
        <v>1</v>
      </c>
      <c r="CB5">
        <f>'Farm Ledger'!US89</f>
        <v>1</v>
      </c>
      <c r="CC5">
        <f>'Farm Ledger'!UT89</f>
        <v>1</v>
      </c>
      <c r="CD5">
        <f>'Farm Ledger'!UU89</f>
        <v>0</v>
      </c>
      <c r="CE5">
        <f>'Farm Ledger'!UV89</f>
        <v>1</v>
      </c>
      <c r="CF5">
        <f>'Farm Ledger'!UW89</f>
        <v>1</v>
      </c>
      <c r="CG5">
        <f>'Farm Ledger'!UX89</f>
        <v>1</v>
      </c>
      <c r="CH5">
        <f>'Farm Ledger'!UY89</f>
        <v>2</v>
      </c>
      <c r="CI5">
        <f>'Farm Ledger'!UZ89</f>
        <v>1</v>
      </c>
      <c r="CJ5">
        <f>'Farm Ledger'!VA89</f>
        <v>0</v>
      </c>
      <c r="CK5">
        <f>'Farm Ledger'!VB89</f>
        <v>2</v>
      </c>
      <c r="CL5">
        <f>'Farm Ledger'!VC89</f>
        <v>2</v>
      </c>
      <c r="CM5">
        <f>'Farm Ledger'!VD89</f>
        <v>0</v>
      </c>
      <c r="CN5">
        <f>'Farm Ledger'!VE89</f>
        <v>1</v>
      </c>
      <c r="CO5">
        <f>'Farm Ledger'!VF89</f>
        <v>0</v>
      </c>
      <c r="CP5">
        <f>'Farm Ledger'!VG89</f>
        <v>2</v>
      </c>
      <c r="CQ5">
        <f>'Farm Ledger'!VH89</f>
        <v>1</v>
      </c>
      <c r="CR5">
        <f>'Farm Ledger'!VI89</f>
        <v>2</v>
      </c>
      <c r="CS5">
        <f>'Farm Ledger'!VJ89</f>
        <v>2</v>
      </c>
      <c r="CT5">
        <f>'Farm Ledger'!VK89</f>
        <v>0</v>
      </c>
      <c r="CU5">
        <f>'Farm Ledger'!VL89</f>
        <v>2</v>
      </c>
      <c r="CV5">
        <f>'Farm Ledger'!VM89</f>
        <v>1</v>
      </c>
      <c r="CW5">
        <f>'Farm Ledger'!VN89</f>
        <v>1</v>
      </c>
      <c r="CX5">
        <f>'Farm Ledger'!VO89</f>
        <v>0</v>
      </c>
      <c r="CY5">
        <f>'Farm Ledger'!VP89</f>
        <v>3</v>
      </c>
      <c r="CZ5">
        <f>'Farm Ledger'!VQ89</f>
        <v>2</v>
      </c>
      <c r="DA5">
        <f>'Farm Ledger'!VR89</f>
        <v>2</v>
      </c>
      <c r="DB5">
        <f>'Farm Ledger'!VS89</f>
        <v>3</v>
      </c>
      <c r="DC5">
        <f>'Farm Ledger'!VT89</f>
        <v>1</v>
      </c>
      <c r="DD5">
        <f>'Farm Ledger'!VU89</f>
        <v>3</v>
      </c>
      <c r="DE5">
        <f>'Farm Ledger'!VV89</f>
        <v>1</v>
      </c>
      <c r="DF5">
        <f>'Farm Ledger'!VW89</f>
        <v>2</v>
      </c>
      <c r="DG5">
        <f>'Farm Ledger'!VX89</f>
        <v>1</v>
      </c>
      <c r="DH5">
        <f>'Farm Ledger'!VY89</f>
        <v>2</v>
      </c>
      <c r="DI5">
        <f>'Farm Ledger'!VZ89</f>
        <v>1</v>
      </c>
      <c r="DJ5">
        <f>'Farm Ledger'!WA89</f>
        <v>1</v>
      </c>
      <c r="DK5">
        <f>'Farm Ledger'!WB89</f>
        <v>1</v>
      </c>
      <c r="DL5">
        <f>'Farm Ledger'!WC89</f>
        <v>1</v>
      </c>
      <c r="DM5">
        <f>'Farm Ledger'!WD89</f>
        <v>1</v>
      </c>
      <c r="DN5">
        <f>'Farm Ledger'!WE89</f>
        <v>3</v>
      </c>
      <c r="DO5">
        <f>'Farm Ledger'!WF89</f>
        <v>1</v>
      </c>
      <c r="DP5">
        <f>'Farm Ledger'!WG89</f>
        <v>1</v>
      </c>
      <c r="DQ5">
        <f>'Farm Ledger'!WH89</f>
        <v>2</v>
      </c>
      <c r="DR5">
        <f>'Farm Ledger'!WI89</f>
        <v>1</v>
      </c>
      <c r="DS5">
        <f>'Farm Ledger'!WJ89</f>
        <v>3</v>
      </c>
      <c r="DT5">
        <f>'Farm Ledger'!WK89</f>
        <v>1</v>
      </c>
      <c r="DU5">
        <f>'Farm Ledger'!WL89</f>
        <v>1</v>
      </c>
      <c r="DV5">
        <f>'Farm Ledger'!WM89</f>
        <v>2</v>
      </c>
      <c r="DW5">
        <f>'Farm Ledger'!WN89</f>
        <v>3</v>
      </c>
      <c r="DX5">
        <f>'Farm Ledger'!WO89</f>
        <v>1</v>
      </c>
      <c r="DY5">
        <f>'Farm Ledger'!WP89</f>
        <v>0</v>
      </c>
      <c r="DZ5">
        <f>'Farm Ledger'!WQ89</f>
        <v>1</v>
      </c>
      <c r="EA5">
        <f>'Farm Ledger'!WR89</f>
        <v>2</v>
      </c>
      <c r="EB5">
        <f>'Farm Ledger'!WS89</f>
        <v>1</v>
      </c>
      <c r="EC5">
        <f>'Farm Ledger'!WT89</f>
        <v>1</v>
      </c>
      <c r="ED5">
        <f>'Farm Ledger'!WU89</f>
        <v>2</v>
      </c>
      <c r="EE5">
        <f>'Farm Ledger'!WV89</f>
        <v>2</v>
      </c>
      <c r="EF5">
        <f>'Farm Ledger'!WW89</f>
        <v>0</v>
      </c>
      <c r="EG5">
        <f>'Farm Ledger'!WX89</f>
        <v>0</v>
      </c>
      <c r="EH5">
        <f>'Farm Ledger'!WY89</f>
        <v>0</v>
      </c>
      <c r="EI5">
        <f>'Farm Ledger'!WZ89</f>
        <v>0</v>
      </c>
      <c r="EJ5">
        <f>'Farm Ledger'!XA89</f>
        <v>0</v>
      </c>
      <c r="EK5">
        <f>'Farm Ledger'!XB89</f>
        <v>0</v>
      </c>
      <c r="EL5">
        <f>'Farm Ledger'!XC89</f>
        <v>0</v>
      </c>
      <c r="EM5">
        <f>'Farm Ledger'!XD89</f>
        <v>0</v>
      </c>
      <c r="EN5">
        <f>'Farm Ledger'!XE89</f>
        <v>0</v>
      </c>
      <c r="EO5">
        <f>'Farm Ledger'!XF89</f>
        <v>0</v>
      </c>
      <c r="EP5">
        <f>'Farm Ledger'!XG89</f>
        <v>0</v>
      </c>
      <c r="EQ5">
        <f>'Farm Ledger'!XH89</f>
        <v>0</v>
      </c>
      <c r="ER5">
        <f>'Farm Ledger'!XI89</f>
        <v>0</v>
      </c>
      <c r="ES5">
        <f>'Farm Ledger'!XJ89</f>
        <v>0</v>
      </c>
      <c r="ET5">
        <f>'Farm Ledger'!XK89</f>
        <v>0</v>
      </c>
      <c r="EU5">
        <f>'Farm Ledger'!XL89</f>
        <v>0</v>
      </c>
      <c r="EV5">
        <f>'Farm Ledger'!XM89</f>
        <v>0</v>
      </c>
      <c r="EW5">
        <f>'Farm Ledger'!XN89</f>
        <v>0</v>
      </c>
      <c r="EX5">
        <f>'Farm Ledger'!XO89</f>
        <v>0</v>
      </c>
      <c r="EY5">
        <f>'Farm Ledger'!XP89</f>
        <v>0</v>
      </c>
      <c r="EZ5">
        <f>'Farm Ledger'!XQ89</f>
        <v>0</v>
      </c>
      <c r="FA5">
        <f>'Farm Ledger'!XR89</f>
        <v>0</v>
      </c>
      <c r="FB5">
        <f>'Farm Ledger'!XS89</f>
        <v>0</v>
      </c>
      <c r="FC5">
        <f>'Farm Ledger'!XT89</f>
        <v>0</v>
      </c>
      <c r="FD5">
        <f>'Farm Ledger'!XU89</f>
        <v>0</v>
      </c>
    </row>
    <row r="6" spans="2:160" x14ac:dyDescent="0.25">
      <c r="B6" s="94" t="s">
        <v>1488</v>
      </c>
      <c r="C6">
        <f>'Farm Ledger'!RT90</f>
        <v>2</v>
      </c>
      <c r="D6">
        <f>'Farm Ledger'!RU90</f>
        <v>0</v>
      </c>
      <c r="E6">
        <f>'Farm Ledger'!RV90</f>
        <v>2</v>
      </c>
      <c r="F6">
        <f>'Farm Ledger'!RW90</f>
        <v>1</v>
      </c>
      <c r="G6">
        <f>'Farm Ledger'!RX90</f>
        <v>1</v>
      </c>
      <c r="H6">
        <f>'Farm Ledger'!RY90</f>
        <v>1</v>
      </c>
      <c r="I6">
        <f>'Farm Ledger'!RZ90</f>
        <v>1</v>
      </c>
      <c r="J6">
        <f>'Farm Ledger'!SA90</f>
        <v>2</v>
      </c>
      <c r="K6">
        <f>'Farm Ledger'!SB90</f>
        <v>1</v>
      </c>
      <c r="L6">
        <f>'Farm Ledger'!SC90</f>
        <v>2</v>
      </c>
      <c r="M6">
        <f>'Farm Ledger'!SD90</f>
        <v>2</v>
      </c>
      <c r="N6">
        <f>'Farm Ledger'!SE90</f>
        <v>0</v>
      </c>
      <c r="O6">
        <f>'Farm Ledger'!SF90</f>
        <v>1</v>
      </c>
      <c r="P6">
        <f>'Farm Ledger'!SG90</f>
        <v>2</v>
      </c>
      <c r="Q6">
        <f>'Farm Ledger'!SH90</f>
        <v>0</v>
      </c>
      <c r="R6">
        <f>'Farm Ledger'!SI90</f>
        <v>2</v>
      </c>
      <c r="S6">
        <f>'Farm Ledger'!SJ90</f>
        <v>1</v>
      </c>
      <c r="T6">
        <f>'Farm Ledger'!SK90</f>
        <v>2</v>
      </c>
      <c r="U6">
        <f>'Farm Ledger'!SL90</f>
        <v>0</v>
      </c>
      <c r="V6">
        <f>'Farm Ledger'!SM90</f>
        <v>2</v>
      </c>
      <c r="W6">
        <f>'Farm Ledger'!SN90</f>
        <v>1</v>
      </c>
      <c r="X6">
        <f>'Farm Ledger'!SO90</f>
        <v>1</v>
      </c>
      <c r="Y6">
        <f>'Farm Ledger'!SP90</f>
        <v>1</v>
      </c>
      <c r="Z6">
        <f>'Farm Ledger'!SQ90</f>
        <v>2</v>
      </c>
      <c r="AA6">
        <f>'Farm Ledger'!SR90</f>
        <v>1</v>
      </c>
      <c r="AB6">
        <f>'Farm Ledger'!SS90</f>
        <v>2</v>
      </c>
      <c r="AC6">
        <f>'Farm Ledger'!ST90</f>
        <v>0</v>
      </c>
      <c r="AD6">
        <f>'Farm Ledger'!SU90</f>
        <v>2</v>
      </c>
      <c r="AE6">
        <f>'Farm Ledger'!SV90</f>
        <v>1</v>
      </c>
      <c r="AF6">
        <f>'Farm Ledger'!SW90</f>
        <v>2</v>
      </c>
      <c r="AG6">
        <f>'Farm Ledger'!SX90</f>
        <v>0</v>
      </c>
      <c r="AH6">
        <f>'Farm Ledger'!SY90</f>
        <v>2</v>
      </c>
      <c r="AI6">
        <f>'Farm Ledger'!SZ90</f>
        <v>1</v>
      </c>
      <c r="AJ6">
        <f>'Farm Ledger'!TA90</f>
        <v>2</v>
      </c>
      <c r="AK6">
        <f>'Farm Ledger'!TB90</f>
        <v>0</v>
      </c>
      <c r="AL6">
        <f>'Farm Ledger'!TC90</f>
        <v>2</v>
      </c>
      <c r="AM6">
        <f>'Farm Ledger'!TD90</f>
        <v>1</v>
      </c>
      <c r="AN6">
        <f>'Farm Ledger'!TE90</f>
        <v>2</v>
      </c>
      <c r="AO6">
        <f>'Farm Ledger'!TF90</f>
        <v>1</v>
      </c>
      <c r="AP6">
        <f>'Farm Ledger'!TG90</f>
        <v>0</v>
      </c>
      <c r="AQ6">
        <f>'Farm Ledger'!TH90</f>
        <v>2</v>
      </c>
      <c r="AR6">
        <f>'Farm Ledger'!TI90</f>
        <v>1</v>
      </c>
      <c r="AS6">
        <f>'Farm Ledger'!TJ90</f>
        <v>1</v>
      </c>
      <c r="AT6">
        <f>'Farm Ledger'!TK90</f>
        <v>2</v>
      </c>
      <c r="AU6">
        <f>'Farm Ledger'!TL90</f>
        <v>1</v>
      </c>
      <c r="AV6">
        <f>'Farm Ledger'!TM90</f>
        <v>2</v>
      </c>
      <c r="AW6">
        <f>'Farm Ledger'!TN90</f>
        <v>1</v>
      </c>
      <c r="AX6">
        <f>'Farm Ledger'!TO90</f>
        <v>1</v>
      </c>
      <c r="AY6">
        <f>'Farm Ledger'!TP90</f>
        <v>1</v>
      </c>
      <c r="AZ6">
        <f>'Farm Ledger'!TQ90</f>
        <v>2</v>
      </c>
      <c r="BA6">
        <f>'Farm Ledger'!TR90</f>
        <v>0</v>
      </c>
      <c r="BB6">
        <f>'Farm Ledger'!TS90</f>
        <v>1</v>
      </c>
      <c r="BC6">
        <f>'Farm Ledger'!TT90</f>
        <v>1</v>
      </c>
      <c r="BD6">
        <f>'Farm Ledger'!TU90</f>
        <v>0</v>
      </c>
      <c r="BE6">
        <f>'Farm Ledger'!TV90</f>
        <v>1</v>
      </c>
      <c r="BF6">
        <f>'Farm Ledger'!TW90</f>
        <v>0</v>
      </c>
      <c r="BG6">
        <f>'Farm Ledger'!TX90</f>
        <v>1</v>
      </c>
      <c r="BH6">
        <f>'Farm Ledger'!TY90</f>
        <v>0</v>
      </c>
      <c r="BI6">
        <f>'Farm Ledger'!TZ90</f>
        <v>1</v>
      </c>
      <c r="BJ6">
        <f>'Farm Ledger'!UA90</f>
        <v>1</v>
      </c>
      <c r="BK6">
        <f>'Farm Ledger'!UB90</f>
        <v>1</v>
      </c>
      <c r="BL6">
        <f>'Farm Ledger'!UC90</f>
        <v>1</v>
      </c>
      <c r="BM6">
        <f>'Farm Ledger'!UD90</f>
        <v>0</v>
      </c>
      <c r="BN6">
        <f>'Farm Ledger'!UE90</f>
        <v>0</v>
      </c>
      <c r="BO6">
        <f>'Farm Ledger'!UF90</f>
        <v>2</v>
      </c>
      <c r="BP6">
        <f>'Farm Ledger'!UG90</f>
        <v>1</v>
      </c>
      <c r="BQ6">
        <f>'Farm Ledger'!UH90</f>
        <v>2</v>
      </c>
      <c r="BR6">
        <f>'Farm Ledger'!UI90</f>
        <v>1</v>
      </c>
      <c r="BS6">
        <f>'Farm Ledger'!UJ90</f>
        <v>1</v>
      </c>
      <c r="BT6">
        <f>'Farm Ledger'!UK90</f>
        <v>1</v>
      </c>
      <c r="BU6">
        <f>'Farm Ledger'!UL90</f>
        <v>2</v>
      </c>
      <c r="BV6">
        <f>'Farm Ledger'!UM90</f>
        <v>0</v>
      </c>
      <c r="BW6">
        <f>'Farm Ledger'!UN90</f>
        <v>2</v>
      </c>
      <c r="BX6">
        <f>'Farm Ledger'!UO90</f>
        <v>1</v>
      </c>
      <c r="BY6">
        <f>'Farm Ledger'!UP90</f>
        <v>1</v>
      </c>
      <c r="BZ6">
        <f>'Farm Ledger'!UQ90</f>
        <v>2</v>
      </c>
      <c r="CA6">
        <f>'Farm Ledger'!UR90</f>
        <v>0</v>
      </c>
      <c r="CB6">
        <f>'Farm Ledger'!US90</f>
        <v>1</v>
      </c>
      <c r="CC6">
        <f>'Farm Ledger'!UT90</f>
        <v>2</v>
      </c>
      <c r="CD6">
        <f>'Farm Ledger'!UU90</f>
        <v>1</v>
      </c>
      <c r="CE6">
        <f>'Farm Ledger'!UV90</f>
        <v>2</v>
      </c>
      <c r="CF6">
        <f>'Farm Ledger'!UW90</f>
        <v>0</v>
      </c>
      <c r="CG6">
        <f>'Farm Ledger'!UX90</f>
        <v>1</v>
      </c>
      <c r="CH6">
        <f>'Farm Ledger'!UY90</f>
        <v>1</v>
      </c>
      <c r="CI6">
        <f>'Farm Ledger'!UZ90</f>
        <v>2</v>
      </c>
      <c r="CJ6">
        <f>'Farm Ledger'!VA90</f>
        <v>0</v>
      </c>
      <c r="CK6">
        <f>'Farm Ledger'!VB90</f>
        <v>0</v>
      </c>
      <c r="CL6">
        <f>'Farm Ledger'!VC90</f>
        <v>2</v>
      </c>
      <c r="CM6">
        <f>'Farm Ledger'!VD90</f>
        <v>1</v>
      </c>
      <c r="CN6">
        <f>'Farm Ledger'!VE90</f>
        <v>2</v>
      </c>
      <c r="CO6">
        <f>'Farm Ledger'!VF90</f>
        <v>0</v>
      </c>
      <c r="CP6">
        <f>'Farm Ledger'!VG90</f>
        <v>1</v>
      </c>
      <c r="CQ6">
        <f>'Farm Ledger'!VH90</f>
        <v>0</v>
      </c>
      <c r="CR6">
        <f>'Farm Ledger'!VI90</f>
        <v>2</v>
      </c>
      <c r="CS6">
        <f>'Farm Ledger'!VJ90</f>
        <v>1</v>
      </c>
      <c r="CT6">
        <f>'Farm Ledger'!VK90</f>
        <v>0</v>
      </c>
      <c r="CU6">
        <f>'Farm Ledger'!VL90</f>
        <v>2</v>
      </c>
      <c r="CV6">
        <f>'Farm Ledger'!VM90</f>
        <v>2</v>
      </c>
      <c r="CW6">
        <f>'Farm Ledger'!VN90</f>
        <v>1</v>
      </c>
      <c r="CX6">
        <f>'Farm Ledger'!VO90</f>
        <v>1</v>
      </c>
      <c r="CY6">
        <f>'Farm Ledger'!VP90</f>
        <v>2</v>
      </c>
      <c r="CZ6">
        <f>'Farm Ledger'!VQ90</f>
        <v>0</v>
      </c>
      <c r="DA6">
        <f>'Farm Ledger'!VR90</f>
        <v>2</v>
      </c>
      <c r="DB6">
        <f>'Farm Ledger'!VS90</f>
        <v>2</v>
      </c>
      <c r="DC6">
        <f>'Farm Ledger'!VT90</f>
        <v>1</v>
      </c>
      <c r="DD6">
        <f>'Farm Ledger'!VU90</f>
        <v>2</v>
      </c>
      <c r="DE6">
        <f>'Farm Ledger'!VV90</f>
        <v>1</v>
      </c>
      <c r="DF6">
        <f>'Farm Ledger'!VW90</f>
        <v>1</v>
      </c>
      <c r="DG6">
        <f>'Farm Ledger'!VX90</f>
        <v>2</v>
      </c>
      <c r="DH6">
        <f>'Farm Ledger'!VY90</f>
        <v>1</v>
      </c>
      <c r="DI6">
        <f>'Farm Ledger'!VZ90</f>
        <v>2</v>
      </c>
      <c r="DJ6">
        <f>'Farm Ledger'!WA90</f>
        <v>0</v>
      </c>
      <c r="DK6">
        <f>'Farm Ledger'!WB90</f>
        <v>2</v>
      </c>
      <c r="DL6">
        <f>'Farm Ledger'!WC90</f>
        <v>2</v>
      </c>
      <c r="DM6">
        <f>'Farm Ledger'!WD90</f>
        <v>1</v>
      </c>
      <c r="DN6">
        <f>'Farm Ledger'!WE90</f>
        <v>2</v>
      </c>
      <c r="DO6">
        <f>'Farm Ledger'!WF90</f>
        <v>2</v>
      </c>
      <c r="DP6">
        <f>'Farm Ledger'!WG90</f>
        <v>1</v>
      </c>
      <c r="DQ6">
        <f>'Farm Ledger'!WH90</f>
        <v>2</v>
      </c>
      <c r="DR6">
        <f>'Farm Ledger'!WI90</f>
        <v>2</v>
      </c>
      <c r="DS6">
        <f>'Farm Ledger'!WJ90</f>
        <v>1</v>
      </c>
      <c r="DT6">
        <f>'Farm Ledger'!WK90</f>
        <v>2</v>
      </c>
      <c r="DU6">
        <f>'Farm Ledger'!WL90</f>
        <v>1</v>
      </c>
      <c r="DV6">
        <f>'Farm Ledger'!WM90</f>
        <v>2</v>
      </c>
      <c r="DW6">
        <f>'Farm Ledger'!WN90</f>
        <v>2</v>
      </c>
      <c r="DX6">
        <f>'Farm Ledger'!WO90</f>
        <v>1</v>
      </c>
      <c r="DY6">
        <f>'Farm Ledger'!WP90</f>
        <v>2</v>
      </c>
      <c r="DZ6">
        <f>'Farm Ledger'!WQ90</f>
        <v>1</v>
      </c>
      <c r="EA6">
        <f>'Farm Ledger'!WR90</f>
        <v>2</v>
      </c>
      <c r="EB6">
        <f>'Farm Ledger'!WS90</f>
        <v>2</v>
      </c>
      <c r="EC6">
        <f>'Farm Ledger'!WT90</f>
        <v>1</v>
      </c>
      <c r="ED6">
        <f>'Farm Ledger'!WU90</f>
        <v>2</v>
      </c>
      <c r="EE6">
        <f>'Farm Ledger'!WV90</f>
        <v>1</v>
      </c>
      <c r="EF6">
        <f>'Farm Ledger'!WW90</f>
        <v>0</v>
      </c>
      <c r="EG6">
        <f>'Farm Ledger'!WX90</f>
        <v>0</v>
      </c>
      <c r="EH6">
        <f>'Farm Ledger'!WY90</f>
        <v>0</v>
      </c>
      <c r="EI6">
        <f>'Farm Ledger'!WZ90</f>
        <v>0</v>
      </c>
      <c r="EJ6">
        <f>'Farm Ledger'!XA90</f>
        <v>0</v>
      </c>
      <c r="EK6">
        <f>'Farm Ledger'!XB90</f>
        <v>0</v>
      </c>
      <c r="EL6">
        <f>'Farm Ledger'!XC90</f>
        <v>0</v>
      </c>
      <c r="EM6">
        <f>'Farm Ledger'!XD90</f>
        <v>0</v>
      </c>
      <c r="EN6">
        <f>'Farm Ledger'!XE90</f>
        <v>0</v>
      </c>
      <c r="EO6">
        <f>'Farm Ledger'!XF90</f>
        <v>0</v>
      </c>
      <c r="EP6">
        <f>'Farm Ledger'!XG90</f>
        <v>0</v>
      </c>
      <c r="EQ6">
        <f>'Farm Ledger'!XH90</f>
        <v>0</v>
      </c>
      <c r="ER6">
        <f>'Farm Ledger'!XI90</f>
        <v>0</v>
      </c>
      <c r="ES6">
        <f>'Farm Ledger'!XJ90</f>
        <v>0</v>
      </c>
      <c r="ET6">
        <f>'Farm Ledger'!XK90</f>
        <v>0</v>
      </c>
      <c r="EU6">
        <f>'Farm Ledger'!XL90</f>
        <v>0</v>
      </c>
      <c r="EV6">
        <f>'Farm Ledger'!XM90</f>
        <v>0</v>
      </c>
      <c r="EW6">
        <f>'Farm Ledger'!XN90</f>
        <v>0</v>
      </c>
      <c r="EX6">
        <f>'Farm Ledger'!XO90</f>
        <v>0</v>
      </c>
      <c r="EY6">
        <f>'Farm Ledger'!XP90</f>
        <v>0</v>
      </c>
      <c r="EZ6">
        <f>'Farm Ledger'!XQ90</f>
        <v>0</v>
      </c>
      <c r="FA6">
        <f>'Farm Ledger'!XR90</f>
        <v>0</v>
      </c>
      <c r="FB6">
        <f>'Farm Ledger'!XS90</f>
        <v>0</v>
      </c>
      <c r="FC6">
        <f>'Farm Ledger'!XT90</f>
        <v>0</v>
      </c>
      <c r="FD6">
        <f>'Farm Ledger'!XU90</f>
        <v>0</v>
      </c>
    </row>
    <row r="7" spans="2:160" x14ac:dyDescent="0.25">
      <c r="B7" s="94" t="s">
        <v>1665</v>
      </c>
      <c r="C7">
        <f>SUM(C4:C6)</f>
        <v>5</v>
      </c>
      <c r="D7">
        <f t="shared" ref="D7:BO7" si="0">SUM(D4:D6)</f>
        <v>2</v>
      </c>
      <c r="E7">
        <f t="shared" si="0"/>
        <v>4</v>
      </c>
      <c r="F7">
        <f t="shared" si="0"/>
        <v>3</v>
      </c>
      <c r="G7">
        <f t="shared" si="0"/>
        <v>4</v>
      </c>
      <c r="H7">
        <f t="shared" si="0"/>
        <v>2</v>
      </c>
      <c r="I7">
        <f t="shared" si="0"/>
        <v>4</v>
      </c>
      <c r="J7">
        <f t="shared" si="0"/>
        <v>4</v>
      </c>
      <c r="K7">
        <f t="shared" si="0"/>
        <v>4</v>
      </c>
      <c r="L7">
        <f t="shared" si="0"/>
        <v>3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4</v>
      </c>
      <c r="Q7">
        <f t="shared" si="0"/>
        <v>1</v>
      </c>
      <c r="R7">
        <f t="shared" si="0"/>
        <v>3</v>
      </c>
      <c r="S7">
        <f t="shared" si="0"/>
        <v>3</v>
      </c>
      <c r="T7">
        <f t="shared" si="0"/>
        <v>3</v>
      </c>
      <c r="U7">
        <f t="shared" si="0"/>
        <v>1</v>
      </c>
      <c r="V7">
        <f t="shared" si="0"/>
        <v>4</v>
      </c>
      <c r="W7">
        <f t="shared" si="0"/>
        <v>3</v>
      </c>
      <c r="X7">
        <f t="shared" si="0"/>
        <v>1</v>
      </c>
      <c r="Y7">
        <f t="shared" si="0"/>
        <v>2</v>
      </c>
      <c r="Z7">
        <f t="shared" si="0"/>
        <v>4</v>
      </c>
      <c r="AA7">
        <f t="shared" si="0"/>
        <v>1</v>
      </c>
      <c r="AB7">
        <f t="shared" si="0"/>
        <v>5</v>
      </c>
      <c r="AC7">
        <f t="shared" si="0"/>
        <v>3</v>
      </c>
      <c r="AD7">
        <f t="shared" si="0"/>
        <v>4</v>
      </c>
      <c r="AE7">
        <f t="shared" si="0"/>
        <v>3</v>
      </c>
      <c r="AF7">
        <f t="shared" si="0"/>
        <v>5</v>
      </c>
      <c r="AG7">
        <f t="shared" si="0"/>
        <v>2</v>
      </c>
      <c r="AH7">
        <f t="shared" si="0"/>
        <v>3</v>
      </c>
      <c r="AI7">
        <f t="shared" si="0"/>
        <v>4</v>
      </c>
      <c r="AJ7">
        <f t="shared" si="0"/>
        <v>4</v>
      </c>
      <c r="AK7">
        <f t="shared" si="0"/>
        <v>1</v>
      </c>
      <c r="AL7">
        <f t="shared" si="0"/>
        <v>5</v>
      </c>
      <c r="AM7">
        <f t="shared" si="0"/>
        <v>1</v>
      </c>
      <c r="AN7">
        <f t="shared" si="0"/>
        <v>3</v>
      </c>
      <c r="AO7">
        <f t="shared" si="0"/>
        <v>3</v>
      </c>
      <c r="AP7">
        <f t="shared" si="0"/>
        <v>0</v>
      </c>
      <c r="AQ7">
        <f t="shared" si="0"/>
        <v>4</v>
      </c>
      <c r="AR7">
        <f t="shared" si="0"/>
        <v>2</v>
      </c>
      <c r="AS7">
        <f t="shared" si="0"/>
        <v>3</v>
      </c>
      <c r="AT7">
        <f t="shared" si="0"/>
        <v>2</v>
      </c>
      <c r="AU7">
        <f t="shared" si="0"/>
        <v>4</v>
      </c>
      <c r="AV7">
        <f t="shared" si="0"/>
        <v>4</v>
      </c>
      <c r="AW7">
        <f t="shared" si="0"/>
        <v>2</v>
      </c>
      <c r="AX7">
        <f t="shared" si="0"/>
        <v>4</v>
      </c>
      <c r="AY7">
        <f t="shared" si="0"/>
        <v>2</v>
      </c>
      <c r="AZ7">
        <f t="shared" si="0"/>
        <v>3</v>
      </c>
      <c r="BA7">
        <f t="shared" si="0"/>
        <v>1</v>
      </c>
      <c r="BB7">
        <f t="shared" si="0"/>
        <v>4</v>
      </c>
      <c r="BC7">
        <f t="shared" si="0"/>
        <v>1</v>
      </c>
      <c r="BD7">
        <f t="shared" si="0"/>
        <v>3</v>
      </c>
      <c r="BE7">
        <f t="shared" si="0"/>
        <v>4</v>
      </c>
      <c r="BF7">
        <f t="shared" si="0"/>
        <v>2</v>
      </c>
      <c r="BG7">
        <f t="shared" si="0"/>
        <v>2</v>
      </c>
      <c r="BH7">
        <f t="shared" si="0"/>
        <v>4</v>
      </c>
      <c r="BI7">
        <f t="shared" si="0"/>
        <v>2</v>
      </c>
      <c r="BJ7">
        <f t="shared" si="0"/>
        <v>5</v>
      </c>
      <c r="BK7">
        <f t="shared" si="0"/>
        <v>4</v>
      </c>
      <c r="BL7">
        <f t="shared" si="0"/>
        <v>4</v>
      </c>
      <c r="BM7">
        <f t="shared" si="0"/>
        <v>3</v>
      </c>
      <c r="BN7">
        <f t="shared" si="0"/>
        <v>4</v>
      </c>
      <c r="BO7">
        <f t="shared" si="0"/>
        <v>3</v>
      </c>
      <c r="BP7">
        <f t="shared" ref="BP7:DB7" si="1">SUM(BP4:BP6)</f>
        <v>3</v>
      </c>
      <c r="BQ7">
        <f t="shared" si="1"/>
        <v>5</v>
      </c>
      <c r="BR7">
        <f t="shared" si="1"/>
        <v>2</v>
      </c>
      <c r="BS7">
        <f t="shared" si="1"/>
        <v>4</v>
      </c>
      <c r="BT7">
        <f t="shared" si="1"/>
        <v>2</v>
      </c>
      <c r="BU7">
        <f t="shared" si="1"/>
        <v>2</v>
      </c>
      <c r="BV7">
        <f t="shared" si="1"/>
        <v>3</v>
      </c>
      <c r="BW7">
        <f t="shared" si="1"/>
        <v>3</v>
      </c>
      <c r="BX7">
        <f t="shared" si="1"/>
        <v>3</v>
      </c>
      <c r="BY7">
        <f t="shared" si="1"/>
        <v>3</v>
      </c>
      <c r="BZ7">
        <f t="shared" si="1"/>
        <v>4</v>
      </c>
      <c r="CA7">
        <f t="shared" si="1"/>
        <v>1</v>
      </c>
      <c r="CB7">
        <f t="shared" si="1"/>
        <v>3</v>
      </c>
      <c r="CC7">
        <f t="shared" si="1"/>
        <v>4</v>
      </c>
      <c r="CD7">
        <f t="shared" si="1"/>
        <v>1</v>
      </c>
      <c r="CE7">
        <f t="shared" si="1"/>
        <v>6</v>
      </c>
      <c r="CF7">
        <f t="shared" si="1"/>
        <v>2</v>
      </c>
      <c r="CG7">
        <f t="shared" si="1"/>
        <v>3</v>
      </c>
      <c r="CH7">
        <f t="shared" si="1"/>
        <v>4</v>
      </c>
      <c r="CI7">
        <f t="shared" si="1"/>
        <v>6</v>
      </c>
      <c r="CJ7">
        <f t="shared" si="1"/>
        <v>0</v>
      </c>
      <c r="CK7">
        <f t="shared" si="1"/>
        <v>4</v>
      </c>
      <c r="CL7">
        <f t="shared" si="1"/>
        <v>6</v>
      </c>
      <c r="CM7">
        <f t="shared" si="1"/>
        <v>2</v>
      </c>
      <c r="CN7">
        <f t="shared" si="1"/>
        <v>4</v>
      </c>
      <c r="CO7">
        <f t="shared" si="1"/>
        <v>0</v>
      </c>
      <c r="CP7">
        <f t="shared" si="1"/>
        <v>3</v>
      </c>
      <c r="CQ7">
        <f t="shared" si="1"/>
        <v>4</v>
      </c>
      <c r="CR7">
        <f t="shared" si="1"/>
        <v>4</v>
      </c>
      <c r="CS7">
        <f t="shared" si="1"/>
        <v>3</v>
      </c>
      <c r="CT7">
        <f t="shared" si="1"/>
        <v>2</v>
      </c>
      <c r="CU7">
        <f t="shared" si="1"/>
        <v>7</v>
      </c>
      <c r="CV7">
        <f t="shared" si="1"/>
        <v>4</v>
      </c>
      <c r="CW7">
        <f t="shared" si="1"/>
        <v>5</v>
      </c>
      <c r="CX7">
        <f t="shared" si="1"/>
        <v>5</v>
      </c>
      <c r="CY7">
        <f t="shared" si="1"/>
        <v>7</v>
      </c>
      <c r="CZ7">
        <f t="shared" si="1"/>
        <v>5</v>
      </c>
      <c r="DA7">
        <f t="shared" si="1"/>
        <v>6</v>
      </c>
      <c r="DB7">
        <f t="shared" si="1"/>
        <v>8</v>
      </c>
      <c r="DC7">
        <f t="shared" ref="DC7:FD7" si="2">SUM(DC4:DC6)</f>
        <v>4</v>
      </c>
      <c r="DD7">
        <f t="shared" si="2"/>
        <v>8</v>
      </c>
      <c r="DE7">
        <f t="shared" si="2"/>
        <v>3</v>
      </c>
      <c r="DF7">
        <f t="shared" si="2"/>
        <v>7</v>
      </c>
      <c r="DG7">
        <f t="shared" si="2"/>
        <v>4</v>
      </c>
      <c r="DH7">
        <f t="shared" si="2"/>
        <v>5</v>
      </c>
      <c r="DI7">
        <f t="shared" si="2"/>
        <v>5</v>
      </c>
      <c r="DJ7">
        <f t="shared" si="2"/>
        <v>4</v>
      </c>
      <c r="DK7">
        <f t="shared" si="2"/>
        <v>4</v>
      </c>
      <c r="DL7">
        <f t="shared" si="2"/>
        <v>7</v>
      </c>
      <c r="DM7">
        <f t="shared" si="2"/>
        <v>4</v>
      </c>
      <c r="DN7">
        <f t="shared" si="2"/>
        <v>8</v>
      </c>
      <c r="DO7">
        <f t="shared" si="2"/>
        <v>5</v>
      </c>
      <c r="DP7">
        <f t="shared" si="2"/>
        <v>3</v>
      </c>
      <c r="DQ7">
        <f t="shared" si="2"/>
        <v>7</v>
      </c>
      <c r="DR7">
        <f t="shared" si="2"/>
        <v>5</v>
      </c>
      <c r="DS7">
        <f t="shared" si="2"/>
        <v>5</v>
      </c>
      <c r="DT7">
        <f t="shared" si="2"/>
        <v>6</v>
      </c>
      <c r="DU7">
        <f t="shared" si="2"/>
        <v>4</v>
      </c>
      <c r="DV7">
        <f t="shared" si="2"/>
        <v>6</v>
      </c>
      <c r="DW7">
        <f t="shared" si="2"/>
        <v>7</v>
      </c>
      <c r="DX7">
        <f t="shared" si="2"/>
        <v>5</v>
      </c>
      <c r="DY7">
        <f t="shared" si="2"/>
        <v>3</v>
      </c>
      <c r="DZ7">
        <f t="shared" si="2"/>
        <v>4</v>
      </c>
      <c r="EA7">
        <f t="shared" si="2"/>
        <v>6</v>
      </c>
      <c r="EB7">
        <f t="shared" si="2"/>
        <v>5</v>
      </c>
      <c r="EC7">
        <f t="shared" si="2"/>
        <v>4</v>
      </c>
      <c r="ED7">
        <f t="shared" si="2"/>
        <v>6</v>
      </c>
      <c r="EE7">
        <f t="shared" si="2"/>
        <v>4</v>
      </c>
      <c r="EF7">
        <f t="shared" si="2"/>
        <v>0</v>
      </c>
      <c r="EG7">
        <f t="shared" si="2"/>
        <v>0</v>
      </c>
      <c r="EH7">
        <f t="shared" si="2"/>
        <v>0</v>
      </c>
      <c r="EI7">
        <f t="shared" si="2"/>
        <v>0</v>
      </c>
      <c r="EJ7">
        <f t="shared" si="2"/>
        <v>0</v>
      </c>
      <c r="EK7">
        <f t="shared" si="2"/>
        <v>0</v>
      </c>
      <c r="EL7">
        <f t="shared" si="2"/>
        <v>0</v>
      </c>
      <c r="EM7">
        <f t="shared" si="2"/>
        <v>0</v>
      </c>
      <c r="EN7">
        <f t="shared" si="2"/>
        <v>0</v>
      </c>
      <c r="EO7">
        <f t="shared" si="2"/>
        <v>0</v>
      </c>
      <c r="EP7">
        <f t="shared" si="2"/>
        <v>0</v>
      </c>
      <c r="EQ7">
        <f t="shared" si="2"/>
        <v>0</v>
      </c>
      <c r="ER7">
        <f t="shared" si="2"/>
        <v>0</v>
      </c>
      <c r="ES7">
        <f t="shared" si="2"/>
        <v>0</v>
      </c>
      <c r="ET7">
        <f t="shared" si="2"/>
        <v>0</v>
      </c>
      <c r="EU7">
        <f t="shared" si="2"/>
        <v>0</v>
      </c>
      <c r="EV7">
        <f t="shared" si="2"/>
        <v>0</v>
      </c>
      <c r="EW7">
        <f t="shared" si="2"/>
        <v>0</v>
      </c>
      <c r="EX7">
        <f t="shared" si="2"/>
        <v>0</v>
      </c>
      <c r="EY7">
        <f t="shared" si="2"/>
        <v>0</v>
      </c>
      <c r="EZ7">
        <f t="shared" si="2"/>
        <v>0</v>
      </c>
      <c r="FA7">
        <f t="shared" si="2"/>
        <v>0</v>
      </c>
      <c r="FB7">
        <f t="shared" si="2"/>
        <v>0</v>
      </c>
      <c r="FC7">
        <f t="shared" si="2"/>
        <v>0</v>
      </c>
      <c r="FD7">
        <f t="shared" si="2"/>
        <v>0</v>
      </c>
    </row>
    <row r="8" spans="2:160" x14ac:dyDescent="0.25">
      <c r="B8" s="94" t="s">
        <v>1666</v>
      </c>
      <c r="I8" s="96">
        <f>AVERAGE(C7:I7)</f>
        <v>3.4285714285714284</v>
      </c>
      <c r="J8" s="96">
        <f t="shared" ref="J8:BU8" si="3">AVERAGE(D7:J7)</f>
        <v>3.2857142857142856</v>
      </c>
      <c r="K8" s="96">
        <f t="shared" si="3"/>
        <v>3.5714285714285716</v>
      </c>
      <c r="L8" s="96">
        <f t="shared" si="3"/>
        <v>3.4285714285714284</v>
      </c>
      <c r="M8" s="96">
        <f t="shared" si="3"/>
        <v>3.2857142857142856</v>
      </c>
      <c r="N8" s="96">
        <f t="shared" si="3"/>
        <v>3</v>
      </c>
      <c r="O8" s="96">
        <f t="shared" si="3"/>
        <v>3</v>
      </c>
      <c r="P8" s="96">
        <f t="shared" si="3"/>
        <v>3</v>
      </c>
      <c r="Q8" s="96">
        <f t="shared" si="3"/>
        <v>2.5714285714285716</v>
      </c>
      <c r="R8" s="96">
        <f t="shared" si="3"/>
        <v>2.4285714285714284</v>
      </c>
      <c r="S8" s="96">
        <f t="shared" si="3"/>
        <v>2.4285714285714284</v>
      </c>
      <c r="T8" s="96">
        <f t="shared" si="3"/>
        <v>2.5714285714285716</v>
      </c>
      <c r="U8" s="96">
        <f t="shared" si="3"/>
        <v>2.4285714285714284</v>
      </c>
      <c r="V8" s="96">
        <f t="shared" si="3"/>
        <v>2.7142857142857144</v>
      </c>
      <c r="W8" s="96">
        <f t="shared" si="3"/>
        <v>2.5714285714285716</v>
      </c>
      <c r="X8" s="96">
        <f t="shared" si="3"/>
        <v>2.5714285714285716</v>
      </c>
      <c r="Y8" s="96">
        <f t="shared" si="3"/>
        <v>2.4285714285714284</v>
      </c>
      <c r="Z8" s="96">
        <f t="shared" si="3"/>
        <v>2.5714285714285716</v>
      </c>
      <c r="AA8" s="96">
        <f t="shared" si="3"/>
        <v>2.2857142857142856</v>
      </c>
      <c r="AB8" s="96">
        <f t="shared" si="3"/>
        <v>2.8571428571428572</v>
      </c>
      <c r="AC8" s="96">
        <f t="shared" si="3"/>
        <v>2.7142857142857144</v>
      </c>
      <c r="AD8" s="96">
        <f t="shared" si="3"/>
        <v>2.8571428571428572</v>
      </c>
      <c r="AE8" s="96">
        <f t="shared" si="3"/>
        <v>3.1428571428571428</v>
      </c>
      <c r="AF8" s="96">
        <f t="shared" si="3"/>
        <v>3.5714285714285716</v>
      </c>
      <c r="AG8" s="96">
        <f t="shared" si="3"/>
        <v>3.2857142857142856</v>
      </c>
      <c r="AH8" s="96">
        <f t="shared" si="3"/>
        <v>3.5714285714285716</v>
      </c>
      <c r="AI8" s="96">
        <f t="shared" si="3"/>
        <v>3.4285714285714284</v>
      </c>
      <c r="AJ8" s="96">
        <f t="shared" si="3"/>
        <v>3.5714285714285716</v>
      </c>
      <c r="AK8" s="96">
        <f t="shared" si="3"/>
        <v>3.1428571428571428</v>
      </c>
      <c r="AL8" s="96">
        <f t="shared" si="3"/>
        <v>3.4285714285714284</v>
      </c>
      <c r="AM8" s="96">
        <f t="shared" si="3"/>
        <v>2.8571428571428572</v>
      </c>
      <c r="AN8" s="96">
        <f t="shared" si="3"/>
        <v>3</v>
      </c>
      <c r="AO8" s="96">
        <f t="shared" si="3"/>
        <v>3</v>
      </c>
      <c r="AP8" s="96">
        <f t="shared" si="3"/>
        <v>2.4285714285714284</v>
      </c>
      <c r="AQ8" s="96">
        <f t="shared" si="3"/>
        <v>2.4285714285714284</v>
      </c>
      <c r="AR8" s="96">
        <f t="shared" si="3"/>
        <v>2.5714285714285716</v>
      </c>
      <c r="AS8" s="96">
        <f t="shared" si="3"/>
        <v>2.2857142857142856</v>
      </c>
      <c r="AT8" s="96">
        <f t="shared" si="3"/>
        <v>2.4285714285714284</v>
      </c>
      <c r="AU8" s="96">
        <f t="shared" si="3"/>
        <v>2.5714285714285716</v>
      </c>
      <c r="AV8" s="96">
        <f t="shared" si="3"/>
        <v>2.7142857142857144</v>
      </c>
      <c r="AW8" s="96">
        <f t="shared" si="3"/>
        <v>3</v>
      </c>
      <c r="AX8" s="96">
        <f t="shared" si="3"/>
        <v>3</v>
      </c>
      <c r="AY8" s="96">
        <f t="shared" si="3"/>
        <v>3</v>
      </c>
      <c r="AZ8" s="96">
        <f t="shared" si="3"/>
        <v>3</v>
      </c>
      <c r="BA8" s="96">
        <f t="shared" si="3"/>
        <v>2.8571428571428572</v>
      </c>
      <c r="BB8" s="96">
        <f t="shared" si="3"/>
        <v>2.8571428571428572</v>
      </c>
      <c r="BC8" s="96">
        <f t="shared" si="3"/>
        <v>2.4285714285714284</v>
      </c>
      <c r="BD8" s="96">
        <f t="shared" si="3"/>
        <v>2.5714285714285716</v>
      </c>
      <c r="BE8" s="96">
        <f t="shared" si="3"/>
        <v>2.5714285714285716</v>
      </c>
      <c r="BF8" s="96">
        <f t="shared" si="3"/>
        <v>2.5714285714285716</v>
      </c>
      <c r="BG8" s="96">
        <f t="shared" si="3"/>
        <v>2.4285714285714284</v>
      </c>
      <c r="BH8" s="96">
        <f t="shared" si="3"/>
        <v>2.8571428571428572</v>
      </c>
      <c r="BI8" s="96">
        <f t="shared" si="3"/>
        <v>2.5714285714285716</v>
      </c>
      <c r="BJ8" s="96">
        <f t="shared" si="3"/>
        <v>3.1428571428571428</v>
      </c>
      <c r="BK8" s="96">
        <f t="shared" si="3"/>
        <v>3.2857142857142856</v>
      </c>
      <c r="BL8" s="96">
        <f t="shared" si="3"/>
        <v>3.2857142857142856</v>
      </c>
      <c r="BM8" s="96">
        <f t="shared" si="3"/>
        <v>3.4285714285714284</v>
      </c>
      <c r="BN8" s="96">
        <f t="shared" si="3"/>
        <v>3.7142857142857144</v>
      </c>
      <c r="BO8" s="96">
        <f t="shared" si="3"/>
        <v>3.5714285714285716</v>
      </c>
      <c r="BP8" s="96">
        <f t="shared" si="3"/>
        <v>3.7142857142857144</v>
      </c>
      <c r="BQ8" s="96">
        <f t="shared" si="3"/>
        <v>3.7142857142857144</v>
      </c>
      <c r="BR8" s="96">
        <f t="shared" si="3"/>
        <v>3.4285714285714284</v>
      </c>
      <c r="BS8" s="96">
        <f t="shared" si="3"/>
        <v>3.4285714285714284</v>
      </c>
      <c r="BT8" s="96">
        <f t="shared" si="3"/>
        <v>3.2857142857142856</v>
      </c>
      <c r="BU8" s="96">
        <f t="shared" si="3"/>
        <v>3</v>
      </c>
      <c r="BV8" s="96">
        <f t="shared" ref="BV8:DB8" si="4">AVERAGE(BP7:BV7)</f>
        <v>3</v>
      </c>
      <c r="BW8" s="96">
        <f t="shared" si="4"/>
        <v>3</v>
      </c>
      <c r="BX8" s="96">
        <f t="shared" si="4"/>
        <v>2.7142857142857144</v>
      </c>
      <c r="BY8" s="96">
        <f t="shared" si="4"/>
        <v>2.8571428571428572</v>
      </c>
      <c r="BZ8" s="96">
        <f t="shared" si="4"/>
        <v>2.8571428571428572</v>
      </c>
      <c r="CA8" s="96">
        <f t="shared" si="4"/>
        <v>2.7142857142857144</v>
      </c>
      <c r="CB8" s="96">
        <f t="shared" si="4"/>
        <v>2.8571428571428572</v>
      </c>
      <c r="CC8" s="96">
        <f t="shared" si="4"/>
        <v>3</v>
      </c>
      <c r="CD8" s="96">
        <f t="shared" si="4"/>
        <v>2.7142857142857144</v>
      </c>
      <c r="CE8" s="96">
        <f t="shared" si="4"/>
        <v>3.1428571428571428</v>
      </c>
      <c r="CF8" s="96">
        <f t="shared" si="4"/>
        <v>3</v>
      </c>
      <c r="CG8" s="96">
        <f t="shared" si="4"/>
        <v>2.8571428571428572</v>
      </c>
      <c r="CH8" s="96">
        <f t="shared" si="4"/>
        <v>3.2857142857142856</v>
      </c>
      <c r="CI8" s="96">
        <f t="shared" si="4"/>
        <v>3.7142857142857144</v>
      </c>
      <c r="CJ8" s="96">
        <f t="shared" si="4"/>
        <v>3.1428571428571428</v>
      </c>
      <c r="CK8" s="96">
        <f t="shared" si="4"/>
        <v>3.5714285714285716</v>
      </c>
      <c r="CL8" s="96">
        <f t="shared" si="4"/>
        <v>3.5714285714285716</v>
      </c>
      <c r="CM8" s="96">
        <f t="shared" si="4"/>
        <v>3.5714285714285716</v>
      </c>
      <c r="CN8" s="96">
        <f t="shared" si="4"/>
        <v>3.7142857142857144</v>
      </c>
      <c r="CO8" s="96">
        <f t="shared" si="4"/>
        <v>3.1428571428571428</v>
      </c>
      <c r="CP8" s="96">
        <f t="shared" si="4"/>
        <v>2.7142857142857144</v>
      </c>
      <c r="CQ8" s="96">
        <f t="shared" si="4"/>
        <v>3.2857142857142856</v>
      </c>
      <c r="CR8" s="96">
        <f t="shared" si="4"/>
        <v>3.2857142857142856</v>
      </c>
      <c r="CS8" s="96">
        <f t="shared" si="4"/>
        <v>2.8571428571428572</v>
      </c>
      <c r="CT8" s="96">
        <f t="shared" si="4"/>
        <v>2.8571428571428572</v>
      </c>
      <c r="CU8" s="96">
        <f t="shared" si="4"/>
        <v>3.2857142857142856</v>
      </c>
      <c r="CV8" s="96">
        <f t="shared" si="4"/>
        <v>3.8571428571428572</v>
      </c>
      <c r="CW8" s="96">
        <f t="shared" si="4"/>
        <v>4.1428571428571432</v>
      </c>
      <c r="CX8" s="96">
        <f t="shared" si="4"/>
        <v>4.2857142857142856</v>
      </c>
      <c r="CY8" s="96">
        <f t="shared" si="4"/>
        <v>4.7142857142857144</v>
      </c>
      <c r="CZ8" s="96">
        <f t="shared" si="4"/>
        <v>5</v>
      </c>
      <c r="DA8" s="96">
        <f t="shared" si="4"/>
        <v>5.5714285714285712</v>
      </c>
      <c r="DB8" s="96">
        <f t="shared" si="4"/>
        <v>5.7142857142857144</v>
      </c>
      <c r="DC8" s="96">
        <f t="shared" ref="DC8" si="5">AVERAGE(CW7:DC7)</f>
        <v>5.7142857142857144</v>
      </c>
      <c r="DD8" s="96">
        <f t="shared" ref="DD8" si="6">AVERAGE(CX7:DD7)</f>
        <v>6.1428571428571432</v>
      </c>
      <c r="DE8" s="96">
        <f t="shared" ref="DE8" si="7">AVERAGE(CY7:DE7)</f>
        <v>5.8571428571428568</v>
      </c>
      <c r="DF8" s="96">
        <f t="shared" ref="DF8" si="8">AVERAGE(CZ7:DF7)</f>
        <v>5.8571428571428568</v>
      </c>
      <c r="DG8" s="96">
        <f t="shared" ref="DG8" si="9">AVERAGE(DA7:DG7)</f>
        <v>5.7142857142857144</v>
      </c>
      <c r="DH8" s="96">
        <f t="shared" ref="DH8" si="10">AVERAGE(DB7:DH7)</f>
        <v>5.5714285714285712</v>
      </c>
      <c r="DI8" s="96">
        <f t="shared" ref="DI8" si="11">AVERAGE(DC7:DI7)</f>
        <v>5.1428571428571432</v>
      </c>
      <c r="DJ8" s="96">
        <f t="shared" ref="DJ8" si="12">AVERAGE(DD7:DJ7)</f>
        <v>5.1428571428571432</v>
      </c>
      <c r="DK8" s="96">
        <f t="shared" ref="DK8" si="13">AVERAGE(DE7:DK7)</f>
        <v>4.5714285714285712</v>
      </c>
      <c r="DL8" s="96">
        <f t="shared" ref="DL8" si="14">AVERAGE(DF7:DL7)</f>
        <v>5.1428571428571432</v>
      </c>
      <c r="DM8" s="96">
        <f t="shared" ref="DM8" si="15">AVERAGE(DG7:DM7)</f>
        <v>4.7142857142857144</v>
      </c>
      <c r="DN8" s="96">
        <f t="shared" ref="DN8" si="16">AVERAGE(DH7:DN7)</f>
        <v>5.2857142857142856</v>
      </c>
      <c r="DO8" s="96">
        <f t="shared" ref="DO8" si="17">AVERAGE(DI7:DO7)</f>
        <v>5.2857142857142856</v>
      </c>
      <c r="DP8" s="96">
        <f t="shared" ref="DP8" si="18">AVERAGE(DJ7:DP7)</f>
        <v>5</v>
      </c>
      <c r="DQ8" s="96">
        <f t="shared" ref="DQ8" si="19">AVERAGE(DK7:DQ7)</f>
        <v>5.4285714285714288</v>
      </c>
      <c r="DR8" s="96">
        <f t="shared" ref="DR8" si="20">AVERAGE(DL7:DR7)</f>
        <v>5.5714285714285712</v>
      </c>
      <c r="DS8" s="96">
        <f t="shared" ref="DS8" si="21">AVERAGE(DM7:DS7)</f>
        <v>5.2857142857142856</v>
      </c>
      <c r="DT8" s="96">
        <f t="shared" ref="DT8" si="22">AVERAGE(DN7:DT7)</f>
        <v>5.5714285714285712</v>
      </c>
      <c r="DU8" s="96">
        <f t="shared" ref="DU8" si="23">AVERAGE(DO7:DU7)</f>
        <v>5</v>
      </c>
      <c r="DV8" s="96">
        <f t="shared" ref="DV8" si="24">AVERAGE(DP7:DV7)</f>
        <v>5.1428571428571432</v>
      </c>
      <c r="DW8" s="96">
        <f t="shared" ref="DW8" si="25">AVERAGE(DQ7:DW7)</f>
        <v>5.7142857142857144</v>
      </c>
      <c r="DX8" s="96">
        <f t="shared" ref="DX8" si="26">AVERAGE(DR7:DX7)</f>
        <v>5.4285714285714288</v>
      </c>
      <c r="DY8" s="96">
        <f t="shared" ref="DY8" si="27">AVERAGE(DS7:DY7)</f>
        <v>5.1428571428571432</v>
      </c>
      <c r="DZ8" s="96">
        <f t="shared" ref="DZ8" si="28">AVERAGE(DT7:DZ7)</f>
        <v>5</v>
      </c>
      <c r="EA8" s="96">
        <f t="shared" ref="EA8" si="29">AVERAGE(DU7:EA7)</f>
        <v>5</v>
      </c>
      <c r="EB8" s="96">
        <f t="shared" ref="EB8" si="30">AVERAGE(DV7:EB7)</f>
        <v>5.1428571428571432</v>
      </c>
      <c r="EC8" s="96">
        <f t="shared" ref="EC8" si="31">AVERAGE(DW7:EC7)</f>
        <v>4.8571428571428568</v>
      </c>
      <c r="ED8" s="96">
        <f t="shared" ref="ED8" si="32">AVERAGE(DX7:ED7)</f>
        <v>4.7142857142857144</v>
      </c>
      <c r="EE8" s="96">
        <f t="shared" ref="EE8" si="33">AVERAGE(DY7:EE7)</f>
        <v>4.5714285714285712</v>
      </c>
      <c r="EF8" s="96">
        <f t="shared" ref="EF8" si="34">AVERAGE(DZ7:EF7)</f>
        <v>4.1428571428571432</v>
      </c>
      <c r="EG8" s="96">
        <f t="shared" ref="EG8" si="35">AVERAGE(EA7:EG7)</f>
        <v>3.5714285714285716</v>
      </c>
      <c r="EH8" s="96">
        <f t="shared" ref="EH8" si="36">AVERAGE(EB7:EH7)</f>
        <v>2.7142857142857144</v>
      </c>
      <c r="EI8" s="96">
        <f t="shared" ref="EI8" si="37">AVERAGE(EC7:EI7)</f>
        <v>2</v>
      </c>
      <c r="EJ8" s="96">
        <f t="shared" ref="EJ8" si="38">AVERAGE(ED7:EJ7)</f>
        <v>1.4285714285714286</v>
      </c>
      <c r="EK8" s="96">
        <f t="shared" ref="EK8" si="39">AVERAGE(EE7:EK7)</f>
        <v>0.5714285714285714</v>
      </c>
      <c r="EL8" s="96">
        <f t="shared" ref="EL8" si="40">AVERAGE(EF7:EL7)</f>
        <v>0</v>
      </c>
      <c r="EM8" s="96">
        <f t="shared" ref="EM8" si="41">AVERAGE(EG7:EM7)</f>
        <v>0</v>
      </c>
      <c r="EN8" s="96">
        <f t="shared" ref="EN8" si="42">AVERAGE(EH7:EN7)</f>
        <v>0</v>
      </c>
      <c r="EO8" s="96">
        <f t="shared" ref="EO8" si="43">AVERAGE(EI7:EO7)</f>
        <v>0</v>
      </c>
      <c r="EP8" s="96">
        <f t="shared" ref="EP8" si="44">AVERAGE(EJ7:EP7)</f>
        <v>0</v>
      </c>
      <c r="EQ8" s="96">
        <f t="shared" ref="EQ8" si="45">AVERAGE(EK7:EQ7)</f>
        <v>0</v>
      </c>
      <c r="ER8" s="96">
        <f t="shared" ref="ER8" si="46">AVERAGE(EL7:ER7)</f>
        <v>0</v>
      </c>
      <c r="ES8" s="96">
        <f t="shared" ref="ES8" si="47">AVERAGE(EM7:ES7)</f>
        <v>0</v>
      </c>
      <c r="ET8" s="96">
        <f t="shared" ref="ET8" si="48">AVERAGE(EN7:ET7)</f>
        <v>0</v>
      </c>
      <c r="EU8" s="96">
        <f t="shared" ref="EU8" si="49">AVERAGE(EO7:EU7)</f>
        <v>0</v>
      </c>
      <c r="EV8" s="96">
        <f t="shared" ref="EV8" si="50">AVERAGE(EP7:EV7)</f>
        <v>0</v>
      </c>
      <c r="EW8" s="96">
        <f t="shared" ref="EW8" si="51">AVERAGE(EQ7:EW7)</f>
        <v>0</v>
      </c>
      <c r="EX8" s="96">
        <f t="shared" ref="EX8" si="52">AVERAGE(ER7:EX7)</f>
        <v>0</v>
      </c>
      <c r="EY8" s="96">
        <f t="shared" ref="EY8" si="53">AVERAGE(ES7:EY7)</f>
        <v>0</v>
      </c>
      <c r="EZ8" s="96">
        <f t="shared" ref="EZ8" si="54">AVERAGE(ET7:EZ7)</f>
        <v>0</v>
      </c>
      <c r="FA8" s="96">
        <f t="shared" ref="FA8" si="55">AVERAGE(EU7:FA7)</f>
        <v>0</v>
      </c>
      <c r="FB8" s="96">
        <f t="shared" ref="FB8" si="56">AVERAGE(EV7:FB7)</f>
        <v>0</v>
      </c>
      <c r="FC8" s="96">
        <f t="shared" ref="FC8" si="57">AVERAGE(EW7:FC7)</f>
        <v>0</v>
      </c>
      <c r="FD8" s="96">
        <f t="shared" ref="FD8" si="58">AVERAGE(EX7:FD7)</f>
        <v>0</v>
      </c>
    </row>
    <row r="32" spans="7:18" x14ac:dyDescent="0.25">
      <c r="G32" t="s">
        <v>1833</v>
      </c>
      <c r="H32" t="s">
        <v>1834</v>
      </c>
      <c r="Q32" t="s">
        <v>1835</v>
      </c>
      <c r="R32" t="s">
        <v>1834</v>
      </c>
    </row>
    <row r="33" spans="3:18" ht="48" customHeight="1" x14ac:dyDescent="0.25"/>
    <row r="34" spans="3:18" ht="48" customHeight="1" x14ac:dyDescent="0.25"/>
    <row r="35" spans="3:18" ht="48" customHeight="1" x14ac:dyDescent="0.25">
      <c r="P35" s="81" t="s">
        <v>1832</v>
      </c>
      <c r="Q35">
        <f>(8^2-1^2)^0.5</f>
        <v>7.9372539331937721</v>
      </c>
      <c r="R35" t="s">
        <v>1831</v>
      </c>
    </row>
    <row r="36" spans="3:18" ht="48" customHeight="1" x14ac:dyDescent="0.25">
      <c r="P36" s="99" t="s">
        <v>1837</v>
      </c>
    </row>
    <row r="37" spans="3:18" ht="48" customHeight="1" x14ac:dyDescent="0.25">
      <c r="C37" s="81" t="s">
        <v>1836</v>
      </c>
    </row>
    <row r="38" spans="3:18" ht="48" customHeight="1" x14ac:dyDescent="0.25"/>
    <row r="39" spans="3:18" ht="48" customHeight="1" x14ac:dyDescent="0.25"/>
    <row r="40" spans="3:18" ht="48" customHeight="1" x14ac:dyDescent="0.25"/>
    <row r="41" spans="3:18" ht="48" customHeight="1" x14ac:dyDescent="0.25"/>
    <row r="42" spans="3:18" ht="48" customHeight="1" x14ac:dyDescent="0.25"/>
    <row r="43" spans="3:18" ht="48" customHeight="1" x14ac:dyDescent="0.25"/>
    <row r="44" spans="3:18" ht="48" customHeight="1" x14ac:dyDescent="0.25"/>
    <row r="45" spans="3:18" ht="48" customHeigh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Wildlife Log</vt:lpstr>
      <vt:lpstr>Farm Ledger</vt:lpstr>
      <vt:lpstr> Egg Graph 1</vt:lpstr>
      <vt:lpstr>Egg Graph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Hart</dc:creator>
  <cp:lastModifiedBy>Walter Hart</cp:lastModifiedBy>
  <cp:lastPrinted>2020-03-28T19:43:24Z</cp:lastPrinted>
  <dcterms:created xsi:type="dcterms:W3CDTF">2019-04-10T02:13:45Z</dcterms:created>
  <dcterms:modified xsi:type="dcterms:W3CDTF">2021-03-30T04:06:06Z</dcterms:modified>
</cp:coreProperties>
</file>