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eanl\Documents\01_UBC\Academics\Year 4\NVD\MPACT\MPACT\Electrical\Documents\"/>
    </mc:Choice>
  </mc:AlternateContent>
  <xr:revisionPtr revIDLastSave="0" documentId="13_ncr:1_{70C6E4FC-A397-45F6-BDDB-6672EB1E7B99}" xr6:coauthVersionLast="46" xr6:coauthVersionMax="46" xr10:uidLastSave="{00000000-0000-0000-0000-000000000000}"/>
  <bookViews>
    <workbookView xWindow="-3984" yWindow="-17388" windowWidth="30936" windowHeight="16896" xr2:uid="{00000000-000D-0000-FFFF-FFFF00000000}"/>
    <workbookView xWindow="-12276" yWindow="-14676" windowWidth="17280" windowHeight="8964" activeTab="1" xr2:uid="{1B1AF0A3-1CED-413B-A237-76594464FF4D}"/>
  </bookViews>
  <sheets>
    <sheet name="BOM V0.0.00" sheetId="2" r:id="rId1"/>
    <sheet name="Component List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2" i="2"/>
  <c r="D16" i="2"/>
  <c r="E16" i="2"/>
  <c r="D15" i="2"/>
  <c r="E15" i="2"/>
  <c r="D14" i="2"/>
  <c r="E14" i="2"/>
  <c r="D13" i="2"/>
  <c r="E13" i="2"/>
  <c r="D12" i="2"/>
  <c r="E12" i="2"/>
  <c r="D11" i="2"/>
  <c r="E11" i="2"/>
  <c r="D10" i="2"/>
  <c r="E10" i="2"/>
  <c r="D8" i="2"/>
  <c r="E8" i="2"/>
  <c r="D9" i="2"/>
  <c r="E9" i="2"/>
  <c r="D7" i="2"/>
  <c r="E7" i="2"/>
  <c r="D6" i="2"/>
  <c r="E6" i="2"/>
  <c r="D5" i="2"/>
  <c r="E5" i="2"/>
  <c r="D4" i="2"/>
  <c r="E4" i="2"/>
  <c r="D3" i="2"/>
  <c r="E3" i="2"/>
  <c r="D2" i="2"/>
  <c r="E2" i="2"/>
  <c r="A2" i="2" a="1"/>
  <c r="A2" i="2"/>
  <c r="D75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2" i="2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<sst xmlns="http://schemas.openxmlformats.org/spreadsheetml/2006/main" count="463" uniqueCount="56">
  <si>
    <t>Qty</t>
  </si>
  <si>
    <t>Component</t>
  </si>
  <si>
    <t>PN</t>
  </si>
  <si>
    <t>Link</t>
  </si>
  <si>
    <t>VAPCELL K30 18650 15A/30A FLAT TOP 3000MAH BATTERY</t>
  </si>
  <si>
    <t>VAPCELL K30 18650</t>
  </si>
  <si>
    <t>https://liionwholesale.com/collections/batteries/products/vapcell-k30-18650-15a-30a-flat-top-3000mah-battery-genuine?variant=31330442215493</t>
  </si>
  <si>
    <t>https://www.amazon.ca/UEETEK-Printer-Radiator-Excellent-Accessory/dp/B07BK1GX3H/ref=asc_df_B07BK1GX3H/?tag=googleshopc0c-20&amp;linkCode=df0&amp;hvadid=292965257194&amp;hvpos=&amp;hvnetw=g&amp;hvrand=16141071478930099349&amp;hvpone=&amp;hvptwo=&amp;hvqmt=&amp;hvdev=c&amp;hvdvcmdl=&amp;hvlocint=&amp;hvlocphy=9001559&amp;hvtargid=pla-599456236706&amp;psc=1</t>
  </si>
  <si>
    <t>UEETEK 3 PCS 5015 DC 24V 0.18A Fan for 3D Printer,Turbine Blower Radiator Fan,Excellent for Cooling Heat Sink on Hot End, 3D Printer Accessory,Black</t>
  </si>
  <si>
    <t>https://www.digikey.ca/en/products/detail/ricoh-electronic-devices-co-ltd/R1218N041A-TR-FE/10244895</t>
  </si>
  <si>
    <t>R1218N041A-TR-FE</t>
  </si>
  <si>
    <t>Unit Price</t>
  </si>
  <si>
    <t>Step-up DC/DC converter for White LED Backlight</t>
  </si>
  <si>
    <t>MLZ2012N100LTD25</t>
  </si>
  <si>
    <t>FIXED IND 10UH 500MA 300 MOHM</t>
  </si>
  <si>
    <t>https://www.digikey.ca/en/products/detail/tdk-corporation/MLZ2012N100LTD25/4743201</t>
  </si>
  <si>
    <t>CC0603KRX5R8BB105</t>
  </si>
  <si>
    <t>https://www.digikey.ca/en/products/detail/yageo/CC0603KRX5R8BB105/2833610</t>
  </si>
  <si>
    <t>digikey.ca/en/products/detail/yageo/CC0603KRX5R8BB105/2833610</t>
  </si>
  <si>
    <t>CAP CER 1UF 25V X5R 0603</t>
  </si>
  <si>
    <t>RMCF0603FG1K00</t>
  </si>
  <si>
    <t>RES 1K OHM 1% 1/10W 0603</t>
  </si>
  <si>
    <t>https://www.digikey.ca/en/products/detail/stackpole-electronics-inc/RMCF0603FG1K00/1713699</t>
  </si>
  <si>
    <t>RC0603FR-0749K9L</t>
  </si>
  <si>
    <t>RES SMD 49.9K OHM 1% 1/10W 0603</t>
  </si>
  <si>
    <t>https://www.digikey.ca/en/products/detail/yageo/RC0603FR-0749K9L/727265</t>
  </si>
  <si>
    <t>MCP73811T-420I/OT</t>
  </si>
  <si>
    <t>https://www.digikey.ca/en/products/detail/microchip-technology/MCP73811T-420I-OT/1626617</t>
  </si>
  <si>
    <t>IC BATT CNTL LI-ION 1CEL SOT23-5</t>
  </si>
  <si>
    <t>UJC-HP-3-SMT-TR</t>
  </si>
  <si>
    <t>https://www.digikey.ca/en/products/detail/cui-devices/UJC-HP-3-SMT-TR/12173295</t>
  </si>
  <si>
    <t>USB JACK, C TYPE, POWER ONLY, 6</t>
  </si>
  <si>
    <t>PCB</t>
  </si>
  <si>
    <t>FAN</t>
  </si>
  <si>
    <t>https://www.pcbway.com/orderonline.aspx</t>
  </si>
  <si>
    <t>PCBWay - 40x40mm Board (USD)</t>
  </si>
  <si>
    <t>https://www.digikey.ca/en/products/detail/samsung-semiconductor-inc/SPMWH3326MP5WAT3S0/11195184</t>
  </si>
  <si>
    <t>SPMWH3326MP5WAT3S0</t>
  </si>
  <si>
    <t>LED WHITE 4000K 80CRI 3030</t>
  </si>
  <si>
    <t>G-168S-3011</t>
  </si>
  <si>
    <t>https://www.digikey.ca/en/products/detail/cw-industries/G-168S-3011/9615</t>
  </si>
  <si>
    <t>SWITCH SLIDE 3P3T 500MA 125V</t>
  </si>
  <si>
    <t>https://www.digikey.ca/en/products/detail/rohm-semiconductor/MCR100JZHF73R2/2288776</t>
  </si>
  <si>
    <t>MCR100JZHF73R2</t>
  </si>
  <si>
    <t>RES SMD 73.2 OHM 1% 1W 2512</t>
  </si>
  <si>
    <t>https://www.digikey.ca/en/products/detail/panasonic-electronic-components/ERJ-1TNF45R3U/955759</t>
  </si>
  <si>
    <t>ERJ-1TNF45R3U</t>
  </si>
  <si>
    <t>RES SMD 45.3 OHM 1% 1W 2512</t>
  </si>
  <si>
    <t>https://www.digikey.ca/en/products/detail/panasonic-electronic-components/ERJ-1TNF17R8U/955725</t>
  </si>
  <si>
    <t>ERJ-1TNF17R8U</t>
  </si>
  <si>
    <t>RES SMD 17.8 OHM 1% 1W 2512</t>
  </si>
  <si>
    <t>Subtotal</t>
  </si>
  <si>
    <t>Total</t>
  </si>
  <si>
    <t>Qty (Single Design)</t>
  </si>
  <si>
    <t>Qty (Subtotal)</t>
  </si>
  <si>
    <t>Design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</si>
</sst>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2" borderId="1" applyNumberFormat="0" applyAlignment="0" applyProtection="0"/>
    <xf numFmtId="0" fontId="6" fillId="3" borderId="1" applyNumberFormat="0" applyAlignment="0" applyProtection="0"/>
  </cellStyleXfs>
  <cellXfs count="31">
    <xf numFmtId="0" fontId="0" fillId="0" borderId="0" xfId="0"/>
    <xf numFmtId="0" fontId="2" fillId="0" borderId="0" xfId="0" applyFont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5" fillId="2" borderId="5" xfId="3" applyBorder="1"/>
    <xf numFmtId="0" fontId="6" fillId="3" borderId="5" xfId="4" applyBorder="1"/>
    <xf numFmtId="44" fontId="6" fillId="3" borderId="5" xfId="4" applyNumberFormat="1" applyBorder="1"/>
    <xf numFmtId="44" fontId="0" fillId="0" borderId="5" xfId="1" applyFont="1" applyBorder="1"/>
    <xf numFmtId="0" fontId="2" fillId="0" borderId="7" xfId="0" applyFont="1" applyBorder="1"/>
    <xf numFmtId="0" fontId="4" fillId="0" borderId="8" xfId="2" applyBorder="1"/>
    <xf numFmtId="0" fontId="0" fillId="0" borderId="7" xfId="0" applyBorder="1"/>
    <xf numFmtId="0" fontId="0" fillId="0" borderId="9" xfId="0" applyBorder="1"/>
    <xf numFmtId="0" fontId="4" fillId="0" borderId="10" xfId="2" applyBorder="1"/>
    <xf numFmtId="0" fontId="4" fillId="0" borderId="7" xfId="2" applyBorder="1"/>
    <xf numFmtId="0" fontId="4" fillId="0" borderId="9" xfId="2" applyBorder="1"/>
    <xf numFmtId="44" fontId="4" fillId="0" borderId="8" xfId="2" applyNumberFormat="1" applyBorder="1"/>
    <xf numFmtId="0" fontId="2" fillId="0" borderId="6" xfId="0" applyFont="1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44" fontId="2" fillId="0" borderId="6" xfId="1" applyFont="1" applyBorder="1"/>
    <xf numFmtId="44" fontId="0" fillId="0" borderId="11" xfId="1" applyFont="1" applyBorder="1"/>
    <xf numFmtId="44" fontId="0" fillId="0" borderId="6" xfId="1" applyFont="1" applyBorder="1"/>
    <xf numFmtId="44" fontId="0" fillId="0" borderId="12" xfId="1" applyFont="1" applyBorder="1"/>
    <xf numFmtId="0" fontId="2" fillId="4" borderId="5" xfId="0" applyFont="1" applyFill="1" applyBorder="1"/>
    <xf numFmtId="0" fontId="2" fillId="5" borderId="5" xfId="0" applyFont="1" applyFill="1" applyBorder="1" applyAlignment="1">
      <alignment wrapText="1"/>
    </xf>
    <xf numFmtId="44" fontId="2" fillId="6" borderId="5" xfId="1" applyFont="1" applyFill="1" applyBorder="1"/>
    <xf numFmtId="0" fontId="2" fillId="7" borderId="5" xfId="0" applyFont="1" applyFill="1" applyBorder="1"/>
  </cellXfs>
  <cellStyles count="5">
    <cellStyle name="Calculation" xfId="4" builtinId="22"/>
    <cellStyle name="Currency" xfId="1" builtinId="4"/>
    <cellStyle name="Hyperlink" xfId="2" builtinId="8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pcbway.com/orderonline.aspx" TargetMode="External"/><Relationship Id="rId21" Type="http://schemas.openxmlformats.org/officeDocument/2006/relationships/hyperlink" Target="https://www.digikey.ca/en/products/detail/yageo/RC0603FR-0749K9L/727265" TargetMode="External"/><Relationship Id="rId34" Type="http://schemas.openxmlformats.org/officeDocument/2006/relationships/hyperlink" Target="https://www.digikey.ca/en/products/detail/samsung-semiconductor-inc/SPMWH3326MP5WAT3S0/11195184" TargetMode="External"/><Relationship Id="rId42" Type="http://schemas.openxmlformats.org/officeDocument/2006/relationships/hyperlink" Target="https://www.digikey.ca/en/products/detail/cw-industries/G-168S-3011/9615" TargetMode="External"/><Relationship Id="rId47" Type="http://schemas.openxmlformats.org/officeDocument/2006/relationships/hyperlink" Target="https://www.digikey.ca/en/products/detail/cw-industries/G-168S-3011/9615" TargetMode="External"/><Relationship Id="rId50" Type="http://schemas.openxmlformats.org/officeDocument/2006/relationships/hyperlink" Target="https://www.digikey.ca/en/products/detail/rohm-semiconductor/MCR100JZHF73R2/2288776" TargetMode="External"/><Relationship Id="rId55" Type="http://schemas.openxmlformats.org/officeDocument/2006/relationships/hyperlink" Target="https://www.digikey.ca/en/products/detail/rohm-semiconductor/MCR100JZHF73R2/2288776" TargetMode="External"/><Relationship Id="rId63" Type="http://schemas.openxmlformats.org/officeDocument/2006/relationships/hyperlink" Target="https://www.digikey.ca/en/products/detail/panasonic-electronic-components/ERJ-1TNF17R8U/955725" TargetMode="External"/><Relationship Id="rId7" Type="http://schemas.openxmlformats.org/officeDocument/2006/relationships/hyperlink" Target="https://www.digikey.ca/en/products/detail/ricoh-electronic-devices-co-ltd/R1218N041A-TR-FE/10244895" TargetMode="External"/><Relationship Id="rId2" Type="http://schemas.openxmlformats.org/officeDocument/2006/relationships/hyperlink" Target="https://www.digikey.ca/en/products/detail/ricoh-electronic-devices-co-ltd/R1218N041A-TR-FE/10244895" TargetMode="External"/><Relationship Id="rId16" Type="http://schemas.openxmlformats.org/officeDocument/2006/relationships/hyperlink" Target="https://www.digikey.ca/en/products/detail/stackpole-electronics-inc/RMCF0603FG1K00/1713699" TargetMode="External"/><Relationship Id="rId29" Type="http://schemas.openxmlformats.org/officeDocument/2006/relationships/hyperlink" Target="https://www.digikey.ca/en/products/detail/samsung-semiconductor-inc/SPMWH3326MP5WAT3S0/11195184" TargetMode="External"/><Relationship Id="rId11" Type="http://schemas.openxmlformats.org/officeDocument/2006/relationships/hyperlink" Target="https://www.digikey.ca/en/products/detail/yageo/CC0603KRX5R8BB105/2833610" TargetMode="External"/><Relationship Id="rId24" Type="http://schemas.openxmlformats.org/officeDocument/2006/relationships/hyperlink" Target="https://www.digikey.ca/en/products/detail/microchip-technology/MCP73811T-420I-OT/1626617" TargetMode="External"/><Relationship Id="rId32" Type="http://schemas.openxmlformats.org/officeDocument/2006/relationships/hyperlink" Target="https://www.digikey.ca/en/products/detail/samsung-semiconductor-inc/SPMWH3326MP5WAT3S0/11195184" TargetMode="External"/><Relationship Id="rId37" Type="http://schemas.openxmlformats.org/officeDocument/2006/relationships/hyperlink" Target="https://www.digikey.ca/en/products/detail/samsung-semiconductor-inc/SPMWH3326MP5WAT3S0/11195184" TargetMode="External"/><Relationship Id="rId40" Type="http://schemas.openxmlformats.org/officeDocument/2006/relationships/hyperlink" Target="https://www.digikey.ca/en/products/detail/cw-industries/G-168S-3011/9615" TargetMode="External"/><Relationship Id="rId45" Type="http://schemas.openxmlformats.org/officeDocument/2006/relationships/hyperlink" Target="https://www.digikey.ca/en/products/detail/cw-industries/G-168S-3011/9615" TargetMode="External"/><Relationship Id="rId53" Type="http://schemas.openxmlformats.org/officeDocument/2006/relationships/hyperlink" Target="https://www.digikey.ca/en/products/detail/rohm-semiconductor/MCR100JZHF73R2/2288776" TargetMode="External"/><Relationship Id="rId58" Type="http://schemas.openxmlformats.org/officeDocument/2006/relationships/hyperlink" Target="https://www.digikey.ca/en/products/detail/panasonic-electronic-components/ERJ-1TNF45R3U/955759" TargetMode="External"/><Relationship Id="rId66" Type="http://schemas.openxmlformats.org/officeDocument/2006/relationships/hyperlink" Target="https://www.digikey.ca/en/products/detail/panasonic-electronic-components/ERJ-1TNF17R8U/955725" TargetMode="External"/><Relationship Id="rId5" Type="http://schemas.openxmlformats.org/officeDocument/2006/relationships/hyperlink" Target="https://www.digikey.ca/en/products/detail/ricoh-electronic-devices-co-ltd/R1218N041A-TR-FE/10244895" TargetMode="External"/><Relationship Id="rId61" Type="http://schemas.openxmlformats.org/officeDocument/2006/relationships/hyperlink" Target="https://www.digikey.ca/en/products/detail/panasonic-electronic-components/ERJ-1TNF45R3U/955759" TargetMode="External"/><Relationship Id="rId19" Type="http://schemas.openxmlformats.org/officeDocument/2006/relationships/hyperlink" Target="https://www.digikey.ca/en/products/detail/yageo/RC0603FR-0749K9L/727265" TargetMode="External"/><Relationship Id="rId14" Type="http://schemas.openxmlformats.org/officeDocument/2006/relationships/hyperlink" Target="https://www.digikey.ca/en/products/detail/stackpole-electronics-inc/RMCF0603FG1K00/1713699" TargetMode="External"/><Relationship Id="rId22" Type="http://schemas.openxmlformats.org/officeDocument/2006/relationships/hyperlink" Target="https://www.digikey.ca/en/products/detail/yageo/RC0603FR-0749K9L/727265" TargetMode="External"/><Relationship Id="rId27" Type="http://schemas.openxmlformats.org/officeDocument/2006/relationships/hyperlink" Target="https://www.pcbway.com/orderonline.aspx" TargetMode="External"/><Relationship Id="rId30" Type="http://schemas.openxmlformats.org/officeDocument/2006/relationships/hyperlink" Target="https://www.digikey.ca/en/products/detail/samsung-semiconductor-inc/SPMWH3326MP5WAT3S0/11195184" TargetMode="External"/><Relationship Id="rId35" Type="http://schemas.openxmlformats.org/officeDocument/2006/relationships/hyperlink" Target="https://www.digikey.ca/en/products/detail/samsung-semiconductor-inc/SPMWH3326MP5WAT3S0/11195184" TargetMode="External"/><Relationship Id="rId43" Type="http://schemas.openxmlformats.org/officeDocument/2006/relationships/hyperlink" Target="https://www.digikey.ca/en/products/detail/cw-industries/G-168S-3011/9615" TargetMode="External"/><Relationship Id="rId48" Type="http://schemas.openxmlformats.org/officeDocument/2006/relationships/hyperlink" Target="https://www.digikey.ca/en/products/detail/cui-devices/UJC-HP-3-SMT-TR/12173295" TargetMode="External"/><Relationship Id="rId56" Type="http://schemas.openxmlformats.org/officeDocument/2006/relationships/hyperlink" Target="https://www.digikey.ca/en/products/detail/rohm-semiconductor/MCR100JZHF73R2/2288776" TargetMode="External"/><Relationship Id="rId64" Type="http://schemas.openxmlformats.org/officeDocument/2006/relationships/hyperlink" Target="https://www.digikey.ca/en/products/detail/panasonic-electronic-components/ERJ-1TNF17R8U/955725" TargetMode="External"/><Relationship Id="rId8" Type="http://schemas.openxmlformats.org/officeDocument/2006/relationships/hyperlink" Target="https://www.digikey.ca/en/products/detail/ricoh-electronic-devices-co-ltd/R1218N041A-TR-FE/10244895" TargetMode="External"/><Relationship Id="rId51" Type="http://schemas.openxmlformats.org/officeDocument/2006/relationships/hyperlink" Target="https://www.digikey.ca/en/products/detail/rohm-semiconductor/MCR100JZHF73R2/2288776" TargetMode="External"/><Relationship Id="rId3" Type="http://schemas.openxmlformats.org/officeDocument/2006/relationships/hyperlink" Target="https://www.digikey.ca/en/products/detail/tdk-corporation/MLZ2012N100LTD25/4743201" TargetMode="External"/><Relationship Id="rId12" Type="http://schemas.openxmlformats.org/officeDocument/2006/relationships/hyperlink" Target="https://www.digikey.ca/en/products/detail/stackpole-electronics-inc/RMCF0603FG1K00/1713699" TargetMode="External"/><Relationship Id="rId17" Type="http://schemas.openxmlformats.org/officeDocument/2006/relationships/hyperlink" Target="https://www.digikey.ca/en/products/detail/stackpole-electronics-inc/RMCF0603FG1K00/1713699" TargetMode="External"/><Relationship Id="rId25" Type="http://schemas.openxmlformats.org/officeDocument/2006/relationships/hyperlink" Target="https://www.digikey.ca/en/products/detail/microchip-technology/MCP73811T-420I-OT/1626617" TargetMode="External"/><Relationship Id="rId33" Type="http://schemas.openxmlformats.org/officeDocument/2006/relationships/hyperlink" Target="https://www.digikey.ca/en/products/detail/samsung-semiconductor-inc/SPMWH3326MP5WAT3S0/11195184" TargetMode="External"/><Relationship Id="rId38" Type="http://schemas.openxmlformats.org/officeDocument/2006/relationships/hyperlink" Target="https://www.digikey.ca/en/products/detail/samsung-semiconductor-inc/SPMWH3326MP5WAT3S0/11195184" TargetMode="External"/><Relationship Id="rId46" Type="http://schemas.openxmlformats.org/officeDocument/2006/relationships/hyperlink" Target="https://www.digikey.ca/en/products/detail/cw-industries/G-168S-3011/9615" TargetMode="External"/><Relationship Id="rId59" Type="http://schemas.openxmlformats.org/officeDocument/2006/relationships/hyperlink" Target="https://www.digikey.ca/en/products/detail/panasonic-electronic-components/ERJ-1TNF45R3U/955759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digikey.ca/en/products/detail/yageo/RC0603FR-0749K9L/727265" TargetMode="External"/><Relationship Id="rId41" Type="http://schemas.openxmlformats.org/officeDocument/2006/relationships/hyperlink" Target="https://www.digikey.ca/en/products/detail/cw-industries/G-168S-3011/9615" TargetMode="External"/><Relationship Id="rId54" Type="http://schemas.openxmlformats.org/officeDocument/2006/relationships/hyperlink" Target="https://www.digikey.ca/en/products/detail/rohm-semiconductor/MCR100JZHF73R2/2288776" TargetMode="External"/><Relationship Id="rId62" Type="http://schemas.openxmlformats.org/officeDocument/2006/relationships/hyperlink" Target="https://www.digikey.ca/en/products/detail/panasonic-electronic-components/ERJ-1TNF17R8U/955725" TargetMode="External"/><Relationship Id="rId1" Type="http://schemas.openxmlformats.org/officeDocument/2006/relationships/hyperlink" Target="https://www.amazon.ca/UEETEK-Printer-Radiator-Excellent-Accessory/dp/B07BK1GX3H/ref=asc_df_B07BK1GX3H/?tag=googleshopc0c-20&amp;linkCode=df0&amp;hvadid=292965257194&amp;hvpos=&amp;hvnetw=g&amp;hvrand=16141071478930099349&amp;hvpone=&amp;hvptwo=&amp;hvqmt=&amp;hvdev=c&amp;hvdvcmdl=&amp;hvlocint=&amp;hvlocphy=9001559&amp;hvtargid=pla-599456236706&amp;psc=1" TargetMode="External"/><Relationship Id="rId6" Type="http://schemas.openxmlformats.org/officeDocument/2006/relationships/hyperlink" Target="https://www.digikey.ca/en/products/detail/ricoh-electronic-devices-co-ltd/R1218N041A-TR-FE/10244895" TargetMode="External"/><Relationship Id="rId15" Type="http://schemas.openxmlformats.org/officeDocument/2006/relationships/hyperlink" Target="https://www.digikey.ca/en/products/detail/stackpole-electronics-inc/RMCF0603FG1K00/1713699" TargetMode="External"/><Relationship Id="rId23" Type="http://schemas.openxmlformats.org/officeDocument/2006/relationships/hyperlink" Target="https://www.digikey.ca/en/products/detail/yageo/RC0603FR-0749K9L/727265" TargetMode="External"/><Relationship Id="rId28" Type="http://schemas.openxmlformats.org/officeDocument/2006/relationships/hyperlink" Target="https://www.digikey.ca/en/products/detail/samsung-semiconductor-inc/SPMWH3326MP5WAT3S0/11195184" TargetMode="External"/><Relationship Id="rId36" Type="http://schemas.openxmlformats.org/officeDocument/2006/relationships/hyperlink" Target="https://www.digikey.ca/en/products/detail/samsung-semiconductor-inc/SPMWH3326MP5WAT3S0/11195184" TargetMode="External"/><Relationship Id="rId49" Type="http://schemas.openxmlformats.org/officeDocument/2006/relationships/hyperlink" Target="https://www.digikey.ca/en/products/detail/rohm-semiconductor/MCR100JZHF73R2/2288776" TargetMode="External"/><Relationship Id="rId57" Type="http://schemas.openxmlformats.org/officeDocument/2006/relationships/hyperlink" Target="https://www.digikey.ca/en/products/detail/panasonic-electronic-components/ERJ-1TNF45R3U/955759" TargetMode="External"/><Relationship Id="rId10" Type="http://schemas.openxmlformats.org/officeDocument/2006/relationships/hyperlink" Target="https://www.digikey.ca/en/products/detail/ricoh-electronic-devices-co-ltd/R1218N041A-TR-FE/10244895" TargetMode="External"/><Relationship Id="rId31" Type="http://schemas.openxmlformats.org/officeDocument/2006/relationships/hyperlink" Target="https://www.digikey.ca/en/products/detail/samsung-semiconductor-inc/SPMWH3326MP5WAT3S0/11195184" TargetMode="External"/><Relationship Id="rId44" Type="http://schemas.openxmlformats.org/officeDocument/2006/relationships/hyperlink" Target="https://www.digikey.ca/en/products/detail/cw-industries/G-168S-3011/9615" TargetMode="External"/><Relationship Id="rId52" Type="http://schemas.openxmlformats.org/officeDocument/2006/relationships/hyperlink" Target="https://www.digikey.ca/en/products/detail/rohm-semiconductor/MCR100JZHF73R2/2288776" TargetMode="External"/><Relationship Id="rId60" Type="http://schemas.openxmlformats.org/officeDocument/2006/relationships/hyperlink" Target="https://www.digikey.ca/en/products/detail/panasonic-electronic-components/ERJ-1TNF45R3U/955759" TargetMode="External"/><Relationship Id="rId65" Type="http://schemas.openxmlformats.org/officeDocument/2006/relationships/hyperlink" Target="https://www.digikey.ca/en/products/detail/panasonic-electronic-components/ERJ-1TNF17R8U/955725" TargetMode="External"/><Relationship Id="rId4" Type="http://schemas.openxmlformats.org/officeDocument/2006/relationships/hyperlink" Target="https://www.digikey.ca/en/products/detail/ricoh-electronic-devices-co-ltd/R1218N041A-TR-FE/10244895" TargetMode="External"/><Relationship Id="rId9" Type="http://schemas.openxmlformats.org/officeDocument/2006/relationships/hyperlink" Target="https://www.digikey.ca/en/products/detail/ricoh-electronic-devices-co-ltd/R1218N041A-TR-FE/10244895" TargetMode="External"/><Relationship Id="rId13" Type="http://schemas.openxmlformats.org/officeDocument/2006/relationships/hyperlink" Target="https://www.digikey.ca/en/products/detail/stackpole-electronics-inc/RMCF0603FG1K00/1713699" TargetMode="External"/><Relationship Id="rId18" Type="http://schemas.openxmlformats.org/officeDocument/2006/relationships/hyperlink" Target="https://www.digikey.ca/en/products/detail/stackpole-electronics-inc/RMCF0603FG1K00/1713699" TargetMode="External"/><Relationship Id="rId39" Type="http://schemas.openxmlformats.org/officeDocument/2006/relationships/hyperlink" Target="https://liionwholesale.com/collections/batteries/products/vapcell-k30-18650-15a-30a-flat-top-3000mah-battery-genuine?variant=313304422154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14FF-0D82-4274-AE6D-8A88C4357C4B}">
  <dimension ref="A1:I17"/>
  <sheetViews>
    <sheetView tabSelected="1" workbookViewId="0">
      <selection activeCell="K9" sqref="K9"/>
    </sheetView>
    <sheetView workbookViewId="1">
      <selection activeCell="I3" sqref="I3"/>
    </sheetView>
  </sheetViews>
  <sheetFormatPr defaultRowHeight="14.4" x14ac:dyDescent="0.3"/>
  <cols>
    <col min="1" max="1" width="33.6640625" style="6" customWidth="1"/>
    <col min="2" max="2" width="29.6640625" style="6" customWidth="1"/>
    <col min="3" max="3" width="7.44140625" style="6" customWidth="1"/>
    <col min="4" max="4" width="9.77734375" style="6" customWidth="1"/>
    <col min="5" max="6" width="10.33203125" style="10" customWidth="1"/>
    <col min="8" max="8" width="10" bestFit="1" customWidth="1"/>
  </cols>
  <sheetData>
    <row r="1" spans="1:9" ht="43.2" x14ac:dyDescent="0.3">
      <c r="A1" s="27" t="s">
        <v>1</v>
      </c>
      <c r="B1" s="27" t="s">
        <v>2</v>
      </c>
      <c r="C1" s="28" t="s">
        <v>53</v>
      </c>
      <c r="D1" s="28" t="s">
        <v>54</v>
      </c>
      <c r="E1" s="29" t="s">
        <v>11</v>
      </c>
      <c r="F1" s="29" t="s">
        <v>51</v>
      </c>
      <c r="G1" s="1"/>
      <c r="H1" s="30" t="s">
        <v>55</v>
      </c>
      <c r="I1" s="30" t="s">
        <v>52</v>
      </c>
    </row>
    <row r="2" spans="1:9" x14ac:dyDescent="0.3">
      <c r="A2" s="6" t="str" cm="1">
        <f t="array" ref="A2:A17">_xlfn.UNIQUE('Component List'!A2:A1144, FALSE, FALSE)</f>
        <v>VAPCELL K30 18650 15A/30A FLAT TOP 3000MAH BATTERY</v>
      </c>
      <c r="B2" s="6" t="str">
        <f>VLOOKUP($A2,'Component List'!A:E,2,FALSE)</f>
        <v>VAPCELL K30 18650</v>
      </c>
      <c r="C2" s="7">
        <v>1</v>
      </c>
      <c r="D2" s="8">
        <f>C2*$H$2</f>
        <v>25</v>
      </c>
      <c r="E2" s="9">
        <f>IF(INDEX('Component List'!A:E,MATCH(VLOOKUP(D2,'Component List'!C2:D7,2,TRUE),'Component List'!D:D,0),2)=B2,VLOOKUP(D2,'Component List'!C2:D7,2, TRUE),"Error")</f>
        <v>2.93</v>
      </c>
      <c r="F2" s="9">
        <f>D2*E2</f>
        <v>73.25</v>
      </c>
      <c r="H2" s="7">
        <v>25</v>
      </c>
      <c r="I2" s="9">
        <f>SUM(F:F)</f>
        <v>645.69499999999982</v>
      </c>
    </row>
    <row r="3" spans="1:9" x14ac:dyDescent="0.3">
      <c r="A3" s="6" t="str">
        <v>UEETEK 3 PCS 5015 DC 24V 0.18A Fan for 3D Printer,Turbine Blower Radiator Fan,Excellent for Cooling Heat Sink on Hot End, 3D Printer Accessory,Black</v>
      </c>
      <c r="B3" s="6" t="str">
        <f>VLOOKUP($A3,'Component List'!A:E,2,FALSE)</f>
        <v>FAN</v>
      </c>
      <c r="C3" s="7">
        <v>1</v>
      </c>
      <c r="D3" s="8">
        <f t="shared" ref="D3:D16" si="0">C3*$H$2</f>
        <v>25</v>
      </c>
      <c r="E3" s="9">
        <f>IF(INDEX('Component List'!A:E,MATCH(VLOOKUP(D3,'Component List'!C8:D8,2,TRUE),'Component List'!D:D,0),2)=B3,VLOOKUP(D3,'Component List'!C8:D8,2, TRUE),"Error")</f>
        <v>12.34</v>
      </c>
      <c r="F3" s="9">
        <f t="shared" ref="F3:F16" si="1">D3*E3</f>
        <v>308.5</v>
      </c>
    </row>
    <row r="4" spans="1:9" x14ac:dyDescent="0.3">
      <c r="A4" s="6" t="str">
        <v>Step-up DC/DC converter for White LED Backlight</v>
      </c>
      <c r="B4" s="6" t="str">
        <f>VLOOKUP($A4,'Component List'!A:E,2,FALSE)</f>
        <v>R1218N041A-TR-FE</v>
      </c>
      <c r="C4" s="7">
        <v>1</v>
      </c>
      <c r="D4" s="8">
        <f t="shared" si="0"/>
        <v>25</v>
      </c>
      <c r="E4" s="9">
        <f>IF(INDEX('Component List'!A:E,MATCH(VLOOKUP(D4,'Component List'!C9:D16,2,TRUE),'Component List'!D:D,0),2)=B4,VLOOKUP(D4,'Component List'!C9:D16,2, TRUE),"Error")</f>
        <v>1.7747999999999999</v>
      </c>
      <c r="F4" s="9">
        <f t="shared" si="1"/>
        <v>44.37</v>
      </c>
    </row>
    <row r="5" spans="1:9" x14ac:dyDescent="0.3">
      <c r="A5" s="6" t="str">
        <v>FIXED IND 10UH 500MA 300 MOHM</v>
      </c>
      <c r="B5" s="6" t="str">
        <f>VLOOKUP($A5,'Component List'!A:E,2,FALSE)</f>
        <v>MLZ2012N100LTD25</v>
      </c>
      <c r="C5" s="7">
        <v>1</v>
      </c>
      <c r="D5" s="8">
        <f t="shared" si="0"/>
        <v>25</v>
      </c>
      <c r="E5" s="9">
        <f>IF(INDEX('Component List'!A:E,MATCH(VLOOKUP(D5,'Component List'!C17:D30,2,TRUE),'Component List'!D:D,0),2)=B5,VLOOKUP(D5,'Component List'!C17:D30,2, TRUE),"Error")</f>
        <v>0.18</v>
      </c>
      <c r="F5" s="9">
        <f t="shared" si="1"/>
        <v>4.5</v>
      </c>
    </row>
    <row r="6" spans="1:9" x14ac:dyDescent="0.3">
      <c r="A6" s="6" t="str">
        <v>CAP CER 1UF 25V X5R 0603</v>
      </c>
      <c r="B6" s="6" t="str">
        <f>VLOOKUP($A6,'Component List'!A:E,2,FALSE)</f>
        <v>CC0603KRX5R8BB105</v>
      </c>
      <c r="C6" s="7">
        <v>3</v>
      </c>
      <c r="D6" s="8">
        <f t="shared" si="0"/>
        <v>75</v>
      </c>
      <c r="E6" s="9">
        <f>IF(INDEX('Component List'!A:E,MATCH(VLOOKUP(D6,'Component List'!C31:D41,2,TRUE),'Component List'!D:D,0),2)=B6,VLOOKUP(D6,'Component List'!C31:D41,2, TRUE),"Error")</f>
        <v>6.3200000000000006E-2</v>
      </c>
      <c r="F6" s="9">
        <f t="shared" si="1"/>
        <v>4.74</v>
      </c>
    </row>
    <row r="7" spans="1:9" x14ac:dyDescent="0.3">
      <c r="A7" s="6" t="str">
        <v>RES 1K OHM 1% 1/10W 0603</v>
      </c>
      <c r="B7" s="6" t="str">
        <f>VLOOKUP($A7,'Component List'!A:E,2,FALSE)</f>
        <v>RMCF0603FG1K00</v>
      </c>
      <c r="C7" s="7">
        <v>1</v>
      </c>
      <c r="D7" s="8">
        <f t="shared" si="0"/>
        <v>25</v>
      </c>
      <c r="E7" s="9">
        <f>IF(INDEX('Component List'!A:E,MATCH(VLOOKUP(D7,'Component List'!C42:D50,2,TRUE),'Component List'!D:D,0),2)=B7,VLOOKUP(D7,'Component List'!C42:D50,2, TRUE),"Error")</f>
        <v>2.1999999999999999E-2</v>
      </c>
      <c r="F7" s="9">
        <f t="shared" si="1"/>
        <v>0.54999999999999993</v>
      </c>
    </row>
    <row r="8" spans="1:9" x14ac:dyDescent="0.3">
      <c r="A8" s="6" t="str">
        <v>RES SMD 49.9K OHM 1% 1/10W 0603</v>
      </c>
      <c r="B8" s="6" t="str">
        <f>VLOOKUP($A8,'Component List'!A:E,2,FALSE)</f>
        <v>RC0603FR-0749K9L</v>
      </c>
      <c r="C8" s="7">
        <v>1</v>
      </c>
      <c r="D8" s="8">
        <f t="shared" si="0"/>
        <v>25</v>
      </c>
      <c r="E8" s="9">
        <f>IF(INDEX('Component List'!A:E,MATCH(VLOOKUP(D8,'Component List'!C51:D60,2,TRUE),'Component List'!D:D,0),2)=B8,VLOOKUP(D8,'Component List'!C51:D60,2, TRUE),"Error")</f>
        <v>3.1E-2</v>
      </c>
      <c r="F8" s="9">
        <f t="shared" si="1"/>
        <v>0.77500000000000002</v>
      </c>
    </row>
    <row r="9" spans="1:9" x14ac:dyDescent="0.3">
      <c r="A9" s="6" t="str">
        <v>IC BATT CNTL LI-ION 1CEL SOT23-5</v>
      </c>
      <c r="B9" s="6" t="str">
        <f>VLOOKUP($A9,'Component List'!A:E,2,FALSE)</f>
        <v>MCP73811T-420I/OT</v>
      </c>
      <c r="C9" s="7">
        <v>1</v>
      </c>
      <c r="D9" s="8">
        <f t="shared" si="0"/>
        <v>25</v>
      </c>
      <c r="E9" s="9">
        <f>IF(INDEX('Component List'!A:E,MATCH(VLOOKUP(D9,'Component List'!C60:D61,2,TRUE),'Component List'!D:D,0),2)=B9,VLOOKUP(D9,'Component List'!C60:D61,2, TRUE),"Error")</f>
        <v>0.87</v>
      </c>
      <c r="F9" s="9">
        <f t="shared" si="1"/>
        <v>21.75</v>
      </c>
    </row>
    <row r="10" spans="1:9" x14ac:dyDescent="0.3">
      <c r="A10" s="6" t="str">
        <v>USB JACK, C TYPE, POWER ONLY, 6</v>
      </c>
      <c r="B10" s="6" t="str">
        <f>VLOOKUP($A10,'Component List'!A:E,2,FALSE)</f>
        <v>UJC-HP-3-SMT-TR</v>
      </c>
      <c r="C10" s="7">
        <v>1</v>
      </c>
      <c r="D10" s="8">
        <f t="shared" si="0"/>
        <v>25</v>
      </c>
      <c r="E10" s="9">
        <f>IF(INDEX('Component List'!A:E,MATCH(VLOOKUP(D10,'Component List'!C62:D74,2,TRUE),'Component List'!D:D,0),2)=B10,VLOOKUP(D10,'Component List'!C62:D74,2, TRUE),"Error")</f>
        <v>1.0795999999999999</v>
      </c>
      <c r="F10" s="9">
        <f t="shared" si="1"/>
        <v>26.99</v>
      </c>
    </row>
    <row r="11" spans="1:9" x14ac:dyDescent="0.3">
      <c r="A11" s="6" t="str">
        <v>PCBWay - 40x40mm Board (USD)</v>
      </c>
      <c r="B11" s="6" t="str">
        <f>VLOOKUP($A11,'Component List'!A:E,2,FALSE)</f>
        <v>PCB</v>
      </c>
      <c r="C11" s="7">
        <v>1</v>
      </c>
      <c r="D11" s="8">
        <f t="shared" si="0"/>
        <v>25</v>
      </c>
      <c r="E11" s="9">
        <f>IF(INDEX('Component List'!A:E,MATCH(VLOOKUP(D11,'Component List'!C75:D113,2,TRUE),'Component List'!D:D,0),2)=B11,VLOOKUP(D11,'Component List'!C75:D113,2, TRUE),"Error")</f>
        <v>1.56</v>
      </c>
      <c r="F11" s="9">
        <f t="shared" si="1"/>
        <v>39</v>
      </c>
    </row>
    <row r="12" spans="1:9" x14ac:dyDescent="0.3">
      <c r="A12" s="6" t="str">
        <v>LED WHITE 4000K 80CRI 3030</v>
      </c>
      <c r="B12" s="6" t="str">
        <f>VLOOKUP($A12,'Component List'!A:E,2,FALSE)</f>
        <v>SPMWH3326MP5WAT3S0</v>
      </c>
      <c r="C12" s="7">
        <v>3</v>
      </c>
      <c r="D12" s="8">
        <f t="shared" si="0"/>
        <v>75</v>
      </c>
      <c r="E12" s="9">
        <f>IF(INDEX('Component List'!A:E,MATCH(VLOOKUP(D12,'Component List'!C114:D124,2,TRUE),'Component List'!D:D,0),2)=B12,VLOOKUP(D12,'Component List'!C114:D124,2, TRUE),"Error")</f>
        <v>0.307</v>
      </c>
      <c r="F12" s="9">
        <f t="shared" si="1"/>
        <v>23.024999999999999</v>
      </c>
    </row>
    <row r="13" spans="1:9" x14ac:dyDescent="0.3">
      <c r="A13" s="6" t="str">
        <v>SWITCH SLIDE 3P3T 500MA 125V</v>
      </c>
      <c r="B13" s="6" t="str">
        <f>VLOOKUP($A13,'Component List'!A:E,2,FALSE)</f>
        <v>G-168S-3011</v>
      </c>
      <c r="C13" s="7">
        <v>1</v>
      </c>
      <c r="D13" s="8">
        <f t="shared" si="0"/>
        <v>25</v>
      </c>
      <c r="E13" s="9">
        <f>IF(INDEX('Component List'!A:E,MATCH(VLOOKUP(D13,'Component List'!C125:D133,2,TRUE),'Component List'!D:D,0),2)=B13,VLOOKUP(D13,'Component List'!C125:D133,2, TRUE),"Error")</f>
        <v>2.5087999999999999</v>
      </c>
      <c r="F13" s="9">
        <f t="shared" si="1"/>
        <v>62.72</v>
      </c>
    </row>
    <row r="14" spans="1:9" x14ac:dyDescent="0.3">
      <c r="A14" s="6" t="str">
        <v>RES SMD 73.2 OHM 1% 1W 2512</v>
      </c>
      <c r="B14" s="6" t="str">
        <f>VLOOKUP($A14,'Component List'!A:E,2,FALSE)</f>
        <v>MCR100JZHF73R2</v>
      </c>
      <c r="C14" s="7">
        <v>1</v>
      </c>
      <c r="D14" s="8">
        <f t="shared" si="0"/>
        <v>25</v>
      </c>
      <c r="E14" s="9">
        <f>IF(INDEX('Component List'!A:E,MATCH(VLOOKUP(D14,'Component List'!C134:D141,2,TRUE),'Component List'!D:D,0),2)=B14,VLOOKUP(D14,'Component List'!C134:D141,2, TRUE),"Error")</f>
        <v>0.35699999999999998</v>
      </c>
      <c r="F14" s="9">
        <f t="shared" si="1"/>
        <v>8.9249999999999989</v>
      </c>
    </row>
    <row r="15" spans="1:9" x14ac:dyDescent="0.3">
      <c r="A15" s="6" t="str">
        <v>RES SMD 45.3 OHM 1% 1W 2512</v>
      </c>
      <c r="B15" s="6" t="str">
        <f>VLOOKUP($A15,'Component List'!A:E,2,FALSE)</f>
        <v>ERJ-1TNF45R3U</v>
      </c>
      <c r="C15" s="7">
        <v>1</v>
      </c>
      <c r="D15" s="8">
        <f t="shared" si="0"/>
        <v>25</v>
      </c>
      <c r="E15" s="9">
        <f>IF(INDEX('Component List'!A:E,MATCH(VLOOKUP(D15,'Component List'!C142:D146,2,TRUE),'Component List'!D:D,0),2)=B15,VLOOKUP(D15,'Component List'!C142:D146,2, TRUE),"Error")</f>
        <v>0.53200000000000003</v>
      </c>
      <c r="F15" s="9">
        <f t="shared" si="1"/>
        <v>13.3</v>
      </c>
    </row>
    <row r="16" spans="1:9" x14ac:dyDescent="0.3">
      <c r="A16" s="6" t="str">
        <v>RES SMD 17.8 OHM 1% 1W 2512</v>
      </c>
      <c r="B16" s="6" t="str">
        <f>VLOOKUP($A16,'Component List'!A:E,2,FALSE)</f>
        <v>ERJ-1TNF17R8U</v>
      </c>
      <c r="C16" s="7">
        <v>1</v>
      </c>
      <c r="D16" s="8">
        <f t="shared" si="0"/>
        <v>25</v>
      </c>
      <c r="E16" s="9">
        <f>IF(INDEX('Component List'!A:E,MATCH(VLOOKUP(D16,'Component List'!C147:D151,2,TRUE),'Component List'!D:D,0),2)=B16,VLOOKUP(D16,'Component List'!C147:D151,2, TRUE),VLOOKUP(D16,'Component List'!C147:D151,2, TRUE))</f>
        <v>0.53200000000000003</v>
      </c>
      <c r="F16" s="9">
        <f t="shared" si="1"/>
        <v>13.3</v>
      </c>
    </row>
    <row r="17" spans="1:1" x14ac:dyDescent="0.3">
      <c r="A17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workbookViewId="0">
      <selection activeCell="A17" sqref="A17"/>
    </sheetView>
    <sheetView tabSelected="1" topLeftCell="A115" workbookViewId="1">
      <selection activeCell="D54" sqref="D54"/>
    </sheetView>
  </sheetViews>
  <sheetFormatPr defaultRowHeight="14.4" x14ac:dyDescent="0.3"/>
  <cols>
    <col min="1" max="1" width="49.33203125" style="21" customWidth="1"/>
    <col min="2" max="2" width="17.21875" style="21" bestFit="1" customWidth="1"/>
    <col min="3" max="3" width="8.88671875" style="21"/>
    <col min="4" max="4" width="10.44140625" style="25" bestFit="1" customWidth="1"/>
    <col min="5" max="5" width="21.33203125" style="13" customWidth="1"/>
  </cols>
  <sheetData>
    <row r="1" spans="1:5" x14ac:dyDescent="0.3">
      <c r="A1" s="19" t="s">
        <v>1</v>
      </c>
      <c r="B1" s="19" t="s">
        <v>2</v>
      </c>
      <c r="C1" s="19" t="s">
        <v>0</v>
      </c>
      <c r="D1" s="23" t="s">
        <v>11</v>
      </c>
      <c r="E1" s="11" t="s">
        <v>3</v>
      </c>
    </row>
    <row r="2" spans="1:5" s="2" customFormat="1" x14ac:dyDescent="0.3">
      <c r="A2" s="20" t="s">
        <v>4</v>
      </c>
      <c r="B2" s="20" t="s">
        <v>5</v>
      </c>
      <c r="C2" s="20">
        <v>1</v>
      </c>
      <c r="D2" s="24">
        <v>3.29</v>
      </c>
      <c r="E2" s="12" t="s">
        <v>6</v>
      </c>
    </row>
    <row r="3" spans="1:5" s="3" customFormat="1" x14ac:dyDescent="0.3">
      <c r="A3" s="21" t="s">
        <v>4</v>
      </c>
      <c r="B3" s="21" t="s">
        <v>5</v>
      </c>
      <c r="C3" s="21">
        <v>3</v>
      </c>
      <c r="D3" s="25">
        <v>3.23</v>
      </c>
      <c r="E3" s="13" t="s">
        <v>6</v>
      </c>
    </row>
    <row r="4" spans="1:5" s="3" customFormat="1" x14ac:dyDescent="0.3">
      <c r="A4" s="21" t="s">
        <v>4</v>
      </c>
      <c r="B4" s="21" t="s">
        <v>5</v>
      </c>
      <c r="C4" s="21">
        <v>25</v>
      </c>
      <c r="D4" s="25">
        <v>2.93</v>
      </c>
      <c r="E4" s="13" t="s">
        <v>6</v>
      </c>
    </row>
    <row r="5" spans="1:5" s="3" customFormat="1" x14ac:dyDescent="0.3">
      <c r="A5" s="21" t="s">
        <v>4</v>
      </c>
      <c r="B5" s="21" t="s">
        <v>5</v>
      </c>
      <c r="C5" s="21">
        <v>50</v>
      </c>
      <c r="D5" s="25">
        <v>2.8</v>
      </c>
      <c r="E5" s="13" t="s">
        <v>6</v>
      </c>
    </row>
    <row r="6" spans="1:5" s="3" customFormat="1" x14ac:dyDescent="0.3">
      <c r="A6" s="21" t="s">
        <v>4</v>
      </c>
      <c r="B6" s="21" t="s">
        <v>5</v>
      </c>
      <c r="C6" s="21">
        <v>200</v>
      </c>
      <c r="D6" s="25">
        <v>2.64</v>
      </c>
      <c r="E6" s="13" t="s">
        <v>6</v>
      </c>
    </row>
    <row r="7" spans="1:5" s="4" customFormat="1" x14ac:dyDescent="0.3">
      <c r="A7" s="22" t="s">
        <v>4</v>
      </c>
      <c r="B7" s="22" t="s">
        <v>5</v>
      </c>
      <c r="C7" s="22">
        <v>1000</v>
      </c>
      <c r="D7" s="26">
        <v>2.6</v>
      </c>
      <c r="E7" s="14" t="s">
        <v>6</v>
      </c>
    </row>
    <row r="8" spans="1:5" s="5" customFormat="1" x14ac:dyDescent="0.3">
      <c r="A8" s="6" t="s">
        <v>8</v>
      </c>
      <c r="B8" s="6" t="s">
        <v>33</v>
      </c>
      <c r="C8" s="6">
        <v>1</v>
      </c>
      <c r="D8" s="10">
        <v>12.34</v>
      </c>
      <c r="E8" s="15" t="s">
        <v>7</v>
      </c>
    </row>
    <row r="9" spans="1:5" s="2" customFormat="1" x14ac:dyDescent="0.3">
      <c r="A9" s="20" t="s">
        <v>12</v>
      </c>
      <c r="B9" s="20" t="s">
        <v>10</v>
      </c>
      <c r="C9" s="20">
        <v>1</v>
      </c>
      <c r="D9" s="24">
        <v>2.09</v>
      </c>
      <c r="E9" s="12" t="s">
        <v>9</v>
      </c>
    </row>
    <row r="10" spans="1:5" s="3" customFormat="1" x14ac:dyDescent="0.3">
      <c r="A10" s="21" t="s">
        <v>12</v>
      </c>
      <c r="B10" s="21" t="s">
        <v>10</v>
      </c>
      <c r="C10" s="21">
        <v>10</v>
      </c>
      <c r="D10" s="25">
        <v>1.869</v>
      </c>
      <c r="E10" s="16" t="s">
        <v>9</v>
      </c>
    </row>
    <row r="11" spans="1:5" s="3" customFormat="1" x14ac:dyDescent="0.3">
      <c r="A11" s="21" t="s">
        <v>12</v>
      </c>
      <c r="B11" s="21" t="s">
        <v>10</v>
      </c>
      <c r="C11" s="21">
        <v>25</v>
      </c>
      <c r="D11" s="25">
        <v>1.7747999999999999</v>
      </c>
      <c r="E11" s="16" t="s">
        <v>9</v>
      </c>
    </row>
    <row r="12" spans="1:5" s="3" customFormat="1" x14ac:dyDescent="0.3">
      <c r="A12" s="21" t="s">
        <v>12</v>
      </c>
      <c r="B12" s="21" t="s">
        <v>10</v>
      </c>
      <c r="C12" s="21">
        <v>100</v>
      </c>
      <c r="D12" s="25">
        <v>1.3628</v>
      </c>
      <c r="E12" s="16" t="s">
        <v>9</v>
      </c>
    </row>
    <row r="13" spans="1:5" s="3" customFormat="1" x14ac:dyDescent="0.3">
      <c r="A13" s="21" t="s">
        <v>12</v>
      </c>
      <c r="B13" s="21" t="s">
        <v>10</v>
      </c>
      <c r="C13" s="21">
        <v>250</v>
      </c>
      <c r="D13" s="25">
        <v>1.33108</v>
      </c>
      <c r="E13" s="16" t="s">
        <v>9</v>
      </c>
    </row>
    <row r="14" spans="1:5" s="3" customFormat="1" x14ac:dyDescent="0.3">
      <c r="A14" s="21" t="s">
        <v>12</v>
      </c>
      <c r="B14" s="21" t="s">
        <v>10</v>
      </c>
      <c r="C14" s="21">
        <v>3000</v>
      </c>
      <c r="D14" s="25">
        <v>0.89359</v>
      </c>
      <c r="E14" s="16" t="s">
        <v>9</v>
      </c>
    </row>
    <row r="15" spans="1:5" s="3" customFormat="1" x14ac:dyDescent="0.3">
      <c r="A15" s="21" t="s">
        <v>12</v>
      </c>
      <c r="B15" s="21" t="s">
        <v>10</v>
      </c>
      <c r="C15" s="21">
        <v>6000</v>
      </c>
      <c r="D15" s="25">
        <v>0.86</v>
      </c>
      <c r="E15" s="16" t="s">
        <v>9</v>
      </c>
    </row>
    <row r="16" spans="1:5" s="4" customFormat="1" x14ac:dyDescent="0.3">
      <c r="A16" s="22" t="s">
        <v>12</v>
      </c>
      <c r="B16" s="22" t="s">
        <v>10</v>
      </c>
      <c r="C16" s="22">
        <v>15000</v>
      </c>
      <c r="D16" s="26">
        <v>0.85568999999999995</v>
      </c>
      <c r="E16" s="17" t="s">
        <v>9</v>
      </c>
    </row>
    <row r="17" spans="1:5" s="2" customFormat="1" x14ac:dyDescent="0.3">
      <c r="A17" s="20" t="s">
        <v>14</v>
      </c>
      <c r="B17" s="20" t="s">
        <v>13</v>
      </c>
      <c r="C17" s="20">
        <v>1</v>
      </c>
      <c r="D17" s="24">
        <v>0.22</v>
      </c>
      <c r="E17" s="12" t="s">
        <v>15</v>
      </c>
    </row>
    <row r="18" spans="1:5" s="3" customFormat="1" x14ac:dyDescent="0.3">
      <c r="A18" s="21" t="s">
        <v>14</v>
      </c>
      <c r="B18" s="21" t="s">
        <v>13</v>
      </c>
      <c r="C18" s="21">
        <v>10</v>
      </c>
      <c r="D18" s="25">
        <v>0.20200000000000001</v>
      </c>
      <c r="E18" s="13" t="s">
        <v>15</v>
      </c>
    </row>
    <row r="19" spans="1:5" s="3" customFormat="1" x14ac:dyDescent="0.3">
      <c r="A19" s="21" t="s">
        <v>14</v>
      </c>
      <c r="B19" s="21" t="s">
        <v>13</v>
      </c>
      <c r="C19" s="21">
        <v>25</v>
      </c>
      <c r="D19" s="25">
        <v>0.18</v>
      </c>
      <c r="E19" s="13" t="s">
        <v>15</v>
      </c>
    </row>
    <row r="20" spans="1:5" s="3" customFormat="1" x14ac:dyDescent="0.3">
      <c r="A20" s="21" t="s">
        <v>14</v>
      </c>
      <c r="B20" s="21" t="s">
        <v>13</v>
      </c>
      <c r="C20" s="21">
        <v>50</v>
      </c>
      <c r="D20" s="25">
        <v>0.153</v>
      </c>
      <c r="E20" s="13" t="s">
        <v>15</v>
      </c>
    </row>
    <row r="21" spans="1:5" s="3" customFormat="1" x14ac:dyDescent="0.3">
      <c r="A21" s="21" t="s">
        <v>14</v>
      </c>
      <c r="B21" s="21" t="s">
        <v>13</v>
      </c>
      <c r="C21" s="21">
        <v>100</v>
      </c>
      <c r="D21" s="25">
        <v>0.13500000000000001</v>
      </c>
      <c r="E21" s="13" t="s">
        <v>15</v>
      </c>
    </row>
    <row r="22" spans="1:5" s="3" customFormat="1" x14ac:dyDescent="0.3">
      <c r="A22" s="21" t="s">
        <v>14</v>
      </c>
      <c r="B22" s="21" t="s">
        <v>13</v>
      </c>
      <c r="C22" s="21">
        <v>250</v>
      </c>
      <c r="D22" s="25">
        <v>0.12368</v>
      </c>
      <c r="E22" s="13" t="s">
        <v>15</v>
      </c>
    </row>
    <row r="23" spans="1:5" s="3" customFormat="1" x14ac:dyDescent="0.3">
      <c r="A23" s="21" t="s">
        <v>14</v>
      </c>
      <c r="B23" s="21" t="s">
        <v>13</v>
      </c>
      <c r="C23" s="21">
        <v>500</v>
      </c>
      <c r="D23" s="25">
        <v>0.11248</v>
      </c>
      <c r="E23" s="13" t="s">
        <v>15</v>
      </c>
    </row>
    <row r="24" spans="1:5" s="3" customFormat="1" x14ac:dyDescent="0.3">
      <c r="A24" s="21" t="s">
        <v>14</v>
      </c>
      <c r="B24" s="21" t="s">
        <v>13</v>
      </c>
      <c r="C24" s="21">
        <v>1000</v>
      </c>
      <c r="D24" s="25">
        <v>9.4479999999999995E-2</v>
      </c>
      <c r="E24" s="13" t="s">
        <v>15</v>
      </c>
    </row>
    <row r="25" spans="1:5" s="3" customFormat="1" x14ac:dyDescent="0.3">
      <c r="A25" s="21" t="s">
        <v>14</v>
      </c>
      <c r="B25" s="21" t="s">
        <v>13</v>
      </c>
      <c r="C25" s="21">
        <v>2000</v>
      </c>
      <c r="D25" s="25">
        <v>9.4479999999999995E-2</v>
      </c>
      <c r="E25" s="13" t="s">
        <v>15</v>
      </c>
    </row>
    <row r="26" spans="1:5" s="3" customFormat="1" x14ac:dyDescent="0.3">
      <c r="A26" s="21" t="s">
        <v>14</v>
      </c>
      <c r="B26" s="21" t="s">
        <v>13</v>
      </c>
      <c r="C26" s="21">
        <v>4000</v>
      </c>
      <c r="D26" s="25">
        <v>8.0979999999999996E-2</v>
      </c>
      <c r="E26" s="13" t="s">
        <v>15</v>
      </c>
    </row>
    <row r="27" spans="1:5" s="3" customFormat="1" x14ac:dyDescent="0.3">
      <c r="A27" s="21" t="s">
        <v>14</v>
      </c>
      <c r="B27" s="21" t="s">
        <v>13</v>
      </c>
      <c r="C27" s="21">
        <v>6000</v>
      </c>
      <c r="D27" s="25">
        <v>7.6480000000000006E-2</v>
      </c>
      <c r="E27" s="13" t="s">
        <v>15</v>
      </c>
    </row>
    <row r="28" spans="1:5" s="3" customFormat="1" x14ac:dyDescent="0.3">
      <c r="A28" s="21" t="s">
        <v>14</v>
      </c>
      <c r="B28" s="21" t="s">
        <v>13</v>
      </c>
      <c r="C28" s="21">
        <v>10000</v>
      </c>
      <c r="D28" s="25">
        <v>7.1980000000000002E-2</v>
      </c>
      <c r="E28" s="13" t="s">
        <v>15</v>
      </c>
    </row>
    <row r="29" spans="1:5" s="3" customFormat="1" x14ac:dyDescent="0.3">
      <c r="A29" s="21" t="s">
        <v>14</v>
      </c>
      <c r="B29" s="21" t="s">
        <v>13</v>
      </c>
      <c r="C29" s="21">
        <v>50000</v>
      </c>
      <c r="D29" s="25">
        <v>6.7479999999999998E-2</v>
      </c>
      <c r="E29" s="13" t="s">
        <v>15</v>
      </c>
    </row>
    <row r="30" spans="1:5" s="4" customFormat="1" x14ac:dyDescent="0.3">
      <c r="A30" s="22" t="s">
        <v>14</v>
      </c>
      <c r="B30" s="22" t="s">
        <v>13</v>
      </c>
      <c r="C30" s="22">
        <v>100000</v>
      </c>
      <c r="D30" s="26">
        <v>6.5229999999999996E-2</v>
      </c>
      <c r="E30" s="14" t="s">
        <v>15</v>
      </c>
    </row>
    <row r="31" spans="1:5" s="2" customFormat="1" x14ac:dyDescent="0.3">
      <c r="A31" s="20" t="s">
        <v>19</v>
      </c>
      <c r="B31" s="20" t="s">
        <v>16</v>
      </c>
      <c r="C31" s="20">
        <v>1</v>
      </c>
      <c r="D31" s="24">
        <v>0.15</v>
      </c>
      <c r="E31" s="12" t="s">
        <v>17</v>
      </c>
    </row>
    <row r="32" spans="1:5" s="3" customFormat="1" x14ac:dyDescent="0.3">
      <c r="A32" s="21" t="s">
        <v>19</v>
      </c>
      <c r="B32" s="21" t="s">
        <v>16</v>
      </c>
      <c r="C32" s="21">
        <v>10</v>
      </c>
      <c r="D32" s="25">
        <v>0.111</v>
      </c>
      <c r="E32" s="13" t="s">
        <v>18</v>
      </c>
    </row>
    <row r="33" spans="1:5" s="3" customFormat="1" x14ac:dyDescent="0.3">
      <c r="A33" s="21" t="s">
        <v>19</v>
      </c>
      <c r="B33" s="21" t="s">
        <v>16</v>
      </c>
      <c r="C33" s="21">
        <v>50</v>
      </c>
      <c r="D33" s="25">
        <v>6.3200000000000006E-2</v>
      </c>
      <c r="E33" s="13" t="s">
        <v>18</v>
      </c>
    </row>
    <row r="34" spans="1:5" s="3" customFormat="1" x14ac:dyDescent="0.3">
      <c r="A34" s="21" t="s">
        <v>19</v>
      </c>
      <c r="B34" s="21" t="s">
        <v>16</v>
      </c>
      <c r="C34" s="21">
        <v>100</v>
      </c>
      <c r="D34" s="25">
        <v>5.2200000000000003E-2</v>
      </c>
      <c r="E34" s="13" t="s">
        <v>18</v>
      </c>
    </row>
    <row r="35" spans="1:5" s="3" customFormat="1" x14ac:dyDescent="0.3">
      <c r="A35" s="21" t="s">
        <v>19</v>
      </c>
      <c r="B35" s="21" t="s">
        <v>16</v>
      </c>
      <c r="C35" s="21">
        <v>500</v>
      </c>
      <c r="D35" s="25">
        <v>3.6600000000000001E-2</v>
      </c>
      <c r="E35" s="13" t="s">
        <v>18</v>
      </c>
    </row>
    <row r="36" spans="1:5" s="3" customFormat="1" x14ac:dyDescent="0.3">
      <c r="A36" s="21" t="s">
        <v>19</v>
      </c>
      <c r="B36" s="21" t="s">
        <v>16</v>
      </c>
      <c r="C36" s="21">
        <v>1000</v>
      </c>
      <c r="D36" s="25">
        <v>3.0300000000000001E-2</v>
      </c>
      <c r="E36" s="13" t="s">
        <v>18</v>
      </c>
    </row>
    <row r="37" spans="1:5" s="3" customFormat="1" x14ac:dyDescent="0.3">
      <c r="A37" s="21" t="s">
        <v>19</v>
      </c>
      <c r="B37" s="21" t="s">
        <v>16</v>
      </c>
      <c r="C37" s="21">
        <v>4000</v>
      </c>
      <c r="D37" s="25">
        <v>2.58E-2</v>
      </c>
      <c r="E37" s="13" t="s">
        <v>18</v>
      </c>
    </row>
    <row r="38" spans="1:5" s="3" customFormat="1" x14ac:dyDescent="0.3">
      <c r="A38" s="21" t="s">
        <v>19</v>
      </c>
      <c r="B38" s="21" t="s">
        <v>16</v>
      </c>
      <c r="C38" s="21">
        <v>8000</v>
      </c>
      <c r="D38" s="25">
        <v>2.4E-2</v>
      </c>
      <c r="E38" s="13" t="s">
        <v>18</v>
      </c>
    </row>
    <row r="39" spans="1:5" s="3" customFormat="1" x14ac:dyDescent="0.3">
      <c r="A39" s="21" t="s">
        <v>19</v>
      </c>
      <c r="B39" s="21" t="s">
        <v>16</v>
      </c>
      <c r="C39" s="21">
        <v>12000</v>
      </c>
      <c r="D39" s="25">
        <v>2.2800000000000001E-2</v>
      </c>
      <c r="E39" s="13" t="s">
        <v>18</v>
      </c>
    </row>
    <row r="40" spans="1:5" s="3" customFormat="1" x14ac:dyDescent="0.3">
      <c r="A40" s="21" t="s">
        <v>19</v>
      </c>
      <c r="B40" s="21" t="s">
        <v>16</v>
      </c>
      <c r="C40" s="21">
        <v>28000</v>
      </c>
      <c r="D40" s="25">
        <v>2.1600000000000001E-2</v>
      </c>
      <c r="E40" s="13" t="s">
        <v>18</v>
      </c>
    </row>
    <row r="41" spans="1:5" s="4" customFormat="1" x14ac:dyDescent="0.3">
      <c r="A41" s="22" t="s">
        <v>19</v>
      </c>
      <c r="B41" s="22" t="s">
        <v>16</v>
      </c>
      <c r="C41" s="22">
        <v>100000</v>
      </c>
      <c r="D41" s="26">
        <v>1.635E-2</v>
      </c>
      <c r="E41" s="14" t="s">
        <v>18</v>
      </c>
    </row>
    <row r="42" spans="1:5" s="2" customFormat="1" x14ac:dyDescent="0.3">
      <c r="A42" s="20" t="s">
        <v>21</v>
      </c>
      <c r="B42" s="20" t="s">
        <v>20</v>
      </c>
      <c r="C42" s="20">
        <v>1</v>
      </c>
      <c r="D42" s="24">
        <v>0.15</v>
      </c>
      <c r="E42" s="12" t="s">
        <v>22</v>
      </c>
    </row>
    <row r="43" spans="1:5" s="3" customFormat="1" x14ac:dyDescent="0.3">
      <c r="A43" s="21" t="s">
        <v>21</v>
      </c>
      <c r="B43" s="21" t="s">
        <v>20</v>
      </c>
      <c r="C43" s="21">
        <v>10</v>
      </c>
      <c r="D43" s="25">
        <v>2.1999999999999999E-2</v>
      </c>
      <c r="E43" s="16" t="s">
        <v>22</v>
      </c>
    </row>
    <row r="44" spans="1:5" s="3" customFormat="1" x14ac:dyDescent="0.3">
      <c r="A44" s="21" t="s">
        <v>21</v>
      </c>
      <c r="B44" s="21" t="s">
        <v>20</v>
      </c>
      <c r="C44" s="21">
        <v>100</v>
      </c>
      <c r="D44" s="25">
        <v>8.6999999999999994E-3</v>
      </c>
      <c r="E44" s="16" t="s">
        <v>22</v>
      </c>
    </row>
    <row r="45" spans="1:5" s="3" customFormat="1" x14ac:dyDescent="0.3">
      <c r="A45" s="21" t="s">
        <v>21</v>
      </c>
      <c r="B45" s="21" t="s">
        <v>20</v>
      </c>
      <c r="C45" s="21">
        <v>1000</v>
      </c>
      <c r="D45" s="25">
        <v>3.9100000000000003E-3</v>
      </c>
      <c r="E45" s="16" t="s">
        <v>22</v>
      </c>
    </row>
    <row r="46" spans="1:5" s="3" customFormat="1" x14ac:dyDescent="0.3">
      <c r="A46" s="21" t="s">
        <v>21</v>
      </c>
      <c r="B46" s="21" t="s">
        <v>20</v>
      </c>
      <c r="C46" s="21">
        <v>2500</v>
      </c>
      <c r="D46" s="25">
        <v>3.3899999999999998E-3</v>
      </c>
      <c r="E46" s="16" t="s">
        <v>22</v>
      </c>
    </row>
    <row r="47" spans="1:5" s="3" customFormat="1" x14ac:dyDescent="0.3">
      <c r="A47" s="21" t="s">
        <v>21</v>
      </c>
      <c r="B47" s="21" t="s">
        <v>20</v>
      </c>
      <c r="C47" s="21">
        <v>5000</v>
      </c>
      <c r="D47" s="25">
        <v>2.8E-3</v>
      </c>
      <c r="E47" s="16" t="s">
        <v>22</v>
      </c>
    </row>
    <row r="48" spans="1:5" s="3" customFormat="1" x14ac:dyDescent="0.3">
      <c r="A48" s="21" t="s">
        <v>21</v>
      </c>
      <c r="B48" s="21" t="s">
        <v>20</v>
      </c>
      <c r="C48" s="21">
        <v>10000</v>
      </c>
      <c r="D48" s="25">
        <v>2.4299999999999999E-3</v>
      </c>
      <c r="E48" s="13" t="s">
        <v>22</v>
      </c>
    </row>
    <row r="49" spans="1:5" s="3" customFormat="1" x14ac:dyDescent="0.3">
      <c r="A49" s="21" t="s">
        <v>21</v>
      </c>
      <c r="B49" s="21" t="s">
        <v>20</v>
      </c>
      <c r="C49" s="21">
        <v>30000</v>
      </c>
      <c r="D49" s="25">
        <v>2.14E-3</v>
      </c>
      <c r="E49" s="13" t="s">
        <v>22</v>
      </c>
    </row>
    <row r="50" spans="1:5" s="4" customFormat="1" x14ac:dyDescent="0.3">
      <c r="A50" s="22" t="s">
        <v>21</v>
      </c>
      <c r="B50" s="22" t="s">
        <v>20</v>
      </c>
      <c r="C50" s="22">
        <v>50000</v>
      </c>
      <c r="D50" s="26">
        <v>2E-3</v>
      </c>
      <c r="E50" s="17" t="s">
        <v>22</v>
      </c>
    </row>
    <row r="51" spans="1:5" s="2" customFormat="1" x14ac:dyDescent="0.3">
      <c r="A51" s="20" t="s">
        <v>24</v>
      </c>
      <c r="B51" s="20" t="s">
        <v>23</v>
      </c>
      <c r="C51" s="20">
        <v>1</v>
      </c>
      <c r="D51" s="24">
        <v>0.15</v>
      </c>
      <c r="E51" s="12" t="s">
        <v>25</v>
      </c>
    </row>
    <row r="52" spans="1:5" s="3" customFormat="1" x14ac:dyDescent="0.3">
      <c r="A52" s="21" t="s">
        <v>24</v>
      </c>
      <c r="B52" s="21" t="s">
        <v>23</v>
      </c>
      <c r="C52" s="21">
        <v>10</v>
      </c>
      <c r="D52" s="25">
        <v>3.1E-2</v>
      </c>
      <c r="E52" s="16" t="s">
        <v>25</v>
      </c>
    </row>
    <row r="53" spans="1:5" s="3" customFormat="1" x14ac:dyDescent="0.3">
      <c r="A53" s="21" t="s">
        <v>24</v>
      </c>
      <c r="B53" s="21" t="s">
        <v>23</v>
      </c>
      <c r="C53" s="21">
        <v>100</v>
      </c>
      <c r="D53" s="25">
        <v>1.24E-2</v>
      </c>
      <c r="E53" s="16" t="s">
        <v>25</v>
      </c>
    </row>
    <row r="54" spans="1:5" s="3" customFormat="1" x14ac:dyDescent="0.3">
      <c r="A54" s="21" t="s">
        <v>24</v>
      </c>
      <c r="B54" s="21" t="s">
        <v>23</v>
      </c>
      <c r="C54" s="21">
        <v>1000</v>
      </c>
      <c r="D54" s="25">
        <v>5.5900000000000004E-3</v>
      </c>
      <c r="E54" s="16" t="s">
        <v>25</v>
      </c>
    </row>
    <row r="55" spans="1:5" s="3" customFormat="1" x14ac:dyDescent="0.3">
      <c r="A55" s="21" t="s">
        <v>24</v>
      </c>
      <c r="B55" s="21" t="s">
        <v>23</v>
      </c>
      <c r="C55" s="21">
        <v>2500</v>
      </c>
      <c r="D55" s="25">
        <v>4.8500000000000001E-3</v>
      </c>
      <c r="E55" s="16" t="s">
        <v>25</v>
      </c>
    </row>
    <row r="56" spans="1:5" s="3" customFormat="1" x14ac:dyDescent="0.3">
      <c r="A56" s="21" t="s">
        <v>24</v>
      </c>
      <c r="B56" s="21" t="s">
        <v>23</v>
      </c>
      <c r="C56" s="21">
        <v>5000</v>
      </c>
      <c r="D56" s="25">
        <v>4.0099999999999997E-3</v>
      </c>
      <c r="E56" s="13" t="s">
        <v>25</v>
      </c>
    </row>
    <row r="57" spans="1:5" s="3" customFormat="1" x14ac:dyDescent="0.3">
      <c r="A57" s="21" t="s">
        <v>24</v>
      </c>
      <c r="B57" s="21" t="s">
        <v>23</v>
      </c>
      <c r="C57" s="21">
        <v>10000</v>
      </c>
      <c r="D57" s="25">
        <v>3.48E-3</v>
      </c>
      <c r="E57" s="13" t="s">
        <v>25</v>
      </c>
    </row>
    <row r="58" spans="1:5" s="3" customFormat="1" x14ac:dyDescent="0.3">
      <c r="A58" s="21" t="s">
        <v>24</v>
      </c>
      <c r="B58" s="21" t="s">
        <v>23</v>
      </c>
      <c r="C58" s="21">
        <v>25000</v>
      </c>
      <c r="D58" s="25">
        <v>3.0599999999999998E-3</v>
      </c>
      <c r="E58" s="13" t="s">
        <v>25</v>
      </c>
    </row>
    <row r="59" spans="1:5" s="4" customFormat="1" x14ac:dyDescent="0.3">
      <c r="A59" s="22" t="s">
        <v>24</v>
      </c>
      <c r="B59" s="22" t="s">
        <v>23</v>
      </c>
      <c r="C59" s="22">
        <v>50000</v>
      </c>
      <c r="D59" s="26">
        <v>2.8700000000000002E-3</v>
      </c>
      <c r="E59" s="14" t="s">
        <v>25</v>
      </c>
    </row>
    <row r="60" spans="1:5" s="2" customFormat="1" x14ac:dyDescent="0.3">
      <c r="A60" s="20" t="s">
        <v>28</v>
      </c>
      <c r="B60" s="20" t="s">
        <v>26</v>
      </c>
      <c r="C60" s="20">
        <v>1</v>
      </c>
      <c r="D60" s="24">
        <v>0.87</v>
      </c>
      <c r="E60" s="18" t="s">
        <v>27</v>
      </c>
    </row>
    <row r="61" spans="1:5" s="4" customFormat="1" x14ac:dyDescent="0.3">
      <c r="A61" s="22" t="s">
        <v>28</v>
      </c>
      <c r="B61" s="22" t="s">
        <v>26</v>
      </c>
      <c r="C61" s="22">
        <v>3000</v>
      </c>
      <c r="D61" s="26">
        <v>0.60436000000000001</v>
      </c>
      <c r="E61" s="17" t="s">
        <v>27</v>
      </c>
    </row>
    <row r="62" spans="1:5" s="2" customFormat="1" x14ac:dyDescent="0.3">
      <c r="A62" s="20" t="s">
        <v>31</v>
      </c>
      <c r="B62" s="20" t="s">
        <v>29</v>
      </c>
      <c r="C62" s="20">
        <v>1</v>
      </c>
      <c r="D62" s="24">
        <v>1.3</v>
      </c>
      <c r="E62" s="12" t="s">
        <v>30</v>
      </c>
    </row>
    <row r="63" spans="1:5" s="3" customFormat="1" x14ac:dyDescent="0.3">
      <c r="A63" s="21" t="s">
        <v>31</v>
      </c>
      <c r="B63" s="21" t="s">
        <v>29</v>
      </c>
      <c r="C63" s="21">
        <v>10</v>
      </c>
      <c r="D63" s="25">
        <v>1.1479999999999999</v>
      </c>
      <c r="E63" s="13" t="s">
        <v>30</v>
      </c>
    </row>
    <row r="64" spans="1:5" s="3" customFormat="1" x14ac:dyDescent="0.3">
      <c r="A64" s="21" t="s">
        <v>31</v>
      </c>
      <c r="B64" s="21" t="s">
        <v>29</v>
      </c>
      <c r="C64" s="21">
        <v>25</v>
      </c>
      <c r="D64" s="25">
        <v>1.0795999999999999</v>
      </c>
      <c r="E64" s="13" t="s">
        <v>30</v>
      </c>
    </row>
    <row r="65" spans="1:5" s="3" customFormat="1" x14ac:dyDescent="0.3">
      <c r="A65" s="21" t="s">
        <v>31</v>
      </c>
      <c r="B65" s="21" t="s">
        <v>29</v>
      </c>
      <c r="C65" s="21">
        <v>50</v>
      </c>
      <c r="D65" s="25">
        <v>1.0347999999999999</v>
      </c>
      <c r="E65" s="13" t="s">
        <v>30</v>
      </c>
    </row>
    <row r="66" spans="1:5" s="3" customFormat="1" x14ac:dyDescent="0.3">
      <c r="A66" s="21" t="s">
        <v>31</v>
      </c>
      <c r="B66" s="21" t="s">
        <v>29</v>
      </c>
      <c r="C66" s="21">
        <v>100</v>
      </c>
      <c r="D66" s="25">
        <v>0.98970000000000002</v>
      </c>
      <c r="E66" s="13" t="s">
        <v>30</v>
      </c>
    </row>
    <row r="67" spans="1:5" s="3" customFormat="1" x14ac:dyDescent="0.3">
      <c r="A67" s="21" t="s">
        <v>31</v>
      </c>
      <c r="B67" s="21" t="s">
        <v>29</v>
      </c>
      <c r="C67" s="21">
        <v>250</v>
      </c>
      <c r="D67" s="25">
        <v>0.89976</v>
      </c>
      <c r="E67" s="13" t="s">
        <v>30</v>
      </c>
    </row>
    <row r="68" spans="1:5" s="3" customFormat="1" x14ac:dyDescent="0.3">
      <c r="A68" s="21" t="s">
        <v>31</v>
      </c>
      <c r="B68" s="21" t="s">
        <v>29</v>
      </c>
      <c r="C68" s="21">
        <v>500</v>
      </c>
      <c r="D68" s="25">
        <v>0.80978000000000006</v>
      </c>
      <c r="E68" s="13" t="s">
        <v>30</v>
      </c>
    </row>
    <row r="69" spans="1:5" s="3" customFormat="1" x14ac:dyDescent="0.3">
      <c r="A69" s="21" t="s">
        <v>31</v>
      </c>
      <c r="B69" s="21" t="s">
        <v>29</v>
      </c>
      <c r="C69" s="21">
        <v>1000</v>
      </c>
      <c r="D69" s="25">
        <v>0.71980999999999995</v>
      </c>
      <c r="E69" s="13" t="s">
        <v>30</v>
      </c>
    </row>
    <row r="70" spans="1:5" s="3" customFormat="1" x14ac:dyDescent="0.3">
      <c r="A70" s="21" t="s">
        <v>31</v>
      </c>
      <c r="B70" s="21" t="s">
        <v>29</v>
      </c>
      <c r="C70" s="21">
        <v>2000</v>
      </c>
      <c r="D70" s="25">
        <v>0.67481999999999998</v>
      </c>
      <c r="E70" s="13" t="s">
        <v>30</v>
      </c>
    </row>
    <row r="71" spans="1:5" s="3" customFormat="1" x14ac:dyDescent="0.3">
      <c r="A71" s="21" t="s">
        <v>31</v>
      </c>
      <c r="B71" s="21" t="s">
        <v>29</v>
      </c>
      <c r="C71" s="21">
        <v>3000</v>
      </c>
      <c r="D71" s="25">
        <v>0.65232999999999997</v>
      </c>
      <c r="E71" s="13" t="s">
        <v>30</v>
      </c>
    </row>
    <row r="72" spans="1:5" s="3" customFormat="1" x14ac:dyDescent="0.3">
      <c r="A72" s="21" t="s">
        <v>31</v>
      </c>
      <c r="B72" s="21" t="s">
        <v>29</v>
      </c>
      <c r="C72" s="21">
        <v>5000</v>
      </c>
      <c r="D72" s="25">
        <v>0.62983</v>
      </c>
      <c r="E72" s="13" t="s">
        <v>30</v>
      </c>
    </row>
    <row r="73" spans="1:5" s="3" customFormat="1" x14ac:dyDescent="0.3">
      <c r="A73" s="21" t="s">
        <v>31</v>
      </c>
      <c r="B73" s="21" t="s">
        <v>29</v>
      </c>
      <c r="C73" s="21">
        <v>10000</v>
      </c>
      <c r="D73" s="25">
        <v>0.59833999999999998</v>
      </c>
      <c r="E73" s="13" t="s">
        <v>30</v>
      </c>
    </row>
    <row r="74" spans="1:5" s="4" customFormat="1" x14ac:dyDescent="0.3">
      <c r="A74" s="22" t="s">
        <v>31</v>
      </c>
      <c r="B74" s="22" t="s">
        <v>29</v>
      </c>
      <c r="C74" s="22">
        <v>25000</v>
      </c>
      <c r="D74" s="26">
        <v>0.58484999999999998</v>
      </c>
      <c r="E74" s="14" t="s">
        <v>30</v>
      </c>
    </row>
    <row r="75" spans="1:5" s="2" customFormat="1" x14ac:dyDescent="0.3">
      <c r="A75" s="20" t="s">
        <v>35</v>
      </c>
      <c r="B75" s="20" t="s">
        <v>32</v>
      </c>
      <c r="C75" s="20">
        <v>10</v>
      </c>
      <c r="D75" s="24">
        <f>24/C75</f>
        <v>2.4</v>
      </c>
      <c r="E75" s="12" t="s">
        <v>34</v>
      </c>
    </row>
    <row r="76" spans="1:5" s="3" customFormat="1" x14ac:dyDescent="0.3">
      <c r="A76" s="21" t="s">
        <v>35</v>
      </c>
      <c r="B76" s="21" t="s">
        <v>32</v>
      </c>
      <c r="C76" s="21">
        <v>15</v>
      </c>
      <c r="D76" s="25">
        <f>37/C76</f>
        <v>2.4666666666666668</v>
      </c>
      <c r="E76" s="16" t="s">
        <v>34</v>
      </c>
    </row>
    <row r="77" spans="1:5" s="3" customFormat="1" x14ac:dyDescent="0.3">
      <c r="A77" s="21" t="s">
        <v>35</v>
      </c>
      <c r="B77" s="21" t="s">
        <v>32</v>
      </c>
      <c r="C77" s="21">
        <v>20</v>
      </c>
      <c r="D77" s="25">
        <f>38/C77</f>
        <v>1.9</v>
      </c>
      <c r="E77" s="16" t="s">
        <v>34</v>
      </c>
    </row>
    <row r="78" spans="1:5" s="3" customFormat="1" x14ac:dyDescent="0.3">
      <c r="A78" s="21" t="s">
        <v>35</v>
      </c>
      <c r="B78" s="21" t="s">
        <v>32</v>
      </c>
      <c r="C78" s="21">
        <v>25</v>
      </c>
      <c r="D78" s="25">
        <f>39/C78</f>
        <v>1.56</v>
      </c>
      <c r="E78" s="16" t="s">
        <v>34</v>
      </c>
    </row>
    <row r="79" spans="1:5" s="3" customFormat="1" x14ac:dyDescent="0.3">
      <c r="A79" s="21" t="s">
        <v>35</v>
      </c>
      <c r="B79" s="21" t="s">
        <v>32</v>
      </c>
      <c r="C79" s="21">
        <v>30</v>
      </c>
      <c r="D79" s="25">
        <f>40/C79</f>
        <v>1.3333333333333333</v>
      </c>
      <c r="E79" s="16" t="s">
        <v>34</v>
      </c>
    </row>
    <row r="80" spans="1:5" s="3" customFormat="1" x14ac:dyDescent="0.3">
      <c r="A80" s="21" t="s">
        <v>35</v>
      </c>
      <c r="B80" s="21" t="s">
        <v>32</v>
      </c>
      <c r="C80" s="21">
        <v>40</v>
      </c>
      <c r="D80" s="25">
        <f>40/C80</f>
        <v>1</v>
      </c>
      <c r="E80" s="16" t="s">
        <v>34</v>
      </c>
    </row>
    <row r="81" spans="1:5" s="3" customFormat="1" x14ac:dyDescent="0.3">
      <c r="A81" s="21" t="s">
        <v>35</v>
      </c>
      <c r="B81" s="21" t="s">
        <v>32</v>
      </c>
      <c r="C81" s="21">
        <v>50</v>
      </c>
      <c r="D81" s="25">
        <f>53/C81</f>
        <v>1.06</v>
      </c>
      <c r="E81" s="16" t="s">
        <v>34</v>
      </c>
    </row>
    <row r="82" spans="1:5" s="3" customFormat="1" x14ac:dyDescent="0.3">
      <c r="A82" s="21" t="s">
        <v>35</v>
      </c>
      <c r="B82" s="21" t="s">
        <v>32</v>
      </c>
      <c r="C82" s="21">
        <v>75</v>
      </c>
      <c r="D82" s="25">
        <f>64/C82</f>
        <v>0.85333333333333339</v>
      </c>
      <c r="E82" s="16" t="s">
        <v>34</v>
      </c>
    </row>
    <row r="83" spans="1:5" s="3" customFormat="1" x14ac:dyDescent="0.3">
      <c r="A83" s="21" t="s">
        <v>35</v>
      </c>
      <c r="B83" s="21" t="s">
        <v>32</v>
      </c>
      <c r="C83" s="21">
        <v>100</v>
      </c>
      <c r="D83" s="25">
        <f>74/C83</f>
        <v>0.74</v>
      </c>
      <c r="E83" s="16" t="s">
        <v>34</v>
      </c>
    </row>
    <row r="84" spans="1:5" s="3" customFormat="1" x14ac:dyDescent="0.3">
      <c r="A84" s="21" t="s">
        <v>35</v>
      </c>
      <c r="B84" s="21" t="s">
        <v>32</v>
      </c>
      <c r="C84" s="21">
        <v>125</v>
      </c>
      <c r="D84" s="25">
        <f>78/C84</f>
        <v>0.624</v>
      </c>
      <c r="E84" s="16" t="s">
        <v>34</v>
      </c>
    </row>
    <row r="85" spans="1:5" s="3" customFormat="1" x14ac:dyDescent="0.3">
      <c r="A85" s="21" t="s">
        <v>35</v>
      </c>
      <c r="B85" s="21" t="s">
        <v>32</v>
      </c>
      <c r="C85" s="21">
        <v>150</v>
      </c>
      <c r="D85" s="25">
        <f>89/C85</f>
        <v>0.59333333333333338</v>
      </c>
      <c r="E85" s="16" t="s">
        <v>34</v>
      </c>
    </row>
    <row r="86" spans="1:5" s="3" customFormat="1" x14ac:dyDescent="0.3">
      <c r="A86" s="21" t="s">
        <v>35</v>
      </c>
      <c r="B86" s="21" t="s">
        <v>32</v>
      </c>
      <c r="C86" s="21">
        <v>200</v>
      </c>
      <c r="D86" s="25">
        <f>108/C86</f>
        <v>0.54</v>
      </c>
      <c r="E86" s="16" t="s">
        <v>34</v>
      </c>
    </row>
    <row r="87" spans="1:5" s="3" customFormat="1" x14ac:dyDescent="0.3">
      <c r="A87" s="21" t="s">
        <v>35</v>
      </c>
      <c r="B87" s="21" t="s">
        <v>32</v>
      </c>
      <c r="C87" s="21">
        <v>250</v>
      </c>
      <c r="D87" s="25">
        <f>116/C87</f>
        <v>0.46400000000000002</v>
      </c>
      <c r="E87" s="16" t="s">
        <v>34</v>
      </c>
    </row>
    <row r="88" spans="1:5" s="3" customFormat="1" x14ac:dyDescent="0.3">
      <c r="A88" s="21" t="s">
        <v>35</v>
      </c>
      <c r="B88" s="21" t="s">
        <v>32</v>
      </c>
      <c r="C88" s="21">
        <v>300</v>
      </c>
      <c r="D88" s="25">
        <f>129/C88</f>
        <v>0.43</v>
      </c>
      <c r="E88" s="16" t="s">
        <v>34</v>
      </c>
    </row>
    <row r="89" spans="1:5" s="3" customFormat="1" x14ac:dyDescent="0.3">
      <c r="A89" s="21" t="s">
        <v>35</v>
      </c>
      <c r="B89" s="21" t="s">
        <v>32</v>
      </c>
      <c r="C89" s="21">
        <v>350</v>
      </c>
      <c r="D89" s="25">
        <f>138/C89</f>
        <v>0.39428571428571429</v>
      </c>
      <c r="E89" s="16" t="s">
        <v>34</v>
      </c>
    </row>
    <row r="90" spans="1:5" s="3" customFormat="1" x14ac:dyDescent="0.3">
      <c r="A90" s="21" t="s">
        <v>35</v>
      </c>
      <c r="B90" s="21" t="s">
        <v>32</v>
      </c>
      <c r="C90" s="21">
        <v>400</v>
      </c>
      <c r="D90" s="25">
        <f>162/C90</f>
        <v>0.40500000000000003</v>
      </c>
      <c r="E90" s="16" t="s">
        <v>34</v>
      </c>
    </row>
    <row r="91" spans="1:5" s="3" customFormat="1" x14ac:dyDescent="0.3">
      <c r="A91" s="21" t="s">
        <v>35</v>
      </c>
      <c r="B91" s="21" t="s">
        <v>32</v>
      </c>
      <c r="C91" s="21">
        <v>450</v>
      </c>
      <c r="D91" s="25">
        <f>169/C91</f>
        <v>0.37555555555555553</v>
      </c>
      <c r="E91" s="16" t="s">
        <v>34</v>
      </c>
    </row>
    <row r="92" spans="1:5" s="3" customFormat="1" x14ac:dyDescent="0.3">
      <c r="A92" s="21" t="s">
        <v>35</v>
      </c>
      <c r="B92" s="21" t="s">
        <v>32</v>
      </c>
      <c r="C92" s="21">
        <v>500</v>
      </c>
      <c r="D92" s="25">
        <f>183/C92</f>
        <v>0.36599999999999999</v>
      </c>
      <c r="E92" s="16" t="s">
        <v>34</v>
      </c>
    </row>
    <row r="93" spans="1:5" s="3" customFormat="1" x14ac:dyDescent="0.3">
      <c r="A93" s="21" t="s">
        <v>35</v>
      </c>
      <c r="B93" s="21" t="s">
        <v>32</v>
      </c>
      <c r="C93" s="21">
        <v>600</v>
      </c>
      <c r="D93" s="25">
        <f>224/C93</f>
        <v>0.37333333333333335</v>
      </c>
      <c r="E93" s="16" t="s">
        <v>34</v>
      </c>
    </row>
    <row r="94" spans="1:5" s="3" customFormat="1" x14ac:dyDescent="0.3">
      <c r="A94" s="21" t="s">
        <v>35</v>
      </c>
      <c r="B94" s="21" t="s">
        <v>32</v>
      </c>
      <c r="C94" s="21">
        <v>700</v>
      </c>
      <c r="D94" s="25">
        <f>245/C94</f>
        <v>0.35</v>
      </c>
      <c r="E94" s="16" t="s">
        <v>34</v>
      </c>
    </row>
    <row r="95" spans="1:5" s="3" customFormat="1" x14ac:dyDescent="0.3">
      <c r="A95" s="21" t="s">
        <v>35</v>
      </c>
      <c r="B95" s="21" t="s">
        <v>32</v>
      </c>
      <c r="C95" s="21">
        <v>800</v>
      </c>
      <c r="D95" s="25">
        <f>292/C95</f>
        <v>0.36499999999999999</v>
      </c>
      <c r="E95" s="16" t="s">
        <v>34</v>
      </c>
    </row>
    <row r="96" spans="1:5" s="3" customFormat="1" x14ac:dyDescent="0.3">
      <c r="A96" s="21" t="s">
        <v>35</v>
      </c>
      <c r="B96" s="21" t="s">
        <v>32</v>
      </c>
      <c r="C96" s="21">
        <v>900</v>
      </c>
      <c r="D96" s="25">
        <f>314/C96</f>
        <v>0.34888888888888892</v>
      </c>
      <c r="E96" s="16" t="s">
        <v>34</v>
      </c>
    </row>
    <row r="97" spans="1:5" s="3" customFormat="1" x14ac:dyDescent="0.3">
      <c r="A97" s="21" t="s">
        <v>35</v>
      </c>
      <c r="B97" s="21" t="s">
        <v>32</v>
      </c>
      <c r="C97" s="21">
        <v>1000</v>
      </c>
      <c r="D97" s="25">
        <f>320/C97</f>
        <v>0.32</v>
      </c>
      <c r="E97" s="16" t="s">
        <v>34</v>
      </c>
    </row>
    <row r="98" spans="1:5" s="3" customFormat="1" x14ac:dyDescent="0.3">
      <c r="A98" s="21" t="s">
        <v>35</v>
      </c>
      <c r="B98" s="21" t="s">
        <v>32</v>
      </c>
      <c r="C98" s="21">
        <v>1500</v>
      </c>
      <c r="D98" s="25">
        <f>503/C98</f>
        <v>0.33533333333333332</v>
      </c>
      <c r="E98" s="16" t="s">
        <v>34</v>
      </c>
    </row>
    <row r="99" spans="1:5" s="3" customFormat="1" x14ac:dyDescent="0.3">
      <c r="A99" s="21" t="s">
        <v>35</v>
      </c>
      <c r="B99" s="21" t="s">
        <v>32</v>
      </c>
      <c r="C99" s="21">
        <v>2000</v>
      </c>
      <c r="D99" s="25">
        <f>539/C99</f>
        <v>0.26950000000000002</v>
      </c>
      <c r="E99" s="16" t="s">
        <v>34</v>
      </c>
    </row>
    <row r="100" spans="1:5" s="3" customFormat="1" x14ac:dyDescent="0.3">
      <c r="A100" s="21" t="s">
        <v>35</v>
      </c>
      <c r="B100" s="21" t="s">
        <v>32</v>
      </c>
      <c r="C100" s="21">
        <v>2500</v>
      </c>
      <c r="D100" s="25">
        <f>811/C100</f>
        <v>0.32440000000000002</v>
      </c>
      <c r="E100" s="16" t="s">
        <v>34</v>
      </c>
    </row>
    <row r="101" spans="1:5" s="3" customFormat="1" x14ac:dyDescent="0.3">
      <c r="A101" s="21" t="s">
        <v>35</v>
      </c>
      <c r="B101" s="21" t="s">
        <v>32</v>
      </c>
      <c r="C101" s="21">
        <v>3000</v>
      </c>
      <c r="D101" s="25">
        <f>973/C101</f>
        <v>0.32433333333333331</v>
      </c>
      <c r="E101" s="16" t="s">
        <v>34</v>
      </c>
    </row>
    <row r="102" spans="1:5" s="3" customFormat="1" x14ac:dyDescent="0.3">
      <c r="A102" s="21" t="s">
        <v>35</v>
      </c>
      <c r="B102" s="21" t="s">
        <v>32</v>
      </c>
      <c r="C102" s="21">
        <v>3500</v>
      </c>
      <c r="D102" s="25">
        <f>1030/C102</f>
        <v>0.29428571428571426</v>
      </c>
      <c r="E102" s="16" t="s">
        <v>34</v>
      </c>
    </row>
    <row r="103" spans="1:5" s="3" customFormat="1" x14ac:dyDescent="0.3">
      <c r="A103" s="21" t="s">
        <v>35</v>
      </c>
      <c r="B103" s="21" t="s">
        <v>32</v>
      </c>
      <c r="C103" s="21">
        <v>4000</v>
      </c>
      <c r="D103" s="25">
        <f>1121/C103</f>
        <v>0.28025</v>
      </c>
      <c r="E103" s="16" t="s">
        <v>34</v>
      </c>
    </row>
    <row r="104" spans="1:5" s="3" customFormat="1" x14ac:dyDescent="0.3">
      <c r="A104" s="21" t="s">
        <v>35</v>
      </c>
      <c r="B104" s="21" t="s">
        <v>32</v>
      </c>
      <c r="C104" s="21">
        <v>4500</v>
      </c>
      <c r="D104" s="25">
        <f>1243/C104</f>
        <v>0.2762222222222222</v>
      </c>
      <c r="E104" s="16" t="s">
        <v>34</v>
      </c>
    </row>
    <row r="105" spans="1:5" s="3" customFormat="1" x14ac:dyDescent="0.3">
      <c r="A105" s="21" t="s">
        <v>35</v>
      </c>
      <c r="B105" s="21" t="s">
        <v>32</v>
      </c>
      <c r="C105" s="21">
        <v>5000</v>
      </c>
      <c r="D105" s="25">
        <f>1263/C105</f>
        <v>0.25259999999999999</v>
      </c>
      <c r="E105" s="16" t="s">
        <v>34</v>
      </c>
    </row>
    <row r="106" spans="1:5" s="3" customFormat="1" x14ac:dyDescent="0.3">
      <c r="A106" s="21" t="s">
        <v>35</v>
      </c>
      <c r="B106" s="21" t="s">
        <v>32</v>
      </c>
      <c r="C106" s="21">
        <v>5500</v>
      </c>
      <c r="D106" s="25">
        <f>1487/C106</f>
        <v>0.27036363636363636</v>
      </c>
      <c r="E106" s="16" t="s">
        <v>34</v>
      </c>
    </row>
    <row r="107" spans="1:5" s="3" customFormat="1" x14ac:dyDescent="0.3">
      <c r="A107" s="21" t="s">
        <v>35</v>
      </c>
      <c r="B107" s="21" t="s">
        <v>32</v>
      </c>
      <c r="C107" s="21">
        <v>6000</v>
      </c>
      <c r="D107" s="25">
        <f>1632/C107</f>
        <v>0.27200000000000002</v>
      </c>
      <c r="E107" s="16" t="s">
        <v>34</v>
      </c>
    </row>
    <row r="108" spans="1:5" s="3" customFormat="1" x14ac:dyDescent="0.3">
      <c r="A108" s="21" t="s">
        <v>35</v>
      </c>
      <c r="B108" s="21" t="s">
        <v>32</v>
      </c>
      <c r="C108" s="21">
        <v>6500</v>
      </c>
      <c r="D108" s="25">
        <f>1658/C108</f>
        <v>0.25507692307692309</v>
      </c>
      <c r="E108" s="16" t="s">
        <v>34</v>
      </c>
    </row>
    <row r="109" spans="1:5" s="3" customFormat="1" x14ac:dyDescent="0.3">
      <c r="A109" s="21" t="s">
        <v>35</v>
      </c>
      <c r="B109" s="21" t="s">
        <v>32</v>
      </c>
      <c r="C109" s="21">
        <v>7000</v>
      </c>
      <c r="D109" s="25">
        <f>1761/C109</f>
        <v>0.25157142857142856</v>
      </c>
      <c r="E109" s="16" t="s">
        <v>34</v>
      </c>
    </row>
    <row r="110" spans="1:5" s="3" customFormat="1" x14ac:dyDescent="0.3">
      <c r="A110" s="21" t="s">
        <v>35</v>
      </c>
      <c r="B110" s="21" t="s">
        <v>32</v>
      </c>
      <c r="C110" s="21">
        <v>7500</v>
      </c>
      <c r="D110" s="25">
        <f>1874/C110</f>
        <v>0.24986666666666665</v>
      </c>
      <c r="E110" s="16" t="s">
        <v>34</v>
      </c>
    </row>
    <row r="111" spans="1:5" s="3" customFormat="1" x14ac:dyDescent="0.3">
      <c r="A111" s="21" t="s">
        <v>35</v>
      </c>
      <c r="B111" s="21" t="s">
        <v>32</v>
      </c>
      <c r="C111" s="21">
        <v>8000</v>
      </c>
      <c r="D111" s="25">
        <f>2012/C111</f>
        <v>0.2515</v>
      </c>
      <c r="E111" s="16" t="s">
        <v>34</v>
      </c>
    </row>
    <row r="112" spans="1:5" s="3" customFormat="1" x14ac:dyDescent="0.3">
      <c r="A112" s="21" t="s">
        <v>35</v>
      </c>
      <c r="B112" s="21" t="s">
        <v>32</v>
      </c>
      <c r="C112" s="21">
        <v>9000</v>
      </c>
      <c r="D112" s="25">
        <f>2265/C112</f>
        <v>0.25166666666666665</v>
      </c>
      <c r="E112" s="16" t="s">
        <v>34</v>
      </c>
    </row>
    <row r="113" spans="1:5" s="4" customFormat="1" x14ac:dyDescent="0.3">
      <c r="A113" s="22" t="s">
        <v>35</v>
      </c>
      <c r="B113" s="22" t="s">
        <v>32</v>
      </c>
      <c r="C113" s="22">
        <v>10000</v>
      </c>
      <c r="D113" s="26">
        <f>2511/C113</f>
        <v>0.25109999999999999</v>
      </c>
      <c r="E113" s="17" t="s">
        <v>34</v>
      </c>
    </row>
    <row r="114" spans="1:5" s="2" customFormat="1" x14ac:dyDescent="0.3">
      <c r="A114" s="20" t="s">
        <v>38</v>
      </c>
      <c r="B114" s="20" t="s">
        <v>37</v>
      </c>
      <c r="C114" s="20">
        <v>1</v>
      </c>
      <c r="D114" s="24">
        <v>0.39</v>
      </c>
      <c r="E114" s="12" t="s">
        <v>36</v>
      </c>
    </row>
    <row r="115" spans="1:5" s="3" customFormat="1" x14ac:dyDescent="0.3">
      <c r="A115" s="21" t="s">
        <v>38</v>
      </c>
      <c r="B115" s="21" t="s">
        <v>37</v>
      </c>
      <c r="C115" s="21">
        <v>10</v>
      </c>
      <c r="D115" s="25">
        <v>0.307</v>
      </c>
      <c r="E115" s="16" t="s">
        <v>36</v>
      </c>
    </row>
    <row r="116" spans="1:5" s="3" customFormat="1" x14ac:dyDescent="0.3">
      <c r="A116" s="21" t="s">
        <v>38</v>
      </c>
      <c r="B116" s="21" t="s">
        <v>37</v>
      </c>
      <c r="C116" s="21">
        <v>100</v>
      </c>
      <c r="D116" s="25">
        <v>0.13789999999999999</v>
      </c>
      <c r="E116" s="16" t="s">
        <v>36</v>
      </c>
    </row>
    <row r="117" spans="1:5" s="3" customFormat="1" x14ac:dyDescent="0.3">
      <c r="A117" s="21" t="s">
        <v>38</v>
      </c>
      <c r="B117" s="21" t="s">
        <v>37</v>
      </c>
      <c r="C117" s="21">
        <v>500</v>
      </c>
      <c r="D117" s="25">
        <v>0.1245</v>
      </c>
      <c r="E117" s="16" t="s">
        <v>36</v>
      </c>
    </row>
    <row r="118" spans="1:5" s="3" customFormat="1" x14ac:dyDescent="0.3">
      <c r="A118" s="21" t="s">
        <v>38</v>
      </c>
      <c r="B118" s="21" t="s">
        <v>37</v>
      </c>
      <c r="C118" s="21">
        <v>1000</v>
      </c>
      <c r="D118" s="25">
        <v>0.10224999999999999</v>
      </c>
      <c r="E118" s="16" t="s">
        <v>36</v>
      </c>
    </row>
    <row r="119" spans="1:5" s="3" customFormat="1" x14ac:dyDescent="0.3">
      <c r="A119" s="21" t="s">
        <v>38</v>
      </c>
      <c r="B119" s="21" t="s">
        <v>37</v>
      </c>
      <c r="C119" s="21">
        <v>2000</v>
      </c>
      <c r="D119" s="25">
        <v>8.8919999999999999E-2</v>
      </c>
      <c r="E119" s="16" t="s">
        <v>36</v>
      </c>
    </row>
    <row r="120" spans="1:5" s="3" customFormat="1" x14ac:dyDescent="0.3">
      <c r="A120" s="21" t="s">
        <v>38</v>
      </c>
      <c r="B120" s="21" t="s">
        <v>37</v>
      </c>
      <c r="C120" s="21">
        <v>4000</v>
      </c>
      <c r="D120" s="25">
        <v>8.8919999999999999E-2</v>
      </c>
      <c r="E120" s="16" t="s">
        <v>36</v>
      </c>
    </row>
    <row r="121" spans="1:5" s="3" customFormat="1" x14ac:dyDescent="0.3">
      <c r="A121" s="21" t="s">
        <v>38</v>
      </c>
      <c r="B121" s="21" t="s">
        <v>37</v>
      </c>
      <c r="C121" s="21">
        <v>8000</v>
      </c>
      <c r="D121" s="25">
        <v>8.0030000000000004E-2</v>
      </c>
      <c r="E121" s="16" t="s">
        <v>36</v>
      </c>
    </row>
    <row r="122" spans="1:5" s="3" customFormat="1" x14ac:dyDescent="0.3">
      <c r="A122" s="21" t="s">
        <v>38</v>
      </c>
      <c r="B122" s="21" t="s">
        <v>37</v>
      </c>
      <c r="C122" s="21">
        <v>12000</v>
      </c>
      <c r="D122" s="25">
        <v>7.1139999999999995E-2</v>
      </c>
      <c r="E122" s="16" t="s">
        <v>36</v>
      </c>
    </row>
    <row r="123" spans="1:5" s="3" customFormat="1" x14ac:dyDescent="0.3">
      <c r="A123" s="21" t="s">
        <v>38</v>
      </c>
      <c r="B123" s="21" t="s">
        <v>37</v>
      </c>
      <c r="C123" s="21">
        <v>28000</v>
      </c>
      <c r="D123" s="25">
        <v>6.6689999999999999E-2</v>
      </c>
      <c r="E123" s="16" t="s">
        <v>36</v>
      </c>
    </row>
    <row r="124" spans="1:5" s="4" customFormat="1" x14ac:dyDescent="0.3">
      <c r="A124" s="22" t="s">
        <v>38</v>
      </c>
      <c r="B124" s="22" t="s">
        <v>37</v>
      </c>
      <c r="C124" s="22">
        <v>100000</v>
      </c>
      <c r="D124" s="26">
        <v>5.7799999999999997E-2</v>
      </c>
      <c r="E124" s="17" t="s">
        <v>36</v>
      </c>
    </row>
    <row r="125" spans="1:5" s="2" customFormat="1" x14ac:dyDescent="0.3">
      <c r="A125" s="20" t="s">
        <v>41</v>
      </c>
      <c r="B125" s="20" t="s">
        <v>39</v>
      </c>
      <c r="C125" s="20">
        <v>1</v>
      </c>
      <c r="D125" s="24">
        <v>2.84</v>
      </c>
      <c r="E125" s="12" t="s">
        <v>40</v>
      </c>
    </row>
    <row r="126" spans="1:5" s="3" customFormat="1" x14ac:dyDescent="0.3">
      <c r="A126" s="21" t="s">
        <v>41</v>
      </c>
      <c r="B126" s="21" t="s">
        <v>39</v>
      </c>
      <c r="C126" s="21">
        <v>10</v>
      </c>
      <c r="D126" s="25">
        <v>2.7589999999999999</v>
      </c>
      <c r="E126" s="16" t="s">
        <v>40</v>
      </c>
    </row>
    <row r="127" spans="1:5" s="3" customFormat="1" x14ac:dyDescent="0.3">
      <c r="A127" s="21" t="s">
        <v>41</v>
      </c>
      <c r="B127" s="21" t="s">
        <v>39</v>
      </c>
      <c r="C127" s="21">
        <v>25</v>
      </c>
      <c r="D127" s="25">
        <v>2.5087999999999999</v>
      </c>
      <c r="E127" s="16" t="s">
        <v>40</v>
      </c>
    </row>
    <row r="128" spans="1:5" s="3" customFormat="1" x14ac:dyDescent="0.3">
      <c r="A128" s="21" t="s">
        <v>41</v>
      </c>
      <c r="B128" s="21" t="s">
        <v>39</v>
      </c>
      <c r="C128" s="21">
        <v>100</v>
      </c>
      <c r="D128" s="25">
        <v>2.1793999999999998</v>
      </c>
      <c r="E128" s="16" t="s">
        <v>40</v>
      </c>
    </row>
    <row r="129" spans="1:5" s="3" customFormat="1" x14ac:dyDescent="0.3">
      <c r="A129" s="21" t="s">
        <v>41</v>
      </c>
      <c r="B129" s="21" t="s">
        <v>39</v>
      </c>
      <c r="C129" s="21">
        <v>250</v>
      </c>
      <c r="D129" s="25">
        <v>1.9750399999999999</v>
      </c>
      <c r="E129" s="13" t="s">
        <v>40</v>
      </c>
    </row>
    <row r="130" spans="1:5" s="3" customFormat="1" x14ac:dyDescent="0.3">
      <c r="A130" s="21" t="s">
        <v>41</v>
      </c>
      <c r="B130" s="21" t="s">
        <v>39</v>
      </c>
      <c r="C130" s="21">
        <v>500</v>
      </c>
      <c r="D130" s="25">
        <v>1.83884</v>
      </c>
      <c r="E130" s="16" t="s">
        <v>40</v>
      </c>
    </row>
    <row r="131" spans="1:5" s="3" customFormat="1" x14ac:dyDescent="0.3">
      <c r="A131" s="21" t="s">
        <v>41</v>
      </c>
      <c r="B131" s="21" t="s">
        <v>39</v>
      </c>
      <c r="C131" s="21">
        <v>1000</v>
      </c>
      <c r="D131" s="25">
        <v>1.7026300000000001</v>
      </c>
      <c r="E131" s="16" t="s">
        <v>40</v>
      </c>
    </row>
    <row r="132" spans="1:5" s="3" customFormat="1" x14ac:dyDescent="0.3">
      <c r="A132" s="21" t="s">
        <v>41</v>
      </c>
      <c r="B132" s="21" t="s">
        <v>39</v>
      </c>
      <c r="C132" s="21">
        <v>2500</v>
      </c>
      <c r="D132" s="25">
        <v>1.54372</v>
      </c>
      <c r="E132" s="16" t="s">
        <v>40</v>
      </c>
    </row>
    <row r="133" spans="1:5" s="4" customFormat="1" x14ac:dyDescent="0.3">
      <c r="A133" s="22" t="s">
        <v>41</v>
      </c>
      <c r="B133" s="22" t="s">
        <v>39</v>
      </c>
      <c r="C133" s="22">
        <v>5000</v>
      </c>
      <c r="D133" s="26">
        <v>1.43021</v>
      </c>
      <c r="E133" s="17" t="s">
        <v>40</v>
      </c>
    </row>
    <row r="134" spans="1:5" s="2" customFormat="1" x14ac:dyDescent="0.3">
      <c r="A134" s="20" t="s">
        <v>44</v>
      </c>
      <c r="B134" s="20" t="s">
        <v>43</v>
      </c>
      <c r="C134" s="20">
        <v>1</v>
      </c>
      <c r="D134" s="24">
        <v>0.43</v>
      </c>
      <c r="E134" s="12" t="s">
        <v>42</v>
      </c>
    </row>
    <row r="135" spans="1:5" s="3" customFormat="1" x14ac:dyDescent="0.3">
      <c r="A135" s="21" t="s">
        <v>44</v>
      </c>
      <c r="B135" s="21" t="s">
        <v>43</v>
      </c>
      <c r="C135" s="21">
        <v>10</v>
      </c>
      <c r="D135" s="25">
        <v>0.35699999999999998</v>
      </c>
      <c r="E135" s="16" t="s">
        <v>42</v>
      </c>
    </row>
    <row r="136" spans="1:5" s="3" customFormat="1" x14ac:dyDescent="0.3">
      <c r="A136" s="21" t="s">
        <v>44</v>
      </c>
      <c r="B136" s="21" t="s">
        <v>43</v>
      </c>
      <c r="C136" s="21">
        <v>100</v>
      </c>
      <c r="D136" s="25">
        <v>0.1394</v>
      </c>
      <c r="E136" s="16" t="s">
        <v>42</v>
      </c>
    </row>
    <row r="137" spans="1:5" s="3" customFormat="1" x14ac:dyDescent="0.3">
      <c r="A137" s="21" t="s">
        <v>44</v>
      </c>
      <c r="B137" s="21" t="s">
        <v>43</v>
      </c>
      <c r="C137" s="21">
        <v>1000</v>
      </c>
      <c r="D137" s="25">
        <v>5.8369999999999998E-2</v>
      </c>
      <c r="E137" s="16" t="s">
        <v>42</v>
      </c>
    </row>
    <row r="138" spans="1:5" s="3" customFormat="1" x14ac:dyDescent="0.3">
      <c r="A138" s="21" t="s">
        <v>44</v>
      </c>
      <c r="B138" s="21" t="s">
        <v>43</v>
      </c>
      <c r="C138" s="21">
        <v>4000</v>
      </c>
      <c r="D138" s="25">
        <v>5.3510000000000002E-2</v>
      </c>
      <c r="E138" s="16" t="s">
        <v>42</v>
      </c>
    </row>
    <row r="139" spans="1:5" s="3" customFormat="1" x14ac:dyDescent="0.3">
      <c r="A139" s="21" t="s">
        <v>44</v>
      </c>
      <c r="B139" s="21" t="s">
        <v>43</v>
      </c>
      <c r="C139" s="21">
        <v>8000</v>
      </c>
      <c r="D139" s="25">
        <v>4.8640000000000003E-2</v>
      </c>
      <c r="E139" s="16" t="s">
        <v>42</v>
      </c>
    </row>
    <row r="140" spans="1:5" s="3" customFormat="1" x14ac:dyDescent="0.3">
      <c r="A140" s="21" t="s">
        <v>44</v>
      </c>
      <c r="B140" s="21" t="s">
        <v>43</v>
      </c>
      <c r="C140" s="21">
        <v>12000</v>
      </c>
      <c r="D140" s="25">
        <v>4.5400000000000003E-2</v>
      </c>
      <c r="E140" s="16" t="s">
        <v>42</v>
      </c>
    </row>
    <row r="141" spans="1:5" s="4" customFormat="1" x14ac:dyDescent="0.3">
      <c r="A141" s="22" t="s">
        <v>44</v>
      </c>
      <c r="B141" s="22" t="s">
        <v>43</v>
      </c>
      <c r="C141" s="22">
        <v>28000</v>
      </c>
      <c r="D141" s="26">
        <v>4.41E-2</v>
      </c>
      <c r="E141" s="17" t="s">
        <v>42</v>
      </c>
    </row>
    <row r="142" spans="1:5" s="2" customFormat="1" x14ac:dyDescent="0.3">
      <c r="A142" s="20" t="s">
        <v>47</v>
      </c>
      <c r="B142" s="20" t="s">
        <v>46</v>
      </c>
      <c r="C142" s="20">
        <v>1</v>
      </c>
      <c r="D142" s="24">
        <v>0.74</v>
      </c>
      <c r="E142" s="12" t="s">
        <v>45</v>
      </c>
    </row>
    <row r="143" spans="1:5" s="3" customFormat="1" x14ac:dyDescent="0.3">
      <c r="A143" s="21" t="s">
        <v>47</v>
      </c>
      <c r="B143" s="21" t="s">
        <v>46</v>
      </c>
      <c r="C143" s="21">
        <v>10</v>
      </c>
      <c r="D143" s="25">
        <v>0.53200000000000003</v>
      </c>
      <c r="E143" s="16" t="s">
        <v>45</v>
      </c>
    </row>
    <row r="144" spans="1:5" s="3" customFormat="1" x14ac:dyDescent="0.3">
      <c r="A144" s="21" t="s">
        <v>47</v>
      </c>
      <c r="B144" s="21" t="s">
        <v>46</v>
      </c>
      <c r="C144" s="21">
        <v>100</v>
      </c>
      <c r="D144" s="25">
        <v>0.27639999999999998</v>
      </c>
      <c r="E144" s="16" t="s">
        <v>45</v>
      </c>
    </row>
    <row r="145" spans="1:5" s="3" customFormat="1" x14ac:dyDescent="0.3">
      <c r="A145" s="21" t="s">
        <v>47</v>
      </c>
      <c r="B145" s="21" t="s">
        <v>46</v>
      </c>
      <c r="C145" s="21">
        <v>1000</v>
      </c>
      <c r="D145" s="25">
        <v>0.14879000000000001</v>
      </c>
      <c r="E145" s="16" t="s">
        <v>45</v>
      </c>
    </row>
    <row r="146" spans="1:5" s="4" customFormat="1" x14ac:dyDescent="0.3">
      <c r="A146" s="22" t="s">
        <v>47</v>
      </c>
      <c r="B146" s="22" t="s">
        <v>46</v>
      </c>
      <c r="C146" s="22">
        <v>4000</v>
      </c>
      <c r="D146" s="26">
        <v>0.14454</v>
      </c>
      <c r="E146" s="17" t="s">
        <v>45</v>
      </c>
    </row>
    <row r="147" spans="1:5" x14ac:dyDescent="0.3">
      <c r="A147" s="21" t="s">
        <v>50</v>
      </c>
      <c r="B147" s="21" t="s">
        <v>49</v>
      </c>
      <c r="C147" s="21">
        <v>1</v>
      </c>
      <c r="D147" s="25">
        <v>0.74</v>
      </c>
      <c r="E147" s="16" t="s">
        <v>48</v>
      </c>
    </row>
    <row r="148" spans="1:5" x14ac:dyDescent="0.3">
      <c r="A148" s="21" t="s">
        <v>50</v>
      </c>
      <c r="B148" s="21" t="s">
        <v>49</v>
      </c>
      <c r="C148" s="21">
        <v>10</v>
      </c>
      <c r="D148" s="25">
        <v>0.53200000000000003</v>
      </c>
      <c r="E148" s="16" t="s">
        <v>48</v>
      </c>
    </row>
    <row r="149" spans="1:5" x14ac:dyDescent="0.3">
      <c r="A149" s="21" t="s">
        <v>50</v>
      </c>
      <c r="B149" s="21" t="s">
        <v>49</v>
      </c>
      <c r="C149" s="21">
        <v>100</v>
      </c>
      <c r="D149" s="25">
        <v>0.27639999999999998</v>
      </c>
      <c r="E149" s="16" t="s">
        <v>48</v>
      </c>
    </row>
    <row r="150" spans="1:5" x14ac:dyDescent="0.3">
      <c r="A150" s="21" t="s">
        <v>50</v>
      </c>
      <c r="B150" s="21" t="s">
        <v>49</v>
      </c>
      <c r="C150" s="21">
        <v>1000</v>
      </c>
      <c r="D150" s="25">
        <v>0.14879000000000001</v>
      </c>
      <c r="E150" s="16" t="s">
        <v>48</v>
      </c>
    </row>
    <row r="151" spans="1:5" x14ac:dyDescent="0.3">
      <c r="A151" s="21" t="s">
        <v>50</v>
      </c>
      <c r="B151" s="21" t="s">
        <v>49</v>
      </c>
      <c r="C151" s="21">
        <v>4000</v>
      </c>
      <c r="D151" s="25">
        <v>0.14454</v>
      </c>
      <c r="E151" s="16" t="s">
        <v>48</v>
      </c>
    </row>
    <row r="152" spans="1:5" x14ac:dyDescent="0.3">
      <c r="E152" s="16"/>
    </row>
  </sheetData>
  <phoneticPr fontId="3" type="noConversion"/>
  <hyperlinks>
    <hyperlink ref="E8" r:id="rId1" display="https://www.amazon.ca/UEETEK-Printer-Radiator-Excellent-Accessory/dp/B07BK1GX3H/ref=asc_df_B07BK1GX3H/?tag=googleshopc0c-20&amp;linkCode=df0&amp;hvadid=292965257194&amp;hvpos=&amp;hvnetw=g&amp;hvrand=16141071478930099349&amp;hvpone=&amp;hvptwo=&amp;hvqmt=&amp;hvdev=c&amp;hvdvcmdl=&amp;hvlocint=&amp;hvlocphy=9001559&amp;hvtargid=pla-599456236706&amp;psc=1" xr:uid="{61468BB9-DA81-4859-94F9-D2A40F4B6F59}"/>
    <hyperlink ref="E9" r:id="rId2" xr:uid="{4ACA767C-213C-4DB1-A652-0B8902C5C5B8}"/>
    <hyperlink ref="E17" r:id="rId3" xr:uid="{765CFD93-9336-485B-86DE-A7AAFC62E66A}"/>
    <hyperlink ref="E10" r:id="rId4" xr:uid="{0C305024-7C99-4937-9C7F-1C3B6A5EB13A}"/>
    <hyperlink ref="E11" r:id="rId5" xr:uid="{3F106B29-B9DD-4F26-AF2A-E429BB4A948A}"/>
    <hyperlink ref="E12" r:id="rId6" xr:uid="{E06DC557-BB78-4A95-BD2D-189A823E52C8}"/>
    <hyperlink ref="E13" r:id="rId7" xr:uid="{9EFD4669-521F-4DFD-A1F7-AE7F81E7D653}"/>
    <hyperlink ref="E14" r:id="rId8" xr:uid="{BF03EB81-0514-4EFE-A58B-3917B03CD4A1}"/>
    <hyperlink ref="E15" r:id="rId9" xr:uid="{6613CD02-8264-4C74-919D-0BE80AF2E992}"/>
    <hyperlink ref="E16" r:id="rId10" xr:uid="{30F18FAF-2192-479C-9520-82F31A7356CD}"/>
    <hyperlink ref="E31" r:id="rId11" xr:uid="{6489A008-51A2-4F99-B42A-0DC12D886365}"/>
    <hyperlink ref="E42" r:id="rId12" xr:uid="{039732EC-3DC4-46BF-B207-8FB1756DDB77}"/>
    <hyperlink ref="E43" r:id="rId13" xr:uid="{2824A26B-DDFC-4C13-BBF6-29DF4BA0D193}"/>
    <hyperlink ref="E44" r:id="rId14" xr:uid="{5543E654-F5F1-450D-8CC7-B218BA8D669B}"/>
    <hyperlink ref="E45" r:id="rId15" xr:uid="{A713FCBA-7FA0-4008-9E73-3913D0EBC08C}"/>
    <hyperlink ref="E46" r:id="rId16" xr:uid="{54B647E0-918D-4C8E-8DA8-792A9D897D4A}"/>
    <hyperlink ref="E47" r:id="rId17" xr:uid="{A895F191-3A56-4BA0-A894-98CFD6AB0826}"/>
    <hyperlink ref="E50" r:id="rId18" xr:uid="{2A33182D-017D-4AC2-AB77-C20C91C65382}"/>
    <hyperlink ref="E51" r:id="rId19" xr:uid="{C8C9BBE4-A049-4041-8B1C-EBE02370FA0F}"/>
    <hyperlink ref="E52" r:id="rId20" xr:uid="{46EA030B-13D1-4BE6-8A23-817257A474A3}"/>
    <hyperlink ref="E53" r:id="rId21" xr:uid="{74664787-48AB-46F8-8ABD-BC7763642451}"/>
    <hyperlink ref="E54" r:id="rId22" xr:uid="{9FED53E1-0AA6-481B-95B0-12A3AE6970BF}"/>
    <hyperlink ref="E55" r:id="rId23" xr:uid="{34851FA8-E8C7-4290-9FDA-C473AFCE079D}"/>
    <hyperlink ref="E60" r:id="rId24" xr:uid="{08E2CE69-6F10-4B11-BB57-93FD8A602B59}"/>
    <hyperlink ref="E61" r:id="rId25" xr:uid="{7996EF92-7FD2-44C4-86AF-D74978DFAEC3}"/>
    <hyperlink ref="E75" r:id="rId26" xr:uid="{49C0C478-46C1-4F4D-AB3B-8F9EADEB93EF}"/>
    <hyperlink ref="E76:E113" r:id="rId27" display="https://www.pcbway.com/orderonline.aspx" xr:uid="{87F4962F-216D-4216-8C8F-4DB3A523FEB2}"/>
    <hyperlink ref="E114" r:id="rId28" xr:uid="{E66F5DF2-06D4-4E7B-8A65-20EB578BCDDF}"/>
    <hyperlink ref="E115" r:id="rId29" xr:uid="{5A54657C-8E56-492B-B30E-EDFE3A810CEB}"/>
    <hyperlink ref="E116" r:id="rId30" xr:uid="{7B9A8E68-3DBB-4FD2-8E91-F8F3D9ED8F04}"/>
    <hyperlink ref="E117" r:id="rId31" xr:uid="{BBE7B448-7FCD-46C6-A96B-3B122A1EF23A}"/>
    <hyperlink ref="E118" r:id="rId32" xr:uid="{71641AC6-B08A-4070-A489-703A62BDA154}"/>
    <hyperlink ref="E119" r:id="rId33" xr:uid="{9D9E2CC5-95EF-403A-9215-D54546157962}"/>
    <hyperlink ref="E120" r:id="rId34" xr:uid="{888BE658-2E05-472E-A0D7-0C438065EF69}"/>
    <hyperlink ref="E121" r:id="rId35" xr:uid="{1AF9B002-EAB7-40E5-BD0E-374DBE1BA92F}"/>
    <hyperlink ref="E122" r:id="rId36" xr:uid="{C333C9E9-B7A5-4A5E-88EB-CF769FEC81C1}"/>
    <hyperlink ref="E123" r:id="rId37" xr:uid="{60E37B26-161C-4AC8-8507-88AB0B9D509D}"/>
    <hyperlink ref="E124" r:id="rId38" xr:uid="{383D7310-F4E1-471A-8E63-558B815AD5FC}"/>
    <hyperlink ref="E2" r:id="rId39" xr:uid="{04F6D464-4D7D-4748-983C-D75F22A45414}"/>
    <hyperlink ref="E125" r:id="rId40" xr:uid="{566BFFB2-AF9C-414E-98DC-BA12BAA154B5}"/>
    <hyperlink ref="E126" r:id="rId41" xr:uid="{D0B0947D-F684-4BEB-9012-432F651F39B9}"/>
    <hyperlink ref="E127" r:id="rId42" xr:uid="{718D0D28-22A4-43D6-8466-AD0F6B3AACF3}"/>
    <hyperlink ref="E128" r:id="rId43" xr:uid="{05D67F97-4D1F-494E-97D1-5CE21247A8E9}"/>
    <hyperlink ref="E130" r:id="rId44" xr:uid="{681A6014-99F7-403F-A53F-6C196251AF75}"/>
    <hyperlink ref="E131" r:id="rId45" xr:uid="{D6DA1C3D-405A-4EF8-8769-C2809777372C}"/>
    <hyperlink ref="E132" r:id="rId46" xr:uid="{FA3D746A-9C39-4208-B3AF-B0EA90B2C9DE}"/>
    <hyperlink ref="E133" r:id="rId47" xr:uid="{8C3C4839-C400-425B-842D-1753B07EFD76}"/>
    <hyperlink ref="E62" r:id="rId48" xr:uid="{84D1BE32-36C2-436D-8BCB-67E8CF0A2789}"/>
    <hyperlink ref="E134" r:id="rId49" xr:uid="{CF83318F-8F13-4B3A-B656-09B4D317236F}"/>
    <hyperlink ref="E135" r:id="rId50" xr:uid="{1FE61489-7461-435E-8F0C-DD4FA9D4FF20}"/>
    <hyperlink ref="E136" r:id="rId51" xr:uid="{3DCF490C-42FA-4153-BD46-365AB8E65FFD}"/>
    <hyperlink ref="E137" r:id="rId52" xr:uid="{86B7BF40-C79B-4955-8C36-E4BEE448C9FD}"/>
    <hyperlink ref="E138" r:id="rId53" xr:uid="{0A6FE5F1-AC1B-4D39-B056-D5E7B87291FD}"/>
    <hyperlink ref="E139" r:id="rId54" xr:uid="{7B775E0A-8EEA-4F84-9A60-570F18A3316B}"/>
    <hyperlink ref="E140" r:id="rId55" xr:uid="{BC2D8824-4A00-41F9-AE5F-139224C292EF}"/>
    <hyperlink ref="E141" r:id="rId56" xr:uid="{282E3313-889C-4DC7-B41A-168F3A4638F0}"/>
    <hyperlink ref="E142" r:id="rId57" xr:uid="{D42C90D7-8423-4CBB-B1DB-91E46521B7D3}"/>
    <hyperlink ref="E143" r:id="rId58" xr:uid="{75DC3A2E-5B36-4546-93C3-CD6EC6EB059A}"/>
    <hyperlink ref="E144" r:id="rId59" xr:uid="{7872C71D-AFD6-4622-A39C-1CE5BB49B1D9}"/>
    <hyperlink ref="E145" r:id="rId60" xr:uid="{824440FD-A5BD-42AA-9759-9603C6DF1272}"/>
    <hyperlink ref="E146" r:id="rId61" xr:uid="{5209FA8C-D45E-495A-B2BC-8D557382F9A9}"/>
    <hyperlink ref="E147" r:id="rId62" xr:uid="{F5E76DEB-7436-4A3C-909E-BC587AD1BB90}"/>
    <hyperlink ref="E148" r:id="rId63" xr:uid="{ECFF99B4-7EA7-4350-8119-775C67DDBC69}"/>
    <hyperlink ref="E149" r:id="rId64" xr:uid="{FA7B4016-C816-4251-8B46-D930938B1D14}"/>
    <hyperlink ref="E150" r:id="rId65" xr:uid="{F38E9ACA-980A-41E9-B1B0-67C0A87FB93C}"/>
    <hyperlink ref="E151" r:id="rId66" xr:uid="{7E1B12A8-EB9B-486B-B1AE-A5F1BD0BE8D9}"/>
  </hyperlinks>
  <pageMargins left="0.7" right="0.7" top="0.75" bottom="0.75" header="0.3" footer="0.3"/>
  <pageSetup orientation="portrait"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V0.0.00</vt:lpstr>
      <vt:lpstr>Component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Lam</dc:creator>
  <cp:lastModifiedBy>Sean Lam</cp:lastModifiedBy>
  <dcterms:created xsi:type="dcterms:W3CDTF">2015-06-05T18:17:20Z</dcterms:created>
  <dcterms:modified xsi:type="dcterms:W3CDTF">2021-01-24T10:17:33Z</dcterms:modified>
</cp:coreProperties>
</file>