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901" activeTab="4"/>
  </bookViews>
  <sheets>
    <sheet name="AGR" sheetId="133" r:id="rId1"/>
    <sheet name="FuelTech" sheetId="135" r:id="rId2"/>
    <sheet name="Demands" sheetId="137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<sst xmlns="http://schemas.openxmlformats.org/spreadsheetml/2006/main" count="1053" uniqueCount="169">
  <si>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</si>
  <si>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</si>
  <si>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</si>
  <si>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</si>
  <si>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</si>
  <si>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</si>
  <si>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</si>
  <si>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</si>
  <si>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DMD</t>
  </si>
  <si>
    <t>AGR_NON_MOT-Tech</t>
  </si>
  <si>
    <t>AGR Tech - Farming machine drives</t>
  </si>
  <si>
    <t>PJ</t>
  </si>
  <si>
    <t>PJa</t>
  </si>
  <si>
    <t>AGR_MOT-Tech</t>
  </si>
  <si>
    <t>AGR Tech - Lighting</t>
  </si>
  <si>
    <t>~FI_T: Share-I~UP</t>
  </si>
  <si>
    <t>~FI_T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</si>
  <si>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</si>
  <si>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</si>
  <si>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</si>
  <si>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</si>
  <si>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</si>
  <si>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</si>
  <si>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</si>
  <si>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</si>
  <si>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</si>
  <si>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Attribute</t>
  </si>
  <si>
    <t>AGR_NON_MOT</t>
  </si>
  <si>
    <t>EFF</t>
  </si>
  <si>
    <t>AGRELC</t>
  </si>
  <si>
    <t>AFA</t>
  </si>
  <si>
    <t>AGRGAS</t>
  </si>
  <si>
    <t>LIFE</t>
  </si>
  <si>
    <t>AGRLFO</t>
  </si>
  <si>
    <t>AGRKER</t>
  </si>
  <si>
    <t>AGRHFO</t>
  </si>
  <si>
    <t>AGRPROP</t>
  </si>
  <si>
    <t>AGR_MOT</t>
  </si>
  <si>
    <t>AGRGSL</t>
  </si>
  <si>
    <t>AGRDST</t>
  </si>
  <si>
    <t>FI_T: STOCK</t>
  </si>
  <si>
    <t>MULTIPLYING FACTOR FOR #12-18 rows</t>
  </si>
  <si>
    <t>DIVIDING FACTOR FOR #20-21 rows</t>
  </si>
  <si>
    <t>*There is no stock defined for agriculture demand, as referring to DEMO12</t>
  </si>
  <si>
    <t>~FI_T: Share-I~UP~2050</t>
  </si>
  <si>
    <t>Share-O~UP</t>
  </si>
  <si>
    <t>CAP2ACT</t>
  </si>
  <si>
    <t>DELETED FROM EU-TIMES</t>
  </si>
  <si>
    <t>AGROIL00</t>
  </si>
  <si>
    <t>OILHFO</t>
  </si>
  <si>
    <t>PRE</t>
  </si>
  <si>
    <t>AGRELC00</t>
  </si>
  <si>
    <t>Fuel Tech - Agriculture: ELC</t>
  </si>
  <si>
    <t>GW</t>
  </si>
  <si>
    <t>DAYNITE</t>
  </si>
  <si>
    <t>COA</t>
  </si>
  <si>
    <t>AGRGSL00</t>
  </si>
  <si>
    <t>AGRBIO00</t>
  </si>
  <si>
    <t>BIOWOO</t>
  </si>
  <si>
    <t>AGRBIO</t>
  </si>
  <si>
    <t>AGRDST00</t>
  </si>
  <si>
    <t>OILDST</t>
  </si>
  <si>
    <t>AGRKER00</t>
  </si>
  <si>
    <t>LPG</t>
  </si>
  <si>
    <t>AGRGAS00</t>
  </si>
  <si>
    <t>GASNAT</t>
  </si>
  <si>
    <t>AGRPROP00</t>
  </si>
  <si>
    <t>AGRGEO00</t>
  </si>
  <si>
    <t>RENGEO</t>
  </si>
  <si>
    <t>AGRGEO</t>
  </si>
  <si>
    <t>OILKER</t>
  </si>
  <si>
    <t>Fuel Tech - Agriculture: OIL</t>
  </si>
  <si>
    <t>AGRHET00</t>
  </si>
  <si>
    <t>HETHTH</t>
  </si>
  <si>
    <t>AGRHET</t>
  </si>
  <si>
    <t>OILLPG</t>
  </si>
  <si>
    <t>SEASON</t>
  </si>
  <si>
    <t>AGRSOL00</t>
  </si>
  <si>
    <t>RENSOL</t>
  </si>
  <si>
    <t>AGRSOL</t>
  </si>
  <si>
    <t>OILGSL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</si>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</sst>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58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color rgb="FF000000"/>
      <name val="Arial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91454817346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11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5" borderId="13" applyNumberFormat="0" applyAlignment="0" applyProtection="0">
      <alignment vertical="center"/>
    </xf>
    <xf numFmtId="0" fontId="39" fillId="16" borderId="14" applyNumberFormat="0" applyAlignment="0" applyProtection="0">
      <alignment vertical="center"/>
    </xf>
    <xf numFmtId="0" fontId="40" fillId="16" borderId="13" applyNumberFormat="0" applyAlignment="0" applyProtection="0">
      <alignment vertical="center"/>
    </xf>
    <xf numFmtId="0" fontId="41" fillId="17" borderId="15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/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3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9" fillId="20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0" fillId="0" borderId="0"/>
    <xf numFmtId="0" fontId="8" fillId="11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8" fillId="0" borderId="0" xfId="66"/>
    <xf numFmtId="0" fontId="9" fillId="4" borderId="0" xfId="66" applyFont="1" applyFill="1" applyBorder="1" applyAlignment="1">
      <alignment horizontal="left" vertical="center"/>
    </xf>
    <xf numFmtId="0" fontId="10" fillId="4" borderId="0" xfId="66" applyFont="1" applyFill="1" applyBorder="1" applyAlignment="1">
      <alignment vertical="center"/>
    </xf>
    <xf numFmtId="0" fontId="11" fillId="0" borderId="0" xfId="66" applyFont="1" applyFill="1" applyAlignment="1">
      <alignment horizontal="left" vertical="center"/>
    </xf>
    <xf numFmtId="0" fontId="12" fillId="5" borderId="4" xfId="66" applyFont="1" applyFill="1" applyBorder="1" applyAlignment="1">
      <alignment horizontal="left" vertical="center" wrapText="1"/>
    </xf>
    <xf numFmtId="1" fontId="13" fillId="0" borderId="4" xfId="66" applyNumberFormat="1" applyFont="1" applyFill="1" applyBorder="1" applyAlignment="1">
      <alignment horizontal="center" vertical="center"/>
    </xf>
    <xf numFmtId="1" fontId="12" fillId="0" borderId="4" xfId="66" applyNumberFormat="1" applyFont="1" applyFill="1" applyBorder="1" applyAlignment="1">
      <alignment horizontal="center" vertical="center"/>
    </xf>
    <xf numFmtId="0" fontId="14" fillId="5" borderId="0" xfId="66" applyFont="1" applyFill="1" applyBorder="1" applyAlignment="1">
      <alignment horizontal="left" vertical="center" wrapText="1"/>
    </xf>
    <xf numFmtId="2" fontId="15" fillId="0" borderId="0" xfId="66" applyNumberFormat="1" applyFont="1" applyFill="1" applyBorder="1" applyAlignment="1">
      <alignment horizontal="right" vertical="center"/>
    </xf>
    <xf numFmtId="2" fontId="14" fillId="0" borderId="0" xfId="66" applyNumberFormat="1" applyFont="1" applyFill="1" applyBorder="1" applyAlignment="1">
      <alignment horizontal="right" vertical="center"/>
    </xf>
    <xf numFmtId="0" fontId="0" fillId="0" borderId="0" xfId="0" applyFill="1"/>
    <xf numFmtId="0" fontId="16" fillId="0" borderId="0" xfId="0" applyFont="1" applyFill="1"/>
    <xf numFmtId="0" fontId="14" fillId="6" borderId="0" xfId="66" applyFont="1" applyFill="1" applyBorder="1" applyAlignment="1">
      <alignment horizontal="left" vertical="center" wrapText="1"/>
    </xf>
    <xf numFmtId="2" fontId="14" fillId="6" borderId="0" xfId="66" applyNumberFormat="1" applyFont="1" applyFill="1" applyBorder="1" applyAlignment="1">
      <alignment horizontal="right" vertical="center"/>
    </xf>
    <xf numFmtId="0" fontId="0" fillId="6" borderId="0" xfId="0" applyFill="1"/>
    <xf numFmtId="0" fontId="0" fillId="0" borderId="0" xfId="0" applyFont="1"/>
    <xf numFmtId="0" fontId="17" fillId="0" borderId="0" xfId="0" applyFont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7" borderId="3" xfId="66" applyNumberFormat="1" applyFont="1" applyFill="1" applyBorder="1" applyAlignment="1">
      <alignment vertical="center"/>
    </xf>
    <xf numFmtId="0" fontId="19" fillId="8" borderId="3" xfId="42" applyFont="1" applyBorder="1" applyAlignment="1">
      <alignment horizontal="left" wrapText="1"/>
    </xf>
    <xf numFmtId="0" fontId="19" fillId="8" borderId="3" xfId="42" applyFont="1" applyBorder="1" applyAlignment="1">
      <alignment horizontal="center" wrapText="1"/>
    </xf>
    <xf numFmtId="0" fontId="0" fillId="0" borderId="3" xfId="0" applyBorder="1"/>
    <xf numFmtId="0" fontId="19" fillId="0" borderId="5" xfId="42" applyFont="1" applyFill="1" applyBorder="1" applyAlignment="1">
      <alignment horizontal="left" wrapText="1"/>
    </xf>
    <xf numFmtId="0" fontId="19" fillId="0" borderId="5" xfId="42" applyFont="1" applyFill="1" applyBorder="1" applyAlignment="1">
      <alignment horizontal="center" wrapText="1"/>
    </xf>
    <xf numFmtId="0" fontId="0" fillId="0" borderId="5" xfId="0" applyFill="1" applyBorder="1"/>
    <xf numFmtId="0" fontId="0" fillId="0" borderId="0" xfId="0" applyFon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8" fillId="0" borderId="0" xfId="66" applyFont="1" applyFill="1" applyBorder="1"/>
    <xf numFmtId="0" fontId="17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3" fillId="9" borderId="6" xfId="0" applyNumberFormat="1" applyFont="1" applyFill="1" applyBorder="1" applyAlignment="1" applyProtection="1">
      <alignment vertical="center"/>
    </xf>
    <xf numFmtId="0" fontId="3" fillId="9" borderId="0" xfId="0" applyNumberFormat="1" applyFont="1" applyFill="1" applyBorder="1" applyAlignment="1" applyProtection="1">
      <alignment vertical="center"/>
    </xf>
    <xf numFmtId="0" fontId="20" fillId="10" borderId="6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8" fillId="0" borderId="3" xfId="66" applyBorder="1"/>
    <xf numFmtId="0" fontId="0" fillId="0" borderId="0" xfId="61" applyFill="1" applyBorder="1"/>
    <xf numFmtId="2" fontId="0" fillId="0" borderId="0" xfId="0" applyNumberFormat="1" applyFill="1" applyBorder="1"/>
    <xf numFmtId="0" fontId="18" fillId="11" borderId="7" xfId="66" applyFont="1" applyFill="1" applyBorder="1" applyAlignment="1">
      <alignment vertical="center"/>
    </xf>
    <xf numFmtId="0" fontId="3" fillId="5" borderId="7" xfId="65" applyFont="1" applyFill="1" applyBorder="1" applyAlignment="1">
      <alignment horizontal="center" vertical="center" wrapText="1"/>
    </xf>
    <xf numFmtId="0" fontId="8" fillId="0" borderId="0" xfId="66" applyFill="1" applyBorder="1"/>
    <xf numFmtId="9" fontId="8" fillId="0" borderId="0" xfId="66" applyNumberFormat="1" applyFill="1" applyBorder="1"/>
    <xf numFmtId="2" fontId="8" fillId="0" borderId="0" xfId="66" applyNumberFormat="1" applyFill="1" applyBorder="1"/>
    <xf numFmtId="0" fontId="22" fillId="0" borderId="0" xfId="66" applyFont="1" applyFill="1" applyBorder="1"/>
    <xf numFmtId="2" fontId="23" fillId="0" borderId="0" xfId="66" applyNumberFormat="1" applyFont="1" applyFill="1" applyBorder="1"/>
    <xf numFmtId="0" fontId="0" fillId="0" borderId="0" xfId="0" applyFont="1" applyFill="1"/>
    <xf numFmtId="0" fontId="8" fillId="0" borderId="0" xfId="66" applyFill="1"/>
    <xf numFmtId="178" fontId="8" fillId="0" borderId="0" xfId="66" applyNumberFormat="1"/>
    <xf numFmtId="0" fontId="3" fillId="0" borderId="0" xfId="65" applyFont="1" applyFill="1" applyBorder="1" applyAlignment="1">
      <alignment horizontal="center" vertical="center" wrapText="1"/>
    </xf>
    <xf numFmtId="0" fontId="18" fillId="11" borderId="4" xfId="66" applyFont="1" applyFill="1" applyBorder="1" applyAlignment="1">
      <alignment vertical="center"/>
    </xf>
    <xf numFmtId="1" fontId="23" fillId="0" borderId="0" xfId="66" applyNumberFormat="1" applyFont="1" applyFill="1" applyBorder="1"/>
    <xf numFmtId="178" fontId="8" fillId="0" borderId="0" xfId="66" applyNumberFormat="1" applyFont="1"/>
    <xf numFmtId="178" fontId="23" fillId="0" borderId="0" xfId="66" applyNumberFormat="1" applyFont="1"/>
    <xf numFmtId="9" fontId="23" fillId="0" borderId="0" xfId="66" applyNumberFormat="1" applyFont="1" applyFill="1" applyBorder="1"/>
    <xf numFmtId="178" fontId="8" fillId="0" borderId="0" xfId="66" applyNumberFormat="1" applyFill="1" applyBorder="1"/>
    <xf numFmtId="0" fontId="23" fillId="0" borderId="0" xfId="66" applyFont="1" applyFill="1" applyBorder="1"/>
    <xf numFmtId="0" fontId="23" fillId="0" borderId="0" xfId="66" applyFont="1"/>
    <xf numFmtId="178" fontId="8" fillId="0" borderId="0" xfId="66" applyNumberFormat="1" applyBorder="1"/>
    <xf numFmtId="0" fontId="0" fillId="0" borderId="0" xfId="0" applyBorder="1"/>
    <xf numFmtId="0" fontId="8" fillId="0" borderId="8" xfId="66" applyBorder="1"/>
    <xf numFmtId="178" fontId="8" fillId="0" borderId="8" xfId="66" applyNumberFormat="1" applyBorder="1"/>
    <xf numFmtId="0" fontId="8" fillId="0" borderId="0" xfId="66" applyBorder="1"/>
    <xf numFmtId="178" fontId="8" fillId="0" borderId="0" xfId="66" applyNumberFormat="1" applyFill="1"/>
    <xf numFmtId="0" fontId="0" fillId="12" borderId="0" xfId="0" applyFill="1"/>
    <xf numFmtId="0" fontId="8" fillId="12" borderId="0" xfId="66" applyFill="1"/>
    <xf numFmtId="0" fontId="24" fillId="0" borderId="0" xfId="0" applyFont="1" applyFill="1"/>
    <xf numFmtId="0" fontId="25" fillId="0" borderId="0" xfId="25" applyFill="1"/>
    <xf numFmtId="0" fontId="18" fillId="0" borderId="0" xfId="66" applyFont="1" applyFill="1" applyBorder="1" applyAlignment="1">
      <alignment vertical="center"/>
    </xf>
    <xf numFmtId="178" fontId="25" fillId="13" borderId="0" xfId="25" applyNumberFormat="1"/>
    <xf numFmtId="0" fontId="25" fillId="13" borderId="0" xfId="25"/>
    <xf numFmtId="0" fontId="18" fillId="11" borderId="6" xfId="66" applyFont="1" applyFill="1" applyBorder="1" applyAlignment="1">
      <alignment vertical="center"/>
    </xf>
    <xf numFmtId="1" fontId="18" fillId="7" borderId="6" xfId="66" applyNumberFormat="1" applyFont="1" applyFill="1" applyBorder="1" applyAlignment="1">
      <alignment vertical="center"/>
    </xf>
    <xf numFmtId="0" fontId="26" fillId="0" borderId="0" xfId="66" applyFont="1" applyFill="1" applyBorder="1"/>
    <xf numFmtId="0" fontId="27" fillId="0" borderId="0" xfId="66" applyFont="1" applyFill="1"/>
    <xf numFmtId="0" fontId="25" fillId="0" borderId="0" xfId="25" applyFill="1" applyBorder="1"/>
    <xf numFmtId="1" fontId="18" fillId="0" borderId="0" xfId="66" applyNumberFormat="1" applyFont="1" applyFill="1" applyBorder="1" applyAlignment="1">
      <alignment vertical="center"/>
    </xf>
    <xf numFmtId="0" fontId="8" fillId="0" borderId="0" xfId="66" applyFont="1"/>
    <xf numFmtId="0" fontId="8" fillId="0" borderId="0" xfId="66" applyFont="1" applyBorder="1"/>
    <xf numFmtId="0" fontId="16" fillId="0" borderId="0" xfId="0" applyFont="1" applyBorder="1"/>
    <xf numFmtId="0" fontId="23" fillId="0" borderId="0" xfId="66" applyFont="1" applyBorder="1"/>
    <xf numFmtId="0" fontId="28" fillId="14" borderId="0" xfId="0" applyFont="1" applyFill="1"/>
    <xf numFmtId="0" fontId="22" fillId="14" borderId="0" xfId="25" applyFont="1" applyFill="1"/>
    <xf numFmtId="0" fontId="22" fillId="14" borderId="6" xfId="66" applyFont="1" applyFill="1" applyBorder="1" applyAlignment="1">
      <alignment vertical="center"/>
    </xf>
    <xf numFmtId="1" fontId="22" fillId="14" borderId="6" xfId="66" applyNumberFormat="1" applyFont="1" applyFill="1" applyBorder="1" applyAlignment="1">
      <alignment vertical="center"/>
    </xf>
    <xf numFmtId="0" fontId="22" fillId="14" borderId="3" xfId="66" applyFont="1" applyFill="1" applyBorder="1"/>
    <xf numFmtId="0" fontId="22" fillId="14" borderId="6" xfId="66" applyFont="1" applyFill="1" applyBorder="1"/>
    <xf numFmtId="0" fontId="28" fillId="14" borderId="3" xfId="0" applyFont="1" applyFill="1" applyBorder="1"/>
    <xf numFmtId="0" fontId="22" fillId="14" borderId="0" xfId="66" applyFont="1" applyFill="1"/>
    <xf numFmtId="0" fontId="0" fillId="14" borderId="0" xfId="0" applyFill="1"/>
    <xf numFmtId="0" fontId="8" fillId="14" borderId="0" xfId="66" applyFont="1" applyFill="1"/>
    <xf numFmtId="0" fontId="29" fillId="14" borderId="0" xfId="0" applyFont="1" applyFill="1"/>
    <xf numFmtId="0" fontId="0" fillId="0" borderId="9" xfId="0" applyBorder="1"/>
    <xf numFmtId="0" fontId="9" fillId="4" borderId="0" xfId="66" applyFont="1" applyFill="1" applyBorder="1" applyAlignment="1" quotePrefix="1">
      <alignment horizontal="left" vertical="center"/>
    </xf>
  </cellXfs>
  <cellStyles count="8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2" xfId="62"/>
    <cellStyle name="Normal 3" xfId="63"/>
    <cellStyle name="Normal 4" xfId="64"/>
    <cellStyle name="Normal 4 2" xfId="65"/>
    <cellStyle name="Normal 5" xfId="66"/>
    <cellStyle name="Normal 7" xfId="67"/>
    <cellStyle name="Normal 8" xfId="68"/>
    <cellStyle name="Normal 8 2" xfId="69"/>
    <cellStyle name="Normal 9 2" xfId="70"/>
    <cellStyle name="Normale_B2020" xfId="71"/>
    <cellStyle name="Note 2" xfId="72"/>
    <cellStyle name="Percent 2" xfId="73"/>
    <cellStyle name="Percent 3" xfId="74"/>
    <cellStyle name="Percent 3 2" xfId="75"/>
    <cellStyle name="Percent 4" xfId="76"/>
    <cellStyle name="Percent 4 2" xfId="77"/>
    <cellStyle name="Percent 5" xfId="78"/>
    <cellStyle name="Standard_Sce_D_Extraction" xfId="7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70" zoomScaleNormal="70" workbookViewId="0">
      <selection activeCell="X14" sqref="X14"/>
    </sheetView>
  </sheetViews>
  <sheetFormatPr defaultColWidth="9" defaultRowHeight="12.5"/>
  <cols>
    <col min="1" max="1" width="9" style="87"/>
    <col min="2" max="2" width="27.2636363636364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</cols>
  <sheetData>
    <row r="1" ht="17.5" spans="6:6">
      <c r="F1" s="94"/>
    </row>
    <row r="2" ht="14.5" spans="1:54">
      <c r="A2" s="69"/>
      <c r="B2" s="75"/>
      <c r="C2" s="75"/>
      <c r="D2" s="95"/>
      <c r="E2" s="75"/>
      <c r="F2" s="75"/>
      <c r="G2" s="75"/>
      <c r="H2" s="75"/>
      <c r="I2" s="75"/>
      <c r="J2" s="75"/>
      <c r="K2" s="75"/>
      <c r="L2" s="75"/>
      <c r="M2" s="26"/>
      <c r="N2" s="26"/>
      <c r="O2" s="26"/>
      <c r="P2" s="26"/>
      <c r="Q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97"/>
      <c r="AW2" s="97"/>
      <c r="AX2" s="76"/>
      <c r="AY2" s="76"/>
      <c r="AZ2" s="76"/>
      <c r="BA2" s="76"/>
      <c r="BB2" s="76"/>
    </row>
    <row r="3" ht="14.5" spans="1:17">
      <c r="A3" s="96"/>
      <c r="B3" s="97" t="s">
        <v>0</v>
      </c>
      <c r="C3" s="26"/>
      <c r="D3" s="26"/>
      <c r="E3" s="26"/>
      <c r="F3" s="26"/>
      <c r="G3" s="26"/>
      <c r="H3" s="26"/>
      <c r="J3" s="104"/>
      <c r="K3" s="104"/>
      <c r="L3" s="96"/>
      <c r="M3" s="105"/>
      <c r="N3" s="105"/>
      <c r="O3" s="26"/>
      <c r="P3" s="26"/>
      <c r="Q3" s="26"/>
    </row>
    <row r="4" ht="15.25" spans="1:25">
      <c r="A4" s="90"/>
      <c r="B4" s="78" t="s">
        <v>1</v>
      </c>
      <c r="C4" s="78" t="s">
        <v>2</v>
      </c>
      <c r="D4" s="78" t="s">
        <v>3</v>
      </c>
      <c r="E4" s="78" t="s">
        <v>4</v>
      </c>
      <c r="F4" s="78" t="s">
        <v>5</v>
      </c>
      <c r="G4" s="78" t="s">
        <v>6</v>
      </c>
      <c r="H4" s="78" t="s">
        <v>7</v>
      </c>
      <c r="J4" s="90"/>
      <c r="K4" s="90"/>
      <c r="L4" s="90"/>
      <c r="M4" s="26"/>
      <c r="N4" s="26"/>
      <c r="O4" s="26"/>
      <c r="P4" s="26"/>
      <c r="Q4" s="26"/>
      <c r="Y4" s="26"/>
    </row>
    <row r="5" ht="14.5" spans="1:25">
      <c r="A5" s="90"/>
      <c r="B5" s="76" t="s">
        <v>8</v>
      </c>
      <c r="C5" s="76" t="s">
        <v>9</v>
      </c>
      <c r="D5" s="76" t="s">
        <v>10</v>
      </c>
      <c r="E5" s="76" t="s">
        <v>11</v>
      </c>
      <c r="F5" s="76" t="s">
        <v>12</v>
      </c>
      <c r="G5" s="76"/>
      <c r="H5" s="76"/>
      <c r="J5" s="87"/>
      <c r="K5" s="87"/>
      <c r="L5" s="90"/>
      <c r="M5" s="26"/>
      <c r="N5" s="26"/>
      <c r="O5" s="26"/>
      <c r="P5" s="26"/>
      <c r="Q5" s="26"/>
      <c r="Y5" s="26"/>
    </row>
    <row r="6" ht="14.5" spans="1:17">
      <c r="A6" s="90"/>
      <c r="B6" s="76"/>
      <c r="C6" s="76" t="s">
        <v>13</v>
      </c>
      <c r="D6" s="76" t="s">
        <v>14</v>
      </c>
      <c r="E6" s="76" t="s">
        <v>11</v>
      </c>
      <c r="F6" s="76" t="s">
        <v>12</v>
      </c>
      <c r="G6" s="76"/>
      <c r="H6" s="76"/>
      <c r="L6" s="26"/>
      <c r="M6" s="26"/>
      <c r="N6" s="26"/>
      <c r="O6" s="26"/>
      <c r="P6" s="26"/>
      <c r="Q6" s="26"/>
    </row>
    <row r="8" ht="14.5" spans="18:18">
      <c r="R8" s="26"/>
    </row>
    <row r="9" ht="14.5" spans="2:20">
      <c r="B9" s="26"/>
      <c r="C9" s="26"/>
      <c r="D9" s="98" t="s">
        <v>15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T9" s="98" t="s">
        <v>16</v>
      </c>
    </row>
    <row r="10" ht="14.5" spans="2:28">
      <c r="B10" s="99" t="s">
        <v>2</v>
      </c>
      <c r="C10" s="99" t="s">
        <v>17</v>
      </c>
      <c r="D10" s="99" t="s">
        <v>18</v>
      </c>
      <c r="E10" s="100" t="s">
        <v>19</v>
      </c>
      <c r="F10" s="100" t="s">
        <v>20</v>
      </c>
      <c r="G10" s="100" t="s">
        <v>21</v>
      </c>
      <c r="H10" s="100" t="s">
        <v>22</v>
      </c>
      <c r="I10" s="100" t="s">
        <v>23</v>
      </c>
      <c r="J10" s="100" t="s">
        <v>24</v>
      </c>
      <c r="K10" s="100" t="s">
        <v>25</v>
      </c>
      <c r="L10" s="104"/>
      <c r="M10" s="104"/>
      <c r="N10" s="104"/>
      <c r="R10" s="99" t="s">
        <v>26</v>
      </c>
      <c r="S10" s="99" t="s">
        <v>2</v>
      </c>
      <c r="T10" s="99" t="s">
        <v>17</v>
      </c>
      <c r="U10" s="99" t="s">
        <v>18</v>
      </c>
      <c r="V10" s="100" t="s">
        <v>19</v>
      </c>
      <c r="W10" s="100" t="s">
        <v>20</v>
      </c>
      <c r="X10" s="100" t="s">
        <v>21</v>
      </c>
      <c r="Y10" s="100" t="s">
        <v>22</v>
      </c>
      <c r="Z10" s="100" t="s">
        <v>23</v>
      </c>
      <c r="AA10" s="100" t="s">
        <v>24</v>
      </c>
      <c r="AB10" s="100" t="s">
        <v>25</v>
      </c>
    </row>
    <row r="11" ht="14.5" spans="2:81">
      <c r="B11" s="69" t="s">
        <v>9</v>
      </c>
      <c r="C11" s="69"/>
      <c r="D11" s="55" t="s">
        <v>27</v>
      </c>
      <c r="E11" s="69"/>
      <c r="F11" s="69"/>
      <c r="G11" s="69"/>
      <c r="H11" s="69"/>
      <c r="I11" s="69"/>
      <c r="J11" s="69"/>
      <c r="K11" s="69"/>
      <c r="L11" s="36"/>
      <c r="M11" s="36"/>
      <c r="N11" s="36"/>
      <c r="R11" s="106" t="s">
        <v>28</v>
      </c>
      <c r="S11" s="90" t="s">
        <v>9</v>
      </c>
      <c r="T11" s="87"/>
      <c r="U11" s="87"/>
      <c r="V11" s="107">
        <v>1</v>
      </c>
      <c r="W11" s="107">
        <v>1</v>
      </c>
      <c r="X11" s="107">
        <v>1</v>
      </c>
      <c r="Y11" s="107">
        <v>1</v>
      </c>
      <c r="Z11" s="107">
        <v>1</v>
      </c>
      <c r="AA11" s="107">
        <v>1</v>
      </c>
      <c r="AB11" s="107">
        <v>1</v>
      </c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</row>
    <row r="12" s="48" customFormat="1" ht="14.5" spans="1:82">
      <c r="A12" s="87"/>
      <c r="B12" s="69"/>
      <c r="C12" s="101" t="s">
        <v>29</v>
      </c>
      <c r="D12" s="69"/>
      <c r="E12" s="69">
        <f>DATA_SOURCE!W18/(SUM(DATA_SOURCE!W18:W26)-SUM(DATA_SOURCE!W20:W21))</f>
        <v>0.6875</v>
      </c>
      <c r="F12" s="69">
        <f>DATA_SOURCE!AV18/(SUM(DATA_SOURCE!AV18:AV26)-SUM(DATA_SOURCE!AV20:AV21))</f>
        <v>0.568181818181818</v>
      </c>
      <c r="G12" s="69">
        <f>DATA_SOURCE!BU18/(SUM(DATA_SOURCE!BU18:BU26)-SUM(DATA_SOURCE!BU20:BU21))</f>
        <v>0.252717391304348</v>
      </c>
      <c r="H12" s="69">
        <f>DATA_SOURCE!CT18/(SUM(DATA_SOURCE!CT18:CT26)-SUM(DATA_SOURCE!CT20:CT21))</f>
        <v>0.774999999999999</v>
      </c>
      <c r="I12" s="69">
        <f>DATA_SOURCE!DS18/(SUM(DATA_SOURCE!DS18:DS26)-SUM(DATA_SOURCE!DS20:DS21))</f>
        <v>0.648648648648648</v>
      </c>
      <c r="J12" s="69">
        <f>DATA_SOURCE!ER18/(SUM(DATA_SOURCE!ER18:ER26)-SUM(DATA_SOURCE!ER20:ER21))</f>
        <v>0.559701492537313</v>
      </c>
      <c r="K12" s="69">
        <f>DATA_SOURCE!FQ18/(SUM(DATA_SOURCE!FQ18:FQ26)-SUM(DATA_SOURCE!FQ20:FQ21))</f>
        <v>0.231788079470199</v>
      </c>
      <c r="L12" s="54"/>
      <c r="M12" s="75">
        <f t="shared" ref="M12:M17" si="0">AVERAGE(E12:K12)</f>
        <v>0.531933918591761</v>
      </c>
      <c r="N12" s="54"/>
      <c r="O12" s="87"/>
      <c r="P12" s="87"/>
      <c r="Q12" s="87"/>
      <c r="R12" s="87" t="s">
        <v>30</v>
      </c>
      <c r="S12" s="90" t="s">
        <v>9</v>
      </c>
      <c r="T12" s="87"/>
      <c r="U12" s="87"/>
      <c r="V12" s="107">
        <v>0.8</v>
      </c>
      <c r="W12" s="107">
        <v>0.8</v>
      </c>
      <c r="X12" s="107">
        <v>0.8</v>
      </c>
      <c r="Y12" s="107">
        <v>0.8</v>
      </c>
      <c r="Z12" s="107">
        <v>0.8</v>
      </c>
      <c r="AA12" s="107">
        <v>0.8</v>
      </c>
      <c r="AB12" s="107">
        <v>0.8</v>
      </c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120"/>
    </row>
    <row r="13" ht="14.5" spans="2:81">
      <c r="B13" s="69"/>
      <c r="C13" s="101" t="s">
        <v>31</v>
      </c>
      <c r="D13" s="69"/>
      <c r="E13" s="69">
        <f>DATA_SOURCE!W19/(SUM(DATA_SOURCE!W18:W26)-SUM(DATA_SOURCE!W20:W21))</f>
        <v>0</v>
      </c>
      <c r="F13" s="69">
        <f>DATA_SOURCE!AV19/(SUM(DATA_SOURCE!AV18:AV26)-SUM(DATA_SOURCE!AV20:AV21))</f>
        <v>0.0984848484848485</v>
      </c>
      <c r="G13" s="69">
        <f>DATA_SOURCE!BU19/(SUM(DATA_SOURCE!BU18:BU26)-SUM(DATA_SOURCE!BU20:BU21))</f>
        <v>0.614130434782609</v>
      </c>
      <c r="H13" s="69">
        <f>DATA_SOURCE!CT19/(SUM(DATA_SOURCE!CT18:CT26)-SUM(DATA_SOURCE!CT20:CT21))</f>
        <v>0.025</v>
      </c>
      <c r="I13" s="69">
        <f>DATA_SOURCE!DS19/(SUM(DATA_SOURCE!DS18:DS26)-SUM(DATA_SOURCE!DS20:DS21))</f>
        <v>0.351351351351351</v>
      </c>
      <c r="J13" s="69">
        <f>DATA_SOURCE!ER19/(SUM(DATA_SOURCE!ER18:ER26)-SUM(DATA_SOURCE!ER20:ER21))</f>
        <v>0.373134328358209</v>
      </c>
      <c r="K13" s="69">
        <f>DATA_SOURCE!FQ19/(SUM(DATA_SOURCE!FQ18:FQ26)-SUM(DATA_SOURCE!FQ20:FQ21))</f>
        <v>0.748344370860927</v>
      </c>
      <c r="L13" s="54"/>
      <c r="M13" s="75">
        <f t="shared" si="0"/>
        <v>0.315777904833992</v>
      </c>
      <c r="N13" s="54"/>
      <c r="O13" s="87"/>
      <c r="P13" s="87"/>
      <c r="Q13" s="87"/>
      <c r="R13" s="84" t="s">
        <v>32</v>
      </c>
      <c r="S13" s="108" t="s">
        <v>9</v>
      </c>
      <c r="T13" s="107"/>
      <c r="U13" s="107"/>
      <c r="V13" s="107">
        <v>100</v>
      </c>
      <c r="W13" s="107">
        <v>100</v>
      </c>
      <c r="X13" s="107">
        <v>100</v>
      </c>
      <c r="Y13" s="107">
        <v>100</v>
      </c>
      <c r="Z13" s="107">
        <v>100</v>
      </c>
      <c r="AA13" s="107">
        <v>100</v>
      </c>
      <c r="AB13" s="107">
        <v>100</v>
      </c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</row>
    <row r="14" ht="14.5" spans="2:81">
      <c r="B14" s="69"/>
      <c r="C14" s="55" t="s">
        <v>33</v>
      </c>
      <c r="D14" s="69"/>
      <c r="E14" s="69">
        <f>DATA_SOURCE!W22/(SUM(DATA_SOURCE!W18:W26)-SUM(DATA_SOURCE!W20:W21))</f>
        <v>0.3125</v>
      </c>
      <c r="F14" s="69">
        <f>DATA_SOURCE!AV22/(SUM(DATA_SOURCE!AV18:AV26)-SUM(DATA_SOURCE!AV20:AV21))</f>
        <v>0.0151515151515151</v>
      </c>
      <c r="G14" s="69">
        <f>DATA_SOURCE!BU22/(SUM(DATA_SOURCE!BU18:BU26)-SUM(DATA_SOURCE!BU20:BU21))</f>
        <v>0.0353260869565218</v>
      </c>
      <c r="H14" s="69">
        <f>DATA_SOURCE!CT22/(SUM(DATA_SOURCE!CT18:CT26)-SUM(DATA_SOURCE!CT20:CT21))</f>
        <v>0</v>
      </c>
      <c r="I14" s="69">
        <f>DATA_SOURCE!DS22/(SUM(DATA_SOURCE!DS18:DS26)-SUM(DATA_SOURCE!DS20:DS21))</f>
        <v>0</v>
      </c>
      <c r="J14" s="69">
        <f>DATA_SOURCE!ER22/(SUM(DATA_SOURCE!ER18:ER26)-SUM(DATA_SOURCE!ER20:ER21))</f>
        <v>0</v>
      </c>
      <c r="K14" s="69">
        <f>DATA_SOURCE!FQ22/(SUM(DATA_SOURCE!FQ18:FQ26)-SUM(DATA_SOURCE!FQ20:FQ21))</f>
        <v>0</v>
      </c>
      <c r="L14" s="54"/>
      <c r="M14" s="75">
        <f t="shared" si="0"/>
        <v>0.051853943158291</v>
      </c>
      <c r="N14" s="54"/>
      <c r="O14" s="87"/>
      <c r="P14" s="87"/>
      <c r="Q14" s="87"/>
      <c r="R14" s="106" t="s">
        <v>28</v>
      </c>
      <c r="S14" s="90" t="s">
        <v>13</v>
      </c>
      <c r="T14" s="87"/>
      <c r="U14" s="87"/>
      <c r="V14" s="107">
        <v>1</v>
      </c>
      <c r="W14" s="107">
        <v>1</v>
      </c>
      <c r="X14" s="107">
        <v>0.8</v>
      </c>
      <c r="Y14" s="107">
        <v>0.8</v>
      </c>
      <c r="Z14" s="107">
        <v>0.8</v>
      </c>
      <c r="AA14" s="107">
        <v>0.8</v>
      </c>
      <c r="AB14" s="107">
        <v>0.8</v>
      </c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</row>
    <row r="15" ht="14.5" spans="2:81">
      <c r="B15" s="69"/>
      <c r="C15" s="52" t="s">
        <v>34</v>
      </c>
      <c r="D15" s="69"/>
      <c r="E15" s="69">
        <f>DATA_SOURCE!W23/(SUM(DATA_SOURCE!W18:W26)-SUM(DATA_SOURCE!W20:W21))</f>
        <v>0</v>
      </c>
      <c r="F15" s="69">
        <f>DATA_SOURCE!AV23/(SUM(DATA_SOURCE!AV18:AV26)-SUM(DATA_SOURCE!AV20:AV21))</f>
        <v>0.00757575757575757</v>
      </c>
      <c r="G15" s="69">
        <f>DATA_SOURCE!BU23/(SUM(DATA_SOURCE!BU18:BU26)-SUM(DATA_SOURCE!BU20:BU21))</f>
        <v>0.00815217391304348</v>
      </c>
      <c r="H15" s="69">
        <f>DATA_SOURCE!CT23/(SUM(DATA_SOURCE!CT18:CT26)-SUM(DATA_SOURCE!CT20:CT21))</f>
        <v>0</v>
      </c>
      <c r="I15" s="69">
        <f>DATA_SOURCE!DS23/(SUM(DATA_SOURCE!DS18:DS26)-SUM(DATA_SOURCE!DS20:DS21))</f>
        <v>0</v>
      </c>
      <c r="J15" s="69">
        <f>DATA_SOURCE!ER23/(SUM(DATA_SOURCE!ER18:ER26)-SUM(DATA_SOURCE!ER20:ER21))</f>
        <v>0</v>
      </c>
      <c r="K15" s="69">
        <f>DATA_SOURCE!FQ23/(SUM(DATA_SOURCE!FQ18:FQ26)-SUM(DATA_SOURCE!FQ20:FQ21))</f>
        <v>0</v>
      </c>
      <c r="L15" s="54"/>
      <c r="M15" s="75">
        <f t="shared" si="0"/>
        <v>0.00224684735554301</v>
      </c>
      <c r="N15" s="54"/>
      <c r="O15" s="87"/>
      <c r="P15" s="87"/>
      <c r="Q15" s="87"/>
      <c r="R15" s="87" t="s">
        <v>30</v>
      </c>
      <c r="S15" s="90" t="s">
        <v>13</v>
      </c>
      <c r="T15" s="87"/>
      <c r="U15" s="87"/>
      <c r="V15" s="107">
        <v>0.8</v>
      </c>
      <c r="W15" s="107">
        <v>0.8</v>
      </c>
      <c r="X15" s="107">
        <v>0.8</v>
      </c>
      <c r="Y15" s="107">
        <v>0.8</v>
      </c>
      <c r="Z15" s="107">
        <v>0.8</v>
      </c>
      <c r="AA15" s="107">
        <v>0.8</v>
      </c>
      <c r="AB15" s="107">
        <v>0.8</v>
      </c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</row>
    <row r="16" ht="14.5" spans="2:81">
      <c r="B16" s="69"/>
      <c r="C16" s="55" t="s">
        <v>35</v>
      </c>
      <c r="D16" s="69"/>
      <c r="E16" s="69">
        <f>DATA_SOURCE!W24/(SUM(DATA_SOURCE!W18:W26)-SUM(DATA_SOURCE!W20:W21))</f>
        <v>0</v>
      </c>
      <c r="F16" s="69">
        <f>DATA_SOURCE!AV24/(SUM(DATA_SOURCE!AV18:AV26)-SUM(DATA_SOURCE!AV20:AV21))</f>
        <v>0.00757575757575757</v>
      </c>
      <c r="G16" s="69">
        <f>DATA_SOURCE!BU24/(SUM(DATA_SOURCE!BU18:BU26)-SUM(DATA_SOURCE!BU20:BU21))</f>
        <v>0</v>
      </c>
      <c r="H16" s="69">
        <f>DATA_SOURCE!CT24/(SUM(DATA_SOURCE!CT18:CT26)-SUM(DATA_SOURCE!CT20:CT21))</f>
        <v>0</v>
      </c>
      <c r="I16" s="69">
        <f>DATA_SOURCE!DS24/(SUM(DATA_SOURCE!DS18:DS26)-SUM(DATA_SOURCE!DS20:DS21))</f>
        <v>0</v>
      </c>
      <c r="J16" s="69">
        <f>DATA_SOURCE!ER24/(SUM(DATA_SOURCE!ER18:ER26)-SUM(DATA_SOURCE!ER20:ER21))</f>
        <v>0</v>
      </c>
      <c r="K16" s="69">
        <f>DATA_SOURCE!FQ24/(SUM(DATA_SOURCE!FQ18:FQ26)-SUM(DATA_SOURCE!FQ20:FQ21))</f>
        <v>0.0132450331125828</v>
      </c>
      <c r="L16" s="54"/>
      <c r="M16" s="75">
        <f t="shared" si="0"/>
        <v>0.00297439866976291</v>
      </c>
      <c r="N16" s="54"/>
      <c r="O16" s="87"/>
      <c r="P16" s="87"/>
      <c r="Q16" s="87"/>
      <c r="R16" s="84" t="s">
        <v>32</v>
      </c>
      <c r="S16" s="108" t="s">
        <v>13</v>
      </c>
      <c r="T16" s="107"/>
      <c r="U16" s="107"/>
      <c r="V16" s="107">
        <v>100</v>
      </c>
      <c r="W16" s="107">
        <v>100</v>
      </c>
      <c r="X16" s="107">
        <v>100</v>
      </c>
      <c r="Y16" s="107">
        <v>100</v>
      </c>
      <c r="Z16" s="107">
        <v>100</v>
      </c>
      <c r="AA16" s="107">
        <v>100</v>
      </c>
      <c r="AB16" s="107">
        <v>100</v>
      </c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</row>
    <row r="17" ht="14.5" spans="2:81">
      <c r="B17" s="69"/>
      <c r="C17" s="55" t="s">
        <v>36</v>
      </c>
      <c r="D17" s="69"/>
      <c r="E17" s="69">
        <f>DATA_SOURCE!W25/(SUM(DATA_SOURCE!W18:W26)-SUM(DATA_SOURCE!W20:W21))</f>
        <v>0</v>
      </c>
      <c r="F17" s="69">
        <f>DATA_SOURCE!AV25/(SUM(DATA_SOURCE!AV18:AV26)-SUM(DATA_SOURCE!AV20:AV21))</f>
        <v>0.303030303030303</v>
      </c>
      <c r="G17" s="69">
        <f>DATA_SOURCE!BU25/(SUM(DATA_SOURCE!BU18:BU26)-SUM(DATA_SOURCE!BU20:BU21))</f>
        <v>0.0896739130434783</v>
      </c>
      <c r="H17" s="69">
        <f>DATA_SOURCE!CT25/(SUM(DATA_SOURCE!CT18:CT26)-SUM(DATA_SOURCE!CT20:CT21))</f>
        <v>0.2</v>
      </c>
      <c r="I17" s="69">
        <f>DATA_SOURCE!DS25/(SUM(DATA_SOURCE!DS18:DS26)-SUM(DATA_SOURCE!DS20:DS21))</f>
        <v>0</v>
      </c>
      <c r="J17" s="69">
        <f>DATA_SOURCE!ER25/(SUM(DATA_SOURCE!ER18:ER26)-SUM(DATA_SOURCE!ER20:ER21))</f>
        <v>0.0671641791044776</v>
      </c>
      <c r="K17" s="69">
        <f>DATA_SOURCE!FQ25/(SUM(DATA_SOURCE!FQ18:FQ26)-SUM(DATA_SOURCE!FQ20:FQ21))</f>
        <v>0.00662251655629139</v>
      </c>
      <c r="L17" s="54"/>
      <c r="M17" s="75">
        <f t="shared" si="0"/>
        <v>0.09521298739065</v>
      </c>
      <c r="N17" s="54"/>
      <c r="O17" s="87"/>
      <c r="P17" s="87"/>
      <c r="Q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</row>
    <row r="18" ht="14.5" spans="2:81">
      <c r="B18" s="69" t="s">
        <v>13</v>
      </c>
      <c r="C18" s="69"/>
      <c r="D18" s="55" t="s">
        <v>37</v>
      </c>
      <c r="E18" s="69"/>
      <c r="F18" s="69"/>
      <c r="G18" s="69"/>
      <c r="H18" s="69"/>
      <c r="I18" s="69"/>
      <c r="J18" s="69"/>
      <c r="K18" s="69"/>
      <c r="L18" s="54"/>
      <c r="M18" s="36"/>
      <c r="N18" s="54"/>
      <c r="O18" s="87"/>
      <c r="P18" s="87"/>
      <c r="Q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</row>
    <row r="19" s="48" customFormat="1" ht="14.5" spans="1:82">
      <c r="A19" s="87"/>
      <c r="B19" s="54"/>
      <c r="C19" s="55" t="s">
        <v>38</v>
      </c>
      <c r="D19" s="69"/>
      <c r="E19" s="69">
        <f>1-E20</f>
        <v>0.196808510638298</v>
      </c>
      <c r="F19" s="69">
        <f t="shared" ref="F19:K19" si="1">1-F20</f>
        <v>0.217886178861789</v>
      </c>
      <c r="G19" s="69">
        <f t="shared" si="1"/>
        <v>0.324742268041237</v>
      </c>
      <c r="H19" s="69">
        <f t="shared" si="1"/>
        <v>0.251489868891538</v>
      </c>
      <c r="I19" s="69">
        <f t="shared" si="1"/>
        <v>0.191111111111111</v>
      </c>
      <c r="J19" s="69">
        <f t="shared" si="1"/>
        <v>0.288335517693316</v>
      </c>
      <c r="K19" s="69">
        <f t="shared" si="1"/>
        <v>0.191729323308271</v>
      </c>
      <c r="L19" s="54"/>
      <c r="M19" s="75">
        <f>AVERAGE(E19:K19)</f>
        <v>0.237443254077937</v>
      </c>
      <c r="N19" s="54"/>
      <c r="O19" s="87"/>
      <c r="P19" s="87"/>
      <c r="Q19" s="87"/>
      <c r="R19"/>
      <c r="S19"/>
      <c r="T19"/>
      <c r="U19"/>
      <c r="V19"/>
      <c r="W19"/>
      <c r="X19"/>
      <c r="Y19"/>
      <c r="Z19"/>
      <c r="AA19"/>
      <c r="AB19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120"/>
    </row>
    <row r="20" ht="14.5" spans="2:17">
      <c r="B20" s="69"/>
      <c r="C20" s="69" t="s">
        <v>39</v>
      </c>
      <c r="D20" s="69"/>
      <c r="E20" s="69">
        <f>DATA_SOURCE!W32/(DATA_SOURCE!W32+DATA_SOURCE!W31)</f>
        <v>0.803191489361702</v>
      </c>
      <c r="F20" s="69">
        <f>DATA_SOURCE!AV32/(DATA_SOURCE!AV32+DATA_SOURCE!AV31)</f>
        <v>0.782113821138211</v>
      </c>
      <c r="G20" s="69">
        <f>DATA_SOURCE!BU32/(DATA_SOURCE!BU32+DATA_SOURCE!BU31)</f>
        <v>0.675257731958763</v>
      </c>
      <c r="H20" s="69">
        <f>DATA_SOURCE!CT32/(DATA_SOURCE!CT32+DATA_SOURCE!CT31)</f>
        <v>0.748510131108462</v>
      </c>
      <c r="I20" s="69">
        <f>DATA_SOURCE!DS32/(DATA_SOURCE!DS32+DATA_SOURCE!DS31)</f>
        <v>0.808888888888889</v>
      </c>
      <c r="J20" s="69">
        <f>DATA_SOURCE!ER32/(DATA_SOURCE!ER32+DATA_SOURCE!ER31)</f>
        <v>0.711664482306684</v>
      </c>
      <c r="K20" s="69">
        <f>DATA_SOURCE!FQ32/(DATA_SOURCE!FQ32+DATA_SOURCE!FQ31)</f>
        <v>0.808270676691729</v>
      </c>
      <c r="L20" s="54"/>
      <c r="M20" s="75">
        <f>AVERAGE(E20:K20)</f>
        <v>0.762556745922063</v>
      </c>
      <c r="N20" s="54"/>
      <c r="O20" s="87"/>
      <c r="P20" s="87"/>
      <c r="Q20" s="87"/>
    </row>
    <row r="21" spans="12:12">
      <c r="L21" s="87"/>
    </row>
    <row r="22" ht="14.5" spans="2:28">
      <c r="B22" s="26"/>
      <c r="C22" s="26"/>
      <c r="D22" s="26"/>
      <c r="E22" s="26"/>
      <c r="F22" s="26"/>
      <c r="G22" s="26"/>
      <c r="H22" s="26"/>
      <c r="I22" s="26"/>
      <c r="J22" s="26"/>
      <c r="K22" s="26"/>
      <c r="R22" s="109"/>
      <c r="S22" s="109"/>
      <c r="T22" s="110" t="s">
        <v>40</v>
      </c>
      <c r="U22" s="109"/>
      <c r="V22" s="109"/>
      <c r="W22" s="109"/>
      <c r="X22" s="109"/>
      <c r="Y22" s="109"/>
      <c r="Z22" s="109"/>
      <c r="AA22" s="109"/>
      <c r="AB22" s="109"/>
    </row>
    <row r="23" ht="14.5" spans="18:28">
      <c r="R23" s="111"/>
      <c r="S23" s="111" t="s">
        <v>2</v>
      </c>
      <c r="T23" s="111" t="s">
        <v>17</v>
      </c>
      <c r="U23" s="111" t="s">
        <v>18</v>
      </c>
      <c r="V23" s="112" t="s">
        <v>19</v>
      </c>
      <c r="W23" s="112" t="s">
        <v>20</v>
      </c>
      <c r="X23" s="112" t="s">
        <v>21</v>
      </c>
      <c r="Y23" s="112" t="s">
        <v>22</v>
      </c>
      <c r="Z23" s="112" t="s">
        <v>23</v>
      </c>
      <c r="AA23" s="112" t="s">
        <v>24</v>
      </c>
      <c r="AB23" s="112" t="s">
        <v>25</v>
      </c>
    </row>
    <row r="24" ht="14.5" spans="18:39">
      <c r="R24" s="113"/>
      <c r="S24" s="114" t="s">
        <v>9</v>
      </c>
      <c r="T24" s="109"/>
      <c r="U24" s="109"/>
      <c r="V24" s="109">
        <f>AG24*Demands!P13</f>
        <v>3.2</v>
      </c>
      <c r="W24" s="109">
        <f>AH24*Demands!Q13</f>
        <v>13.2</v>
      </c>
      <c r="X24" s="109">
        <f>AI24*Demands!R13</f>
        <v>36.7</v>
      </c>
      <c r="Y24" s="109">
        <f>AJ24*Demands!S13</f>
        <v>4</v>
      </c>
      <c r="Z24" s="109">
        <f>AK24*Demands!T13</f>
        <v>7.5</v>
      </c>
      <c r="AA24" s="109">
        <f>AL24*Demands!U13</f>
        <v>13.4</v>
      </c>
      <c r="AB24" s="109">
        <f>AM24*Demands!V13</f>
        <v>15.1</v>
      </c>
      <c r="AG24" s="115">
        <f>Demands!P8</f>
        <v>7.4</v>
      </c>
      <c r="AH24" s="115">
        <f>Demands!Q8</f>
        <v>34.2</v>
      </c>
      <c r="AI24" s="115">
        <f>Demands!R8</f>
        <v>60</v>
      </c>
      <c r="AJ24" s="115">
        <f>Demands!S8</f>
        <v>24.9</v>
      </c>
      <c r="AK24" s="115">
        <f>Demands!T8</f>
        <v>74.5</v>
      </c>
      <c r="AL24" s="115">
        <f>Demands!U8</f>
        <v>56.6</v>
      </c>
      <c r="AM24" s="115">
        <f>Demands!V8</f>
        <v>32.3</v>
      </c>
    </row>
    <row r="25" ht="14.5" spans="18:28">
      <c r="R25" s="109"/>
      <c r="S25" s="113" t="s">
        <v>13</v>
      </c>
      <c r="T25" s="115"/>
      <c r="U25" s="115"/>
      <c r="V25" s="115">
        <f t="shared" ref="V25:AB25" si="2">AG24-V24</f>
        <v>4.2</v>
      </c>
      <c r="W25" s="115">
        <f t="shared" si="2"/>
        <v>21</v>
      </c>
      <c r="X25" s="115">
        <f t="shared" si="2"/>
        <v>23.3</v>
      </c>
      <c r="Y25" s="115">
        <f t="shared" si="2"/>
        <v>20.9</v>
      </c>
      <c r="Z25" s="115">
        <f t="shared" si="2"/>
        <v>67</v>
      </c>
      <c r="AA25" s="115">
        <f t="shared" si="2"/>
        <v>43.2</v>
      </c>
      <c r="AB25" s="115">
        <f t="shared" si="2"/>
        <v>17.2</v>
      </c>
    </row>
    <row r="26" ht="14.5" spans="18:28">
      <c r="R26" s="116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</row>
    <row r="27" ht="14.5" spans="4:28">
      <c r="D27" t="s">
        <v>41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18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</row>
    <row r="28" ht="15.5" spans="4:28">
      <c r="D28" t="s">
        <v>42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17"/>
      <c r="S28" s="117"/>
      <c r="T28" s="119" t="s">
        <v>43</v>
      </c>
      <c r="U28" s="117"/>
      <c r="V28" s="117"/>
      <c r="W28" s="117"/>
      <c r="X28" s="117"/>
      <c r="Y28" s="117"/>
      <c r="Z28" s="117"/>
      <c r="AA28" s="117"/>
      <c r="AB28" s="117"/>
    </row>
    <row r="29" ht="14.5" spans="18:18">
      <c r="R29" s="75"/>
    </row>
    <row r="30" ht="14.5" spans="18:18">
      <c r="R30" s="106"/>
    </row>
    <row r="31" spans="18:18">
      <c r="R31" s="87"/>
    </row>
    <row r="32" ht="15.5" spans="2:20">
      <c r="B32" s="26"/>
      <c r="C32" s="26"/>
      <c r="D32" s="98" t="s">
        <v>44</v>
      </c>
      <c r="E32" s="26"/>
      <c r="F32" s="26"/>
      <c r="G32" s="102"/>
      <c r="H32" s="26"/>
      <c r="I32" s="26"/>
      <c r="J32" s="26"/>
      <c r="K32" s="26"/>
      <c r="R32" s="69"/>
      <c r="T32" s="36"/>
    </row>
    <row r="33" ht="14.5" spans="2:18">
      <c r="B33" s="99" t="s">
        <v>2</v>
      </c>
      <c r="C33" s="99" t="s">
        <v>17</v>
      </c>
      <c r="D33" s="99" t="s">
        <v>18</v>
      </c>
      <c r="E33" s="100" t="s">
        <v>19</v>
      </c>
      <c r="F33" s="100" t="s">
        <v>20</v>
      </c>
      <c r="G33" s="100" t="s">
        <v>21</v>
      </c>
      <c r="H33" s="100" t="s">
        <v>22</v>
      </c>
      <c r="I33" s="100" t="s">
        <v>23</v>
      </c>
      <c r="J33" s="100" t="s">
        <v>24</v>
      </c>
      <c r="K33" s="100" t="s">
        <v>25</v>
      </c>
      <c r="R33" s="87"/>
    </row>
    <row r="34" ht="14.5" spans="2:18">
      <c r="B34" s="69" t="s">
        <v>9</v>
      </c>
      <c r="C34" s="69"/>
      <c r="D34" s="55" t="s">
        <v>27</v>
      </c>
      <c r="E34" s="69"/>
      <c r="F34" s="69"/>
      <c r="G34" s="69"/>
      <c r="H34" s="69"/>
      <c r="I34" s="69"/>
      <c r="J34" s="69"/>
      <c r="K34" s="69"/>
      <c r="R34" s="87"/>
    </row>
    <row r="35" ht="14.5" spans="2:18">
      <c r="B35" s="69"/>
      <c r="C35" s="101" t="s">
        <v>29</v>
      </c>
      <c r="D35" s="69"/>
      <c r="E35" s="69">
        <f t="shared" ref="E35:K35" si="3">E12*100%</f>
        <v>0.6875</v>
      </c>
      <c r="F35" s="69">
        <f t="shared" si="3"/>
        <v>0.568181818181818</v>
      </c>
      <c r="G35" s="69">
        <f t="shared" si="3"/>
        <v>0.252717391304348</v>
      </c>
      <c r="H35" s="69">
        <f t="shared" si="3"/>
        <v>0.774999999999999</v>
      </c>
      <c r="I35" s="69">
        <f t="shared" si="3"/>
        <v>0.648648648648648</v>
      </c>
      <c r="J35" s="69">
        <f t="shared" si="3"/>
        <v>0.559701492537313</v>
      </c>
      <c r="K35" s="69">
        <f t="shared" si="3"/>
        <v>0.231788079470199</v>
      </c>
      <c r="R35" s="87"/>
    </row>
    <row r="36" ht="14.5" spans="2:18">
      <c r="B36" s="69"/>
      <c r="C36" s="101" t="s">
        <v>31</v>
      </c>
      <c r="D36" s="69"/>
      <c r="E36" s="69">
        <f t="shared" ref="E36:K36" si="4">E13*100%</f>
        <v>0</v>
      </c>
      <c r="F36" s="69">
        <f t="shared" si="4"/>
        <v>0.0984848484848485</v>
      </c>
      <c r="G36" s="69">
        <f t="shared" si="4"/>
        <v>0.614130434782609</v>
      </c>
      <c r="H36" s="69">
        <f t="shared" si="4"/>
        <v>0.025</v>
      </c>
      <c r="I36" s="69">
        <f t="shared" si="4"/>
        <v>0.351351351351351</v>
      </c>
      <c r="J36" s="69">
        <f t="shared" si="4"/>
        <v>0.373134328358209</v>
      </c>
      <c r="K36" s="69">
        <f t="shared" si="4"/>
        <v>0.748344370860927</v>
      </c>
      <c r="R36" s="87"/>
    </row>
    <row r="37" ht="14.5" spans="2:18">
      <c r="B37" s="69"/>
      <c r="C37" s="55" t="s">
        <v>33</v>
      </c>
      <c r="D37" s="69"/>
      <c r="E37" s="69">
        <f t="shared" ref="E37:K37" si="5">E14*100%</f>
        <v>0.3125</v>
      </c>
      <c r="F37" s="69">
        <f t="shared" si="5"/>
        <v>0.0151515151515151</v>
      </c>
      <c r="G37" s="69">
        <f t="shared" si="5"/>
        <v>0.0353260869565218</v>
      </c>
      <c r="H37" s="69">
        <f t="shared" si="5"/>
        <v>0</v>
      </c>
      <c r="I37" s="69">
        <f t="shared" si="5"/>
        <v>0</v>
      </c>
      <c r="J37" s="69">
        <f t="shared" si="5"/>
        <v>0</v>
      </c>
      <c r="K37" s="69">
        <f t="shared" si="5"/>
        <v>0</v>
      </c>
      <c r="R37" s="87"/>
    </row>
    <row r="38" ht="14.5" spans="2:18">
      <c r="B38" s="69"/>
      <c r="C38" s="52" t="s">
        <v>34</v>
      </c>
      <c r="D38" s="69"/>
      <c r="E38" s="69">
        <f t="shared" ref="E38:K38" si="6">E15*100%</f>
        <v>0</v>
      </c>
      <c r="F38" s="69">
        <f t="shared" si="6"/>
        <v>0.00757575757575757</v>
      </c>
      <c r="G38" s="69">
        <f t="shared" si="6"/>
        <v>0.00815217391304348</v>
      </c>
      <c r="H38" s="69">
        <f t="shared" si="6"/>
        <v>0</v>
      </c>
      <c r="I38" s="69">
        <f t="shared" si="6"/>
        <v>0</v>
      </c>
      <c r="J38" s="69">
        <f t="shared" si="6"/>
        <v>0</v>
      </c>
      <c r="K38" s="69">
        <f t="shared" si="6"/>
        <v>0</v>
      </c>
      <c r="R38" s="87"/>
    </row>
    <row r="39" ht="14.5" spans="2:11">
      <c r="B39" s="69"/>
      <c r="C39" s="55" t="s">
        <v>35</v>
      </c>
      <c r="D39" s="69"/>
      <c r="E39" s="69">
        <f t="shared" ref="E39:K39" si="7">E16*100%</f>
        <v>0</v>
      </c>
      <c r="F39" s="69">
        <f t="shared" si="7"/>
        <v>0.00757575757575757</v>
      </c>
      <c r="G39" s="69">
        <f t="shared" si="7"/>
        <v>0</v>
      </c>
      <c r="H39" s="69">
        <f t="shared" si="7"/>
        <v>0</v>
      </c>
      <c r="I39" s="69">
        <f t="shared" si="7"/>
        <v>0</v>
      </c>
      <c r="J39" s="69">
        <f t="shared" si="7"/>
        <v>0</v>
      </c>
      <c r="K39" s="69">
        <f t="shared" si="7"/>
        <v>0.0132450331125828</v>
      </c>
    </row>
    <row r="40" ht="14.5" spans="2:11">
      <c r="B40" s="69"/>
      <c r="C40" s="55" t="s">
        <v>36</v>
      </c>
      <c r="D40" s="69"/>
      <c r="E40" s="69">
        <f t="shared" ref="E40:K40" si="8">E17*100%</f>
        <v>0</v>
      </c>
      <c r="F40" s="69">
        <f t="shared" si="8"/>
        <v>0.303030303030303</v>
      </c>
      <c r="G40" s="69">
        <f t="shared" si="8"/>
        <v>0.0896739130434783</v>
      </c>
      <c r="H40" s="69">
        <f t="shared" si="8"/>
        <v>0.2</v>
      </c>
      <c r="I40" s="69">
        <f t="shared" si="8"/>
        <v>0</v>
      </c>
      <c r="J40" s="69">
        <f t="shared" si="8"/>
        <v>0.0671641791044776</v>
      </c>
      <c r="K40" s="69">
        <f t="shared" si="8"/>
        <v>0.00662251655629139</v>
      </c>
    </row>
    <row r="41" ht="14.5" spans="2:11">
      <c r="B41" s="69" t="s">
        <v>13</v>
      </c>
      <c r="C41" s="69"/>
      <c r="D41" s="55" t="s">
        <v>37</v>
      </c>
      <c r="E41" s="69"/>
      <c r="F41" s="69"/>
      <c r="G41" s="69"/>
      <c r="H41" s="69"/>
      <c r="I41" s="69"/>
      <c r="J41" s="69"/>
      <c r="K41" s="69"/>
    </row>
    <row r="42" ht="14.5" spans="2:11">
      <c r="B42" s="69"/>
      <c r="C42" s="55" t="s">
        <v>38</v>
      </c>
      <c r="D42" s="69"/>
      <c r="E42" s="69">
        <f t="shared" ref="E42:K42" si="9">E19*100%</f>
        <v>0.196808510638298</v>
      </c>
      <c r="F42" s="69">
        <f t="shared" si="9"/>
        <v>0.217886178861789</v>
      </c>
      <c r="G42" s="69">
        <f t="shared" si="9"/>
        <v>0.324742268041237</v>
      </c>
      <c r="H42" s="69">
        <f t="shared" si="9"/>
        <v>0.251489868891538</v>
      </c>
      <c r="I42" s="69">
        <f t="shared" si="9"/>
        <v>0.191111111111111</v>
      </c>
      <c r="J42" s="69">
        <f t="shared" si="9"/>
        <v>0.288335517693316</v>
      </c>
      <c r="K42" s="69">
        <f t="shared" si="9"/>
        <v>0.191729323308271</v>
      </c>
    </row>
    <row r="43" ht="14.5" spans="2:11">
      <c r="B43" s="69"/>
      <c r="C43" s="69" t="s">
        <v>39</v>
      </c>
      <c r="D43" s="69"/>
      <c r="E43" s="69">
        <f t="shared" ref="E43:K43" si="10">E20*100%</f>
        <v>0.803191489361702</v>
      </c>
      <c r="F43" s="69">
        <f t="shared" si="10"/>
        <v>0.782113821138211</v>
      </c>
      <c r="G43" s="69">
        <f t="shared" si="10"/>
        <v>0.675257731958763</v>
      </c>
      <c r="H43" s="69">
        <f t="shared" si="10"/>
        <v>0.748510131108462</v>
      </c>
      <c r="I43" s="69">
        <f t="shared" si="10"/>
        <v>0.808888888888889</v>
      </c>
      <c r="J43" s="69">
        <f t="shared" si="10"/>
        <v>0.711664482306684</v>
      </c>
      <c r="K43" s="69">
        <f t="shared" si="10"/>
        <v>0.808270676691729</v>
      </c>
    </row>
    <row r="62" ht="14.5" spans="1:14">
      <c r="A62" s="54"/>
      <c r="B62" s="69"/>
      <c r="C62" s="69"/>
      <c r="D62" s="103"/>
      <c r="E62" s="69"/>
      <c r="F62" s="69"/>
      <c r="G62" s="69"/>
      <c r="H62" s="69"/>
      <c r="I62" s="69"/>
      <c r="J62" s="69"/>
      <c r="K62" s="69"/>
      <c r="L62" s="54"/>
      <c r="M62" s="54"/>
      <c r="N62" s="54"/>
    </row>
    <row r="63" ht="14.5" spans="1:14">
      <c r="A63" s="96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54"/>
      <c r="M63" s="54"/>
      <c r="N63" s="54"/>
    </row>
    <row r="64" spans="1:1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</row>
    <row r="65" spans="1:14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ht="14.5" spans="1:14">
      <c r="A66" s="54"/>
      <c r="B66" s="69"/>
      <c r="C66" s="69"/>
      <c r="D66" s="103"/>
      <c r="E66" s="69"/>
      <c r="F66" s="69"/>
      <c r="G66" s="69"/>
      <c r="H66" s="69"/>
      <c r="I66" s="69"/>
      <c r="J66" s="69"/>
      <c r="K66" s="69"/>
      <c r="L66" s="69"/>
      <c r="M66" s="69"/>
      <c r="N66" s="54"/>
    </row>
    <row r="67" ht="14.5" spans="1:14">
      <c r="A67" s="54"/>
      <c r="B67" s="96"/>
      <c r="C67" s="96"/>
      <c r="D67" s="96"/>
      <c r="E67" s="104"/>
      <c r="F67" s="104"/>
      <c r="G67" s="104"/>
      <c r="H67" s="104"/>
      <c r="I67" s="104"/>
      <c r="J67" s="104"/>
      <c r="K67" s="104"/>
      <c r="L67" s="104"/>
      <c r="M67" s="104"/>
      <c r="N67" s="54"/>
    </row>
    <row r="68" ht="14.5" spans="1:14">
      <c r="A68" s="54"/>
      <c r="B68" s="69"/>
      <c r="C68" s="69"/>
      <c r="D68" s="55"/>
      <c r="E68" s="69"/>
      <c r="F68" s="69"/>
      <c r="G68" s="69"/>
      <c r="H68" s="69"/>
      <c r="I68" s="69"/>
      <c r="J68" s="69"/>
      <c r="K68" s="69"/>
      <c r="L68" s="54"/>
      <c r="M68" s="54"/>
      <c r="N68" s="54"/>
    </row>
    <row r="69" ht="14.5" spans="1:14">
      <c r="A69" s="54"/>
      <c r="B69" s="69"/>
      <c r="C69" s="101"/>
      <c r="D69" s="69"/>
      <c r="E69" s="69"/>
      <c r="F69" s="69"/>
      <c r="G69" s="69"/>
      <c r="H69" s="69"/>
      <c r="I69" s="69"/>
      <c r="J69" s="69"/>
      <c r="K69" s="69"/>
      <c r="L69" s="54"/>
      <c r="M69" s="69"/>
      <c r="N69" s="54"/>
    </row>
    <row r="70" ht="14.5" spans="1:14">
      <c r="A70" s="54"/>
      <c r="B70" s="69"/>
      <c r="C70" s="101"/>
      <c r="D70" s="69"/>
      <c r="E70" s="69"/>
      <c r="F70" s="69"/>
      <c r="G70" s="69"/>
      <c r="H70" s="69"/>
      <c r="I70" s="69"/>
      <c r="J70" s="69"/>
      <c r="K70" s="69"/>
      <c r="L70" s="54"/>
      <c r="M70" s="69"/>
      <c r="N70" s="54"/>
    </row>
    <row r="71" ht="14.5" spans="1:14">
      <c r="A71" s="54"/>
      <c r="B71" s="69"/>
      <c r="C71" s="55"/>
      <c r="D71" s="69"/>
      <c r="E71" s="69"/>
      <c r="F71" s="69"/>
      <c r="G71" s="69"/>
      <c r="H71" s="69"/>
      <c r="I71" s="69"/>
      <c r="J71" s="69"/>
      <c r="K71" s="69"/>
      <c r="L71" s="54"/>
      <c r="M71" s="69"/>
      <c r="N71" s="54"/>
    </row>
    <row r="72" ht="14.5" spans="1:14">
      <c r="A72" s="54"/>
      <c r="B72" s="69"/>
      <c r="C72" s="52"/>
      <c r="D72" s="69"/>
      <c r="E72" s="69"/>
      <c r="F72" s="69"/>
      <c r="G72" s="69"/>
      <c r="H72" s="69"/>
      <c r="I72" s="69"/>
      <c r="J72" s="69"/>
      <c r="K72" s="69"/>
      <c r="L72" s="54"/>
      <c r="M72" s="69"/>
      <c r="N72" s="54"/>
    </row>
    <row r="73" ht="14.5" spans="1:14">
      <c r="A73" s="54"/>
      <c r="B73" s="69"/>
      <c r="C73" s="55"/>
      <c r="D73" s="69"/>
      <c r="E73" s="69"/>
      <c r="F73" s="69"/>
      <c r="G73" s="69"/>
      <c r="H73" s="69"/>
      <c r="I73" s="69"/>
      <c r="J73" s="69"/>
      <c r="K73" s="69"/>
      <c r="L73" s="54"/>
      <c r="M73" s="69"/>
      <c r="N73" s="54"/>
    </row>
    <row r="74" ht="14.5" spans="1:14">
      <c r="A74" s="54"/>
      <c r="B74" s="69"/>
      <c r="C74" s="55"/>
      <c r="D74" s="69"/>
      <c r="E74" s="69"/>
      <c r="F74" s="69"/>
      <c r="G74" s="69"/>
      <c r="H74" s="69"/>
      <c r="I74" s="69"/>
      <c r="J74" s="69"/>
      <c r="K74" s="69"/>
      <c r="L74" s="54"/>
      <c r="M74" s="69"/>
      <c r="N74" s="54"/>
    </row>
    <row r="75" ht="14.5" spans="1:14">
      <c r="A75" s="54"/>
      <c r="B75" s="69"/>
      <c r="C75" s="55"/>
      <c r="D75" s="69"/>
      <c r="E75" s="69"/>
      <c r="F75" s="69"/>
      <c r="G75" s="69"/>
      <c r="H75" s="69"/>
      <c r="I75" s="69"/>
      <c r="J75" s="69"/>
      <c r="K75" s="69"/>
      <c r="L75" s="54"/>
      <c r="M75" s="69"/>
      <c r="N75" s="54"/>
    </row>
    <row r="76" ht="14.5" spans="1:14">
      <c r="A76" s="54"/>
      <c r="B76" s="69"/>
      <c r="C76" s="69"/>
      <c r="D76" s="55"/>
      <c r="E76" s="69"/>
      <c r="F76" s="69"/>
      <c r="G76" s="69"/>
      <c r="H76" s="69"/>
      <c r="I76" s="69"/>
      <c r="J76" s="69"/>
      <c r="K76" s="69"/>
      <c r="L76" s="54"/>
      <c r="M76" s="54"/>
      <c r="N76" s="54"/>
    </row>
    <row r="77" ht="14.5" spans="1:14">
      <c r="A77" s="54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54"/>
      <c r="M77" s="69"/>
      <c r="N77" s="54"/>
    </row>
    <row r="78" ht="14.5" spans="1:14">
      <c r="A78" s="54"/>
      <c r="B78" s="69"/>
      <c r="C78" s="55"/>
      <c r="D78" s="69"/>
      <c r="E78" s="69"/>
      <c r="F78" s="69"/>
      <c r="G78" s="69"/>
      <c r="H78" s="69"/>
      <c r="I78" s="69"/>
      <c r="J78" s="69"/>
      <c r="K78" s="69"/>
      <c r="L78" s="54"/>
      <c r="M78" s="69"/>
      <c r="N78" s="54"/>
    </row>
    <row r="79" spans="1:14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14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spans="1:14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 spans="1:14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 spans="1:14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 spans="1:1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 spans="1:14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 ht="14.5" spans="1:14">
      <c r="A86" s="54"/>
      <c r="B86" s="69"/>
      <c r="C86" s="69"/>
      <c r="D86" s="103"/>
      <c r="E86" s="69"/>
      <c r="F86" s="69"/>
      <c r="G86" s="69"/>
      <c r="H86" s="69"/>
      <c r="I86" s="69"/>
      <c r="J86" s="69"/>
      <c r="K86" s="69"/>
      <c r="L86" s="54"/>
      <c r="M86" s="54"/>
      <c r="N86" s="54"/>
    </row>
    <row r="87" ht="14.5" spans="1:14">
      <c r="A87" s="54"/>
      <c r="B87" s="96"/>
      <c r="C87" s="96"/>
      <c r="D87" s="96"/>
      <c r="E87" s="104"/>
      <c r="F87" s="104"/>
      <c r="G87" s="104"/>
      <c r="H87" s="104"/>
      <c r="I87" s="104"/>
      <c r="J87" s="104"/>
      <c r="K87" s="104"/>
      <c r="L87" s="54"/>
      <c r="M87" s="54"/>
      <c r="N87" s="54"/>
    </row>
    <row r="88" ht="14.5" spans="1:14">
      <c r="A88" s="54"/>
      <c r="B88" s="69"/>
      <c r="C88" s="69"/>
      <c r="D88" s="55"/>
      <c r="E88" s="69"/>
      <c r="F88" s="69"/>
      <c r="G88" s="69"/>
      <c r="H88" s="69"/>
      <c r="I88" s="69"/>
      <c r="J88" s="69"/>
      <c r="K88" s="69"/>
      <c r="L88" s="54"/>
      <c r="M88" s="54"/>
      <c r="N88" s="54"/>
    </row>
    <row r="89" ht="14.5" spans="1:14">
      <c r="A89" s="54"/>
      <c r="B89" s="69"/>
      <c r="C89" s="101"/>
      <c r="D89" s="69"/>
      <c r="E89" s="69"/>
      <c r="F89" s="69"/>
      <c r="G89" s="69"/>
      <c r="H89" s="69"/>
      <c r="I89" s="69"/>
      <c r="J89" s="69"/>
      <c r="K89" s="69"/>
      <c r="L89" s="54"/>
      <c r="M89" s="54"/>
      <c r="N89" s="54"/>
    </row>
    <row r="90" ht="14.5" spans="1:14">
      <c r="A90" s="54"/>
      <c r="B90" s="69"/>
      <c r="C90" s="101"/>
      <c r="D90" s="69"/>
      <c r="E90" s="69"/>
      <c r="F90" s="69"/>
      <c r="G90" s="69"/>
      <c r="H90" s="69"/>
      <c r="I90" s="69"/>
      <c r="J90" s="69"/>
      <c r="K90" s="69"/>
      <c r="L90" s="54"/>
      <c r="M90" s="54"/>
      <c r="N90" s="54"/>
    </row>
    <row r="91" ht="14.5" spans="1:14">
      <c r="A91" s="54"/>
      <c r="B91" s="69"/>
      <c r="C91" s="55"/>
      <c r="D91" s="69"/>
      <c r="E91" s="69"/>
      <c r="F91" s="69"/>
      <c r="G91" s="69"/>
      <c r="H91" s="69"/>
      <c r="I91" s="69"/>
      <c r="J91" s="69"/>
      <c r="K91" s="69"/>
      <c r="L91" s="54"/>
      <c r="M91" s="54"/>
      <c r="N91" s="54"/>
    </row>
    <row r="92" ht="14.5" spans="1:14">
      <c r="A92" s="54"/>
      <c r="B92" s="69"/>
      <c r="C92" s="52"/>
      <c r="D92" s="69"/>
      <c r="E92" s="69"/>
      <c r="F92" s="69"/>
      <c r="G92" s="69"/>
      <c r="H92" s="69"/>
      <c r="I92" s="69"/>
      <c r="J92" s="69"/>
      <c r="K92" s="69"/>
      <c r="L92" s="54"/>
      <c r="M92" s="54"/>
      <c r="N92" s="54"/>
    </row>
    <row r="93" ht="14.5" spans="1:14">
      <c r="A93" s="54"/>
      <c r="B93" s="69"/>
      <c r="C93" s="55"/>
      <c r="D93" s="69"/>
      <c r="E93" s="69"/>
      <c r="F93" s="69"/>
      <c r="G93" s="69"/>
      <c r="H93" s="69"/>
      <c r="I93" s="69"/>
      <c r="J93" s="69"/>
      <c r="K93" s="69"/>
      <c r="L93" s="54"/>
      <c r="M93" s="54"/>
      <c r="N93" s="54"/>
    </row>
    <row r="94" ht="14.5" spans="1:14">
      <c r="A94" s="54"/>
      <c r="B94" s="69"/>
      <c r="C94" s="55"/>
      <c r="D94" s="69"/>
      <c r="E94" s="69"/>
      <c r="F94" s="69"/>
      <c r="G94" s="69"/>
      <c r="H94" s="69"/>
      <c r="I94" s="69"/>
      <c r="J94" s="69"/>
      <c r="K94" s="69"/>
      <c r="L94" s="54"/>
      <c r="M94" s="54"/>
      <c r="N94" s="54"/>
    </row>
    <row r="95" ht="14.5" spans="1:14">
      <c r="A95" s="54"/>
      <c r="B95" s="69"/>
      <c r="C95" s="55"/>
      <c r="D95" s="69"/>
      <c r="E95" s="69"/>
      <c r="F95" s="69"/>
      <c r="G95" s="69"/>
      <c r="H95" s="69"/>
      <c r="I95" s="69"/>
      <c r="J95" s="69"/>
      <c r="K95" s="69"/>
      <c r="L95" s="54"/>
      <c r="M95" s="54"/>
      <c r="N95" s="54"/>
    </row>
    <row r="96" ht="14.5" spans="1:14">
      <c r="A96" s="54"/>
      <c r="B96" s="69"/>
      <c r="C96" s="69"/>
      <c r="D96" s="55"/>
      <c r="E96" s="69"/>
      <c r="F96" s="69"/>
      <c r="G96" s="69"/>
      <c r="H96" s="69"/>
      <c r="I96" s="69"/>
      <c r="J96" s="69"/>
      <c r="K96" s="69"/>
      <c r="L96" s="54"/>
      <c r="M96" s="54"/>
      <c r="N96" s="54"/>
    </row>
    <row r="97" ht="14.5" spans="1:14">
      <c r="A97" s="54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54"/>
      <c r="M97" s="54"/>
      <c r="N97" s="54"/>
    </row>
    <row r="98" ht="14.5" spans="1:14">
      <c r="A98" s="54"/>
      <c r="B98" s="69"/>
      <c r="C98" s="55"/>
      <c r="D98" s="69"/>
      <c r="E98" s="69"/>
      <c r="F98" s="69"/>
      <c r="G98" s="69"/>
      <c r="H98" s="69"/>
      <c r="I98" s="69"/>
      <c r="J98" s="69"/>
      <c r="K98" s="69"/>
      <c r="L98" s="54"/>
      <c r="M98" s="54"/>
      <c r="N98" s="54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23"/>
  <sheetViews>
    <sheetView zoomScale="70" zoomScaleNormal="70" workbookViewId="0">
      <selection activeCell="K21" sqref="K21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4"/>
      <c r="J1" s="54"/>
    </row>
    <row r="2" spans="9:10">
      <c r="I2" s="54"/>
      <c r="J2" s="54"/>
    </row>
    <row r="3" ht="14.5" spans="3:17">
      <c r="C3" s="26"/>
      <c r="D3" s="26"/>
      <c r="E3" s="26" t="s">
        <v>16</v>
      </c>
      <c r="F3" s="26"/>
      <c r="G3" s="26"/>
      <c r="H3" s="26"/>
      <c r="I3" s="69"/>
      <c r="J3" s="69"/>
      <c r="K3" s="76" t="s">
        <v>0</v>
      </c>
      <c r="L3" s="76"/>
      <c r="M3" s="76"/>
      <c r="N3" s="76"/>
      <c r="O3" s="76"/>
      <c r="P3" s="76"/>
      <c r="Q3" s="76"/>
    </row>
    <row r="4" ht="26.75" spans="3:26">
      <c r="C4" s="67" t="s">
        <v>2</v>
      </c>
      <c r="D4" s="67" t="s">
        <v>17</v>
      </c>
      <c r="E4" s="67" t="s">
        <v>18</v>
      </c>
      <c r="F4" s="67" t="s">
        <v>28</v>
      </c>
      <c r="G4" s="68" t="s">
        <v>45</v>
      </c>
      <c r="H4" s="68" t="s">
        <v>46</v>
      </c>
      <c r="I4" s="77"/>
      <c r="J4" s="77"/>
      <c r="K4" s="78" t="s">
        <v>1</v>
      </c>
      <c r="L4" s="78" t="s">
        <v>2</v>
      </c>
      <c r="M4" s="78" t="s">
        <v>3</v>
      </c>
      <c r="N4" s="78" t="s">
        <v>4</v>
      </c>
      <c r="O4" s="78" t="s">
        <v>5</v>
      </c>
      <c r="P4" s="78" t="s">
        <v>6</v>
      </c>
      <c r="Q4" s="78" t="s">
        <v>7</v>
      </c>
      <c r="W4" s="92" t="s">
        <v>47</v>
      </c>
      <c r="X4" s="92"/>
      <c r="Y4" s="92"/>
      <c r="Z4" s="92"/>
    </row>
    <row r="5" ht="14.5" spans="3:26">
      <c r="C5" s="55" t="s">
        <v>48</v>
      </c>
      <c r="D5" s="69" t="s">
        <v>49</v>
      </c>
      <c r="E5" s="55" t="s">
        <v>35</v>
      </c>
      <c r="F5" s="69">
        <v>1</v>
      </c>
      <c r="G5" s="70"/>
      <c r="H5" s="71">
        <v>1</v>
      </c>
      <c r="I5" s="79"/>
      <c r="J5" s="69"/>
      <c r="K5" s="76" t="s">
        <v>50</v>
      </c>
      <c r="L5" s="80" t="s">
        <v>51</v>
      </c>
      <c r="M5" s="76" t="s">
        <v>52</v>
      </c>
      <c r="N5" s="76" t="s">
        <v>11</v>
      </c>
      <c r="O5" s="81" t="s">
        <v>53</v>
      </c>
      <c r="P5" s="76" t="s">
        <v>54</v>
      </c>
      <c r="Q5" s="76"/>
      <c r="W5" s="92"/>
      <c r="X5" s="92" t="s">
        <v>55</v>
      </c>
      <c r="Y5" s="92"/>
      <c r="Z5" s="92"/>
    </row>
    <row r="6" ht="14.5" spans="3:26">
      <c r="C6" s="55"/>
      <c r="D6" s="69"/>
      <c r="E6" s="55" t="s">
        <v>33</v>
      </c>
      <c r="F6" s="69"/>
      <c r="G6" s="70">
        <v>0.5</v>
      </c>
      <c r="H6" s="71"/>
      <c r="I6" s="82"/>
      <c r="J6" s="69"/>
      <c r="K6" s="76"/>
      <c r="L6" s="55" t="s">
        <v>56</v>
      </c>
      <c r="M6" s="83"/>
      <c r="N6" s="83" t="s">
        <v>11</v>
      </c>
      <c r="O6" s="83" t="s">
        <v>12</v>
      </c>
      <c r="P6" s="83"/>
      <c r="Q6" s="76"/>
      <c r="W6" s="93" t="s">
        <v>57</v>
      </c>
      <c r="X6" s="93" t="s">
        <v>58</v>
      </c>
      <c r="Y6" s="93" t="s">
        <v>59</v>
      </c>
      <c r="Z6" s="93">
        <v>1</v>
      </c>
    </row>
    <row r="7" ht="14.5" spans="3:26">
      <c r="C7" s="69" t="s">
        <v>60</v>
      </c>
      <c r="D7" s="69" t="s">
        <v>61</v>
      </c>
      <c r="E7" s="69" t="s">
        <v>39</v>
      </c>
      <c r="F7" s="69">
        <v>1</v>
      </c>
      <c r="G7" s="69"/>
      <c r="H7" s="71">
        <v>1</v>
      </c>
      <c r="I7" s="84"/>
      <c r="J7" s="69"/>
      <c r="K7" s="76"/>
      <c r="L7" s="52" t="s">
        <v>62</v>
      </c>
      <c r="M7" s="83"/>
      <c r="N7" s="83" t="s">
        <v>11</v>
      </c>
      <c r="O7" s="83" t="s">
        <v>12</v>
      </c>
      <c r="P7" s="83"/>
      <c r="Q7" s="76"/>
      <c r="W7" s="92"/>
      <c r="X7" s="92" t="s">
        <v>63</v>
      </c>
      <c r="Y7" s="92"/>
      <c r="Z7" s="92"/>
    </row>
    <row r="8" ht="14.5" spans="3:26">
      <c r="C8" s="69" t="s">
        <v>64</v>
      </c>
      <c r="D8" s="69" t="s">
        <v>65</v>
      </c>
      <c r="E8" s="69" t="s">
        <v>31</v>
      </c>
      <c r="F8" s="69">
        <v>1</v>
      </c>
      <c r="G8" s="69"/>
      <c r="H8" s="71">
        <v>1</v>
      </c>
      <c r="I8" s="85"/>
      <c r="J8" s="26"/>
      <c r="K8" s="76"/>
      <c r="L8" s="55" t="s">
        <v>66</v>
      </c>
      <c r="M8" s="83"/>
      <c r="N8" s="83" t="s">
        <v>11</v>
      </c>
      <c r="O8" s="83" t="s">
        <v>12</v>
      </c>
      <c r="P8" s="83"/>
      <c r="Q8" s="76"/>
      <c r="W8" s="93" t="s">
        <v>67</v>
      </c>
      <c r="X8" s="93" t="s">
        <v>68</v>
      </c>
      <c r="Y8" s="93" t="s">
        <v>69</v>
      </c>
      <c r="Z8" s="93">
        <v>1</v>
      </c>
    </row>
    <row r="9" ht="14.5" spans="3:26">
      <c r="C9" s="52" t="s">
        <v>62</v>
      </c>
      <c r="D9" s="55" t="s">
        <v>70</v>
      </c>
      <c r="E9" s="54" t="s">
        <v>34</v>
      </c>
      <c r="F9" s="69">
        <v>1</v>
      </c>
      <c r="G9" s="69"/>
      <c r="H9" s="71">
        <v>1</v>
      </c>
      <c r="I9" s="85"/>
      <c r="J9" s="26"/>
      <c r="K9" s="76"/>
      <c r="L9" s="86" t="s">
        <v>48</v>
      </c>
      <c r="M9" s="86" t="s">
        <v>71</v>
      </c>
      <c r="N9" s="86" t="s">
        <v>11</v>
      </c>
      <c r="O9" s="86" t="s">
        <v>12</v>
      </c>
      <c r="P9" s="87"/>
      <c r="Q9" s="76"/>
      <c r="W9" s="93" t="s">
        <v>72</v>
      </c>
      <c r="X9" s="93" t="s">
        <v>73</v>
      </c>
      <c r="Y9" s="93" t="s">
        <v>74</v>
      </c>
      <c r="Z9" s="93">
        <v>1</v>
      </c>
    </row>
    <row r="10" ht="14.5" spans="3:26">
      <c r="C10" s="55" t="s">
        <v>66</v>
      </c>
      <c r="D10" s="72" t="s">
        <v>75</v>
      </c>
      <c r="E10" s="69" t="s">
        <v>36</v>
      </c>
      <c r="F10" s="69">
        <v>1</v>
      </c>
      <c r="G10" s="69"/>
      <c r="H10" s="71">
        <v>1</v>
      </c>
      <c r="I10" s="85"/>
      <c r="J10" s="26"/>
      <c r="K10" s="76"/>
      <c r="L10" s="26" t="s">
        <v>64</v>
      </c>
      <c r="M10" s="76"/>
      <c r="N10" s="76" t="s">
        <v>11</v>
      </c>
      <c r="O10" s="76" t="s">
        <v>12</v>
      </c>
      <c r="P10" s="80" t="s">
        <v>76</v>
      </c>
      <c r="Q10" s="76"/>
      <c r="W10" s="93" t="s">
        <v>77</v>
      </c>
      <c r="X10" s="93" t="s">
        <v>78</v>
      </c>
      <c r="Y10" s="93" t="s">
        <v>79</v>
      </c>
      <c r="Z10" s="93">
        <v>1</v>
      </c>
    </row>
    <row r="11" ht="14.5" spans="3:17">
      <c r="C11" s="55" t="s">
        <v>56</v>
      </c>
      <c r="D11" s="52" t="s">
        <v>80</v>
      </c>
      <c r="E11" s="54" t="s">
        <v>38</v>
      </c>
      <c r="F11" s="69">
        <v>1</v>
      </c>
      <c r="G11" s="69"/>
      <c r="H11" s="71">
        <v>1</v>
      </c>
      <c r="I11" s="85"/>
      <c r="J11" s="26"/>
      <c r="K11" s="76"/>
      <c r="L11" s="88" t="s">
        <v>60</v>
      </c>
      <c r="M11" s="89"/>
      <c r="N11" s="89" t="s">
        <v>11</v>
      </c>
      <c r="O11" s="89" t="s">
        <v>12</v>
      </c>
      <c r="P11" s="89"/>
      <c r="Q11" s="76"/>
    </row>
    <row r="12" ht="14.5" spans="3:17">
      <c r="C12" s="55" t="s">
        <v>51</v>
      </c>
      <c r="D12" s="55" t="s">
        <v>81</v>
      </c>
      <c r="E12" s="69" t="s">
        <v>29</v>
      </c>
      <c r="F12" s="69">
        <v>1</v>
      </c>
      <c r="G12" s="70"/>
      <c r="H12" s="73">
        <v>31.54</v>
      </c>
      <c r="I12" s="85"/>
      <c r="J12" s="26"/>
      <c r="K12" s="86"/>
      <c r="Q12" s="86"/>
    </row>
    <row r="13" ht="14.5" spans="3:17">
      <c r="C13" s="69"/>
      <c r="D13" s="69"/>
      <c r="E13" s="55"/>
      <c r="F13" s="69"/>
      <c r="G13" s="70"/>
      <c r="H13" s="54"/>
      <c r="I13" s="26"/>
      <c r="J13" s="26"/>
      <c r="K13" s="86"/>
      <c r="P13" s="26"/>
      <c r="Q13" s="86"/>
    </row>
    <row r="14" ht="14.5" spans="3:17">
      <c r="C14" s="74"/>
      <c r="D14" s="75"/>
      <c r="E14" s="74"/>
      <c r="F14" s="36"/>
      <c r="G14" s="36"/>
      <c r="H14" s="36"/>
      <c r="I14" s="36"/>
      <c r="J14" s="26"/>
      <c r="K14" s="86"/>
      <c r="Q14" s="90"/>
    </row>
    <row r="15" ht="14.5" spans="3:17">
      <c r="C15" s="69"/>
      <c r="D15" s="75"/>
      <c r="E15" s="69"/>
      <c r="F15" s="75"/>
      <c r="G15" s="36"/>
      <c r="H15" s="36"/>
      <c r="I15" s="36"/>
      <c r="J15" s="26"/>
      <c r="K15" s="90"/>
      <c r="L15" s="69"/>
      <c r="M15" s="91"/>
      <c r="N15" s="91"/>
      <c r="O15" s="76"/>
      <c r="Q15" s="87"/>
    </row>
    <row r="16" ht="14.5" spans="3:15">
      <c r="C16" s="69"/>
      <c r="D16" s="72"/>
      <c r="E16" s="69"/>
      <c r="F16" s="54"/>
      <c r="G16" s="54"/>
      <c r="H16" s="54"/>
      <c r="I16" s="36"/>
      <c r="J16" s="36"/>
      <c r="K16" s="36"/>
      <c r="L16" s="69"/>
      <c r="M16" s="91"/>
      <c r="N16" s="91"/>
      <c r="O16" s="76"/>
    </row>
    <row r="17" ht="14.5" spans="3:15">
      <c r="C17" s="69"/>
      <c r="D17" s="69"/>
      <c r="E17" s="69"/>
      <c r="F17" s="54"/>
      <c r="G17" s="54"/>
      <c r="H17" s="54"/>
      <c r="I17" s="54"/>
      <c r="J17" s="36"/>
      <c r="K17" s="36"/>
      <c r="L17" s="69"/>
      <c r="M17" s="91"/>
      <c r="N17" s="91"/>
      <c r="O17" s="76"/>
    </row>
    <row r="18" ht="14.5" spans="3:15">
      <c r="C18" s="69"/>
      <c r="D18" s="69"/>
      <c r="E18" s="69"/>
      <c r="F18" s="54"/>
      <c r="G18" s="54"/>
      <c r="H18" s="54"/>
      <c r="I18" s="54"/>
      <c r="J18" s="36"/>
      <c r="K18" s="36"/>
      <c r="L18" s="69"/>
      <c r="M18" s="91"/>
      <c r="N18" s="91"/>
      <c r="O18" s="76"/>
    </row>
    <row r="19" spans="3:14"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36"/>
      <c r="N19" s="36"/>
    </row>
    <row r="20" spans="3:14">
      <c r="C20" s="36"/>
      <c r="D20" s="36"/>
      <c r="E20" s="36"/>
      <c r="F20" s="36"/>
      <c r="G20" s="36"/>
      <c r="H20" s="36"/>
      <c r="I20" s="54"/>
      <c r="J20" s="54"/>
      <c r="K20" s="54"/>
      <c r="L20" s="54"/>
      <c r="M20" s="36"/>
      <c r="N20" s="36"/>
    </row>
    <row r="21" spans="9:14">
      <c r="I21" s="36"/>
      <c r="J21" s="54"/>
      <c r="K21" s="54"/>
      <c r="L21" s="54"/>
      <c r="M21" s="36"/>
      <c r="N21" s="36"/>
    </row>
    <row r="22" spans="10:14">
      <c r="J22" s="54"/>
      <c r="K22" s="54"/>
      <c r="L22" s="36"/>
      <c r="M22" s="36"/>
      <c r="N22" s="36"/>
    </row>
    <row r="23" spans="10:11">
      <c r="J23" s="36"/>
      <c r="K23" s="36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5" zoomScaleNormal="85" workbookViewId="0">
      <selection activeCell="G35" sqref="G35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2" t="s">
        <v>16</v>
      </c>
      <c r="D4" s="42"/>
      <c r="E4" s="41"/>
      <c r="J4" s="42"/>
      <c r="K4" s="41"/>
    </row>
    <row r="5" ht="14.5" spans="2:12">
      <c r="B5" s="43" t="s">
        <v>26</v>
      </c>
      <c r="C5" s="43" t="s">
        <v>82</v>
      </c>
      <c r="D5" s="43" t="s">
        <v>83</v>
      </c>
      <c r="E5" s="44">
        <v>2020</v>
      </c>
      <c r="F5" s="45" t="s">
        <v>19</v>
      </c>
      <c r="G5" s="45" t="s">
        <v>20</v>
      </c>
      <c r="H5" s="45" t="s">
        <v>21</v>
      </c>
      <c r="I5" s="45" t="s">
        <v>22</v>
      </c>
      <c r="J5" s="45" t="s">
        <v>23</v>
      </c>
      <c r="K5" s="45" t="s">
        <v>24</v>
      </c>
      <c r="L5" s="45" t="s">
        <v>25</v>
      </c>
    </row>
    <row r="6" ht="20" spans="2:16">
      <c r="B6" s="46" t="s">
        <v>84</v>
      </c>
      <c r="C6" s="46" t="s">
        <v>85</v>
      </c>
      <c r="D6" s="46" t="s">
        <v>86</v>
      </c>
      <c r="E6" s="47" t="s">
        <v>87</v>
      </c>
      <c r="F6" s="48"/>
      <c r="G6" s="48"/>
      <c r="H6" s="48"/>
      <c r="I6" s="48"/>
      <c r="J6" s="48"/>
      <c r="K6" s="48"/>
      <c r="L6" s="48"/>
      <c r="P6" t="s">
        <v>88</v>
      </c>
    </row>
    <row r="7" spans="2:12">
      <c r="B7" s="49" t="s">
        <v>89</v>
      </c>
      <c r="C7" s="49"/>
      <c r="D7" s="49"/>
      <c r="E7" s="50"/>
      <c r="F7" s="51"/>
      <c r="G7" s="51"/>
      <c r="H7" s="49"/>
      <c r="I7" s="49"/>
      <c r="J7" s="49"/>
      <c r="K7" s="49"/>
      <c r="L7" s="51"/>
    </row>
    <row r="8" ht="14.5" spans="2:22">
      <c r="B8" s="52" t="s">
        <v>90</v>
      </c>
      <c r="C8" s="52" t="s">
        <v>27</v>
      </c>
      <c r="D8" s="52" t="s">
        <v>11</v>
      </c>
      <c r="E8" s="53"/>
      <c r="F8" s="54">
        <f>P8*Demands!P13</f>
        <v>3.2</v>
      </c>
      <c r="G8" s="54">
        <f>Q8*Demands!Q13</f>
        <v>13.2</v>
      </c>
      <c r="H8" s="54">
        <f>R8*Demands!R13</f>
        <v>36.7</v>
      </c>
      <c r="I8" s="54">
        <f>S8*Demands!S13</f>
        <v>4</v>
      </c>
      <c r="J8" s="54">
        <f>T8*Demands!T13</f>
        <v>7.5</v>
      </c>
      <c r="K8" s="54">
        <f>U8*Demands!U13</f>
        <v>13.4</v>
      </c>
      <c r="L8" s="54">
        <f>V8*Demands!V13</f>
        <v>15.1</v>
      </c>
      <c r="P8" s="64">
        <f>DATA_SOURCE!X13</f>
        <v>7.4</v>
      </c>
      <c r="Q8" s="64">
        <f>DATA_SOURCE!AW13</f>
        <v>34.2</v>
      </c>
      <c r="R8" s="64">
        <f>DATA_SOURCE!BV13</f>
        <v>60</v>
      </c>
      <c r="S8" s="64">
        <f>DATA_SOURCE!CU13</f>
        <v>24.9</v>
      </c>
      <c r="T8" s="64">
        <f>DATA_SOURCE!DT13</f>
        <v>74.5</v>
      </c>
      <c r="U8" s="64">
        <f>DATA_SOURCE!ES13</f>
        <v>56.6</v>
      </c>
      <c r="V8" s="64">
        <f>DATA_SOURCE!FR13</f>
        <v>32.3</v>
      </c>
    </row>
    <row r="9" ht="14.5" spans="2:12">
      <c r="B9" s="52" t="s">
        <v>90</v>
      </c>
      <c r="C9" s="55" t="s">
        <v>37</v>
      </c>
      <c r="D9" s="52" t="s">
        <v>11</v>
      </c>
      <c r="E9" s="53"/>
      <c r="F9" s="54">
        <f>P8*Demands!P14</f>
        <v>4.2</v>
      </c>
      <c r="G9" s="54">
        <f>Q8*Demands!Q14</f>
        <v>21</v>
      </c>
      <c r="H9" s="54">
        <f>R8*Demands!R14</f>
        <v>23.3</v>
      </c>
      <c r="I9" s="54">
        <f>S8*Demands!S14</f>
        <v>20.9</v>
      </c>
      <c r="J9" s="54">
        <f>T8*Demands!T14</f>
        <v>67</v>
      </c>
      <c r="K9" s="54">
        <f>U8*Demands!U14</f>
        <v>43.2</v>
      </c>
      <c r="L9" s="54">
        <f>V8*Demands!V14</f>
        <v>17.2</v>
      </c>
    </row>
    <row r="10" ht="14.5" spans="2:12">
      <c r="B10" s="54"/>
      <c r="C10" s="55"/>
      <c r="D10" s="52"/>
      <c r="E10" s="53"/>
      <c r="F10" s="54"/>
      <c r="G10" s="54"/>
      <c r="H10" s="52"/>
      <c r="I10" s="52"/>
      <c r="J10" s="65"/>
      <c r="K10" s="66"/>
      <c r="L10" s="54"/>
    </row>
    <row r="11" spans="2:12">
      <c r="B11" s="52"/>
      <c r="C11" s="52"/>
      <c r="D11" s="52"/>
      <c r="E11" s="53"/>
      <c r="F11" s="54"/>
      <c r="G11" s="54"/>
      <c r="H11" s="52"/>
      <c r="I11" s="52"/>
      <c r="J11" s="65"/>
      <c r="K11" s="66"/>
      <c r="L11" s="54"/>
    </row>
    <row r="12" spans="2:16">
      <c r="B12" s="54"/>
      <c r="C12" s="52"/>
      <c r="D12" s="52"/>
      <c r="E12" s="53"/>
      <c r="F12" s="54"/>
      <c r="G12" s="54"/>
      <c r="H12" s="52"/>
      <c r="I12" s="52"/>
      <c r="J12" s="65"/>
      <c r="K12" s="66"/>
      <c r="L12" s="54"/>
      <c r="P12" t="s">
        <v>91</v>
      </c>
    </row>
    <row r="13" ht="14.5" spans="2:22">
      <c r="B13" s="54"/>
      <c r="C13" s="52"/>
      <c r="D13" s="52"/>
      <c r="E13" s="53"/>
      <c r="F13" s="54"/>
      <c r="G13" s="54"/>
      <c r="H13" s="52"/>
      <c r="I13" s="52"/>
      <c r="J13" s="65"/>
      <c r="K13" s="66"/>
      <c r="L13" s="54"/>
      <c r="P13" s="26">
        <f>DATA_SOURCE!X15</f>
        <v>0.432432432432432</v>
      </c>
      <c r="Q13" s="26">
        <f>DATA_SOURCE!AW15</f>
        <v>0.385964912280702</v>
      </c>
      <c r="R13" s="26">
        <f>DATA_SOURCE!BV15</f>
        <v>0.611666666666667</v>
      </c>
      <c r="S13" s="26">
        <f>DATA_SOURCE!CU15</f>
        <v>0.160642570281124</v>
      </c>
      <c r="T13" s="26">
        <f>DATA_SOURCE!DT15</f>
        <v>0.100671140939597</v>
      </c>
      <c r="U13" s="26">
        <f>DATA_SOURCE!ES15</f>
        <v>0.236749116607774</v>
      </c>
      <c r="V13" s="26">
        <f>DATA_SOURCE!FR15</f>
        <v>0.46749226006192</v>
      </c>
    </row>
    <row r="14" ht="14.5" spans="2:22">
      <c r="B14" s="54"/>
      <c r="C14" s="52"/>
      <c r="D14" s="52"/>
      <c r="E14" s="53"/>
      <c r="F14" s="54">
        <f>F9*0.33</f>
        <v>1.386</v>
      </c>
      <c r="G14" s="54">
        <f t="shared" ref="G14:L14" si="0">G9*0.33</f>
        <v>6.93</v>
      </c>
      <c r="H14" s="54">
        <f t="shared" si="0"/>
        <v>7.689</v>
      </c>
      <c r="I14" s="54">
        <f t="shared" si="0"/>
        <v>6.897</v>
      </c>
      <c r="J14" s="54">
        <f t="shared" si="0"/>
        <v>22.11</v>
      </c>
      <c r="K14" s="54">
        <f t="shared" si="0"/>
        <v>14.256</v>
      </c>
      <c r="L14" s="54">
        <f t="shared" si="0"/>
        <v>5.676</v>
      </c>
      <c r="P14" s="26">
        <f t="shared" ref="P14:V14" si="1">1-P13</f>
        <v>0.567567567567568</v>
      </c>
      <c r="Q14" s="26">
        <f t="shared" si="1"/>
        <v>0.614035087719298</v>
      </c>
      <c r="R14" s="26">
        <f t="shared" si="1"/>
        <v>0.388333333333333</v>
      </c>
      <c r="S14" s="26">
        <f t="shared" si="1"/>
        <v>0.839357429718876</v>
      </c>
      <c r="T14" s="26">
        <f t="shared" si="1"/>
        <v>0.899328859060403</v>
      </c>
      <c r="U14" s="26">
        <f t="shared" si="1"/>
        <v>0.763250883392226</v>
      </c>
      <c r="V14" s="26">
        <f t="shared" si="1"/>
        <v>0.53250773993808</v>
      </c>
    </row>
    <row r="15" spans="2:11">
      <c r="B15" s="54"/>
      <c r="C15" s="54"/>
      <c r="D15" s="54"/>
      <c r="E15" s="54"/>
      <c r="F15" s="54"/>
      <c r="G15" s="54"/>
      <c r="H15" s="52"/>
      <c r="I15" s="52"/>
      <c r="J15" s="65"/>
      <c r="K15" s="66"/>
    </row>
    <row r="16" spans="2:11">
      <c r="B16" s="54"/>
      <c r="C16" s="54"/>
      <c r="D16" s="54"/>
      <c r="E16" s="54"/>
      <c r="F16" s="54"/>
      <c r="G16" s="54"/>
      <c r="H16" s="52"/>
      <c r="I16" s="52"/>
      <c r="J16" s="65"/>
      <c r="K16" s="66"/>
    </row>
    <row r="17" ht="13" spans="2:11">
      <c r="B17" s="54"/>
      <c r="C17" s="54"/>
      <c r="D17" s="56"/>
      <c r="E17" s="52"/>
      <c r="F17" s="54"/>
      <c r="G17" s="54"/>
      <c r="H17" s="52"/>
      <c r="I17" s="52"/>
      <c r="J17" s="65"/>
      <c r="K17" s="66"/>
    </row>
    <row r="18" ht="13" spans="2:11">
      <c r="B18" s="57"/>
      <c r="C18" s="57"/>
      <c r="D18" s="57"/>
      <c r="E18" s="57"/>
      <c r="F18" s="54"/>
      <c r="G18" s="54"/>
      <c r="H18" s="52"/>
      <c r="I18" s="52"/>
      <c r="J18" s="65"/>
      <c r="K18" s="66"/>
    </row>
    <row r="19" ht="13" spans="2:11">
      <c r="B19" s="58"/>
      <c r="C19" s="58"/>
      <c r="D19" s="59" t="s">
        <v>16</v>
      </c>
      <c r="E19" s="58"/>
      <c r="F19" s="58"/>
      <c r="G19" s="54"/>
      <c r="H19" s="52"/>
      <c r="I19" s="52"/>
      <c r="J19" s="65"/>
      <c r="K19" s="66"/>
    </row>
    <row r="20" ht="13" spans="2:11">
      <c r="B20" s="60" t="s">
        <v>26</v>
      </c>
      <c r="C20" s="60" t="s">
        <v>82</v>
      </c>
      <c r="D20" s="60" t="s">
        <v>92</v>
      </c>
      <c r="E20" s="60">
        <v>2020</v>
      </c>
      <c r="F20" s="61" t="s">
        <v>93</v>
      </c>
      <c r="G20" s="54"/>
      <c r="H20" s="52"/>
      <c r="I20" s="52"/>
      <c r="J20" s="65"/>
      <c r="K20" s="66"/>
    </row>
    <row r="21" ht="20" spans="2:11">
      <c r="B21" s="62" t="s">
        <v>84</v>
      </c>
      <c r="C21" s="62" t="s">
        <v>85</v>
      </c>
      <c r="D21" s="62"/>
      <c r="E21" s="62"/>
      <c r="F21" s="58"/>
      <c r="G21" s="54"/>
      <c r="H21" s="52"/>
      <c r="I21" s="52"/>
      <c r="J21" s="65"/>
      <c r="K21" s="66"/>
    </row>
    <row r="22" spans="2:11">
      <c r="B22" s="62" t="s">
        <v>89</v>
      </c>
      <c r="C22" s="62"/>
      <c r="D22" s="62"/>
      <c r="E22" s="62"/>
      <c r="F22" s="58"/>
      <c r="G22" s="54"/>
      <c r="H22" s="52"/>
      <c r="I22" s="52"/>
      <c r="J22" s="65"/>
      <c r="K22" s="66"/>
    </row>
    <row r="23" spans="2:11">
      <c r="B23" s="58" t="s">
        <v>94</v>
      </c>
      <c r="C23" s="52" t="s">
        <v>27</v>
      </c>
      <c r="D23" s="63" t="s">
        <v>95</v>
      </c>
      <c r="E23" s="63">
        <v>0.0941780821917808</v>
      </c>
      <c r="F23" s="58" t="s">
        <v>96</v>
      </c>
      <c r="G23" s="54"/>
      <c r="H23" s="52"/>
      <c r="I23" s="52"/>
      <c r="J23" s="65"/>
      <c r="K23" s="66"/>
    </row>
    <row r="24" spans="2:11">
      <c r="B24" s="58" t="s">
        <v>94</v>
      </c>
      <c r="C24" s="52" t="s">
        <v>27</v>
      </c>
      <c r="D24" s="63" t="s">
        <v>97</v>
      </c>
      <c r="E24" s="63">
        <v>0.102739726027397</v>
      </c>
      <c r="F24" s="58" t="s">
        <v>96</v>
      </c>
      <c r="G24" s="54"/>
      <c r="H24" s="52"/>
      <c r="I24" s="52"/>
      <c r="J24" s="65"/>
      <c r="K24" s="66"/>
    </row>
    <row r="25" spans="2:11">
      <c r="B25" s="58" t="s">
        <v>94</v>
      </c>
      <c r="C25" s="52" t="s">
        <v>27</v>
      </c>
      <c r="D25" s="63" t="s">
        <v>98</v>
      </c>
      <c r="E25" s="63">
        <v>0.00856164383561644</v>
      </c>
      <c r="F25" s="58" t="s">
        <v>96</v>
      </c>
      <c r="G25" s="54"/>
      <c r="H25" s="52"/>
      <c r="I25" s="52"/>
      <c r="J25" s="65"/>
      <c r="K25" s="66"/>
    </row>
    <row r="26" spans="2:11">
      <c r="B26" s="58" t="s">
        <v>94</v>
      </c>
      <c r="C26" s="52" t="s">
        <v>27</v>
      </c>
      <c r="D26" s="63" t="s">
        <v>99</v>
      </c>
      <c r="E26" s="63">
        <v>0.126826484018265</v>
      </c>
      <c r="F26" s="58" t="s">
        <v>96</v>
      </c>
      <c r="G26" s="54"/>
      <c r="H26" s="52"/>
      <c r="I26" s="52"/>
      <c r="J26" s="65"/>
      <c r="K26" s="66"/>
    </row>
    <row r="27" spans="2:11">
      <c r="B27" s="58" t="s">
        <v>94</v>
      </c>
      <c r="C27" s="52" t="s">
        <v>27</v>
      </c>
      <c r="D27" s="63" t="s">
        <v>100</v>
      </c>
      <c r="E27" s="63">
        <v>0.138356164383562</v>
      </c>
      <c r="F27" s="58" t="s">
        <v>96</v>
      </c>
      <c r="G27" s="54"/>
      <c r="H27" s="52"/>
      <c r="I27" s="52"/>
      <c r="J27" s="65"/>
      <c r="K27" s="66"/>
    </row>
    <row r="28" spans="2:11">
      <c r="B28" s="58" t="s">
        <v>94</v>
      </c>
      <c r="C28" s="52" t="s">
        <v>27</v>
      </c>
      <c r="D28" s="63" t="s">
        <v>101</v>
      </c>
      <c r="E28" s="63">
        <v>0.0115296803652968</v>
      </c>
      <c r="F28" s="58" t="s">
        <v>96</v>
      </c>
      <c r="G28" s="54"/>
      <c r="H28" s="52"/>
      <c r="I28" s="52"/>
      <c r="J28" s="65"/>
      <c r="K28" s="66"/>
    </row>
    <row r="29" spans="2:11">
      <c r="B29" s="58" t="s">
        <v>94</v>
      </c>
      <c r="C29" s="52" t="s">
        <v>27</v>
      </c>
      <c r="D29" s="63" t="s">
        <v>102</v>
      </c>
      <c r="E29" s="63">
        <v>0.0992009132420091</v>
      </c>
      <c r="F29" s="58" t="s">
        <v>96</v>
      </c>
      <c r="G29" s="54"/>
      <c r="H29" s="52"/>
      <c r="I29" s="52"/>
      <c r="J29" s="65"/>
      <c r="K29" s="66"/>
    </row>
    <row r="30" spans="2:11">
      <c r="B30" s="58" t="s">
        <v>94</v>
      </c>
      <c r="C30" s="52" t="s">
        <v>27</v>
      </c>
      <c r="D30" s="63" t="s">
        <v>103</v>
      </c>
      <c r="E30" s="63">
        <v>0.108219178082192</v>
      </c>
      <c r="F30" s="58" t="s">
        <v>96</v>
      </c>
      <c r="G30" s="54"/>
      <c r="H30" s="52"/>
      <c r="I30" s="52"/>
      <c r="J30" s="65"/>
      <c r="K30" s="66"/>
    </row>
    <row r="31" spans="2:11">
      <c r="B31" s="58" t="s">
        <v>94</v>
      </c>
      <c r="C31" s="52" t="s">
        <v>27</v>
      </c>
      <c r="D31" s="63" t="s">
        <v>104</v>
      </c>
      <c r="E31" s="63">
        <v>0.00901826484018265</v>
      </c>
      <c r="F31" s="58" t="s">
        <v>96</v>
      </c>
      <c r="G31" s="54"/>
      <c r="H31" s="52"/>
      <c r="I31" s="52"/>
      <c r="J31" s="65"/>
      <c r="K31" s="66"/>
    </row>
    <row r="32" spans="2:11">
      <c r="B32" s="58" t="s">
        <v>94</v>
      </c>
      <c r="C32" s="52" t="s">
        <v>27</v>
      </c>
      <c r="D32" s="63" t="s">
        <v>105</v>
      </c>
      <c r="E32" s="63">
        <v>0.138127853881279</v>
      </c>
      <c r="F32" s="58" t="s">
        <v>96</v>
      </c>
      <c r="G32" s="54"/>
      <c r="H32" s="54"/>
      <c r="I32" s="54"/>
      <c r="J32" s="54"/>
      <c r="K32" s="54"/>
    </row>
    <row r="33" spans="2:11">
      <c r="B33" s="58" t="s">
        <v>94</v>
      </c>
      <c r="C33" s="52" t="s">
        <v>27</v>
      </c>
      <c r="D33" s="63" t="s">
        <v>106</v>
      </c>
      <c r="E33" s="63">
        <v>0.150684931506849</v>
      </c>
      <c r="F33" s="58" t="s">
        <v>96</v>
      </c>
      <c r="G33" s="54"/>
      <c r="H33" s="54"/>
      <c r="I33" s="54"/>
      <c r="J33" s="54"/>
      <c r="K33" s="54"/>
    </row>
    <row r="34" spans="2:11">
      <c r="B34" s="58" t="s">
        <v>94</v>
      </c>
      <c r="C34" s="52" t="s">
        <v>27</v>
      </c>
      <c r="D34" s="63" t="s">
        <v>107</v>
      </c>
      <c r="E34" s="63">
        <v>0.0125570776255708</v>
      </c>
      <c r="F34" s="58" t="s">
        <v>96</v>
      </c>
      <c r="G34" s="54"/>
      <c r="H34" s="54"/>
      <c r="I34" s="54"/>
      <c r="J34" s="54"/>
      <c r="K34" s="54"/>
    </row>
    <row r="35" ht="14.5" spans="2:11">
      <c r="B35" s="58" t="s">
        <v>94</v>
      </c>
      <c r="C35" s="55" t="s">
        <v>37</v>
      </c>
      <c r="D35" s="63" t="s">
        <v>95</v>
      </c>
      <c r="E35" s="63">
        <v>0.0941780821917808</v>
      </c>
      <c r="F35" s="58" t="s">
        <v>96</v>
      </c>
      <c r="G35" s="54"/>
      <c r="H35" s="54"/>
      <c r="I35" s="54"/>
      <c r="J35" s="54"/>
      <c r="K35" s="54"/>
    </row>
    <row r="36" ht="14.5" spans="2:11">
      <c r="B36" s="58" t="s">
        <v>94</v>
      </c>
      <c r="C36" s="55" t="s">
        <v>37</v>
      </c>
      <c r="D36" s="63" t="s">
        <v>97</v>
      </c>
      <c r="E36" s="63">
        <v>0.102739726027397</v>
      </c>
      <c r="F36" s="58" t="s">
        <v>96</v>
      </c>
      <c r="G36" s="54"/>
      <c r="H36" s="54"/>
      <c r="I36" s="54"/>
      <c r="J36" s="54"/>
      <c r="K36" s="54"/>
    </row>
    <row r="37" ht="14.5" spans="2:11">
      <c r="B37" s="58" t="s">
        <v>94</v>
      </c>
      <c r="C37" s="55" t="s">
        <v>37</v>
      </c>
      <c r="D37" s="63" t="s">
        <v>98</v>
      </c>
      <c r="E37" s="63">
        <v>0.00856164383561644</v>
      </c>
      <c r="F37" s="58" t="s">
        <v>96</v>
      </c>
      <c r="G37" s="54"/>
      <c r="H37" s="54"/>
      <c r="I37" s="54"/>
      <c r="J37" s="54"/>
      <c r="K37" s="54"/>
    </row>
    <row r="38" ht="14.5" spans="2:6">
      <c r="B38" s="58" t="s">
        <v>94</v>
      </c>
      <c r="C38" s="55" t="s">
        <v>37</v>
      </c>
      <c r="D38" s="63" t="s">
        <v>99</v>
      </c>
      <c r="E38" s="63">
        <v>0.126826484018265</v>
      </c>
      <c r="F38" s="58" t="s">
        <v>96</v>
      </c>
    </row>
    <row r="39" ht="14.5" spans="2:6">
      <c r="B39" s="58" t="s">
        <v>94</v>
      </c>
      <c r="C39" s="55" t="s">
        <v>37</v>
      </c>
      <c r="D39" s="63" t="s">
        <v>100</v>
      </c>
      <c r="E39" s="63">
        <v>0.138356164383562</v>
      </c>
      <c r="F39" s="58" t="s">
        <v>96</v>
      </c>
    </row>
    <row r="40" ht="14.5" spans="2:6">
      <c r="B40" s="58" t="s">
        <v>94</v>
      </c>
      <c r="C40" s="55" t="s">
        <v>37</v>
      </c>
      <c r="D40" s="63" t="s">
        <v>101</v>
      </c>
      <c r="E40" s="63">
        <v>0.0115296803652968</v>
      </c>
      <c r="F40" s="58" t="s">
        <v>96</v>
      </c>
    </row>
    <row r="41" ht="14.5" spans="2:6">
      <c r="B41" s="58" t="s">
        <v>94</v>
      </c>
      <c r="C41" s="55" t="s">
        <v>37</v>
      </c>
      <c r="D41" s="63" t="s">
        <v>102</v>
      </c>
      <c r="E41" s="63">
        <v>0.0992009132420091</v>
      </c>
      <c r="F41" s="58" t="s">
        <v>96</v>
      </c>
    </row>
    <row r="42" ht="14.5" spans="2:6">
      <c r="B42" s="58" t="s">
        <v>94</v>
      </c>
      <c r="C42" s="55" t="s">
        <v>37</v>
      </c>
      <c r="D42" s="63" t="s">
        <v>103</v>
      </c>
      <c r="E42" s="63">
        <v>0.108219178082192</v>
      </c>
      <c r="F42" s="58" t="s">
        <v>96</v>
      </c>
    </row>
    <row r="43" ht="14.5" spans="2:6">
      <c r="B43" s="58" t="s">
        <v>94</v>
      </c>
      <c r="C43" s="55" t="s">
        <v>37</v>
      </c>
      <c r="D43" s="63" t="s">
        <v>104</v>
      </c>
      <c r="E43" s="63">
        <v>0.00901826484018265</v>
      </c>
      <c r="F43" s="58" t="s">
        <v>96</v>
      </c>
    </row>
    <row r="44" ht="14.5" spans="2:6">
      <c r="B44" s="58" t="s">
        <v>94</v>
      </c>
      <c r="C44" s="55" t="s">
        <v>37</v>
      </c>
      <c r="D44" s="63" t="s">
        <v>105</v>
      </c>
      <c r="E44" s="63">
        <v>0.138127853881279</v>
      </c>
      <c r="F44" s="58" t="s">
        <v>96</v>
      </c>
    </row>
    <row r="45" ht="14.5" spans="2:6">
      <c r="B45" s="58" t="s">
        <v>94</v>
      </c>
      <c r="C45" s="55" t="s">
        <v>37</v>
      </c>
      <c r="D45" s="63" t="s">
        <v>106</v>
      </c>
      <c r="E45" s="63">
        <v>0.150684931506849</v>
      </c>
      <c r="F45" s="58" t="s">
        <v>96</v>
      </c>
    </row>
    <row r="46" ht="14.5" spans="2:6">
      <c r="B46" s="58" t="s">
        <v>94</v>
      </c>
      <c r="C46" s="55" t="s">
        <v>37</v>
      </c>
      <c r="D46" s="63" t="s">
        <v>107</v>
      </c>
      <c r="E46" s="63">
        <v>0.0125570776255708</v>
      </c>
      <c r="F46" s="58" t="s">
        <v>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zoomScale="40" zoomScaleNormal="40" workbookViewId="0">
      <selection activeCell="C46" sqref="C4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5:5">
      <c r="E1" s="26"/>
    </row>
    <row r="2" ht="18.5" spans="2:11">
      <c r="B2" s="121" t="s">
        <v>108</v>
      </c>
      <c r="C2" s="28"/>
      <c r="D2" s="28"/>
      <c r="E2" s="28"/>
      <c r="G2" s="26"/>
      <c r="H2" s="26"/>
      <c r="I2" s="26"/>
      <c r="J2" s="26"/>
      <c r="K2" s="26"/>
    </row>
    <row r="3" ht="14.5" spans="2:11">
      <c r="B3" s="29" t="s">
        <v>109</v>
      </c>
      <c r="C3" s="26"/>
      <c r="D3" s="26"/>
      <c r="E3" s="26"/>
      <c r="F3" s="26"/>
      <c r="G3" s="26"/>
      <c r="H3" s="26"/>
      <c r="I3" s="26"/>
      <c r="J3" s="26"/>
      <c r="K3" s="26"/>
    </row>
    <row r="4" ht="13.75" spans="2:10">
      <c r="B4" s="30" t="s">
        <v>82</v>
      </c>
      <c r="C4" s="31" t="s">
        <v>35</v>
      </c>
      <c r="D4" s="32" t="s">
        <v>33</v>
      </c>
      <c r="E4" s="32" t="s">
        <v>31</v>
      </c>
      <c r="F4" s="32" t="s">
        <v>39</v>
      </c>
      <c r="G4" s="31" t="s">
        <v>34</v>
      </c>
      <c r="H4" s="32" t="s">
        <v>36</v>
      </c>
      <c r="I4" s="32" t="s">
        <v>38</v>
      </c>
      <c r="J4" s="32" t="s">
        <v>29</v>
      </c>
    </row>
    <row r="5" ht="13" spans="2:11">
      <c r="B5" s="33" t="s">
        <v>110</v>
      </c>
      <c r="C5" s="34">
        <v>75</v>
      </c>
      <c r="D5" s="35">
        <f>DATA_SOURCE!FW54</f>
        <v>88.4615384615385</v>
      </c>
      <c r="E5" s="35">
        <f>DATA_SOURCE!FW51</f>
        <v>46.1924211481734</v>
      </c>
      <c r="F5" s="36">
        <f>DATA_SOURCE!FW53</f>
        <v>69.6695340259767</v>
      </c>
      <c r="G5" s="37">
        <f>70</f>
        <v>70</v>
      </c>
      <c r="H5" s="36">
        <f>DATA_SOURCE!FW57</f>
        <v>73.9057239057239</v>
      </c>
      <c r="I5" s="36">
        <f>DATA_SOURCE!FW52</f>
        <v>76.3424462439752</v>
      </c>
      <c r="J5" s="36">
        <v>0</v>
      </c>
      <c r="K5" s="35"/>
    </row>
    <row r="6" ht="13" spans="2:11">
      <c r="B6" s="38" t="s">
        <v>111</v>
      </c>
      <c r="C6" s="39"/>
      <c r="D6" s="39"/>
      <c r="E6" s="39"/>
      <c r="F6" s="40"/>
      <c r="G6" s="40"/>
      <c r="H6" s="40"/>
      <c r="I6" s="40"/>
      <c r="J6" s="40"/>
      <c r="K6" s="39"/>
    </row>
    <row r="7" ht="13" spans="2:11">
      <c r="B7" s="38" t="s">
        <v>112</v>
      </c>
      <c r="C7" s="39"/>
      <c r="D7" s="39"/>
      <c r="E7" s="39"/>
      <c r="F7" s="39"/>
      <c r="G7" s="39"/>
      <c r="H7" s="39"/>
      <c r="I7" s="39"/>
      <c r="J7" s="39"/>
      <c r="K7" s="39"/>
    </row>
    <row r="8" ht="13" spans="2:11">
      <c r="B8" s="38" t="s">
        <v>113</v>
      </c>
      <c r="C8" s="39"/>
      <c r="D8" s="39"/>
      <c r="E8" s="39"/>
      <c r="F8" s="39"/>
      <c r="G8" s="39"/>
      <c r="H8" s="39"/>
      <c r="I8" s="39"/>
      <c r="J8" s="39"/>
      <c r="K8" s="39"/>
    </row>
    <row r="9" ht="13" spans="2:11">
      <c r="B9" s="38" t="s">
        <v>114</v>
      </c>
      <c r="C9" s="39"/>
      <c r="D9" s="39"/>
      <c r="E9" s="39"/>
      <c r="F9" s="39"/>
      <c r="G9" s="39"/>
      <c r="H9" s="39"/>
      <c r="I9" s="39"/>
      <c r="J9" s="39"/>
      <c r="K9" s="39"/>
    </row>
    <row r="10" ht="13" spans="2:11">
      <c r="B10" s="38" t="s">
        <v>115</v>
      </c>
      <c r="C10" s="39"/>
      <c r="D10" s="39"/>
      <c r="E10" s="39"/>
      <c r="F10" s="39"/>
      <c r="G10" s="39"/>
      <c r="H10" s="39"/>
      <c r="I10" s="39"/>
      <c r="J10" s="39"/>
      <c r="K10" s="39"/>
    </row>
    <row r="11" ht="13" spans="2:11">
      <c r="B11" s="38" t="s">
        <v>116</v>
      </c>
      <c r="C11" s="39"/>
      <c r="D11" s="39"/>
      <c r="E11" s="39"/>
      <c r="F11" s="39"/>
      <c r="G11" s="39"/>
      <c r="H11" s="39"/>
      <c r="I11" s="39"/>
      <c r="J11" s="39"/>
      <c r="K11" s="39"/>
    </row>
    <row r="12" ht="13" spans="2:11">
      <c r="B12" s="38" t="s">
        <v>117</v>
      </c>
      <c r="C12" s="39"/>
      <c r="D12" s="39"/>
      <c r="E12" s="39"/>
      <c r="F12" s="39"/>
      <c r="G12" s="39"/>
      <c r="H12" s="39"/>
      <c r="I12" s="39"/>
      <c r="J12" s="39"/>
      <c r="K12" s="39"/>
    </row>
    <row r="13" ht="13" spans="2:11">
      <c r="B13" s="38" t="s">
        <v>118</v>
      </c>
      <c r="C13" s="39"/>
      <c r="D13" s="39"/>
      <c r="E13" s="39"/>
      <c r="F13" s="39"/>
      <c r="G13" s="39"/>
      <c r="H13" s="39"/>
      <c r="I13" s="39"/>
      <c r="J13" s="39"/>
      <c r="K13" s="39"/>
    </row>
    <row r="14" ht="13" spans="2:11">
      <c r="B14" s="38" t="s">
        <v>119</v>
      </c>
      <c r="C14" s="39"/>
      <c r="D14" s="39"/>
      <c r="E14" s="39"/>
      <c r="F14" s="39"/>
      <c r="G14" s="39"/>
      <c r="H14" s="39"/>
      <c r="I14" s="39"/>
      <c r="J14" s="39"/>
      <c r="K14" s="39"/>
    </row>
    <row r="15" ht="13" spans="2:11">
      <c r="B15" s="38" t="s">
        <v>120</v>
      </c>
      <c r="C15" s="39"/>
      <c r="D15" s="39"/>
      <c r="E15" s="39"/>
      <c r="F15" s="39"/>
      <c r="G15" s="39"/>
      <c r="H15" s="39"/>
      <c r="I15" s="39"/>
      <c r="J15" s="39"/>
      <c r="K15" s="39"/>
    </row>
    <row r="18" spans="4:4">
      <c r="D18" s="41" t="s">
        <v>121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tabSelected="1" zoomScale="85" zoomScaleNormal="85" workbookViewId="0">
      <selection activeCell="B15" sqref="B15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19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20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21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22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23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24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122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123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123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123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123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123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123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123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124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125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126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127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128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129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130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131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132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133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134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135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136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137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138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138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138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139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138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138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138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140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140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140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140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140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140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140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141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141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141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141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141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141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141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142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142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142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142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142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142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142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143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143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143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143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143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143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143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144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144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144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144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144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144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144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145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145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145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145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145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145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145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146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146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146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146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146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146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146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147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147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147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147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147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147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147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148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148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148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148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148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148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148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149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149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149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149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149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149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149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150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150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150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150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150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150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150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151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151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151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151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151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151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151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152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152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152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152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152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152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152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153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153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153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153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153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153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153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154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154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154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154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154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154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145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145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145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145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145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145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145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146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146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146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146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146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146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146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147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147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147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147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147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147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147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148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148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148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148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148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148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148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149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149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149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149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149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149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149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150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150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150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150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150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150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150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151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151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151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151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151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151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151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152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152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152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152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152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152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152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153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153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153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153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153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153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153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155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155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155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155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155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155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155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156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156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156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156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156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156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156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157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158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158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158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158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158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158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159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159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159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159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159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159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159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160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160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160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160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160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160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160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161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161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161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161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161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161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161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162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162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162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162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162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162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162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163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11</v>
      </c>
      <c r="Y49" s="18" t="s">
        <v>164</v>
      </c>
      <c r="Z49" s="1"/>
      <c r="AA49" s="13" t="s">
        <v>163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11</v>
      </c>
      <c r="AX49" s="18" t="s">
        <v>164</v>
      </c>
      <c r="AY49" s="1"/>
      <c r="AZ49" s="13" t="s">
        <v>163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11</v>
      </c>
      <c r="BW49" s="18" t="s">
        <v>164</v>
      </c>
      <c r="BX49" s="1"/>
      <c r="BY49" s="13" t="s">
        <v>163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11</v>
      </c>
      <c r="CV49" s="18" t="s">
        <v>164</v>
      </c>
      <c r="CW49" s="1"/>
      <c r="CX49" s="13" t="s">
        <v>163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11</v>
      </c>
      <c r="DU49" s="18" t="s">
        <v>164</v>
      </c>
      <c r="DV49" s="1"/>
      <c r="DW49" s="13" t="s">
        <v>163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11</v>
      </c>
      <c r="ET49" s="18" t="s">
        <v>164</v>
      </c>
      <c r="EU49" s="1"/>
      <c r="EV49" s="13" t="s">
        <v>163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11</v>
      </c>
      <c r="FS49" s="18" t="s">
        <v>164</v>
      </c>
    </row>
    <row r="50" ht="14.5" spans="1:175">
      <c r="A50" s="1"/>
      <c r="B50" s="14" t="s">
        <v>145</v>
      </c>
      <c r="C50" s="5" t="s">
        <v>165</v>
      </c>
      <c r="D50" s="5" t="s">
        <v>165</v>
      </c>
      <c r="E50" s="5" t="s">
        <v>165</v>
      </c>
      <c r="F50" s="5" t="s">
        <v>165</v>
      </c>
      <c r="G50" s="5" t="s">
        <v>165</v>
      </c>
      <c r="H50" s="5" t="s">
        <v>165</v>
      </c>
      <c r="I50" s="5" t="s">
        <v>165</v>
      </c>
      <c r="J50" s="5" t="s">
        <v>165</v>
      </c>
      <c r="K50" s="5" t="s">
        <v>165</v>
      </c>
      <c r="L50" s="5" t="s">
        <v>165</v>
      </c>
      <c r="M50" s="5" t="s">
        <v>165</v>
      </c>
      <c r="N50" s="5" t="s">
        <v>165</v>
      </c>
      <c r="O50" s="5" t="s">
        <v>165</v>
      </c>
      <c r="P50" s="5" t="s">
        <v>165</v>
      </c>
      <c r="Q50" s="5" t="s">
        <v>165</v>
      </c>
      <c r="R50" s="5" t="s">
        <v>165</v>
      </c>
      <c r="S50" s="5" t="s">
        <v>165</v>
      </c>
      <c r="T50" s="5" t="s">
        <v>165</v>
      </c>
      <c r="U50" s="5" t="s">
        <v>165</v>
      </c>
      <c r="V50" s="5" t="s">
        <v>165</v>
      </c>
      <c r="W50" s="5" t="s">
        <v>165</v>
      </c>
      <c r="X50" s="18">
        <f>W18</f>
        <v>2.2</v>
      </c>
      <c r="Y50" s="18" t="e">
        <f>W50*1000/X50</f>
        <v>#VALUE!</v>
      </c>
      <c r="Z50" s="1"/>
      <c r="AA50" s="14" t="s">
        <v>145</v>
      </c>
      <c r="AB50" s="5" t="s">
        <v>165</v>
      </c>
      <c r="AC50" s="5" t="s">
        <v>165</v>
      </c>
      <c r="AD50" s="5" t="s">
        <v>165</v>
      </c>
      <c r="AE50" s="5" t="s">
        <v>165</v>
      </c>
      <c r="AF50" s="5" t="s">
        <v>165</v>
      </c>
      <c r="AG50" s="5" t="s">
        <v>165</v>
      </c>
      <c r="AH50" s="5" t="s">
        <v>165</v>
      </c>
      <c r="AI50" s="5" t="s">
        <v>165</v>
      </c>
      <c r="AJ50" s="5" t="s">
        <v>165</v>
      </c>
      <c r="AK50" s="5" t="s">
        <v>165</v>
      </c>
      <c r="AL50" s="5" t="s">
        <v>165</v>
      </c>
      <c r="AM50" s="5" t="s">
        <v>165</v>
      </c>
      <c r="AN50" s="5" t="s">
        <v>165</v>
      </c>
      <c r="AO50" s="5" t="s">
        <v>165</v>
      </c>
      <c r="AP50" s="5" t="s">
        <v>165</v>
      </c>
      <c r="AQ50" s="5" t="s">
        <v>165</v>
      </c>
      <c r="AR50" s="5" t="s">
        <v>165</v>
      </c>
      <c r="AS50" s="5" t="s">
        <v>165</v>
      </c>
      <c r="AT50" s="5" t="s">
        <v>165</v>
      </c>
      <c r="AU50" s="5" t="s">
        <v>165</v>
      </c>
      <c r="AV50" s="5" t="s">
        <v>165</v>
      </c>
      <c r="AW50" s="18">
        <f t="shared" ref="AW50:AW58" si="7">AV18</f>
        <v>7.5</v>
      </c>
      <c r="AX50" s="18" t="e">
        <f t="shared" ref="AX50:AX58" si="8">AV50*1000/AW50</f>
        <v>#VALUE!</v>
      </c>
      <c r="AY50" s="1"/>
      <c r="AZ50" s="14" t="s">
        <v>145</v>
      </c>
      <c r="BA50" s="5" t="s">
        <v>165</v>
      </c>
      <c r="BB50" s="5" t="s">
        <v>165</v>
      </c>
      <c r="BC50" s="5" t="s">
        <v>165</v>
      </c>
      <c r="BD50" s="5" t="s">
        <v>165</v>
      </c>
      <c r="BE50" s="5" t="s">
        <v>165</v>
      </c>
      <c r="BF50" s="5" t="s">
        <v>165</v>
      </c>
      <c r="BG50" s="5" t="s">
        <v>165</v>
      </c>
      <c r="BH50" s="5" t="s">
        <v>165</v>
      </c>
      <c r="BI50" s="5" t="s">
        <v>165</v>
      </c>
      <c r="BJ50" s="5" t="s">
        <v>165</v>
      </c>
      <c r="BK50" s="5" t="s">
        <v>165</v>
      </c>
      <c r="BL50" s="5" t="s">
        <v>165</v>
      </c>
      <c r="BM50" s="5" t="s">
        <v>165</v>
      </c>
      <c r="BN50" s="5" t="s">
        <v>165</v>
      </c>
      <c r="BO50" s="5" t="s">
        <v>165</v>
      </c>
      <c r="BP50" s="5" t="s">
        <v>165</v>
      </c>
      <c r="BQ50" s="5" t="s">
        <v>165</v>
      </c>
      <c r="BR50" s="5" t="s">
        <v>165</v>
      </c>
      <c r="BS50" s="5" t="s">
        <v>165</v>
      </c>
      <c r="BT50" s="5" t="s">
        <v>165</v>
      </c>
      <c r="BU50" s="5" t="s">
        <v>165</v>
      </c>
      <c r="BV50" s="18">
        <f t="shared" ref="BV50:BV58" si="9">BU18</f>
        <v>9.3</v>
      </c>
      <c r="BW50" s="18" t="e">
        <f t="shared" ref="BW50:BW58" si="10">BU50*1000/BV50</f>
        <v>#VALUE!</v>
      </c>
      <c r="BX50" s="1"/>
      <c r="BY50" s="14" t="s">
        <v>145</v>
      </c>
      <c r="BZ50" s="5" t="s">
        <v>165</v>
      </c>
      <c r="CA50" s="5" t="s">
        <v>165</v>
      </c>
      <c r="CB50" s="5" t="s">
        <v>165</v>
      </c>
      <c r="CC50" s="5" t="s">
        <v>165</v>
      </c>
      <c r="CD50" s="5" t="s">
        <v>165</v>
      </c>
      <c r="CE50" s="5" t="s">
        <v>165</v>
      </c>
      <c r="CF50" s="5" t="s">
        <v>165</v>
      </c>
      <c r="CG50" s="5" t="s">
        <v>165</v>
      </c>
      <c r="CH50" s="5" t="s">
        <v>165</v>
      </c>
      <c r="CI50" s="5" t="s">
        <v>165</v>
      </c>
      <c r="CJ50" s="5" t="s">
        <v>165</v>
      </c>
      <c r="CK50" s="5" t="s">
        <v>165</v>
      </c>
      <c r="CL50" s="5" t="s">
        <v>165</v>
      </c>
      <c r="CM50" s="5" t="s">
        <v>165</v>
      </c>
      <c r="CN50" s="5" t="s">
        <v>165</v>
      </c>
      <c r="CO50" s="5" t="s">
        <v>165</v>
      </c>
      <c r="CP50" s="5" t="s">
        <v>165</v>
      </c>
      <c r="CQ50" s="5" t="s">
        <v>165</v>
      </c>
      <c r="CR50" s="5" t="s">
        <v>165</v>
      </c>
      <c r="CS50" s="5" t="s">
        <v>165</v>
      </c>
      <c r="CT50" s="5" t="s">
        <v>165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145</v>
      </c>
      <c r="CY50" s="5" t="s">
        <v>165</v>
      </c>
      <c r="CZ50" s="5" t="s">
        <v>165</v>
      </c>
      <c r="DA50" s="5" t="s">
        <v>165</v>
      </c>
      <c r="DB50" s="5" t="s">
        <v>165</v>
      </c>
      <c r="DC50" s="5" t="s">
        <v>165</v>
      </c>
      <c r="DD50" s="5" t="s">
        <v>165</v>
      </c>
      <c r="DE50" s="5" t="s">
        <v>165</v>
      </c>
      <c r="DF50" s="5" t="s">
        <v>165</v>
      </c>
      <c r="DG50" s="5" t="s">
        <v>165</v>
      </c>
      <c r="DH50" s="5" t="s">
        <v>165</v>
      </c>
      <c r="DI50" s="5" t="s">
        <v>165</v>
      </c>
      <c r="DJ50" s="5" t="s">
        <v>165</v>
      </c>
      <c r="DK50" s="5" t="s">
        <v>165</v>
      </c>
      <c r="DL50" s="5" t="s">
        <v>165</v>
      </c>
      <c r="DM50" s="5" t="s">
        <v>165</v>
      </c>
      <c r="DN50" s="5" t="s">
        <v>165</v>
      </c>
      <c r="DO50" s="5" t="s">
        <v>165</v>
      </c>
      <c r="DP50" s="5" t="s">
        <v>165</v>
      </c>
      <c r="DQ50" s="5" t="s">
        <v>165</v>
      </c>
      <c r="DR50" s="5" t="s">
        <v>165</v>
      </c>
      <c r="DS50" s="5" t="s">
        <v>165</v>
      </c>
      <c r="DT50" s="18">
        <f t="shared" ref="DT50:DT58" si="12">DS18</f>
        <v>4.8</v>
      </c>
      <c r="DU50" s="18" t="e">
        <f t="shared" ref="DU50:DU58" si="13">DS50*1000/DT50</f>
        <v>#VALUE!</v>
      </c>
      <c r="DV50" s="1"/>
      <c r="DW50" s="14" t="s">
        <v>145</v>
      </c>
      <c r="DX50" s="5" t="s">
        <v>165</v>
      </c>
      <c r="DY50" s="5" t="s">
        <v>165</v>
      </c>
      <c r="DZ50" s="5" t="s">
        <v>165</v>
      </c>
      <c r="EA50" s="5" t="s">
        <v>165</v>
      </c>
      <c r="EB50" s="5" t="s">
        <v>165</v>
      </c>
      <c r="EC50" s="5" t="s">
        <v>165</v>
      </c>
      <c r="ED50" s="5" t="s">
        <v>165</v>
      </c>
      <c r="EE50" s="5" t="s">
        <v>165</v>
      </c>
      <c r="EF50" s="5" t="s">
        <v>165</v>
      </c>
      <c r="EG50" s="5" t="s">
        <v>165</v>
      </c>
      <c r="EH50" s="5" t="s">
        <v>165</v>
      </c>
      <c r="EI50" s="5" t="s">
        <v>165</v>
      </c>
      <c r="EJ50" s="5" t="s">
        <v>165</v>
      </c>
      <c r="EK50" s="5" t="s">
        <v>165</v>
      </c>
      <c r="EL50" s="5" t="s">
        <v>165</v>
      </c>
      <c r="EM50" s="5" t="s">
        <v>165</v>
      </c>
      <c r="EN50" s="5" t="s">
        <v>165</v>
      </c>
      <c r="EO50" s="5" t="s">
        <v>165</v>
      </c>
      <c r="EP50" s="5" t="s">
        <v>165</v>
      </c>
      <c r="EQ50" s="5" t="s">
        <v>165</v>
      </c>
      <c r="ER50" s="5" t="s">
        <v>165</v>
      </c>
      <c r="ES50" s="18">
        <f t="shared" ref="ES50:ES58" si="14">ER18</f>
        <v>7.5</v>
      </c>
      <c r="ET50" s="18" t="e">
        <f t="shared" ref="ET50:ET58" si="15">ER50*1000/ES50</f>
        <v>#VALUE!</v>
      </c>
      <c r="EU50" s="1"/>
      <c r="EV50" s="14" t="s">
        <v>145</v>
      </c>
      <c r="EW50" s="5" t="s">
        <v>165</v>
      </c>
      <c r="EX50" s="5" t="s">
        <v>165</v>
      </c>
      <c r="EY50" s="5" t="s">
        <v>165</v>
      </c>
      <c r="EZ50" s="5" t="s">
        <v>165</v>
      </c>
      <c r="FA50" s="5" t="s">
        <v>165</v>
      </c>
      <c r="FB50" s="5" t="s">
        <v>165</v>
      </c>
      <c r="FC50" s="5" t="s">
        <v>165</v>
      </c>
      <c r="FD50" s="5" t="s">
        <v>165</v>
      </c>
      <c r="FE50" s="5" t="s">
        <v>165</v>
      </c>
      <c r="FF50" s="5" t="s">
        <v>165</v>
      </c>
      <c r="FG50" s="5" t="s">
        <v>165</v>
      </c>
      <c r="FH50" s="5" t="s">
        <v>165</v>
      </c>
      <c r="FI50" s="5" t="s">
        <v>165</v>
      </c>
      <c r="FJ50" s="5" t="s">
        <v>165</v>
      </c>
      <c r="FK50" s="5" t="s">
        <v>165</v>
      </c>
      <c r="FL50" s="5" t="s">
        <v>165</v>
      </c>
      <c r="FM50" s="5" t="s">
        <v>165</v>
      </c>
      <c r="FN50" s="5" t="s">
        <v>165</v>
      </c>
      <c r="FO50" s="5" t="s">
        <v>165</v>
      </c>
      <c r="FP50" s="5" t="s">
        <v>165</v>
      </c>
      <c r="FQ50" s="5" t="s">
        <v>165</v>
      </c>
      <c r="FR50" s="18">
        <f t="shared" ref="FR50:FR58" si="16">FQ18</f>
        <v>3.5</v>
      </c>
      <c r="FS50" s="18" t="e">
        <f t="shared" ref="FS50:FS58" si="17">FQ50*1000/FR50</f>
        <v>#VALUE!</v>
      </c>
    </row>
    <row r="51" ht="14.5" spans="1:179">
      <c r="A51" s="1"/>
      <c r="B51" s="14" t="s">
        <v>146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146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146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146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146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146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146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AVERAGE(FS51,ET51,DU51,CV51,BW51,AX51,Y51)</f>
        <v>46.1924211481734</v>
      </c>
    </row>
    <row r="52" ht="14.5" spans="1:179">
      <c r="A52" s="1"/>
      <c r="B52" s="14" t="s">
        <v>147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147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147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147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147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147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147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148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148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148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148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148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148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148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149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149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149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149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149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149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149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150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150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150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150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150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150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150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151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151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151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151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151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151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151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152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152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152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152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152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152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152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153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153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153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153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153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153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153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154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154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154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154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154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154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154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145</v>
      </c>
      <c r="C61" s="5" t="s">
        <v>165</v>
      </c>
      <c r="D61" s="5" t="s">
        <v>165</v>
      </c>
      <c r="E61" s="5" t="s">
        <v>165</v>
      </c>
      <c r="F61" s="5" t="s">
        <v>165</v>
      </c>
      <c r="G61" s="5" t="s">
        <v>165</v>
      </c>
      <c r="H61" s="5" t="s">
        <v>165</v>
      </c>
      <c r="I61" s="5" t="s">
        <v>165</v>
      </c>
      <c r="J61" s="5" t="s">
        <v>165</v>
      </c>
      <c r="K61" s="5" t="s">
        <v>165</v>
      </c>
      <c r="L61" s="5" t="s">
        <v>165</v>
      </c>
      <c r="M61" s="5" t="s">
        <v>165</v>
      </c>
      <c r="N61" s="5" t="s">
        <v>165</v>
      </c>
      <c r="O61" s="5" t="s">
        <v>165</v>
      </c>
      <c r="P61" s="5" t="s">
        <v>165</v>
      </c>
      <c r="Q61" s="5" t="s">
        <v>165</v>
      </c>
      <c r="R61" s="5" t="s">
        <v>165</v>
      </c>
      <c r="S61" s="5" t="s">
        <v>165</v>
      </c>
      <c r="T61" s="5" t="s">
        <v>165</v>
      </c>
      <c r="U61" s="5" t="s">
        <v>165</v>
      </c>
      <c r="V61" s="5" t="s">
        <v>165</v>
      </c>
      <c r="W61" s="5" t="s">
        <v>165</v>
      </c>
      <c r="Z61" s="1"/>
      <c r="AA61" s="14" t="s">
        <v>145</v>
      </c>
      <c r="AB61" s="5" t="s">
        <v>165</v>
      </c>
      <c r="AC61" s="5" t="s">
        <v>165</v>
      </c>
      <c r="AD61" s="5" t="s">
        <v>165</v>
      </c>
      <c r="AE61" s="5" t="s">
        <v>165</v>
      </c>
      <c r="AF61" s="5" t="s">
        <v>165</v>
      </c>
      <c r="AG61" s="5" t="s">
        <v>165</v>
      </c>
      <c r="AH61" s="5" t="s">
        <v>165</v>
      </c>
      <c r="AI61" s="5" t="s">
        <v>165</v>
      </c>
      <c r="AJ61" s="5" t="s">
        <v>165</v>
      </c>
      <c r="AK61" s="5" t="s">
        <v>165</v>
      </c>
      <c r="AL61" s="5" t="s">
        <v>165</v>
      </c>
      <c r="AM61" s="5" t="s">
        <v>165</v>
      </c>
      <c r="AN61" s="5" t="s">
        <v>165</v>
      </c>
      <c r="AO61" s="5" t="s">
        <v>165</v>
      </c>
      <c r="AP61" s="5" t="s">
        <v>165</v>
      </c>
      <c r="AQ61" s="5" t="s">
        <v>165</v>
      </c>
      <c r="AR61" s="5" t="s">
        <v>165</v>
      </c>
      <c r="AS61" s="5" t="s">
        <v>165</v>
      </c>
      <c r="AT61" s="5" t="s">
        <v>165</v>
      </c>
      <c r="AU61" s="5" t="s">
        <v>165</v>
      </c>
      <c r="AV61" s="5" t="s">
        <v>165</v>
      </c>
      <c r="AY61" s="1"/>
      <c r="AZ61" s="14" t="s">
        <v>145</v>
      </c>
      <c r="BA61" s="5" t="s">
        <v>165</v>
      </c>
      <c r="BB61" s="5" t="s">
        <v>165</v>
      </c>
      <c r="BC61" s="5" t="s">
        <v>165</v>
      </c>
      <c r="BD61" s="5" t="s">
        <v>165</v>
      </c>
      <c r="BE61" s="5" t="s">
        <v>165</v>
      </c>
      <c r="BF61" s="5" t="s">
        <v>165</v>
      </c>
      <c r="BG61" s="5" t="s">
        <v>165</v>
      </c>
      <c r="BH61" s="5" t="s">
        <v>165</v>
      </c>
      <c r="BI61" s="5" t="s">
        <v>165</v>
      </c>
      <c r="BJ61" s="5" t="s">
        <v>165</v>
      </c>
      <c r="BK61" s="5" t="s">
        <v>165</v>
      </c>
      <c r="BL61" s="5" t="s">
        <v>165</v>
      </c>
      <c r="BM61" s="5" t="s">
        <v>165</v>
      </c>
      <c r="BN61" s="5" t="s">
        <v>165</v>
      </c>
      <c r="BO61" s="5" t="s">
        <v>165</v>
      </c>
      <c r="BP61" s="5" t="s">
        <v>165</v>
      </c>
      <c r="BQ61" s="5" t="s">
        <v>165</v>
      </c>
      <c r="BR61" s="5" t="s">
        <v>165</v>
      </c>
      <c r="BS61" s="5" t="s">
        <v>165</v>
      </c>
      <c r="BT61" s="5" t="s">
        <v>165</v>
      </c>
      <c r="BU61" s="5" t="s">
        <v>165</v>
      </c>
      <c r="BX61" s="1"/>
      <c r="BY61" s="14" t="s">
        <v>145</v>
      </c>
      <c r="BZ61" s="5" t="s">
        <v>165</v>
      </c>
      <c r="CA61" s="5" t="s">
        <v>165</v>
      </c>
      <c r="CB61" s="5" t="s">
        <v>165</v>
      </c>
      <c r="CC61" s="5" t="s">
        <v>165</v>
      </c>
      <c r="CD61" s="5" t="s">
        <v>165</v>
      </c>
      <c r="CE61" s="5" t="s">
        <v>165</v>
      </c>
      <c r="CF61" s="5" t="s">
        <v>165</v>
      </c>
      <c r="CG61" s="5" t="s">
        <v>165</v>
      </c>
      <c r="CH61" s="5" t="s">
        <v>165</v>
      </c>
      <c r="CI61" s="5" t="s">
        <v>165</v>
      </c>
      <c r="CJ61" s="5" t="s">
        <v>165</v>
      </c>
      <c r="CK61" s="5" t="s">
        <v>165</v>
      </c>
      <c r="CL61" s="5" t="s">
        <v>165</v>
      </c>
      <c r="CM61" s="5" t="s">
        <v>165</v>
      </c>
      <c r="CN61" s="5" t="s">
        <v>165</v>
      </c>
      <c r="CO61" s="5" t="s">
        <v>165</v>
      </c>
      <c r="CP61" s="5" t="s">
        <v>165</v>
      </c>
      <c r="CQ61" s="5" t="s">
        <v>165</v>
      </c>
      <c r="CR61" s="5" t="s">
        <v>165</v>
      </c>
      <c r="CS61" s="5" t="s">
        <v>165</v>
      </c>
      <c r="CT61" s="5" t="s">
        <v>165</v>
      </c>
      <c r="CW61" s="1"/>
      <c r="CX61" s="14" t="s">
        <v>145</v>
      </c>
      <c r="CY61" s="5" t="s">
        <v>165</v>
      </c>
      <c r="CZ61" s="5" t="s">
        <v>165</v>
      </c>
      <c r="DA61" s="5" t="s">
        <v>165</v>
      </c>
      <c r="DB61" s="5" t="s">
        <v>165</v>
      </c>
      <c r="DC61" s="5" t="s">
        <v>165</v>
      </c>
      <c r="DD61" s="5" t="s">
        <v>165</v>
      </c>
      <c r="DE61" s="5" t="s">
        <v>165</v>
      </c>
      <c r="DF61" s="5" t="s">
        <v>165</v>
      </c>
      <c r="DG61" s="5" t="s">
        <v>165</v>
      </c>
      <c r="DH61" s="5" t="s">
        <v>165</v>
      </c>
      <c r="DI61" s="5" t="s">
        <v>165</v>
      </c>
      <c r="DJ61" s="5" t="s">
        <v>165</v>
      </c>
      <c r="DK61" s="5" t="s">
        <v>165</v>
      </c>
      <c r="DL61" s="5" t="s">
        <v>165</v>
      </c>
      <c r="DM61" s="5" t="s">
        <v>165</v>
      </c>
      <c r="DN61" s="5" t="s">
        <v>165</v>
      </c>
      <c r="DO61" s="5" t="s">
        <v>165</v>
      </c>
      <c r="DP61" s="5" t="s">
        <v>165</v>
      </c>
      <c r="DQ61" s="5" t="s">
        <v>165</v>
      </c>
      <c r="DR61" s="5" t="s">
        <v>165</v>
      </c>
      <c r="DS61" s="5" t="s">
        <v>165</v>
      </c>
      <c r="DV61" s="1"/>
      <c r="DW61" s="14" t="s">
        <v>145</v>
      </c>
      <c r="DX61" s="5" t="s">
        <v>165</v>
      </c>
      <c r="DY61" s="5" t="s">
        <v>165</v>
      </c>
      <c r="DZ61" s="5" t="s">
        <v>165</v>
      </c>
      <c r="EA61" s="5" t="s">
        <v>165</v>
      </c>
      <c r="EB61" s="5" t="s">
        <v>165</v>
      </c>
      <c r="EC61" s="5" t="s">
        <v>165</v>
      </c>
      <c r="ED61" s="5" t="s">
        <v>165</v>
      </c>
      <c r="EE61" s="5" t="s">
        <v>165</v>
      </c>
      <c r="EF61" s="5" t="s">
        <v>165</v>
      </c>
      <c r="EG61" s="5" t="s">
        <v>165</v>
      </c>
      <c r="EH61" s="5" t="s">
        <v>165</v>
      </c>
      <c r="EI61" s="5" t="s">
        <v>165</v>
      </c>
      <c r="EJ61" s="5" t="s">
        <v>165</v>
      </c>
      <c r="EK61" s="5" t="s">
        <v>165</v>
      </c>
      <c r="EL61" s="5" t="s">
        <v>165</v>
      </c>
      <c r="EM61" s="5" t="s">
        <v>165</v>
      </c>
      <c r="EN61" s="5" t="s">
        <v>165</v>
      </c>
      <c r="EO61" s="5" t="s">
        <v>165</v>
      </c>
      <c r="EP61" s="5" t="s">
        <v>165</v>
      </c>
      <c r="EQ61" s="5" t="s">
        <v>165</v>
      </c>
      <c r="ER61" s="5" t="s">
        <v>165</v>
      </c>
      <c r="EU61" s="1"/>
      <c r="EV61" s="14" t="s">
        <v>145</v>
      </c>
      <c r="EW61" s="5" t="s">
        <v>165</v>
      </c>
      <c r="EX61" s="5" t="s">
        <v>165</v>
      </c>
      <c r="EY61" s="5" t="s">
        <v>165</v>
      </c>
      <c r="EZ61" s="5" t="s">
        <v>165</v>
      </c>
      <c r="FA61" s="5" t="s">
        <v>165</v>
      </c>
      <c r="FB61" s="5" t="s">
        <v>165</v>
      </c>
      <c r="FC61" s="5" t="s">
        <v>165</v>
      </c>
      <c r="FD61" s="5" t="s">
        <v>165</v>
      </c>
      <c r="FE61" s="5" t="s">
        <v>165</v>
      </c>
      <c r="FF61" s="5" t="s">
        <v>165</v>
      </c>
      <c r="FG61" s="5" t="s">
        <v>165</v>
      </c>
      <c r="FH61" s="5" t="s">
        <v>165</v>
      </c>
      <c r="FI61" s="5" t="s">
        <v>165</v>
      </c>
      <c r="FJ61" s="5" t="s">
        <v>165</v>
      </c>
      <c r="FK61" s="5" t="s">
        <v>165</v>
      </c>
      <c r="FL61" s="5" t="s">
        <v>165</v>
      </c>
      <c r="FM61" s="5" t="s">
        <v>165</v>
      </c>
      <c r="FN61" s="5" t="s">
        <v>165</v>
      </c>
      <c r="FO61" s="5" t="s">
        <v>165</v>
      </c>
      <c r="FP61" s="5" t="s">
        <v>165</v>
      </c>
      <c r="FQ61" s="5" t="s">
        <v>165</v>
      </c>
    </row>
    <row r="62" ht="14.5" spans="1:173">
      <c r="A62" s="1"/>
      <c r="B62" s="14" t="s">
        <v>146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146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146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146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146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146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146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147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147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147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147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147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147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147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148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148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148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148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148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148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148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149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149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149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149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149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149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149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150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150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150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150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150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150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150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151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151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151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151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151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151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151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152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152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152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152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152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152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152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153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153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153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153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153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153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153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166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166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166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166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166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166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166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167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167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167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167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167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167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167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168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168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168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168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168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168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168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AGR</vt:lpstr>
      <vt:lpstr>FuelTech</vt:lpstr>
      <vt:lpstr>Demands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2024-08-19T16:09:52Z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1033-12.2.0.17545</vt:lpwstr>
  </property>
</Properties>
</file>