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Height="7070"/>
  </bookViews>
  <sheets>
    <sheet name="SUP_HFCandPEM" sheetId="30" r:id="rId1"/>
    <sheet name="SUP_HP" sheetId="21" r:id="rId2"/>
    <sheet name="SUP_HP2HS" sheetId="35" r:id="rId3"/>
    <sheet name="SUP_HS" sheetId="34" r:id="rId4"/>
    <sheet name="SUP_DELIVERY" sheetId="36" r:id="rId5"/>
    <sheet name="ReferEMI-NOUSE" sheetId="32" r:id="rId6"/>
    <sheet name="!SUP_HD(EUTIMES)" sheetId="25" r:id="rId7"/>
    <sheet name="INPUT-Data(EUTIMES-HP)" sheetId="23" r:id="rId8"/>
    <sheet name="INPUT-Data(EUTIMES-HD)" sheetId="26" r:id="rId9"/>
  </sheets>
  <externalReferences>
    <externalReference r:id="rId10"/>
    <externalReference r:id="rId11"/>
  </externalReferences>
  <definedNames>
    <definedName name="FID_1">[1]AGR_Fuels!$A$2</definedName>
    <definedName name="OLE_LINK1" localSheetId="8">'INPUT-Data(EUTIMES-HD)'!$Y$3</definedName>
    <definedName name="OLE_LINK1" localSheetId="7">'INPUT-Data(EUTIMES-HP)'!$C$3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Xiao Li</author>
    <author>xli9</author>
    <author>Maurizio Gargiulo</author>
    <author>Gary Goldstein</author>
  </authors>
  <commentList>
    <comment ref="F11" authorId="0">
      <text>
        <r>
          <rPr>
            <b/>
            <sz val="9"/>
            <rFont val="Tahoma"/>
            <charset val="134"/>
          </rPr>
          <t>Xiao Li:</t>
        </r>
        <r>
          <rPr>
            <sz val="9"/>
            <rFont val="Tahoma"/>
            <charset val="134"/>
          </rPr>
          <t xml:space="preserve">
"Fuel
cells have the potential for high conversion efficiencies
of chemical energy into electrical energy;
at the moment the attainable efficiency is up to
65%, depending on fuel and conditions."
</t>
        </r>
      </text>
    </comment>
    <comment ref="I11" authorId="1">
      <text>
        <r>
          <rPr>
            <b/>
            <sz val="9"/>
            <rFont val="Times New Roman"/>
            <charset val="134"/>
          </rPr>
          <t>xli9:</t>
        </r>
        <r>
          <rPr>
            <sz val="9"/>
            <rFont val="Times New Roman"/>
            <charset val="134"/>
          </rPr>
          <t xml:space="preserve">
Most experienced a total (100% or near 100%) of the availability, referring to https://ieafuelcell.com/fileadmin/publications/2021/2021_AFCTCP_Stationary_Application_Performance.pdf</t>
        </r>
      </text>
    </comment>
    <comment ref="J11" authorId="0">
      <text>
        <r>
          <rPr>
            <b/>
            <sz val="9"/>
            <rFont val="Tahoma"/>
            <charset val="134"/>
          </rPr>
          <t>Xiao Li:</t>
        </r>
        <r>
          <rPr>
            <sz val="9"/>
            <rFont val="Tahoma"/>
            <charset val="134"/>
          </rPr>
          <t xml:space="preserve">
Capital costs ($ in 2016 year) for HFC of LDV, MDV, HDV near the base year (2020 or 2021, because MDV and HDV don't have 2020 estimates in the latest analysis), and related to the minimum production rate, sourced from the appendix table of https://www.osti.gov/servlets/purl/2309724</t>
        </r>
      </text>
    </comment>
    <comment ref="K11" authorId="0">
      <text>
        <r>
          <rPr>
            <b/>
            <sz val="9"/>
            <rFont val="Tahoma"/>
            <charset val="134"/>
          </rPr>
          <t>Xiao Li:</t>
        </r>
        <r>
          <rPr>
            <sz val="9"/>
            <rFont val="Tahoma"/>
            <charset val="134"/>
          </rPr>
          <t xml:space="preserve">
This value will be updated in the Canada's three scenarios</t>
        </r>
      </text>
    </comment>
    <comment ref="M11" authorId="0">
      <text>
        <r>
          <rPr>
            <b/>
            <sz val="9"/>
            <rFont val="Tahoma"/>
            <charset val="134"/>
          </rPr>
          <t>Xiao Li:</t>
        </r>
        <r>
          <rPr>
            <sz val="9"/>
            <rFont val="Tahoma"/>
            <charset val="134"/>
          </rPr>
          <t xml:space="preserve">
The proportion is 11/19,by using  the sum of Scheduled maintenance and O&amp;M cost to the capital cost, on average of five fuel cells in practical, as indicated in "Fuel Cell Systems: Total Cost of Ownership, Table 17 LCC and LCIA output results for a 50 kWe PEM CHP system in a small hotel in five cities, assuming $4000/kWe
installed cost" of page 63</t>
        </r>
      </text>
    </comment>
    <comment ref="P11" authorId="0">
      <text>
        <r>
          <rPr>
            <b/>
            <sz val="9"/>
            <rFont val="Tahoma"/>
            <charset val="134"/>
          </rPr>
          <t>Xiao Li:</t>
        </r>
        <r>
          <rPr>
            <sz val="9"/>
            <rFont val="Tahoma"/>
            <charset val="134"/>
          </rPr>
          <t xml:space="preserve">
"Tool lifetime"</t>
        </r>
      </text>
    </comment>
    <comment ref="AC13" authorId="0">
      <text>
        <r>
          <rPr>
            <b/>
            <sz val="9"/>
            <rFont val="Tahoma"/>
            <charset val="134"/>
          </rPr>
          <t>Xiao Li:</t>
        </r>
        <r>
          <rPr>
            <sz val="9"/>
            <rFont val="Tahoma"/>
            <charset val="134"/>
          </rPr>
          <t xml:space="preserve">
Same to other HP, referring to Future environmental impacts of global hydrogen
production</t>
        </r>
      </text>
    </comment>
    <comment ref="AF13" authorId="0">
      <text>
        <r>
          <rPr>
            <b/>
            <sz val="9"/>
            <rFont val="Tahoma"/>
            <charset val="134"/>
          </rPr>
          <t>Xiao Li:</t>
        </r>
        <r>
          <rPr>
            <sz val="9"/>
            <rFont val="Tahoma"/>
            <charset val="134"/>
          </rPr>
          <t xml:space="preserve">
https://pubs.rsc.org/en/content/articlehtml/2024/ee/d3ee03875k</t>
        </r>
      </text>
    </comment>
    <comment ref="AG13" authorId="1">
      <text>
        <r>
          <rPr>
            <b/>
            <sz val="9"/>
            <rFont val="Times New Roman"/>
            <charset val="134"/>
          </rPr>
          <t>xli9:</t>
        </r>
        <r>
          <rPr>
            <sz val="9"/>
            <rFont val="Times New Roman"/>
            <charset val="134"/>
          </rPr>
          <t xml:space="preserve">
Referring to 450$/kW of https://www.energy.gov/eere/fuelcells/technical-targets-proton-exchange-membrane-electrolysis</t>
        </r>
      </text>
    </comment>
    <comment ref="AJ13" authorId="1">
      <text>
        <r>
          <rPr>
            <b/>
            <sz val="9"/>
            <rFont val="Times New Roman"/>
            <charset val="134"/>
          </rPr>
          <t>xli9:</t>
        </r>
        <r>
          <rPr>
            <sz val="9"/>
            <rFont val="Times New Roman"/>
            <charset val="134"/>
          </rPr>
          <t xml:space="preserve">
Referring to Shaner, M. R., Atwater, H. A., Lewis, N. S., &amp; McFarland, E. W. (2016). A comparative technoeconomic analysis of renewable hydrogen production using solar energy. Energy &amp; Environmental Science, 9(7), 2354–2371. https://doi.org/10.1039/c5ee02573g, thanks to the review of Elsa</t>
        </r>
      </text>
    </comment>
    <comment ref="AM13" authorId="1">
      <text>
        <r>
          <rPr>
            <b/>
            <sz val="9"/>
            <rFont val="Times New Roman"/>
            <charset val="134"/>
          </rPr>
          <t>xli9:</t>
        </r>
        <r>
          <rPr>
            <sz val="9"/>
            <rFont val="Times New Roman"/>
            <charset val="134"/>
          </rPr>
          <t xml:space="preserve">
Because the default value of CER is 40 which is not reasonable, https://www.cer-rec.gc.ca/en/data-analysis/canada-energy-future/2023-modeling-methods/hydrogen/#:~:text=Hydrogen%20can%20be%20produced%20from%20organic%20compounds%20such, so referring to https://www.energy.gov/eere/fuelcells/technical-targets-proton-exchange-membrane-electrolysis [40000HOUR/95%]</t>
        </r>
      </text>
    </comment>
    <comment ref="AP14" authorId="1">
      <text>
        <r>
          <rPr>
            <b/>
            <sz val="9"/>
            <rFont val="Times New Roman"/>
            <charset val="134"/>
          </rPr>
          <t>xli9:</t>
        </r>
        <r>
          <rPr>
            <sz val="9"/>
            <rFont val="Times New Roman"/>
            <charset val="134"/>
          </rPr>
          <t xml:space="preserve">
Because if the electricity are from RES then the emission factor is 0; rather then it has been taken into account in the electricity generation process</t>
        </r>
      </text>
    </comment>
    <comment ref="G16" authorId="2">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I16" authorId="2">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B17" authorId="2">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B21" authorId="3">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F21" authorId="2">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G21" authorId="2">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H21" authorId="2">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I21" authorId="2">
      <text>
        <r>
          <rPr>
            <sz val="8"/>
            <rFont val="Tahoma"/>
            <charset val="134"/>
          </rPr>
          <t xml:space="preserve">Possible Ctype
</t>
        </r>
        <r>
          <rPr>
            <b/>
            <sz val="8"/>
            <rFont val="Tahoma"/>
            <charset val="134"/>
          </rPr>
          <t>ELC</t>
        </r>
        <r>
          <rPr>
            <sz val="8"/>
            <rFont val="Tahoma"/>
            <charset val="134"/>
          </rPr>
          <t xml:space="preserve"> (Electricity)</t>
        </r>
      </text>
    </comment>
    <comment ref="B26" authorId="3">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F26" authorId="2">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G26" authorId="2">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H26" authorId="2">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I26" authorId="2">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2.xml><?xml version="1.0" encoding="utf-8"?>
<comments xmlns="http://schemas.openxmlformats.org/spreadsheetml/2006/main">
  <authors>
    <author>Xiao Li</author>
    <author>Maurizio Gargiulo</author>
  </authors>
  <commentList>
    <comment ref="D10" authorId="0">
      <text>
        <r>
          <rPr>
            <b/>
            <sz val="9"/>
            <rFont val="Tahoma"/>
            <charset val="134"/>
          </rPr>
          <t>Xiao Li:</t>
        </r>
        <r>
          <rPr>
            <sz val="9"/>
            <rFont val="Tahoma"/>
            <charset val="134"/>
          </rPr>
          <t xml:space="preserve">
Sources from EU-TIMES, which refers to two parts of a review paper-Hydrogen Supply Chain Architecture for Bottom-Up Energy Systems Models. Part 1: Developing Pathways. Pelin Bolat, Christian Thiel. European Commission, Directorate-General Joint Research Centre, Institute for Energy and Transport, Westerduinweg 3, NL-1755 LE Petten, The Netherlands </t>
        </r>
      </text>
    </comment>
    <comment ref="M10" authorId="0">
      <text>
        <r>
          <rPr>
            <b/>
            <sz val="9"/>
            <rFont val="Tahoma"/>
            <charset val="134"/>
          </rPr>
          <t>Xiao Li:</t>
        </r>
        <r>
          <rPr>
            <sz val="9"/>
            <rFont val="Tahoma"/>
            <charset val="134"/>
          </rPr>
          <t xml:space="preserve">
Medians of Elsa's literature review</t>
        </r>
      </text>
    </comment>
    <comment ref="P12" authorId="0">
      <text>
        <r>
          <rPr>
            <b/>
            <sz val="9"/>
            <rFont val="Tahoma"/>
            <charset val="134"/>
          </rPr>
          <t>Xiao Li:</t>
        </r>
        <r>
          <rPr>
            <sz val="9"/>
            <rFont val="Tahoma"/>
            <charset val="134"/>
          </rPr>
          <t xml:space="preserve">
CER:
Table H.2: Default production technology characteristics, https://www.cer-rec.gc.ca/en/data-analysis/canada-energy-future/2023-modeling-methods/hydrogen/#:~:text=Hydrogen%20can%20be%20produced%20from%20organic%20compounds%20such</t>
        </r>
      </text>
    </comment>
    <comment ref="I13" authorId="0">
      <text>
        <r>
          <rPr>
            <b/>
            <sz val="9"/>
            <rFont val="Tahoma"/>
            <charset val="134"/>
          </rPr>
          <t>Xiao Li:</t>
        </r>
        <r>
          <rPr>
            <sz val="9"/>
            <rFont val="Tahoma"/>
            <charset val="134"/>
          </rPr>
          <t xml:space="preserve">
For CG without CCS, around 3.18 kWh of electricity is produced per kg of H2</t>
        </r>
      </text>
    </comment>
    <comment ref="F47" authorId="0">
      <text>
        <r>
          <rPr>
            <b/>
            <sz val="9"/>
            <rFont val="Tahoma"/>
            <charset val="134"/>
          </rPr>
          <t>Xiao Li:</t>
        </r>
        <r>
          <rPr>
            <sz val="9"/>
            <rFont val="Tahoma"/>
            <charset val="134"/>
          </rPr>
          <t xml:space="preserve">
Electricity consumption for CO2 capture: Around 0.18 kWh per kg CO2.</t>
        </r>
      </text>
    </comment>
    <comment ref="F96"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96"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97"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List>
</comments>
</file>

<file path=xl/comments3.xml><?xml version="1.0" encoding="utf-8"?>
<comments xmlns="http://schemas.openxmlformats.org/spreadsheetml/2006/main">
  <authors>
    <author>Maurizio Gargiulo</author>
  </authors>
  <commentList>
    <comment ref="G20"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B21"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List>
</comments>
</file>

<file path=xl/comments4.xml><?xml version="1.0" encoding="utf-8"?>
<comments xmlns="http://schemas.openxmlformats.org/spreadsheetml/2006/main">
  <authors>
    <author>Xiao Li</author>
    <author>Maurizio Gargiulo</author>
    <author>Gary Goldstein</author>
  </authors>
  <commentList>
    <comment ref="F10" authorId="0">
      <text>
        <r>
          <rPr>
            <b/>
            <sz val="9"/>
            <rFont val="Tahoma"/>
            <charset val="134"/>
          </rPr>
          <t>Xiao Li:</t>
        </r>
        <r>
          <rPr>
            <sz val="9"/>
            <rFont val="Tahoma"/>
            <charset val="134"/>
          </rPr>
          <t xml:space="preserve">
Gion Strobel, Birger Hagemann, Thiago Martins Huppertz, Leonhard Ganzer,
Underground bio-methanation: Concept and potential,
Renewable and Sustainable Energy Reviews,
Volume 123,
2020,
109747,
ISSN 1364-0321,
https://doi.org/10.1016/j.rser.2020.109747.
</t>
        </r>
      </text>
    </comment>
    <comment ref="G10" authorId="0">
      <text>
        <r>
          <rPr>
            <b/>
            <sz val="9"/>
            <rFont val="Tahoma"/>
            <charset val="134"/>
          </rPr>
          <t>Xiao Li:</t>
        </r>
        <r>
          <rPr>
            <sz val="9"/>
            <rFont val="Tahoma"/>
            <charset val="134"/>
          </rPr>
          <t xml:space="preserve">
Minimal energy losses, making it highly efficient for large-scale storage.</t>
        </r>
      </text>
    </comment>
    <comment ref="J10" authorId="0">
      <text>
        <r>
          <rPr>
            <b/>
            <sz val="9"/>
            <rFont val="Tahoma"/>
            <charset val="134"/>
          </rPr>
          <t>Xiao Li:</t>
        </r>
        <r>
          <rPr>
            <sz val="9"/>
            <rFont val="Tahoma"/>
            <charset val="134"/>
          </rPr>
          <t xml:space="preserve">
$0.08/kWh for large-scale underground storage in salt caverns.</t>
        </r>
      </text>
    </comment>
    <comment ref="M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AE10" authorId="0">
      <text>
        <r>
          <rPr>
            <sz val="9"/>
            <rFont val="Tahoma"/>
            <charset val="134"/>
          </rPr>
          <t xml:space="preserve">
Liquid hydrogen systems are typically designed for 10–20 years of operation
</t>
        </r>
      </text>
    </comment>
    <comment ref="AF10" authorId="0">
      <text>
        <r>
          <rPr>
            <b/>
            <sz val="9"/>
            <rFont val="Tahoma"/>
            <charset val="134"/>
          </rPr>
          <t>Xiao Li:</t>
        </r>
        <r>
          <rPr>
            <sz val="9"/>
            <rFont val="Tahoma"/>
            <charset val="134"/>
          </rPr>
          <t xml:space="preserve">
estimated 0.01–0.04% per day</t>
        </r>
      </text>
    </comment>
    <comment ref="AI10" authorId="0">
      <text>
        <r>
          <rPr>
            <b/>
            <sz val="9"/>
            <rFont val="Tahoma"/>
            <charset val="134"/>
          </rPr>
          <t>Xiao Li:</t>
        </r>
        <r>
          <rPr>
            <sz val="9"/>
            <rFont val="Tahoma"/>
            <charset val="134"/>
          </rPr>
          <t xml:space="preserve">
1. The book : While specific values vary, liquid hydrogen storage systems are more expensive due to the need for advanced insulation and refrigeration systems.
2. The other report (https://escholarship.org/content/qt83p5k54m/qt83p5k54m_noSplash_8bb1326c13cfb9aa3d0d376ec26d3e06.pdf?t=s9oa2u) says that Capital cost
$/kgH2 capacity is 105 for hydrogen-1000kg storage system; also considering that Hydrogen contains 33.33 kWh energy per kilo, compared to 12 kWh of petrol and diesel (https://www.sciencedirect.com/science/article/pii/S1364032121004688#b39)</t>
        </r>
      </text>
    </comment>
    <comment ref="AL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12" authorId="0">
      <text>
        <r>
          <rPr>
            <b/>
            <sz val="9"/>
            <rFont val="Tahoma"/>
            <charset val="134"/>
          </rPr>
          <t>Xiao Li:</t>
        </r>
        <r>
          <rPr>
            <sz val="9"/>
            <rFont val="Tahoma"/>
            <charset val="134"/>
          </rPr>
          <t xml:space="preserve">
Referring to the book, 15-20years; and also same with Elsa's literature review</t>
        </r>
      </text>
    </comment>
    <comment ref="G12" authorId="0">
      <text>
        <r>
          <rPr>
            <b/>
            <sz val="9"/>
            <rFont val="Tahoma"/>
            <charset val="134"/>
          </rPr>
          <t>Xiao Li:</t>
        </r>
        <r>
          <rPr>
            <sz val="9"/>
            <rFont val="Tahoma"/>
            <charset val="134"/>
          </rPr>
          <t xml:space="preserve">
15% loss at one time-extract from the article (also read by chatgpt)</t>
        </r>
      </text>
    </comment>
    <comment ref="J12" authorId="0">
      <text>
        <r>
          <rPr>
            <b/>
            <sz val="9"/>
            <rFont val="Tahoma"/>
            <charset val="134"/>
          </rPr>
          <t>Xiao Li:</t>
        </r>
        <r>
          <rPr>
            <sz val="9"/>
            <rFont val="Tahoma"/>
            <charset val="134"/>
          </rPr>
          <t xml:space="preserve">
35$/kwh</t>
        </r>
      </text>
    </comment>
    <comment ref="M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AE12" authorId="0">
      <text>
        <r>
          <rPr>
            <b/>
            <sz val="9"/>
            <rFont val="Tahoma"/>
            <charset val="134"/>
          </rPr>
          <t>Xiao Li:</t>
        </r>
        <r>
          <rPr>
            <sz val="9"/>
            <rFont val="Tahoma"/>
            <charset val="134"/>
          </rPr>
          <t xml:space="preserve">
Chemical storage systems like ammonia are considered to have a lifetime of 15-30 years.</t>
        </r>
      </text>
    </comment>
    <comment ref="AF12" authorId="0">
      <text>
        <r>
          <rPr>
            <b/>
            <sz val="9"/>
            <rFont val="Tahoma"/>
            <charset val="134"/>
          </rPr>
          <t>Xiao Li:</t>
        </r>
        <r>
          <rPr>
            <sz val="9"/>
            <rFont val="Tahoma"/>
            <charset val="134"/>
          </rPr>
          <t xml:space="preserve">
Ammonia shows a hydrogen loss of around 5-10% during the dehydrogenation process.</t>
        </r>
      </text>
    </comment>
    <comment ref="AI12" authorId="0">
      <text>
        <r>
          <rPr>
            <b/>
            <sz val="9"/>
            <rFont val="Tahoma"/>
            <charset val="134"/>
          </rPr>
          <t>Xiao Li:</t>
        </r>
        <r>
          <rPr>
            <sz val="9"/>
            <rFont val="Tahoma"/>
            <charset val="134"/>
          </rPr>
          <t xml:space="preserve">
€83–102/MWh (in LHV)
1Eu=1.5CAD</t>
        </r>
      </text>
    </comment>
    <comment ref="AL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E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G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Z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35" authorId="1">
      <text>
        <r>
          <rPr>
            <sz val="8"/>
            <rFont val="Tahoma"/>
            <charset val="134"/>
          </rPr>
          <t xml:space="preserve">Possible Ctype
</t>
        </r>
        <r>
          <rPr>
            <b/>
            <sz val="8"/>
            <rFont val="Tahoma"/>
            <charset val="134"/>
          </rPr>
          <t>ELC</t>
        </r>
        <r>
          <rPr>
            <sz val="8"/>
            <rFont val="Tahoma"/>
            <charset val="134"/>
          </rPr>
          <t xml:space="preserve"> (Electricity)</t>
        </r>
      </text>
    </comment>
    <comment ref="Z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AD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AE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AF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AG35" authorId="1">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5.xml><?xml version="1.0" encoding="utf-8"?>
<comments xmlns="http://schemas.openxmlformats.org/spreadsheetml/2006/main">
  <authors>
    <author>xli9</author>
    <author>Maurizio Gargiulo</author>
  </authors>
  <commentList>
    <comment ref="A4" authorId="0">
      <text>
        <r>
          <rPr>
            <b/>
            <sz val="9"/>
            <rFont val="Times New Roman"/>
            <charset val="134"/>
          </rPr>
          <t>xli9:</t>
        </r>
        <r>
          <rPr>
            <sz val="9"/>
            <rFont val="Times New Roman"/>
            <charset val="134"/>
          </rPr>
          <t xml:space="preserve">
The auxiliary energy input has not been specifed because there is no reference. However,the costs have been detailed (including the cost for energy consumption) and given the electricity/energy consumption is relatively less than other industry. So it is reasonable </t>
        </r>
      </text>
    </comment>
    <comment ref="C6" authorId="0">
      <text>
        <r>
          <rPr>
            <b/>
            <sz val="9"/>
            <rFont val="Times New Roman"/>
            <charset val="134"/>
          </rPr>
          <t>xli9:</t>
        </r>
        <r>
          <rPr>
            <sz val="9"/>
            <rFont val="Times New Roman"/>
            <charset val="134"/>
          </rPr>
          <t xml:space="preserve">
Through pipeline, like natural gas</t>
        </r>
      </text>
    </comment>
    <comment ref="T6" authorId="0">
      <text>
        <r>
          <rPr>
            <b/>
            <sz val="9"/>
            <rFont val="Times New Roman"/>
            <charset val="134"/>
          </rPr>
          <t>xli9:</t>
        </r>
        <r>
          <rPr>
            <sz val="9"/>
            <rFont val="Times New Roman"/>
            <charset val="134"/>
          </rPr>
          <t xml:space="preserve">
Assuming same with hydrogen production</t>
        </r>
      </text>
    </comment>
    <comment ref="C9" authorId="0">
      <text>
        <r>
          <rPr>
            <b/>
            <sz val="9"/>
            <rFont val="Times New Roman"/>
            <charset val="134"/>
          </rPr>
          <t>xli9:</t>
        </r>
        <r>
          <rPr>
            <sz val="9"/>
            <rFont val="Times New Roman"/>
            <charset val="134"/>
          </rPr>
          <t xml:space="preserve">
By using trucks</t>
        </r>
      </text>
    </comment>
    <comment ref="Q9" authorId="0">
      <text>
        <r>
          <rPr>
            <b/>
            <sz val="9"/>
            <rFont val="Times New Roman"/>
            <charset val="134"/>
          </rPr>
          <t>xli9:</t>
        </r>
        <r>
          <rPr>
            <sz val="9"/>
            <rFont val="Times New Roman"/>
            <charset val="134"/>
          </rPr>
          <t xml:space="preserve">
From Fig. 27(b), ~1.2USD/kgH2 cost for ship delivery of gaseous hydrogen (which is the tank storage of hydrogen), and about 0.2 $/kg h2 for ammonia and liquified hydrogen [1500km as the general transmission distance]</t>
        </r>
      </text>
    </comment>
    <comment ref="C12" authorId="0">
      <text>
        <r>
          <rPr>
            <b/>
            <sz val="9"/>
            <rFont val="Times New Roman"/>
            <charset val="134"/>
          </rPr>
          <t>xli9:</t>
        </r>
        <r>
          <rPr>
            <sz val="9"/>
            <rFont val="Times New Roman"/>
            <charset val="134"/>
          </rPr>
          <t xml:space="preserve">
By using trucks</t>
        </r>
      </text>
    </comment>
    <comment ref="Q12" authorId="0">
      <text>
        <r>
          <rPr>
            <b/>
            <sz val="9"/>
            <rFont val="Times New Roman"/>
            <charset val="134"/>
          </rPr>
          <t>xli9:</t>
        </r>
        <r>
          <rPr>
            <sz val="9"/>
            <rFont val="Times New Roman"/>
            <charset val="134"/>
          </rPr>
          <t xml:space="preserve">
xli9:
From Fig. 27(b), ~1.2USD/kgH2 cost for ship delivery of gaseous hydrogen (which is the tank storage of hydrogen), and about 0.2 $/kg h2 for ammonia and liquified hydrogen
</t>
        </r>
      </text>
    </comment>
    <comment ref="C15" authorId="0">
      <text>
        <r>
          <rPr>
            <b/>
            <sz val="9"/>
            <rFont val="Times New Roman"/>
            <charset val="134"/>
          </rPr>
          <t>xli9:</t>
        </r>
        <r>
          <rPr>
            <sz val="9"/>
            <rFont val="Times New Roman"/>
            <charset val="134"/>
          </rPr>
          <t xml:space="preserve">
By using trucks which is cheaper than pipelines</t>
        </r>
      </text>
    </comment>
    <comment ref="Q15" authorId="0">
      <text>
        <r>
          <rPr>
            <b/>
            <sz val="9"/>
            <rFont val="Times New Roman"/>
            <charset val="134"/>
          </rPr>
          <t>xli9:</t>
        </r>
        <r>
          <rPr>
            <sz val="9"/>
            <rFont val="Times New Roman"/>
            <charset val="134"/>
          </rPr>
          <t xml:space="preserve">
xli9:
From Fig. 27(b), ~1.2USD/kgH2 cost for ship delivery of gaseous hydrogen (which is the tank storage of hydrogen), and about 0.2 $/kg h2 for ammonia and liquified hydrogen
</t>
        </r>
      </text>
    </comment>
    <comment ref="I3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D3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List>
</comments>
</file>

<file path=xl/comments6.xml><?xml version="1.0" encoding="utf-8"?>
<comments xmlns="http://schemas.openxmlformats.org/spreadsheetml/2006/main">
  <authors>
    <author>Maurizio Gargiulo</author>
    <author>Herib Blanco</author>
    <author>Gary Goldstein</author>
  </authors>
  <commentList>
    <comment ref="F88"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89"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M96" authorId="1">
      <text>
        <r>
          <rPr>
            <b/>
            <sz val="9"/>
            <rFont val="Tahoma"/>
            <charset val="134"/>
          </rPr>
          <t>Herib Blanco:</t>
        </r>
        <r>
          <rPr>
            <sz val="9"/>
            <rFont val="Tahoma"/>
            <charset val="134"/>
          </rPr>
          <t xml:space="preserve">
These conditions are chosen to account for the higher volumetric energy of the gas at the pressure being transported</t>
        </r>
      </text>
    </comment>
    <comment ref="A113"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113" authorId="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113" authorId="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113" authorId="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113" authorId="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7.xml><?xml version="1.0" encoding="utf-8"?>
<comments xmlns="http://schemas.openxmlformats.org/spreadsheetml/2006/main">
  <authors>
    <author>Rocco2</author>
  </authors>
  <commentList>
    <comment ref="J19" authorId="0">
      <text>
        <r>
          <rPr>
            <b/>
            <sz val="9"/>
            <rFont val="Tahoma"/>
            <charset val="134"/>
          </rPr>
          <t>Rocco2:</t>
        </r>
        <r>
          <rPr>
            <sz val="9"/>
            <rFont val="Tahoma"/>
            <charset val="134"/>
          </rPr>
          <t xml:space="preserve">
kt (input)
PJ (output)</t>
        </r>
      </text>
    </comment>
    <comment ref="M25" authorId="0">
      <text>
        <r>
          <rPr>
            <b/>
            <sz val="9"/>
            <rFont val="Tahoma"/>
            <charset val="134"/>
          </rPr>
          <t>Rocco2:</t>
        </r>
        <r>
          <rPr>
            <sz val="9"/>
            <rFont val="Tahoma"/>
            <charset val="134"/>
          </rPr>
          <t xml:space="preserve">
EFF: 1.5
See ENUC*</t>
        </r>
      </text>
    </comment>
  </commentList>
</comments>
</file>

<file path=xl/comments8.xml><?xml version="1.0" encoding="utf-8"?>
<comments xmlns="http://schemas.openxmlformats.org/spreadsheetml/2006/main">
  <authors>
    <author>Alessandro Chiodi</author>
  </authors>
  <commentList>
    <comment ref="I13" authorId="0">
      <text>
        <r>
          <rPr>
            <b/>
            <sz val="9"/>
            <rFont val="Tahoma"/>
            <charset val="134"/>
          </rPr>
          <t>Alessandro Chiodi:</t>
        </r>
        <r>
          <rPr>
            <sz val="9"/>
            <rFont val="Tahoma"/>
            <charset val="134"/>
          </rPr>
          <t xml:space="preserve">
For Blending with Natural Gas</t>
        </r>
      </text>
    </comment>
    <comment ref="I14" authorId="0">
      <text>
        <r>
          <rPr>
            <b/>
            <sz val="9"/>
            <rFont val="Tahoma"/>
            <charset val="134"/>
          </rPr>
          <t>Alessandro Chiodi:</t>
        </r>
        <r>
          <rPr>
            <sz val="9"/>
            <rFont val="Tahoma"/>
            <charset val="134"/>
          </rPr>
          <t xml:space="preserve">
For Blending with Natural Gas</t>
        </r>
      </text>
    </comment>
    <comment ref="I15" authorId="0">
      <text>
        <r>
          <rPr>
            <b/>
            <sz val="9"/>
            <rFont val="Tahoma"/>
            <charset val="134"/>
          </rPr>
          <t>Alessandro Chiodi:</t>
        </r>
        <r>
          <rPr>
            <sz val="9"/>
            <rFont val="Tahoma"/>
            <charset val="134"/>
          </rPr>
          <t xml:space="preserve">
For Blending with Natural Gas</t>
        </r>
      </text>
    </comment>
    <comment ref="I16" authorId="0">
      <text>
        <r>
          <rPr>
            <b/>
            <sz val="9"/>
            <rFont val="Tahoma"/>
            <charset val="134"/>
          </rPr>
          <t>Alessandro Chiodi:</t>
        </r>
        <r>
          <rPr>
            <sz val="9"/>
            <rFont val="Tahoma"/>
            <charset val="134"/>
          </rPr>
          <t xml:space="preserve">
For Blending with Natural Gas</t>
        </r>
      </text>
    </comment>
    <comment ref="I17" authorId="0">
      <text>
        <r>
          <rPr>
            <b/>
            <sz val="9"/>
            <rFont val="Tahoma"/>
            <charset val="134"/>
          </rPr>
          <t>Alessandro Chiodi:</t>
        </r>
        <r>
          <rPr>
            <sz val="9"/>
            <rFont val="Tahoma"/>
            <charset val="134"/>
          </rPr>
          <t xml:space="preserve">
For Blending with Natural Gas</t>
        </r>
      </text>
    </comment>
    <comment ref="I18" authorId="0">
      <text>
        <r>
          <rPr>
            <b/>
            <sz val="9"/>
            <rFont val="Tahoma"/>
            <charset val="134"/>
          </rPr>
          <t>Alessandro Chiodi:</t>
        </r>
        <r>
          <rPr>
            <sz val="9"/>
            <rFont val="Tahoma"/>
            <charset val="134"/>
          </rPr>
          <t xml:space="preserve">
For Blending with Natural Gas</t>
        </r>
      </text>
    </comment>
    <comment ref="I19" authorId="0">
      <text>
        <r>
          <rPr>
            <b/>
            <sz val="9"/>
            <rFont val="Tahoma"/>
            <charset val="134"/>
          </rPr>
          <t>Alessandro Chiodi:</t>
        </r>
        <r>
          <rPr>
            <sz val="9"/>
            <rFont val="Tahoma"/>
            <charset val="134"/>
          </rPr>
          <t xml:space="preserve">
For Blending with Natural Gas</t>
        </r>
      </text>
    </comment>
  </commentList>
</comments>
</file>

<file path=xl/sharedStrings.xml><?xml version="1.0" encoding="utf-8"?>
<sst xmlns="http://schemas.openxmlformats.org/spreadsheetml/2006/main" count="1659" uniqueCount="534">
  <si>
    <t>Others about HFC</t>
  </si>
  <si>
    <t>2309724 (osti.gov)</t>
  </si>
  <si>
    <t>The capital cost is much less than EU-TIMES and the book indication ?</t>
  </si>
  <si>
    <t>EFF, LIFETIME of HFC, FIXOM (actully including all OM cost) proportion of CAPEX</t>
  </si>
  <si>
    <t>Fuel Cell Systems: Total Cost of Ownership | SpringerLink</t>
  </si>
  <si>
    <t>INVCOST for PEM</t>
  </si>
  <si>
    <t>Technical Targets for Proton Exchange Membrane Electrolysis | Department of Energy</t>
  </si>
  <si>
    <t>EFF, AF for PEM</t>
  </si>
  <si>
    <t>Future environmental impacts of global hydrogen production - Energy &amp; Environmental Science (RSC Publishing) DOI:10.1039/D3EE03875K</t>
  </si>
  <si>
    <t>VAROM</t>
  </si>
  <si>
    <t xml:space="preserve"> Shaner, M. R., Atwater, H. A., Lewis, N. S., &amp; McFarland, E. W. (2016). A comparative technoeconomic analysis of renewable hydrogen production using solar energy. Energy &amp; Environmental Science, 9(7), 2354–2371. https://doi.org/10.1039/c5ee02573g, thanks to the review of Elsa</t>
  </si>
  <si>
    <t>Hydrogen Fuel Cell</t>
  </si>
  <si>
    <t>~FI_T</t>
  </si>
  <si>
    <t>Hydrogen PEM electrolysis</t>
  </si>
  <si>
    <t>TechName</t>
  </si>
  <si>
    <t>*TechDesc</t>
  </si>
  <si>
    <t>Comm-IN</t>
  </si>
  <si>
    <t>Comm-OUT</t>
  </si>
  <si>
    <t>Eff~2020</t>
  </si>
  <si>
    <t>Eff~2030</t>
  </si>
  <si>
    <t>Eff~2050</t>
  </si>
  <si>
    <t>AFA</t>
  </si>
  <si>
    <t>INVCOST~2020</t>
  </si>
  <si>
    <t>INVCOST~2030</t>
  </si>
  <si>
    <t>INVCOST~2050</t>
  </si>
  <si>
    <t>FIXOM~2020</t>
  </si>
  <si>
    <t>FIXOM~2030</t>
  </si>
  <si>
    <t>FIXOM~2050</t>
  </si>
  <si>
    <t>LIFE</t>
  </si>
  <si>
    <t>Start</t>
  </si>
  <si>
    <t>Cap2Act</t>
  </si>
  <si>
    <t>*Technology Name</t>
  </si>
  <si>
    <t>Technology Description</t>
  </si>
  <si>
    <t>Input Commodity</t>
  </si>
  <si>
    <t>Output Commodity</t>
  </si>
  <si>
    <t>MCAD/GW</t>
  </si>
  <si>
    <t>Years</t>
  </si>
  <si>
    <t>SYNH2CT</t>
  </si>
  <si>
    <t>ELC</t>
  </si>
  <si>
    <t>VAROM~2020</t>
  </si>
  <si>
    <t>VAROM~2030</t>
  </si>
  <si>
    <t>VAROM~2050</t>
  </si>
  <si>
    <t>Output</t>
  </si>
  <si>
    <t>CAD/GJ</t>
  </si>
  <si>
    <t>SELCH2PEM01</t>
  </si>
  <si>
    <t>~FI_Process</t>
  </si>
  <si>
    <t>Sets</t>
  </si>
  <si>
    <t>TechDesc</t>
  </si>
  <si>
    <t>Tact</t>
  </si>
  <si>
    <t>Tcap</t>
  </si>
  <si>
    <t>Tslvl</t>
  </si>
  <si>
    <t>PrimaryCG</t>
  </si>
  <si>
    <t>Vintage</t>
  </si>
  <si>
    <t>*Process Set Membership</t>
  </si>
  <si>
    <t>Technology Name</t>
  </si>
  <si>
    <t>Activity Unit</t>
  </si>
  <si>
    <t>Capacity Unit</t>
  </si>
  <si>
    <t>TimeSlice Level of oprn</t>
  </si>
  <si>
    <t>Primary CommGrp</t>
  </si>
  <si>
    <t>Vintage Tracking</t>
  </si>
  <si>
    <t>ELE</t>
  </si>
  <si>
    <t>EUH2FCPEM</t>
  </si>
  <si>
    <t>PEM fuel cell system</t>
  </si>
  <si>
    <t>PJ</t>
  </si>
  <si>
    <t>GW</t>
  </si>
  <si>
    <t>SEASON</t>
  </si>
  <si>
    <t>YES</t>
  </si>
  <si>
    <t>~FI_Comm</t>
  </si>
  <si>
    <t>Csets</t>
  </si>
  <si>
    <t>CommName</t>
  </si>
  <si>
    <t>CommDesc</t>
  </si>
  <si>
    <t>Unit</t>
  </si>
  <si>
    <t>LimType</t>
  </si>
  <si>
    <t>CTSLvl</t>
  </si>
  <si>
    <t>PeakTS</t>
  </si>
  <si>
    <t>Ctype</t>
  </si>
  <si>
    <t>*Commodity Set Membership</t>
  </si>
  <si>
    <t>Commodity Name</t>
  </si>
  <si>
    <t>Commodity Description</t>
  </si>
  <si>
    <t>Balance Equ Type Override</t>
  </si>
  <si>
    <t>Timeslice Tracking Level</t>
  </si>
  <si>
    <t>Peak Monitoring</t>
  </si>
  <si>
    <t>Electricity Indicator</t>
  </si>
  <si>
    <t>NRG</t>
  </si>
  <si>
    <t>SYNH2CT_RAW</t>
  </si>
  <si>
    <t>Centralized hydrogen (produced)</t>
  </si>
  <si>
    <t>FX</t>
  </si>
  <si>
    <t>Centralized hydrogen (In use, after storage and delivery)</t>
  </si>
  <si>
    <t>Lifetime</t>
  </si>
  <si>
    <t>Default assumptions of CER, although it is a bit unreasonable</t>
  </si>
  <si>
    <t>Energy consumption and output share, Hydrogen associated co2 emissions all associated to the production processes, and the combustion factors from</t>
  </si>
  <si>
    <t>*Hydrogen delivery and electricity delivery/transmission costs have not been considered in detail (without reference), but we included the difference of delivery fee into hydrogen storage options</t>
  </si>
  <si>
    <t>Costs</t>
  </si>
  <si>
    <t>Elsa's SURE project</t>
  </si>
  <si>
    <t>AF=95%</t>
  </si>
  <si>
    <t>Hydrogen production from natural gas and biomethane with carbon capture and storage – A techno-environmental analysis - Sustainable Energy &amp; Fuels (RSC Publishing) DOI:10.1039/D0SE00222D</t>
  </si>
  <si>
    <t>Hydrogen Production (HP)</t>
  </si>
  <si>
    <t xml:space="preserve">Just for verification, because we didn't find comprehensive datasets for hydrogen production efficiency </t>
  </si>
  <si>
    <t>Input</t>
  </si>
  <si>
    <t>Input~2030</t>
  </si>
  <si>
    <t>Input~2050</t>
  </si>
  <si>
    <t>Output~2030</t>
  </si>
  <si>
    <t>Output~2050</t>
  </si>
  <si>
    <t>INVCOST</t>
  </si>
  <si>
    <t>CAD/kW</t>
  </si>
  <si>
    <t>From the book for reference</t>
  </si>
  <si>
    <t>COAHAR</t>
  </si>
  <si>
    <t>HYDROGENCO2N</t>
  </si>
  <si>
    <t>*</t>
  </si>
  <si>
    <t>WOOD</t>
  </si>
  <si>
    <t>GASNAT</t>
  </si>
  <si>
    <t>PRE</t>
  </si>
  <si>
    <t>H2 Production-Coal Gasification</t>
  </si>
  <si>
    <t>H2 Production-Coal Gasification + Carbon Capture</t>
  </si>
  <si>
    <t>H2 Production-Biomass Gasification</t>
  </si>
  <si>
    <t>H2 Production-Biomass Gasification + Carbon Capture</t>
  </si>
  <si>
    <t>H2 Production-Methane Steam Reforming</t>
  </si>
  <si>
    <t>H2 Production-Methane Steam Reforming + Carbon Capture</t>
  </si>
  <si>
    <t>H2 Production-Alkaline Electrolyser</t>
  </si>
  <si>
    <t>PEM Electrolyzer - Proton Exchange Membrane</t>
  </si>
  <si>
    <t>*The transformation fee (produced hydrogen to storage format) and energy loss have not been considered</t>
  </si>
  <si>
    <t>Comm-IN-A</t>
  </si>
  <si>
    <t>EFF</t>
  </si>
  <si>
    <t>Input Commodity (Aux)</t>
  </si>
  <si>
    <t>STHP2HS_UG</t>
  </si>
  <si>
    <t>STHP2HS_GT</t>
  </si>
  <si>
    <t>STHP2HS_LH</t>
  </si>
  <si>
    <t>STHP2HS_NH</t>
  </si>
  <si>
    <t>PJa</t>
  </si>
  <si>
    <t>Others</t>
  </si>
  <si>
    <t>The 2024's book: Challenges and Opportunities in Green Hydrogen Production</t>
  </si>
  <si>
    <t>LH2 capex</t>
  </si>
  <si>
    <t>Hydrogen energy systems: A critical review of technologies, applications, trends and challenges - ScienceDirect</t>
  </si>
  <si>
    <t>qt83p5k54m_noSplash_8bb1326c13cfb9aa3d0d376ec26d3e06.pdf (escholarship.org)</t>
  </si>
  <si>
    <t>Lifetime for underground storage</t>
  </si>
  <si>
    <t>Gion Strobel, Birger Hagemann, Thiago Martins Huppertz, Leonhard Ganzer,
Underground bio-methanation: Concept and potential,
Renewable and Sustainable Energy Reviews,
Volume 123,
2020,
109747,
ISSN 1364-0321,
https://doi.org/10.1016/j.rser.2020.109747.</t>
  </si>
  <si>
    <t>FIXOM proportion 2% to the CAPEX</t>
  </si>
  <si>
    <t>https://www.sciencedirect.com/science/article/pii/S0360319923045093</t>
  </si>
  <si>
    <t>Hydrogen storage</t>
  </si>
  <si>
    <t>START</t>
  </si>
  <si>
    <t>S_EFF</t>
  </si>
  <si>
    <t>FIXOM</t>
  </si>
  <si>
    <t>FLO_COST</t>
  </si>
  <si>
    <t>FLO_DELIV</t>
  </si>
  <si>
    <t>AF</t>
  </si>
  <si>
    <t>%</t>
  </si>
  <si>
    <t>MCAD/PJ</t>
  </si>
  <si>
    <t>Charging Cost</t>
  </si>
  <si>
    <t>Discharging Cost</t>
  </si>
  <si>
    <t>SYNH2CT_UG</t>
  </si>
  <si>
    <t>SYNH2CT_LH</t>
  </si>
  <si>
    <t>AUX_STH2SUG</t>
  </si>
  <si>
    <t>SYNH2CT_GT</t>
  </si>
  <si>
    <t>SYNH2CT_NH</t>
  </si>
  <si>
    <t>AUX_STH2SGT</t>
  </si>
  <si>
    <t>P_STH2SUG</t>
  </si>
  <si>
    <t>DUMSTOR</t>
  </si>
  <si>
    <t>P_STH2SLH2</t>
  </si>
  <si>
    <t>AUX_STH2SLH2</t>
  </si>
  <si>
    <t>P_STH2SGT</t>
  </si>
  <si>
    <t>P_STH2SNH3</t>
  </si>
  <si>
    <t>AUX_STH2SNH3</t>
  </si>
  <si>
    <t>STS</t>
  </si>
  <si>
    <t>STH2SUG</t>
  </si>
  <si>
    <t>CGH2 PT: Centralised Hydrogen Underground Storage: DayNite/Seasonal</t>
  </si>
  <si>
    <t>DAYNITE</t>
  </si>
  <si>
    <t>STH2SLH2</t>
  </si>
  <si>
    <t>STH2SGT</t>
  </si>
  <si>
    <t>CGH2 Cavern: Centralised Hydrogen Gas Tank Storage: DayNite/Seasonal</t>
  </si>
  <si>
    <t>STH2SNH3</t>
  </si>
  <si>
    <t>Dummy tech STH2SUG</t>
  </si>
  <si>
    <t>Dummy tech STH2SGT</t>
  </si>
  <si>
    <t>Aux input STH2SUG</t>
  </si>
  <si>
    <t>Aux input STH2SGT</t>
  </si>
  <si>
    <t>The delivery costs (for a typical distance of 1500 km) reflect the minimum value of 1500 km delivery, as shown in Figure 27 of the report.</t>
  </si>
  <si>
    <t>The Future of Hydrogen (iea.blob.core.windows.net)</t>
  </si>
  <si>
    <t>*Comm-IN-A</t>
  </si>
  <si>
    <t>*Input</t>
  </si>
  <si>
    <t>FIXOM~2021</t>
  </si>
  <si>
    <t>FIXOM~2025</t>
  </si>
  <si>
    <t>VAROM~2021</t>
  </si>
  <si>
    <t>VAROM~2025</t>
  </si>
  <si>
    <t>SDEL_UG</t>
  </si>
  <si>
    <t>SDEL_GT</t>
  </si>
  <si>
    <t>TRAGSL</t>
  </si>
  <si>
    <t>SDEL_LH</t>
  </si>
  <si>
    <t>SDEL_NH</t>
  </si>
  <si>
    <t>*We include the emission into the HP file, because some tech with CCS</t>
  </si>
  <si>
    <t>USA</t>
  </si>
  <si>
    <t>*We don't know why EU-TIMES has not considered the carbon emissions from it</t>
  </si>
  <si>
    <t>*the unit should be kt/PJ</t>
  </si>
  <si>
    <t>*A kilogramme of hydrogen - the unit most often used – has an energy value of about 33.3 kWh~~1.1988E-07PJ, 
so 1kt h2 should be 0.11988 PJ, referring to Lower Heating Value (LHV) and https://www.carboncommentary.com/blog/2021/6/11/some-rules-of-thumb-of-the-hydrogen-economy#:~:text=1%2C%20A%20kilogramme%20of%20hydrogen%20-%20the%20unit,a%20million%20tonnes%20about%2033%20terawatt%20hours%20%28TWh%29.</t>
  </si>
  <si>
    <t>*The GHG emissions with a unit of kt co2/kt h2 refers to the USA result of the paper "Future environmental impacts of global hydrogen production"</t>
  </si>
  <si>
    <t>*so the SMR should be 10.6/0.11988=88.42176kt co2/PJ, yea but we need to differ the emissions between different hydrogen production techs rather than adopt an average value?? That should be revised</t>
  </si>
  <si>
    <t>SYNH2CU</t>
  </si>
  <si>
    <t>SYNH2DT</t>
  </si>
  <si>
    <t>Hydrogen Delivery (HD)</t>
  </si>
  <si>
    <t>All costs for underground storage have been excluded from the delivery processes</t>
  </si>
  <si>
    <t>INVCOST~2021</t>
  </si>
  <si>
    <t>INVCOST~2025</t>
  </si>
  <si>
    <t>€/GJ/a</t>
  </si>
  <si>
    <t>€/GJ</t>
  </si>
  <si>
    <t>TRALH2C01</t>
  </si>
  <si>
    <t>CT: includes LSTORB but no USTOR costs</t>
  </si>
  <si>
    <t>TRALH2</t>
  </si>
  <si>
    <t>TRAGH2C01</t>
  </si>
  <si>
    <t>TRAGH2</t>
  </si>
  <si>
    <t>CT: includes LSTORB costs</t>
  </si>
  <si>
    <t>CT: no storage costs</t>
  </si>
  <si>
    <t>INDHH2</t>
  </si>
  <si>
    <t>RSDHH2</t>
  </si>
  <si>
    <t>CT: includes GSTORB but no USTOR costs</t>
  </si>
  <si>
    <t>RSDGH2C02</t>
  </si>
  <si>
    <t>TRAGH2C05</t>
  </si>
  <si>
    <t>Blending</t>
  </si>
  <si>
    <t>RSDGAS</t>
  </si>
  <si>
    <t>RDM: BUT such a  modeling approach (no new commodity out) will not allowed users to track the hydrogen consumption via standard demand sector-specific tables</t>
  </si>
  <si>
    <t>COMGAS</t>
  </si>
  <si>
    <t>AGRGAS</t>
  </si>
  <si>
    <t>TRAGAS</t>
  </si>
  <si>
    <t>INDGAS</t>
  </si>
  <si>
    <t>ELCGAS</t>
  </si>
  <si>
    <t>SUPGAS</t>
  </si>
  <si>
    <t>CT: includes LOCGSTORB costs</t>
  </si>
  <si>
    <t>Calculation for converting a volume fraction to an energy fraction at different conditions</t>
  </si>
  <si>
    <t>LHV</t>
  </si>
  <si>
    <t>CH4</t>
  </si>
  <si>
    <t>kJ/mol</t>
  </si>
  <si>
    <t>H2</t>
  </si>
  <si>
    <t>PJ-a</t>
  </si>
  <si>
    <t>Daynite</t>
  </si>
  <si>
    <t>Mass</t>
  </si>
  <si>
    <t>MJ/kg</t>
  </si>
  <si>
    <t>TRALH2C02</t>
  </si>
  <si>
    <t>PM</t>
  </si>
  <si>
    <t>g/mol</t>
  </si>
  <si>
    <t>TRAGH2C02</t>
  </si>
  <si>
    <t>INDGH2C01</t>
  </si>
  <si>
    <t>Z</t>
  </si>
  <si>
    <t>10 MPa and 365 K</t>
  </si>
  <si>
    <t>RSDGH2C01</t>
  </si>
  <si>
    <t>TRAGH2C03</t>
  </si>
  <si>
    <t>Density</t>
  </si>
  <si>
    <t>kg/m3</t>
  </si>
  <si>
    <t>TRAGH2C04</t>
  </si>
  <si>
    <t>1 atm and 25 C</t>
  </si>
  <si>
    <t>RSDGASH2C01</t>
  </si>
  <si>
    <t>mol/m3</t>
  </si>
  <si>
    <t>COMGASH2C01</t>
  </si>
  <si>
    <t>AGRGASH2C01</t>
  </si>
  <si>
    <t>H2 limit</t>
  </si>
  <si>
    <t>TRAGASH2C01</t>
  </si>
  <si>
    <t>INDGASH2C01</t>
  </si>
  <si>
    <t>m3</t>
  </si>
  <si>
    <t>ELCGASH2C01</t>
  </si>
  <si>
    <t>Volume</t>
  </si>
  <si>
    <t>SUPGASH2C01</t>
  </si>
  <si>
    <t>RSDGH2D01</t>
  </si>
  <si>
    <t>Energy</t>
  </si>
  <si>
    <t>MJ</t>
  </si>
  <si>
    <t>TRALH2D01</t>
  </si>
  <si>
    <t>TRAGH2D01</t>
  </si>
  <si>
    <t>H2 fraction</t>
  </si>
  <si>
    <t>kg</t>
  </si>
  <si>
    <t>TRAGH2 (TRA)</t>
  </si>
  <si>
    <t>TRALH2 (TRA)</t>
  </si>
  <si>
    <t>Type</t>
  </si>
  <si>
    <t>Code</t>
  </si>
  <si>
    <t>Description</t>
  </si>
  <si>
    <t>JRC Code</t>
  </si>
  <si>
    <t>Centralized/ Decantralized</t>
  </si>
  <si>
    <t>Input Commodity 1</t>
  </si>
  <si>
    <t>Input Commodity 2</t>
  </si>
  <si>
    <t>Output commodity 1</t>
  </si>
  <si>
    <t>Output commodity 2</t>
  </si>
  <si>
    <t>INPUT 1</t>
  </si>
  <si>
    <t>INPUT 2</t>
  </si>
  <si>
    <t>OUTPUT 1</t>
  </si>
  <si>
    <t>OUTPUT 2</t>
  </si>
  <si>
    <t>Reference Capacity</t>
  </si>
  <si>
    <t>INVCOST (M€2010/GW)</t>
  </si>
  <si>
    <t>FIXOM (M€2010/GW)</t>
  </si>
  <si>
    <t>VAROM (M€2010/PJ)</t>
  </si>
  <si>
    <t>Source</t>
  </si>
  <si>
    <t>(C/D)</t>
  </si>
  <si>
    <t>(MW)</t>
  </si>
  <si>
    <t>(Years)</t>
  </si>
  <si>
    <t>(Year)</t>
  </si>
  <si>
    <t>HP-G</t>
  </si>
  <si>
    <t>SCOAH2GC01</t>
  </si>
  <si>
    <t>H2 Production-Coal Gasification, large size, centralized</t>
  </si>
  <si>
    <t>CG2+CG-F2</t>
  </si>
  <si>
    <t>C</t>
  </si>
  <si>
    <t>Coal</t>
  </si>
  <si>
    <t>Electricity</t>
  </si>
  <si>
    <t>H2 Gaseous</t>
  </si>
  <si>
    <t>-</t>
  </si>
  <si>
    <t>NRC [12]  / (b)</t>
  </si>
  <si>
    <t>SCOAH2GC02</t>
  </si>
  <si>
    <t>H2 Production-Coal Gasification, medium size, centralized</t>
  </si>
  <si>
    <t>CG3</t>
  </si>
  <si>
    <t>Parsons Group [109]  / (b)</t>
  </si>
  <si>
    <t>SCOAH2GCC01</t>
  </si>
  <si>
    <t>H2 Production-Coal Gasification + Carbon Capture, big size, centralized</t>
  </si>
  <si>
    <t>CGC5+CG-F3</t>
  </si>
  <si>
    <t>SCOAH2GCC02</t>
  </si>
  <si>
    <t>H2 Production-Coal Gasification + Carbon Capture, medium size, centralized</t>
  </si>
  <si>
    <t>CGC6</t>
  </si>
  <si>
    <t>SBIOH2GD01</t>
  </si>
  <si>
    <t>H2 Production-Biomass Gasification, small size, decentralized</t>
  </si>
  <si>
    <t>BG2</t>
  </si>
  <si>
    <t>D</t>
  </si>
  <si>
    <t>Biomass</t>
  </si>
  <si>
    <t>Dowaki et al. [111]  / (b)</t>
  </si>
  <si>
    <t>SBIOH2GC01</t>
  </si>
  <si>
    <t>H2 Production-Biomass Gasification, medium size, centralized</t>
  </si>
  <si>
    <t>BG3+BG-F3</t>
  </si>
  <si>
    <t>NRC [12] / (b)</t>
  </si>
  <si>
    <t>SBIOH2GCC01</t>
  </si>
  <si>
    <t>H2 Production-Biomass Gasification + Carbon Capture, medium size, centralized</t>
  </si>
  <si>
    <t>BGC1+BGC-F1</t>
  </si>
  <si>
    <t>SGASH2KC01</t>
  </si>
  <si>
    <t>H2 Production-Kvaerner Process, centralized</t>
  </si>
  <si>
    <t>KP1</t>
  </si>
  <si>
    <t>Natural Gas</t>
  </si>
  <si>
    <t>Krewitt and Schmid [56]  / (b)</t>
  </si>
  <si>
    <t>HP-R</t>
  </si>
  <si>
    <t>SBIOH2RC01</t>
  </si>
  <si>
    <t>H2 Production-Biomass Steam Reforming, centralized</t>
  </si>
  <si>
    <t>CSRB2</t>
  </si>
  <si>
    <t>Martin and Grossmann [186] / (b)</t>
  </si>
  <si>
    <t>SGASH2RC01</t>
  </si>
  <si>
    <t>H2 Production-Methane Steam Reforming, large size, centralized</t>
  </si>
  <si>
    <t>CSMR3+CSMR-F3</t>
  </si>
  <si>
    <t>SGASH2RC02</t>
  </si>
  <si>
    <t>H2 Production-Methane Steam Reforming, small size, centralized</t>
  </si>
  <si>
    <t>CSMR4+CSMR-F4</t>
  </si>
  <si>
    <t>SGASH2RCC01</t>
  </si>
  <si>
    <t>H2 Production-Methane Steam Reforming + Carbon Capture, large size, centralized</t>
  </si>
  <si>
    <t>CSMRC2+CSMRC-F2</t>
  </si>
  <si>
    <t>SGASH2RCC02</t>
  </si>
  <si>
    <t>H2 Production-Methane Steam Reforming + Carbon Capture, small size, centralized</t>
  </si>
  <si>
    <t>CSMRC3+CSMRC-F3</t>
  </si>
  <si>
    <t>SGASSH2RC01</t>
  </si>
  <si>
    <t>H2 Production-Solar Steam Reforming of Methane, centralized</t>
  </si>
  <si>
    <t>CSMRS1</t>
  </si>
  <si>
    <t>Solar Electricity</t>
  </si>
  <si>
    <t>DOE-H2A [113] / (b)</t>
  </si>
  <si>
    <t>SGASH2RD01</t>
  </si>
  <si>
    <t>H2 Production-Methane Steam Reforming, medium size, decentralized</t>
  </si>
  <si>
    <t>DSMR1+DSMR-F1</t>
  </si>
  <si>
    <t>SGASH2RD02</t>
  </si>
  <si>
    <t>H2 Production-Methane Steam Reforming, small size, decentralized</t>
  </si>
  <si>
    <t>DSMR3+DSMR-F3</t>
  </si>
  <si>
    <t>SETHH2RD01</t>
  </si>
  <si>
    <t>H2 Production-Ethanol Steam Reforming, decentralized</t>
  </si>
  <si>
    <t>DARE1</t>
  </si>
  <si>
    <t>Ethanol</t>
  </si>
  <si>
    <t>Lopes et al. [189] / (b)</t>
  </si>
  <si>
    <t>SGASSH2RD01</t>
  </si>
  <si>
    <t>H2 Production-Solar Steam Reforming of Methane, decentralized</t>
  </si>
  <si>
    <t>DSMRS1</t>
  </si>
  <si>
    <t>Luk et al. [187] / (b)</t>
  </si>
  <si>
    <t>SHFOH2POC01</t>
  </si>
  <si>
    <t>H2 Production-Central PO of Heavy Oil (CPO3)</t>
  </si>
  <si>
    <t>CPO3</t>
  </si>
  <si>
    <t>Heavy Fuel Oil</t>
  </si>
  <si>
    <t>HP-E</t>
  </si>
  <si>
    <t>SELCH2EC01</t>
  </si>
  <si>
    <t>H2 Production-Alkaline Electrolyser, large size, centralized</t>
  </si>
  <si>
    <t>CAE2+CAE-F2</t>
  </si>
  <si>
    <t>SELCH2EC02</t>
  </si>
  <si>
    <t>H2 Production-Alkaline Electrolyser, medium size, centralized</t>
  </si>
  <si>
    <t>CAE4+CAE-F3</t>
  </si>
  <si>
    <t>SELCH2ED01</t>
  </si>
  <si>
    <t>H2 Production-Alkaline Electrolyser, small size, decentralized</t>
  </si>
  <si>
    <t>DAE3+DAE-F3</t>
  </si>
  <si>
    <t>HP-N</t>
  </si>
  <si>
    <t>ENUCH2EC01</t>
  </si>
  <si>
    <t>H2 Production-Very High Temperature Reactor CHP, centralized</t>
  </si>
  <si>
    <t>Nuclear VHTR</t>
  </si>
  <si>
    <t>Uranium</t>
  </si>
  <si>
    <t>Best estimate by tech. experts. Nuclear VHTR-Template ETRI / (e)</t>
  </si>
  <si>
    <t>*Everything of the hydrogen production comes from HydrogenTechs-Data Collection_E4SMA_final.xls (a global energy system TIMES model), as indicated by the reference source of EU-TIMES model</t>
  </si>
  <si>
    <t>Taken from ETRI currency conversion</t>
  </si>
  <si>
    <t>CURRENCY/TIME</t>
  </si>
  <si>
    <t>2001</t>
  </si>
  <si>
    <t>2002</t>
  </si>
  <si>
    <t>2003</t>
  </si>
  <si>
    <t>2004</t>
  </si>
  <si>
    <t>2005</t>
  </si>
  <si>
    <t>2006</t>
  </si>
  <si>
    <t>2007</t>
  </si>
  <si>
    <t>2008</t>
  </si>
  <si>
    <t>2009</t>
  </si>
  <si>
    <t>2010</t>
  </si>
  <si>
    <t>2011</t>
  </si>
  <si>
    <t>2012</t>
  </si>
  <si>
    <t>Euro</t>
  </si>
  <si>
    <t>JRC Pathway</t>
  </si>
  <si>
    <t>Input Commodity 3</t>
  </si>
  <si>
    <t>Output commodity</t>
  </si>
  <si>
    <t>INPUT 3</t>
  </si>
  <si>
    <t>OUTPUT</t>
  </si>
  <si>
    <t>INVCOST 2010</t>
  </si>
  <si>
    <t>INVCOST 2025</t>
  </si>
  <si>
    <t>FIXOM 2010</t>
  </si>
  <si>
    <t>FIXOM 2025</t>
  </si>
  <si>
    <t>VAROM 2010</t>
  </si>
  <si>
    <t>VAROM 2025</t>
  </si>
  <si>
    <t>Notes</t>
  </si>
  <si>
    <t xml:space="preserve"> (M€2010/PJ)</t>
  </si>
  <si>
    <t>HD-L-C</t>
  </si>
  <si>
    <t>Fuel Tech - H2 Delivery from centralized production (COMP+USTOR+TR+LIQ+LSTORB+RTS+REFLL(large))</t>
  </si>
  <si>
    <t>2b</t>
  </si>
  <si>
    <t>Diesel</t>
  </si>
  <si>
    <t>H2 Liquid (TRA)</t>
  </si>
  <si>
    <t>NREL/CASCADEMINTS/TIAMUCL2012/UKMARKAL / (d)</t>
  </si>
  <si>
    <t>COMP+USTOR+TR+LIQ+LSTORB+RTS+REFLL(large) (Pathway 2b)</t>
  </si>
  <si>
    <t>Fuel Tech - H2 Delivery from centralized production (COMP+USTOR+TR+LIQ+LSTORB+RTS+REFLG(large))</t>
  </si>
  <si>
    <t>2d</t>
  </si>
  <si>
    <t>H2 Gaseous (TRA)</t>
  </si>
  <si>
    <t>COMP+USTOR+TR+LIQ+LSTORB+RTS+REFLG(large) (Pathway 2d)</t>
  </si>
  <si>
    <t>Fuel Tech - H2 Delivery from centralized production (COMP+TR+LIQ+LSTORB+RTS+REFLL(large))</t>
  </si>
  <si>
    <t>3b</t>
  </si>
  <si>
    <t>NO USTOR</t>
  </si>
  <si>
    <t>COMP+TR+LIQ+LSTORB+RTS+REFLL(large)(Pathway3b)</t>
  </si>
  <si>
    <t>Fuel Tech - H2 Delivery from centralized production (COMP+TR+LIQ+LSTORB+RTS+REFLG(large))</t>
  </si>
  <si>
    <t>3d</t>
  </si>
  <si>
    <t>NREL 2004+CASCADE MINTS+TIAM UCL 2012 / (d)</t>
  </si>
  <si>
    <t>COMP+TR+LIQ+LSTORB+RTS+REFLG(large)(Pathway 3d)</t>
  </si>
  <si>
    <t>HD-G-C</t>
  </si>
  <si>
    <t>Fuel Tech - H2 Delivery from centralized production (COMP+TR+DP - Industrial)</t>
  </si>
  <si>
    <t>14a</t>
  </si>
  <si>
    <t>H2 Gaseous (IND)</t>
  </si>
  <si>
    <t>COMP+TR+DP - Residential  (Pathway 14a)</t>
  </si>
  <si>
    <t>Fuel Tech - H2 Delivery from centralized production (COMP+TR+DP - Residential)</t>
  </si>
  <si>
    <t>H2 Gaseous (RSD)</t>
  </si>
  <si>
    <t>Fuel Tech - H2 Delivery from centralized production (COMP+TR+DP+REFGG(large))</t>
  </si>
  <si>
    <t>14c</t>
  </si>
  <si>
    <t>COMP+TR+DP+REFGG(large) (Pathway 14c)</t>
  </si>
  <si>
    <t>Fuel Tech - H2 Delivery from centralized production (COMP+USTOR+TR+GSTORB+RTS+REFGG (small))</t>
  </si>
  <si>
    <t>13a</t>
  </si>
  <si>
    <t>COMP+USTOR+TR+GSTORB+RTS+REFGG (Small) (Pathway 13a)</t>
  </si>
  <si>
    <t>Fuel Tech - H2 Delivery from centralized production (COMP+USTOR+TR+DP - Residential)</t>
  </si>
  <si>
    <t>15a</t>
  </si>
  <si>
    <t>COMP+USTOR+TR+DP - Residential  (Pathway 15a)</t>
  </si>
  <si>
    <t>Fuel Tech - H2 Delivery from centralized production (COMP+USTOR+TR+DP+REFGG(large))</t>
  </si>
  <si>
    <t>15c</t>
  </si>
  <si>
    <t>COMP+USTOR+TR+DP+REFGG(large) (Pathway 15c)</t>
  </si>
  <si>
    <t>Fuel Tech - H2 Delivery from centralized production to blending (COMP+USTOR+TR+BLENDING+(nocosNATGASINF))-RSD</t>
  </si>
  <si>
    <t>16a</t>
  </si>
  <si>
    <t>Blended Natural Gas (RSD)</t>
  </si>
  <si>
    <t>COMP+USTOR+TR+BLENDING+(nocosNATGASINF) - Residential  (Pathway 16a)</t>
  </si>
  <si>
    <t>Fuel Tech - H2 Delivery from centralized production to blending (COMP+USTOR+TR+BLENDING+(nocosNATGASINF))-COM</t>
  </si>
  <si>
    <t>Blended Natural Gas (COM)</t>
  </si>
  <si>
    <t>Fuel Tech - H2 Delivery from centralized production to blending (COMP+USTOR+TR+BLENDING+(nocosNATGASINF))-AGR</t>
  </si>
  <si>
    <t>Blended Natural Gas (AGR)</t>
  </si>
  <si>
    <t>Fuel Tech - H2 Delivery from centralized production to blending (COMP+USTOR+TR+BLENDING+(nocosNATGASINF))-TRA</t>
  </si>
  <si>
    <t>Blended Natural Gas (TRA)</t>
  </si>
  <si>
    <t>Fuel Tech - H2 Delivery from centralized production to blending (COMP+USTOR+TR+BLENDING+(nocosNATGASINF))-IND</t>
  </si>
  <si>
    <t>Blended Natural Gas (IND)</t>
  </si>
  <si>
    <t>Fuel Tech - H2 Delivery from centralized production to blending (COMP+USTOR+TR+BLENDING+(nocosNATGASINF))-ELC</t>
  </si>
  <si>
    <t>Blended Natural Gas (ELC)</t>
  </si>
  <si>
    <t>Fuel Tech - H2 Delivery from centralized production to blending (COMP+USTOR+TR+BLENDING+(nocosNATGASINF))-SUP</t>
  </si>
  <si>
    <t>Blended Natural Gas (SUP)</t>
  </si>
  <si>
    <t>HD-D</t>
  </si>
  <si>
    <t>Fuel Tech - H2 Delivery from local production (LOCGSTORB+DP - Residential)</t>
  </si>
  <si>
    <t>17c</t>
  </si>
  <si>
    <t>LOCGSTORB+DP+Residential  (Pathway 17c)</t>
  </si>
  <si>
    <t>Fuel Tech - H2 Delivery from local production (LOCGSTORB+ONSITELIQ+REFLL (large))</t>
  </si>
  <si>
    <t>18b</t>
  </si>
  <si>
    <t>LOCGSTORB+ONSITELIQ+REFLL (large) (Pathway 18b)</t>
  </si>
  <si>
    <t>Fuel Tech - H2 Delivery from local production (LOCGSTORB + REFGG (small))</t>
  </si>
  <si>
    <t>19a</t>
  </si>
  <si>
    <t>LOCGSTORB + REFGG (Small) (Pathway 19a)</t>
  </si>
  <si>
    <t>input to TIMES</t>
  </si>
  <si>
    <t>Values from file TABLESOFARTICLELAST06062014.xlsx</t>
  </si>
  <si>
    <t>Abbreviation</t>
  </si>
  <si>
    <t>Investment</t>
  </si>
  <si>
    <t>FOM</t>
  </si>
  <si>
    <t>VOM</t>
  </si>
  <si>
    <t>COMP</t>
  </si>
  <si>
    <t>Compression</t>
  </si>
  <si>
    <t>TR</t>
  </si>
  <si>
    <t>Transmission pipeline</t>
  </si>
  <si>
    <t>LC2</t>
  </si>
  <si>
    <t>LIQ</t>
  </si>
  <si>
    <t>Liquefaction</t>
  </si>
  <si>
    <t>TP1</t>
  </si>
  <si>
    <t>ONSITELIQ</t>
  </si>
  <si>
    <t>On site liquefaction</t>
  </si>
  <si>
    <t>LHL4</t>
  </si>
  <si>
    <t>LSTORB</t>
  </si>
  <si>
    <t>Liquid Storage Bulk</t>
  </si>
  <si>
    <t>SHL2</t>
  </si>
  <si>
    <t>LSTORS</t>
  </si>
  <si>
    <t>Liquid Storage Small</t>
  </si>
  <si>
    <t>RTS</t>
  </si>
  <si>
    <t>SDLR1</t>
  </si>
  <si>
    <t>GSTORB</t>
  </si>
  <si>
    <t>Gas Storage Bulk</t>
  </si>
  <si>
    <t>LOCGSTORB</t>
  </si>
  <si>
    <t>Local Gas Storage Bulk</t>
  </si>
  <si>
    <t>DP</t>
  </si>
  <si>
    <t>DP2</t>
  </si>
  <si>
    <t>GSTORS</t>
  </si>
  <si>
    <t>Gas Storage Small (Compressed)</t>
  </si>
  <si>
    <t>USTOR</t>
  </si>
  <si>
    <t>Underground Storage</t>
  </si>
  <si>
    <t>REFLL(large)</t>
  </si>
  <si>
    <t>LLRF5</t>
  </si>
  <si>
    <t>Road Transportation Short</t>
  </si>
  <si>
    <t>REFLG(large)</t>
  </si>
  <si>
    <t>LGRF3</t>
  </si>
  <si>
    <t>RTL</t>
  </si>
  <si>
    <t>Road Transportation Long</t>
  </si>
  <si>
    <t>REFGG(large)</t>
  </si>
  <si>
    <t>GGRF4</t>
  </si>
  <si>
    <t>ST</t>
  </si>
  <si>
    <t>Ship Transportation</t>
  </si>
  <si>
    <t>REFGG(small)</t>
  </si>
  <si>
    <t>SGGRF5</t>
  </si>
  <si>
    <t>Distribution pipeline</t>
  </si>
  <si>
    <r>
      <rPr>
        <sz val="11"/>
        <color theme="1"/>
        <rFont val="Calibri"/>
        <charset val="134"/>
        <scheme val="minor"/>
      </rPr>
      <t>REFLL(</t>
    </r>
    <r>
      <rPr>
        <i/>
        <sz val="11"/>
        <color theme="1"/>
        <rFont val="Calibri"/>
        <charset val="134"/>
        <scheme val="minor"/>
      </rPr>
      <t>size</t>
    </r>
    <r>
      <rPr>
        <sz val="11"/>
        <rFont val="Arial"/>
        <charset val="134"/>
      </rPr>
      <t>)</t>
    </r>
  </si>
  <si>
    <r>
      <rPr>
        <sz val="11"/>
        <color theme="1"/>
        <rFont val="Calibri"/>
        <charset val="134"/>
        <scheme val="minor"/>
      </rPr>
      <t>Refueling Liquid to Liquid (</t>
    </r>
    <r>
      <rPr>
        <i/>
        <sz val="11"/>
        <color theme="1"/>
        <rFont val="Calibri"/>
        <charset val="134"/>
        <scheme val="minor"/>
      </rPr>
      <t>size</t>
    </r>
    <r>
      <rPr>
        <sz val="11"/>
        <rFont val="Arial"/>
        <charset val="134"/>
      </rPr>
      <t>)</t>
    </r>
  </si>
  <si>
    <r>
      <rPr>
        <sz val="11"/>
        <color theme="1"/>
        <rFont val="Calibri"/>
        <charset val="134"/>
        <scheme val="minor"/>
      </rPr>
      <t>REFLG(</t>
    </r>
    <r>
      <rPr>
        <i/>
        <sz val="11"/>
        <color theme="1"/>
        <rFont val="Calibri"/>
        <charset val="134"/>
        <scheme val="minor"/>
      </rPr>
      <t>size</t>
    </r>
    <r>
      <rPr>
        <sz val="11"/>
        <rFont val="Arial"/>
        <charset val="134"/>
      </rPr>
      <t>)</t>
    </r>
  </si>
  <si>
    <r>
      <rPr>
        <sz val="11"/>
        <color theme="1"/>
        <rFont val="Calibri"/>
        <charset val="134"/>
        <scheme val="minor"/>
      </rPr>
      <t>Refueling Liquid to Gas (</t>
    </r>
    <r>
      <rPr>
        <i/>
        <sz val="11"/>
        <color theme="1"/>
        <rFont val="Calibri"/>
        <charset val="134"/>
        <scheme val="minor"/>
      </rPr>
      <t>size</t>
    </r>
    <r>
      <rPr>
        <sz val="11"/>
        <rFont val="Arial"/>
        <charset val="134"/>
      </rPr>
      <t>)</t>
    </r>
  </si>
  <si>
    <t>UHSsc3</t>
  </si>
  <si>
    <r>
      <rPr>
        <sz val="11"/>
        <color theme="1"/>
        <rFont val="Calibri"/>
        <charset val="134"/>
        <scheme val="minor"/>
      </rPr>
      <t>REFGG(</t>
    </r>
    <r>
      <rPr>
        <i/>
        <sz val="11"/>
        <color theme="1"/>
        <rFont val="Calibri"/>
        <charset val="134"/>
        <scheme val="minor"/>
      </rPr>
      <t>size</t>
    </r>
    <r>
      <rPr>
        <sz val="11"/>
        <rFont val="Arial"/>
        <charset val="134"/>
      </rPr>
      <t>)</t>
    </r>
  </si>
  <si>
    <r>
      <rPr>
        <sz val="11"/>
        <color theme="1"/>
        <rFont val="Calibri"/>
        <charset val="134"/>
        <scheme val="minor"/>
      </rPr>
      <t>Refueling Gas to Gas (</t>
    </r>
    <r>
      <rPr>
        <i/>
        <sz val="11"/>
        <color theme="1"/>
        <rFont val="Calibri"/>
        <charset val="134"/>
        <scheme val="minor"/>
      </rPr>
      <t>size</t>
    </r>
    <r>
      <rPr>
        <sz val="11"/>
        <rFont val="Arial"/>
        <charset val="134"/>
      </rPr>
      <t>)</t>
    </r>
  </si>
  <si>
    <t>GHST10</t>
  </si>
  <si>
    <t>GHST6</t>
  </si>
  <si>
    <t>LHST18</t>
  </si>
</sst>
</file>

<file path=xl/styles.xml><?xml version="1.0" encoding="utf-8"?>
<styleSheet xmlns="http://schemas.openxmlformats.org/spreadsheetml/2006/main" xmlns:mc="http://schemas.openxmlformats.org/markup-compatibility/2006" xmlns:xr9="http://schemas.microsoft.com/office/spreadsheetml/2016/revision9" mc:Ignorable="xr9">
  <numFmts count="29">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_(&quot;$&quot;* \(#,##0.00\);_(&quot;$&quot;* &quot;-&quot;??_);_(@_)"/>
    <numFmt numFmtId="182" formatCode="_-&quot;$&quot;* #,##0.00_-;\-&quot;$&quot;* #,##0.00_-;_-&quot;$&quot;* &quot;-&quot;??_-;_-@_-"/>
    <numFmt numFmtId="183" formatCode="_([$€]* #,##0.00_);_([$€]* \(#,##0.00\);_([$€]* &quot;-&quot;??_);_(@_)"/>
    <numFmt numFmtId="184" formatCode="_-[$€-2]\ * #,##0.00_-;\-[$€-2]\ * #,##0.00_-;_-[$€-2]\ * &quot;-&quot;??_-"/>
    <numFmt numFmtId="185" formatCode="_([$€-2]* #,##0.00_);_([$€-2]* \(#,##0.00\);_([$€-2]* &quot;-&quot;??_)"/>
    <numFmt numFmtId="186" formatCode="_-* #,##0.00\ &quot;€&quot;_-;\-* #,##0.00\ &quot;€&quot;_-;_-* &quot;-&quot;??\ &quot;€&quot;_-;_-@_-"/>
    <numFmt numFmtId="187" formatCode="_-[$€-2]* #,##0.00_-;\-[$€-2]* #,##0.00_-;_-[$€-2]* &quot;-&quot;??_-"/>
    <numFmt numFmtId="188" formatCode="_-[$€]* #,##0.00_-;\-[$€]* #,##0.00_-;_-[$€]* &quot;-&quot;??_-;_-@_-"/>
    <numFmt numFmtId="189" formatCode="_-&quot;€&quot;\ * #,##0.00_-;\-&quot;€&quot;\ * #,##0.00_-;_-&quot;€&quot;\ * &quot;-&quot;??_-;_-@_-"/>
    <numFmt numFmtId="190" formatCode="&quot;$&quot;#,##0_);\(&quot;$&quot;#,##0\)"/>
    <numFmt numFmtId="191" formatCode="General_)"/>
    <numFmt numFmtId="192" formatCode="\(##\);\(##\)"/>
    <numFmt numFmtId="193" formatCode="#,##0;\-\ #,##0;_-\ &quot;- &quot;"/>
    <numFmt numFmtId="194" formatCode="#,##0.0000"/>
    <numFmt numFmtId="195" formatCode="_ * #,##0_ ;_ * \-#,##0_ ;_ * &quot;-&quot;_ ;_ @_ "/>
    <numFmt numFmtId="196" formatCode="_ &quot;kr&quot;\ * #,##0_ ;_ &quot;kr&quot;\ * \-#,##0_ ;_ &quot;kr&quot;\ * &quot;-&quot;_ ;_ @_ "/>
    <numFmt numFmtId="197" formatCode="#,##0.0"/>
    <numFmt numFmtId="198" formatCode="_ &quot;kr&quot;\ * #,##0.00_ ;_ &quot;kr&quot;\ * \-#,##0.00_ ;_ &quot;kr&quot;\ * &quot;-&quot;??_ ;_ @_ "/>
    <numFmt numFmtId="199" formatCode="0.000"/>
    <numFmt numFmtId="200" formatCode="0.0"/>
    <numFmt numFmtId="201" formatCode="\Te\x\t"/>
    <numFmt numFmtId="202" formatCode="0.000000"/>
  </numFmts>
  <fonts count="124">
    <font>
      <sz val="10"/>
      <name val="Arial"/>
      <charset val="134"/>
    </font>
    <font>
      <b/>
      <sz val="11"/>
      <color theme="0"/>
      <name val="Calibri"/>
      <charset val="134"/>
      <scheme val="minor"/>
    </font>
    <font>
      <sz val="11"/>
      <color theme="1"/>
      <name val="Calibri"/>
      <charset val="134"/>
      <scheme val="minor"/>
    </font>
    <font>
      <sz val="11"/>
      <color theme="8"/>
      <name val="Calibri"/>
      <charset val="134"/>
      <scheme val="minor"/>
    </font>
    <font>
      <b/>
      <sz val="11"/>
      <color theme="8"/>
      <name val="Calibri"/>
      <charset val="134"/>
      <scheme val="minor"/>
    </font>
    <font>
      <b/>
      <sz val="11"/>
      <color rgb="FFFF0000"/>
      <name val="Calibri"/>
      <charset val="134"/>
      <scheme val="minor"/>
    </font>
    <font>
      <sz val="11"/>
      <name val="Arial"/>
      <charset val="134"/>
    </font>
    <font>
      <sz val="11"/>
      <color theme="0"/>
      <name val="Calibri"/>
      <charset val="134"/>
      <scheme val="minor"/>
    </font>
    <font>
      <sz val="11"/>
      <name val="Calibri"/>
      <charset val="134"/>
      <scheme val="minor"/>
    </font>
    <font>
      <b/>
      <sz val="20"/>
      <color rgb="FFFF0000"/>
      <name val="Calibri"/>
      <charset val="134"/>
      <scheme val="minor"/>
    </font>
    <font>
      <sz val="11"/>
      <color rgb="FFFF0000"/>
      <name val="Calibri"/>
      <charset val="134"/>
      <scheme val="minor"/>
    </font>
    <font>
      <b/>
      <sz val="18"/>
      <color theme="3"/>
      <name val="Arial"/>
      <charset val="134"/>
    </font>
    <font>
      <b/>
      <sz val="10"/>
      <color rgb="FFFF0000"/>
      <name val="Arial"/>
      <charset val="134"/>
    </font>
    <font>
      <b/>
      <sz val="10"/>
      <color indexed="12"/>
      <name val="Arial"/>
      <charset val="134"/>
    </font>
    <font>
      <b/>
      <sz val="10"/>
      <name val="Arial"/>
      <charset val="134"/>
    </font>
    <font>
      <i/>
      <sz val="10"/>
      <name val="Arial"/>
      <charset val="134"/>
    </font>
    <font>
      <sz val="10"/>
      <color theme="1"/>
      <name val="Arial"/>
      <charset val="134"/>
    </font>
    <font>
      <b/>
      <sz val="10"/>
      <color indexed="12"/>
      <name val="Calibri"/>
      <charset val="134"/>
      <scheme val="minor"/>
    </font>
    <font>
      <sz val="11"/>
      <color indexed="8"/>
      <name val="Calibri"/>
      <charset val="134"/>
    </font>
    <font>
      <b/>
      <sz val="10"/>
      <name val="Calibri"/>
      <charset val="134"/>
      <scheme val="minor"/>
    </font>
    <font>
      <sz val="10"/>
      <name val="Calibri"/>
      <charset val="134"/>
      <scheme val="minor"/>
    </font>
    <font>
      <u/>
      <sz val="11"/>
      <color rgb="FF0000FF"/>
      <name val="Calibri"/>
      <charset val="134"/>
      <scheme val="minor"/>
    </font>
    <font>
      <u/>
      <sz val="11"/>
      <color rgb="FF800080"/>
      <name val="Calibri"/>
      <charset val="134"/>
      <scheme val="minor"/>
    </font>
    <font>
      <b/>
      <sz val="12"/>
      <color indexed="53"/>
      <name val="Arial"/>
      <charset val="134"/>
    </font>
    <font>
      <sz val="10"/>
      <color rgb="FFFF0000"/>
      <name val="Arial"/>
      <charset val="134"/>
    </font>
    <font>
      <sz val="18"/>
      <color rgb="FFFF0000"/>
      <name val="Arial"/>
      <charset val="134"/>
    </font>
    <font>
      <b/>
      <sz val="10"/>
      <color theme="1"/>
      <name val="Arial"/>
      <charset val="134"/>
    </font>
    <font>
      <b/>
      <sz val="18"/>
      <color indexed="62"/>
      <name val="Arial"/>
      <charset val="134"/>
    </font>
    <font>
      <b/>
      <sz val="10"/>
      <color indexed="9"/>
      <name val="Calibri"/>
      <charset val="134"/>
    </font>
    <font>
      <b/>
      <sz val="11"/>
      <color indexed="9"/>
      <name val="Calibri"/>
      <charset val="134"/>
    </font>
    <font>
      <b/>
      <i/>
      <u/>
      <sz val="11"/>
      <color indexed="9"/>
      <name val="Calibri"/>
      <charset val="134"/>
    </font>
    <font>
      <i/>
      <sz val="10"/>
      <name val="Calibri"/>
      <charset val="134"/>
    </font>
    <font>
      <sz val="10"/>
      <name val="Calibr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9"/>
      <name val="Times New Roman"/>
      <charset val="134"/>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b/>
      <sz val="11"/>
      <color indexed="10"/>
      <name val="Calibri"/>
      <charset val="134"/>
    </font>
    <font>
      <sz val="10"/>
      <name val="Arial"/>
      <charset val="161"/>
    </font>
    <font>
      <sz val="10"/>
      <name val="MS Sans Serif"/>
      <charset val="134"/>
    </font>
    <font>
      <sz val="10"/>
      <color indexed="56"/>
      <name val="Arial"/>
      <charset val="134"/>
    </font>
    <font>
      <sz val="11"/>
      <color indexed="62"/>
      <name val="Calibri"/>
      <charset val="134"/>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7"/>
      <name val="Calibri"/>
      <charset val="134"/>
    </font>
    <font>
      <sz val="11"/>
      <color indexed="58"/>
      <name val="Calibri"/>
      <charset val="128"/>
      <scheme val="minor"/>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u/>
      <sz val="10"/>
      <color indexed="12"/>
      <name val="Arial"/>
      <charset val="134"/>
    </font>
    <font>
      <u/>
      <sz val="11"/>
      <color theme="10"/>
      <name val="Calibri"/>
      <charset val="134"/>
      <scheme val="minor"/>
    </font>
    <font>
      <sz val="11"/>
      <color rgb="FF3F3F76"/>
      <name val="Calibri"/>
      <charset val="128"/>
      <scheme val="minor"/>
    </font>
    <font>
      <b/>
      <sz val="12"/>
      <color indexed="8"/>
      <name val="Times New Roman"/>
      <charset val="134"/>
    </font>
    <font>
      <sz val="11"/>
      <color indexed="52"/>
      <name val="Calibri"/>
      <charset val="134"/>
    </font>
    <font>
      <sz val="11"/>
      <color indexed="10"/>
      <name val="Calibri"/>
      <charset val="134"/>
    </font>
    <font>
      <sz val="11"/>
      <color indexed="60"/>
      <name val="Calibri"/>
      <charset val="134"/>
    </font>
    <font>
      <sz val="11"/>
      <color indexed="19"/>
      <name val="Calibri"/>
      <charset val="134"/>
    </font>
    <font>
      <sz val="11"/>
      <color indexed="60"/>
      <name val="Calibri"/>
      <charset val="161"/>
    </font>
    <font>
      <sz val="11"/>
      <color rgb="FF9C6500"/>
      <name val="Calibri"/>
      <charset val="161"/>
      <scheme val="minor"/>
    </font>
    <font>
      <sz val="11"/>
      <color rgb="FF9C6500"/>
      <name val="Calibri"/>
      <charset val="134"/>
      <scheme val="minor"/>
    </font>
    <font>
      <sz val="8"/>
      <name val="Helv"/>
      <charset val="134"/>
    </font>
    <font>
      <sz val="10"/>
      <name val="Times New Roman"/>
      <charset val="134"/>
    </font>
    <font>
      <sz val="8"/>
      <name val="Arial"/>
      <charset val="134"/>
    </font>
    <font>
      <sz val="11"/>
      <color theme="1"/>
      <name val="Calibri"/>
      <charset val="128"/>
      <scheme val="minor"/>
    </font>
    <font>
      <sz val="10"/>
      <name val="Myriad Pro"/>
      <charset val="134"/>
    </font>
    <font>
      <sz val="10"/>
      <name val="Courier"/>
      <charset val="134"/>
    </font>
    <font>
      <b/>
      <vertAlign val="superscript"/>
      <sz val="12"/>
      <color indexed="54"/>
      <name val="Arial"/>
      <charset val="134"/>
    </font>
    <font>
      <sz val="10"/>
      <name val="Helvetica"/>
      <charset val="134"/>
    </font>
    <font>
      <sz val="10"/>
      <color indexed="8"/>
      <name val="MS Sans Serif"/>
      <charset val="134"/>
    </font>
    <font>
      <b/>
      <sz val="10"/>
      <name val="Arial"/>
      <charset val="161"/>
    </font>
    <font>
      <b/>
      <sz val="12"/>
      <name val="Arial"/>
      <charset val="161"/>
    </font>
    <font>
      <b/>
      <sz val="12"/>
      <name val="Arial"/>
      <charset val="134"/>
    </font>
    <font>
      <sz val="8"/>
      <color indexed="9"/>
      <name val="Arial"/>
      <charset val="161"/>
    </font>
    <font>
      <sz val="8"/>
      <color indexed="9"/>
      <name val="Arial"/>
      <charset val="134"/>
    </font>
    <font>
      <b/>
      <sz val="8"/>
      <name val="Arial"/>
      <charset val="161"/>
    </font>
    <font>
      <b/>
      <sz val="8"/>
      <name val="Arial"/>
      <charset val="134"/>
    </font>
    <font>
      <sz val="9"/>
      <name val="Verdana"/>
      <charset val="134"/>
    </font>
    <font>
      <i/>
      <sz val="9"/>
      <color indexed="60"/>
      <name val="Verdana"/>
      <charset val="134"/>
    </font>
    <font>
      <b/>
      <sz val="9"/>
      <name val="Verdana"/>
      <charset val="134"/>
    </font>
    <font>
      <b/>
      <sz val="9"/>
      <name val="Arial"/>
      <charset val="134"/>
    </font>
    <font>
      <b/>
      <sz val="18"/>
      <color indexed="56"/>
      <name val="Cambria"/>
      <charset val="134"/>
    </font>
    <font>
      <b/>
      <sz val="18"/>
      <color indexed="62"/>
      <name val="Cambria"/>
      <charset val="134"/>
    </font>
    <font>
      <u/>
      <sz val="10"/>
      <color indexed="12"/>
      <name val="Times New Roman"/>
      <charset val="134"/>
    </font>
    <font>
      <u/>
      <sz val="12"/>
      <color indexed="20"/>
      <name val="宋体"/>
      <charset val="134"/>
    </font>
    <font>
      <i/>
      <sz val="11"/>
      <color theme="1"/>
      <name val="Calibri"/>
      <charset val="134"/>
      <scheme val="minor"/>
    </font>
    <font>
      <sz val="9"/>
      <name val="Times New Roman"/>
      <charset val="134"/>
    </font>
    <font>
      <b/>
      <sz val="9"/>
      <name val="Tahoma"/>
      <charset val="134"/>
    </font>
    <font>
      <sz val="9"/>
      <name val="Tahoma"/>
      <charset val="134"/>
    </font>
    <font>
      <b/>
      <sz val="9"/>
      <name val="Times New Roman"/>
      <charset val="134"/>
    </font>
    <font>
      <sz val="8"/>
      <name val="Tahoma"/>
      <charset val="134"/>
    </font>
    <font>
      <b/>
      <sz val="8"/>
      <name val="Tahoma"/>
      <charset val="134"/>
    </font>
  </fonts>
  <fills count="80">
    <fill>
      <patternFill patternType="none"/>
    </fill>
    <fill>
      <patternFill patternType="gray125"/>
    </fill>
    <fill>
      <patternFill patternType="solid">
        <fgColor theme="4"/>
        <bgColor indexed="64"/>
      </patternFill>
    </fill>
    <fill>
      <patternFill patternType="solid">
        <fgColor theme="7"/>
        <bgColor indexed="64"/>
      </patternFill>
    </fill>
    <fill>
      <patternFill patternType="solid">
        <fgColor rgb="FFFFC000"/>
        <bgColor indexed="64"/>
      </patternFill>
    </fill>
    <fill>
      <patternFill patternType="solid">
        <fgColor rgb="FFFFFF00"/>
        <bgColor indexed="64"/>
      </patternFill>
    </fill>
    <fill>
      <patternFill patternType="solid">
        <fgColor indexed="43"/>
        <bgColor indexed="64"/>
      </patternFill>
    </fill>
    <fill>
      <patternFill patternType="solid">
        <fgColor indexed="42"/>
        <bgColor indexed="64"/>
      </patternFill>
    </fill>
    <fill>
      <patternFill patternType="solid">
        <fgColor theme="9" tint="0.799890133365886"/>
        <bgColor indexed="64"/>
      </patternFill>
    </fill>
    <fill>
      <patternFill patternType="solid">
        <fgColor theme="0" tint="-0.249977111117893"/>
        <bgColor indexed="64"/>
      </patternFill>
    </fill>
    <fill>
      <patternFill patternType="solid">
        <fgColor rgb="FF00B050"/>
        <bgColor indexed="64"/>
      </patternFill>
    </fill>
    <fill>
      <patternFill patternType="solid">
        <fgColor theme="0"/>
        <bgColor indexed="64"/>
      </patternFill>
    </fill>
    <fill>
      <patternFill patternType="solid">
        <fgColor theme="5" tint="0.799890133365886"/>
        <bgColor indexed="64"/>
      </patternFill>
    </fill>
    <fill>
      <patternFill patternType="solid">
        <fgColor theme="6" tint="0.799890133365886"/>
        <bgColor indexed="64"/>
      </patternFill>
    </fill>
    <fill>
      <patternFill patternType="solid">
        <fgColor theme="8" tint="0.799890133365886"/>
        <bgColor indexed="64"/>
      </patternFill>
    </fill>
    <fill>
      <patternFill patternType="solid">
        <fgColor rgb="FFFFFF99"/>
        <bgColor indexed="64"/>
      </patternFill>
    </fill>
    <fill>
      <patternFill patternType="solid">
        <fgColor rgb="FFCCFFCC"/>
        <bgColor indexed="64"/>
      </patternFill>
    </fill>
    <fill>
      <patternFill patternType="solid">
        <fgColor rgb="FFF7964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4"/>
        <bgColor indexed="64"/>
      </patternFill>
    </fill>
    <fill>
      <patternFill patternType="solid">
        <fgColor indexed="45"/>
        <bgColor indexed="64"/>
      </patternFill>
    </fill>
    <fill>
      <patternFill patternType="solid">
        <fgColor indexed="29"/>
        <bgColor indexed="64"/>
      </patternFill>
    </fill>
    <fill>
      <patternFill patternType="solid">
        <fgColor indexed="26"/>
        <bgColor indexed="64"/>
      </patternFill>
    </fill>
    <fill>
      <patternFill patternType="solid">
        <fgColor indexed="46"/>
        <bgColor indexed="64"/>
      </patternFill>
    </fill>
    <fill>
      <patternFill patternType="solid">
        <fgColor indexed="47"/>
        <bgColor indexed="64"/>
      </patternFill>
    </fill>
    <fill>
      <patternFill patternType="solid">
        <fgColor indexed="27"/>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53"/>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solid">
        <fgColor indexed="61"/>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60">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thin">
        <color auto="1"/>
      </top>
      <bottom/>
      <diagonal/>
    </border>
    <border>
      <left/>
      <right/>
      <top/>
      <bottom style="thin">
        <color auto="1"/>
      </bottom>
      <diagonal/>
    </border>
    <border>
      <left/>
      <right/>
      <top style="thin">
        <color auto="1"/>
      </top>
      <bottom style="thin">
        <color auto="1"/>
      </bottom>
      <diagonal/>
    </border>
    <border>
      <left/>
      <right/>
      <top style="thin">
        <color theme="1"/>
      </top>
      <bottom style="thin">
        <color theme="1"/>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medium">
        <color rgb="FFFFFFFF"/>
      </left>
      <right style="medium">
        <color rgb="FFFFFFFF"/>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top style="thick">
        <color rgb="FFFFFFFF"/>
      </top>
      <bottom style="medium">
        <color rgb="FFFFFFFF"/>
      </bottom>
      <diagonal/>
    </border>
    <border>
      <left/>
      <right/>
      <top style="thick">
        <color rgb="FFFFFFFF"/>
      </top>
      <bottom style="medium">
        <color rgb="FFFFFFFF"/>
      </bottom>
      <diagonal/>
    </border>
    <border>
      <left/>
      <right style="thick">
        <color rgb="FFFFFFFF"/>
      </right>
      <top style="thick">
        <color rgb="FFFFFFFF"/>
      </top>
      <bottom style="medium">
        <color rgb="FFFFFFFF"/>
      </bottom>
      <diagonal/>
    </border>
    <border>
      <left style="medium">
        <color rgb="FFFFFFFF"/>
      </left>
      <right style="thick">
        <color rgb="FFFFFFFF"/>
      </right>
      <top style="medium">
        <color rgb="FFFFFFFF"/>
      </top>
      <bottom/>
      <diagonal/>
    </border>
    <border>
      <left/>
      <right style="medium">
        <color rgb="FFFFFFFF"/>
      </right>
      <top style="medium">
        <color rgb="FFFFFFFF"/>
      </top>
      <bottom style="medium">
        <color rgb="FFFFFFFF"/>
      </bottom>
      <diagonal/>
    </border>
    <border>
      <left/>
      <right style="medium">
        <color rgb="FFFFFFFF"/>
      </right>
      <top/>
      <bottom style="medium">
        <color rgb="FFFFFFFF"/>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thick">
        <color rgb="FFFFFFFF"/>
      </right>
      <top style="medium">
        <color rgb="FFFFFFFF"/>
      </top>
      <bottom style="medium">
        <color rgb="FFFFFFFF"/>
      </bottom>
      <diagonal/>
    </border>
    <border>
      <left style="medium">
        <color rgb="FFFFFFFF"/>
      </left>
      <right style="thick">
        <color rgb="FFFFFFFF"/>
      </right>
      <top style="medium">
        <color rgb="FFFFFFFF"/>
      </top>
      <bottom style="medium">
        <color rgb="FFFFFFFF"/>
      </bottom>
      <diagonal/>
    </border>
    <border>
      <left/>
      <right style="medium">
        <color rgb="FFFFFFFF"/>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indexed="62"/>
      </top>
      <bottom style="double">
        <color indexed="62"/>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24"/>
      </left>
      <right style="thin">
        <color indexed="24"/>
      </right>
      <top style="thin">
        <color indexed="24"/>
      </top>
      <bottom style="thin">
        <color indexed="24"/>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16744">
    <xf numFmtId="0" fontId="0" fillId="0" borderId="0"/>
    <xf numFmtId="43" fontId="2" fillId="0" borderId="0" applyFont="0" applyFill="0" applyBorder="0" applyAlignment="0" applyProtection="0">
      <alignment vertical="center"/>
    </xf>
    <xf numFmtId="176" fontId="2" fillId="0" borderId="0" applyFont="0" applyFill="0" applyBorder="0" applyAlignment="0" applyProtection="0">
      <alignment vertical="center"/>
    </xf>
    <xf numFmtId="9" fontId="0" fillId="0" borderId="0" applyFont="0" applyFill="0" applyBorder="0" applyAlignment="0" applyProtection="0"/>
    <xf numFmtId="41" fontId="2" fillId="0" borderId="0" applyFont="0" applyFill="0" applyBorder="0" applyAlignment="0" applyProtection="0">
      <alignment vertical="center"/>
    </xf>
    <xf numFmtId="177" fontId="2" fillId="0" borderId="0" applyFont="0" applyFill="0" applyBorder="0" applyAlignment="0" applyProtection="0">
      <alignment vertical="center"/>
    </xf>
    <xf numFmtId="0" fontId="2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 fillId="18" borderId="29" applyNumberFormat="0" applyFont="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30" applyNumberFormat="0" applyFill="0" applyAlignment="0" applyProtection="0">
      <alignment vertical="center"/>
    </xf>
    <xf numFmtId="0" fontId="38" fillId="0" borderId="30" applyNumberFormat="0" applyFill="0" applyAlignment="0" applyProtection="0">
      <alignment vertical="center"/>
    </xf>
    <xf numFmtId="0" fontId="39" fillId="0" borderId="31" applyNumberFormat="0" applyFill="0" applyAlignment="0" applyProtection="0">
      <alignment vertical="center"/>
    </xf>
    <xf numFmtId="0" fontId="39" fillId="0" borderId="0" applyNumberFormat="0" applyFill="0" applyBorder="0" applyAlignment="0" applyProtection="0">
      <alignment vertical="center"/>
    </xf>
    <xf numFmtId="0" fontId="40" fillId="19" borderId="32" applyNumberFormat="0" applyAlignment="0" applyProtection="0">
      <alignment vertical="center"/>
    </xf>
    <xf numFmtId="0" fontId="41" fillId="20" borderId="33" applyNumberFormat="0" applyAlignment="0" applyProtection="0">
      <alignment vertical="center"/>
    </xf>
    <xf numFmtId="0" fontId="42" fillId="20" borderId="32" applyNumberFormat="0" applyAlignment="0" applyProtection="0">
      <alignment vertical="center"/>
    </xf>
    <xf numFmtId="0" fontId="43" fillId="21" borderId="34" applyNumberFormat="0" applyAlignment="0" applyProtection="0">
      <alignment vertical="center"/>
    </xf>
    <xf numFmtId="0" fontId="44" fillId="0" borderId="35" applyNumberFormat="0" applyFill="0" applyAlignment="0" applyProtection="0">
      <alignment vertical="center"/>
    </xf>
    <xf numFmtId="0" fontId="45" fillId="0" borderId="36" applyNumberFormat="0" applyFill="0" applyAlignment="0" applyProtection="0">
      <alignment vertical="center"/>
    </xf>
    <xf numFmtId="0" fontId="46" fillId="22" borderId="0" applyNumberFormat="0" applyBorder="0" applyAlignment="0" applyProtection="0">
      <alignment vertical="center"/>
    </xf>
    <xf numFmtId="0" fontId="47" fillId="23" borderId="0" applyNumberFormat="0" applyBorder="0" applyAlignment="0" applyProtection="0">
      <alignment vertical="center"/>
    </xf>
    <xf numFmtId="0" fontId="48" fillId="24" borderId="0" applyNumberFormat="0" applyBorder="0" applyAlignment="0" applyProtection="0">
      <alignment vertical="center"/>
    </xf>
    <xf numFmtId="0" fontId="7" fillId="2" borderId="0" applyNumberFormat="0" applyBorder="0" applyAlignment="0" applyProtection="0">
      <alignment vertical="center"/>
    </xf>
    <xf numFmtId="0" fontId="49" fillId="25" borderId="0" applyNumberFormat="0" applyBorder="0" applyAlignment="0" applyProtection="0">
      <alignment vertical="center"/>
    </xf>
    <xf numFmtId="0" fontId="49" fillId="26" borderId="0" applyNumberFormat="0" applyBorder="0" applyAlignment="0" applyProtection="0">
      <alignment vertical="center"/>
    </xf>
    <xf numFmtId="0" fontId="50" fillId="27" borderId="0" applyNumberFormat="0" applyBorder="0" applyAlignment="0" applyProtection="0">
      <alignment vertical="center"/>
    </xf>
    <xf numFmtId="0" fontId="50" fillId="28" borderId="0" applyNumberFormat="0" applyBorder="0" applyAlignment="0" applyProtection="0">
      <alignment vertical="center"/>
    </xf>
    <xf numFmtId="0" fontId="49" fillId="29" borderId="0" applyNumberFormat="0" applyBorder="0" applyAlignment="0" applyProtection="0">
      <alignment vertical="center"/>
    </xf>
    <xf numFmtId="0" fontId="49" fillId="30" borderId="0" applyNumberFormat="0" applyBorder="0" applyAlignment="0" applyProtection="0">
      <alignment vertical="center"/>
    </xf>
    <xf numFmtId="0" fontId="50" fillId="31" borderId="0" applyNumberFormat="0" applyBorder="0" applyAlignment="0" applyProtection="0">
      <alignment vertical="center"/>
    </xf>
    <xf numFmtId="0" fontId="50" fillId="32" borderId="0" applyNumberFormat="0" applyBorder="0" applyAlignment="0" applyProtection="0">
      <alignment vertical="center"/>
    </xf>
    <xf numFmtId="0" fontId="49" fillId="33" borderId="0" applyNumberFormat="0" applyBorder="0" applyAlignment="0" applyProtection="0">
      <alignment vertical="center"/>
    </xf>
    <xf numFmtId="0" fontId="49" fillId="34" borderId="0" applyNumberFormat="0" applyBorder="0" applyAlignment="0" applyProtection="0">
      <alignment vertical="center"/>
    </xf>
    <xf numFmtId="0" fontId="50" fillId="35" borderId="0" applyNumberFormat="0" applyBorder="0" applyAlignment="0" applyProtection="0">
      <alignment vertical="center"/>
    </xf>
    <xf numFmtId="0" fontId="50" fillId="3" borderId="0" applyNumberFormat="0" applyBorder="0" applyAlignment="0" applyProtection="0">
      <alignment vertical="center"/>
    </xf>
    <xf numFmtId="0" fontId="49" fillId="36" borderId="0" applyNumberFormat="0" applyBorder="0" applyAlignment="0" applyProtection="0">
      <alignment vertical="center"/>
    </xf>
    <xf numFmtId="0" fontId="49" fillId="37" borderId="0" applyNumberFormat="0" applyBorder="0" applyAlignment="0" applyProtection="0">
      <alignment vertical="center"/>
    </xf>
    <xf numFmtId="0" fontId="50" fillId="38" borderId="0" applyNumberFormat="0" applyBorder="0" applyAlignment="0" applyProtection="0">
      <alignment vertical="center"/>
    </xf>
    <xf numFmtId="0" fontId="50" fillId="39" borderId="0" applyNumberFormat="0" applyBorder="0" applyAlignment="0" applyProtection="0">
      <alignment vertical="center"/>
    </xf>
    <xf numFmtId="0" fontId="49" fillId="40" borderId="0" applyNumberFormat="0" applyBorder="0" applyAlignment="0" applyProtection="0">
      <alignment vertical="center"/>
    </xf>
    <xf numFmtId="0" fontId="49" fillId="41" borderId="0" applyNumberFormat="0" applyBorder="0" applyAlignment="0" applyProtection="0">
      <alignment vertical="center"/>
    </xf>
    <xf numFmtId="0" fontId="50" fillId="42" borderId="0" applyNumberFormat="0" applyBorder="0" applyAlignment="0" applyProtection="0">
      <alignment vertical="center"/>
    </xf>
    <xf numFmtId="0" fontId="50" fillId="43" borderId="0" applyNumberFormat="0" applyBorder="0" applyAlignment="0" applyProtection="0">
      <alignment vertical="center"/>
    </xf>
    <xf numFmtId="0" fontId="49" fillId="44" borderId="0" applyNumberFormat="0" applyBorder="0" applyAlignment="0" applyProtection="0">
      <alignment vertical="center"/>
    </xf>
    <xf numFmtId="0" fontId="49" fillId="45" borderId="0" applyNumberFormat="0" applyBorder="0" applyAlignment="0" applyProtection="0">
      <alignment vertical="center"/>
    </xf>
    <xf numFmtId="0" fontId="50" fillId="46" borderId="0" applyNumberFormat="0" applyBorder="0" applyAlignment="0" applyProtection="0">
      <alignment vertical="center"/>
    </xf>
    <xf numFmtId="0" fontId="51" fillId="0" borderId="0" applyNumberFormat="0" applyFill="0" applyBorder="0" applyAlignment="0" applyProtection="0">
      <alignment vertical="center"/>
    </xf>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7"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8"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8"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8"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8"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8"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49"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0"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0"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0"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0"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0"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7"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1"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2" fillId="7" borderId="0" applyNumberFormat="0" applyBorder="0" applyAlignment="0" applyProtection="0"/>
    <xf numFmtId="0" fontId="18" fillId="7" borderId="0" applyNumberFormat="0" applyBorder="0" applyAlignment="0" applyProtection="0"/>
    <xf numFmtId="0" fontId="18" fillId="51"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1"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1"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1"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3"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1"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18" fillId="53" borderId="0" applyNumberFormat="0" applyBorder="0" applyAlignment="0" applyProtection="0"/>
    <xf numFmtId="0" fontId="18" fillId="51"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1"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1"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1"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47" borderId="0" applyNumberFormat="0" applyBorder="0" applyAlignment="0" applyProtection="0"/>
    <xf numFmtId="0" fontId="18" fillId="49"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49" fontId="52" fillId="0" borderId="11" applyNumberFormat="0" applyFont="0" applyFill="0" applyBorder="0" applyProtection="0">
      <alignment horizontal="left" vertical="center" indent="2"/>
    </xf>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5"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6"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6"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6"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6"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6"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2"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49"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49"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49"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49"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49"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48" borderId="0" applyNumberFormat="0" applyBorder="0" applyAlignment="0" applyProtection="0"/>
    <xf numFmtId="0" fontId="18" fillId="50" borderId="0" applyNumberFormat="0" applyBorder="0" applyAlignment="0" applyProtection="0"/>
    <xf numFmtId="0" fontId="18" fillId="55" borderId="0" applyNumberFormat="0" applyBorder="0" applyAlignment="0" applyProtection="0"/>
    <xf numFmtId="0" fontId="18" fillId="52" borderId="0" applyNumberFormat="0" applyBorder="0" applyAlignment="0" applyProtection="0"/>
    <xf numFmtId="0" fontId="18" fillId="48" borderId="0" applyNumberFormat="0" applyBorder="0" applyAlignment="0" applyProtection="0"/>
    <xf numFmtId="0" fontId="18" fillId="56" borderId="0" applyNumberFormat="0" applyBorder="0" applyAlignment="0" applyProtection="0"/>
    <xf numFmtId="0" fontId="0" fillId="0" borderId="0" applyNumberFormat="0" applyFont="0" applyFill="0" applyBorder="0" applyProtection="0">
      <alignment horizontal="left" vertical="center" indent="5"/>
    </xf>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4" borderId="0" applyNumberFormat="0" applyBorder="0" applyAlignment="0" applyProtection="0"/>
    <xf numFmtId="0" fontId="53" fillId="57"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8" borderId="0" applyNumberFormat="0" applyBorder="0" applyAlignment="0" applyProtection="0"/>
    <xf numFmtId="0" fontId="53" fillId="50"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6" borderId="0" applyNumberFormat="0" applyBorder="0" applyAlignment="0" applyProtection="0"/>
    <xf numFmtId="0" fontId="53" fillId="55"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49" borderId="0" applyNumberFormat="0" applyBorder="0" applyAlignment="0" applyProtection="0"/>
    <xf numFmtId="0" fontId="53" fillId="5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54" borderId="0" applyNumberFormat="0" applyBorder="0" applyAlignment="0" applyProtection="0"/>
    <xf numFmtId="0" fontId="53" fillId="60"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50" borderId="0" applyNumberFormat="0" applyBorder="0" applyAlignment="0" applyProtection="0"/>
    <xf numFmtId="0" fontId="53" fillId="61"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57" borderId="0" applyNumberFormat="0" applyBorder="0" applyAlignment="0" applyProtection="0"/>
    <xf numFmtId="0" fontId="53" fillId="50" borderId="0" applyNumberFormat="0" applyBorder="0" applyAlignment="0" applyProtection="0"/>
    <xf numFmtId="0" fontId="53" fillId="55" borderId="0" applyNumberFormat="0" applyBorder="0" applyAlignment="0" applyProtection="0"/>
    <xf numFmtId="0" fontId="53" fillId="59" borderId="0" applyNumberFormat="0" applyBorder="0" applyAlignment="0" applyProtection="0"/>
    <xf numFmtId="0" fontId="53" fillId="60" borderId="0" applyNumberFormat="0" applyBorder="0" applyAlignment="0" applyProtection="0"/>
    <xf numFmtId="0" fontId="53" fillId="61" borderId="0" applyNumberFormat="0" applyBorder="0" applyAlignment="0" applyProtection="0"/>
    <xf numFmtId="0" fontId="53" fillId="59"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3" borderId="0" applyNumberFormat="0" applyBorder="0" applyAlignment="0" applyProtection="0"/>
    <xf numFmtId="0" fontId="53" fillId="62"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58" borderId="0" applyNumberFormat="0" applyBorder="0" applyAlignment="0" applyProtection="0"/>
    <xf numFmtId="0" fontId="53" fillId="64"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56" borderId="0" applyNumberFormat="0" applyBorder="0" applyAlignment="0" applyProtection="0"/>
    <xf numFmtId="0" fontId="53" fillId="65"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66" borderId="0" applyNumberFormat="0" applyBorder="0" applyAlignment="0" applyProtection="0"/>
    <xf numFmtId="0" fontId="53" fillId="59"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64" borderId="0" applyNumberFormat="0" applyBorder="0" applyAlignment="0" applyProtection="0"/>
    <xf numFmtId="0" fontId="53" fillId="58"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4" fillId="54" borderId="0" applyBorder="0" applyAlignment="0"/>
    <xf numFmtId="0" fontId="52" fillId="54" borderId="0" applyBorder="0">
      <alignment horizontal="right" vertical="center"/>
    </xf>
    <xf numFmtId="0" fontId="52" fillId="7" borderId="0" applyBorder="0">
      <alignment horizontal="right" vertical="center"/>
    </xf>
    <xf numFmtId="0" fontId="52" fillId="7" borderId="0" applyBorder="0">
      <alignment horizontal="right" vertical="center"/>
    </xf>
    <xf numFmtId="0" fontId="55" fillId="7" borderId="11">
      <alignment horizontal="right" vertical="center"/>
    </xf>
    <xf numFmtId="0" fontId="56" fillId="7" borderId="11">
      <alignment horizontal="right" vertical="center"/>
    </xf>
    <xf numFmtId="0" fontId="55" fillId="53" borderId="11">
      <alignment horizontal="right" vertical="center"/>
    </xf>
    <xf numFmtId="0" fontId="55" fillId="53" borderId="11">
      <alignment horizontal="right" vertical="center"/>
    </xf>
    <xf numFmtId="0" fontId="55" fillId="53" borderId="37">
      <alignment horizontal="right" vertical="center"/>
    </xf>
    <xf numFmtId="0" fontId="55" fillId="53" borderId="38">
      <alignment horizontal="right" vertical="center"/>
    </xf>
    <xf numFmtId="0" fontId="55" fillId="53" borderId="39">
      <alignment horizontal="right" vertical="center"/>
    </xf>
    <xf numFmtId="0" fontId="53" fillId="62" borderId="0" applyNumberFormat="0" applyBorder="0" applyAlignment="0" applyProtection="0"/>
    <xf numFmtId="0" fontId="53" fillId="64" borderId="0" applyNumberFormat="0" applyBorder="0" applyAlignment="0" applyProtection="0"/>
    <xf numFmtId="0" fontId="53" fillId="65" borderId="0" applyNumberFormat="0" applyBorder="0" applyAlignment="0" applyProtection="0"/>
    <xf numFmtId="0" fontId="53" fillId="59" borderId="0" applyNumberFormat="0" applyBorder="0" applyAlignment="0" applyProtection="0"/>
    <xf numFmtId="0" fontId="53" fillId="60" borderId="0" applyNumberFormat="0" applyBorder="0" applyAlignment="0" applyProtection="0"/>
    <xf numFmtId="0" fontId="53" fillId="58" borderId="0" applyNumberFormat="0" applyBorder="0" applyAlignment="0" applyProtection="0"/>
    <xf numFmtId="0" fontId="57" fillId="67" borderId="40" applyNumberFormat="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52" borderId="0" applyNumberFormat="0" applyBorder="0" applyAlignment="0" applyProtection="0"/>
    <xf numFmtId="0" fontId="58" fillId="49"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9" fillId="23"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60" fillId="67" borderId="41" applyNumberFormat="0" applyAlignment="0" applyProtection="0"/>
    <xf numFmtId="4" fontId="54" fillId="0" borderId="42" applyFill="0" applyBorder="0" applyProtection="0">
      <alignment horizontal="right" vertical="center"/>
    </xf>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1" fillId="68" borderId="41" applyNumberFormat="0" applyAlignment="0" applyProtection="0"/>
    <xf numFmtId="0" fontId="60" fillId="67" borderId="41" applyNumberFormat="0" applyAlignment="0" applyProtection="0"/>
    <xf numFmtId="0" fontId="61" fillId="68" borderId="41" applyNumberFormat="0" applyAlignment="0" applyProtection="0"/>
    <xf numFmtId="0" fontId="61" fillId="68" borderId="41" applyNumberFormat="0" applyAlignment="0" applyProtection="0"/>
    <xf numFmtId="0" fontId="61" fillId="68" borderId="41" applyNumberFormat="0" applyAlignment="0" applyProtection="0"/>
    <xf numFmtId="0" fontId="61" fillId="68" borderId="41" applyNumberFormat="0" applyAlignment="0" applyProtection="0"/>
    <xf numFmtId="0" fontId="61" fillId="68" borderId="41" applyNumberFormat="0" applyAlignment="0" applyProtection="0"/>
    <xf numFmtId="0" fontId="61" fillId="68" borderId="41" applyNumberFormat="0" applyAlignment="0" applyProtection="0"/>
    <xf numFmtId="0" fontId="61" fillId="68" borderId="41" applyNumberFormat="0" applyAlignment="0" applyProtection="0"/>
    <xf numFmtId="0" fontId="61" fillId="68"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1" fillId="68" borderId="41" applyNumberFormat="0" applyAlignment="0" applyProtection="0"/>
    <xf numFmtId="0" fontId="61" fillId="68"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49" fontId="0" fillId="54" borderId="44">
      <alignment vertical="top" wrapText="1"/>
    </xf>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179"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2"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0" fillId="0" borderId="0" applyFont="0" applyFill="0" applyBorder="0" applyAlignment="0" applyProtection="0"/>
    <xf numFmtId="43" fontId="62"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63"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63"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0" fontId="55" fillId="0" borderId="0" applyNumberFormat="0">
      <alignment horizontal="right"/>
    </xf>
    <xf numFmtId="181" fontId="0" fillId="0" borderId="0" applyFont="0" applyFill="0" applyBorder="0" applyAlignment="0" applyProtection="0"/>
    <xf numFmtId="182" fontId="0" fillId="0" borderId="0" applyFont="0" applyFill="0" applyBorder="0" applyAlignment="0" applyProtection="0"/>
    <xf numFmtId="181" fontId="0" fillId="0" borderId="0" applyFont="0" applyFill="0" applyBorder="0" applyAlignment="0" applyProtection="0"/>
    <xf numFmtId="0" fontId="52" fillId="53" borderId="45">
      <alignment horizontal="left" vertical="center" wrapText="1" indent="2"/>
    </xf>
    <xf numFmtId="0" fontId="52" fillId="0" borderId="45">
      <alignment horizontal="left" vertical="center" wrapText="1" indent="2"/>
    </xf>
    <xf numFmtId="0" fontId="52" fillId="7" borderId="38">
      <alignment horizontal="left" vertical="center"/>
    </xf>
    <xf numFmtId="0" fontId="55" fillId="0" borderId="46">
      <alignment horizontal="left" vertical="top" wrapText="1"/>
    </xf>
    <xf numFmtId="3" fontId="64" fillId="0" borderId="44">
      <alignment horizontal="right" vertical="top"/>
    </xf>
    <xf numFmtId="0" fontId="65" fillId="53" borderId="41" applyNumberFormat="0" applyAlignment="0" applyProtection="0"/>
    <xf numFmtId="0" fontId="66" fillId="0" borderId="13"/>
    <xf numFmtId="0" fontId="14" fillId="60" borderId="11">
      <alignment horizontal="centerContinuous" vertical="top" wrapText="1"/>
    </xf>
    <xf numFmtId="0" fontId="67" fillId="0" borderId="0">
      <alignment vertical="top" wrapText="1"/>
    </xf>
    <xf numFmtId="0" fontId="68" fillId="0" borderId="47" applyNumberFormat="0" applyFill="0" applyAlignment="0" applyProtection="0"/>
    <xf numFmtId="0" fontId="69" fillId="0" borderId="0" applyNumberFormat="0" applyFill="0" applyBorder="0" applyAlignment="0" applyProtection="0"/>
    <xf numFmtId="0" fontId="70" fillId="0" borderId="0">
      <alignment vertical="top"/>
    </xf>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6"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7" fontId="62"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9" fontId="0" fillId="0" borderId="0" applyFont="0" applyFill="0" applyBorder="0" applyAlignment="0" applyProtection="0"/>
    <xf numFmtId="188" fontId="0" fillId="0" borderId="0" applyFont="0" applyFill="0" applyBorder="0" applyAlignment="0" applyProtection="0"/>
    <xf numFmtId="185" fontId="0" fillId="0" borderId="0" applyFont="0" applyFill="0" applyBorder="0" applyAlignment="0" applyProtection="0"/>
    <xf numFmtId="188"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183" fontId="0" fillId="0" borderId="0" applyFont="0" applyFill="0" applyBorder="0" applyAlignment="0" applyProtection="0"/>
    <xf numFmtId="189"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6"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7" fontId="62" fillId="0" borderId="0" applyFont="0" applyFill="0" applyBorder="0" applyAlignment="0" applyProtection="0"/>
    <xf numFmtId="188"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187" fontId="62"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62" fillId="0" borderId="0" applyFont="0" applyFill="0" applyBorder="0" applyAlignment="0" applyProtection="0"/>
    <xf numFmtId="11" fontId="0" fillId="0" borderId="0" applyFont="0" applyFill="0" applyBorder="0" applyAlignment="0" applyProtection="0"/>
    <xf numFmtId="11" fontId="62" fillId="0" borderId="0" applyFont="0" applyFill="0" applyBorder="0" applyAlignment="0" applyProtection="0"/>
    <xf numFmtId="11" fontId="62" fillId="0" borderId="0" applyFont="0" applyFill="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54" borderId="0" applyNumberFormat="0" applyBorder="0" applyAlignment="0" applyProtection="0"/>
    <xf numFmtId="0" fontId="71" fillId="7" borderId="0" applyNumberFormat="0" applyBorder="0" applyAlignment="0" applyProtection="0"/>
    <xf numFmtId="0" fontId="72" fillId="22" borderId="0" applyNumberFormat="0" applyBorder="0" applyAlignment="0" applyProtection="0"/>
    <xf numFmtId="0" fontId="71" fillId="7" borderId="0" applyNumberFormat="0" applyBorder="0" applyAlignment="0" applyProtection="0"/>
    <xf numFmtId="0" fontId="71" fillId="54"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3" fillId="22" borderId="0" applyNumberFormat="0" applyBorder="0" applyAlignment="0" applyProtection="0"/>
    <xf numFmtId="0" fontId="71" fillId="54" borderId="0" applyNumberFormat="0" applyBorder="0" applyAlignment="0" applyProtection="0"/>
    <xf numFmtId="0" fontId="73" fillId="22"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4" fillId="22"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6" fillId="0" borderId="49" applyNumberFormat="0" applyFill="0" applyAlignment="0" applyProtection="0"/>
    <xf numFmtId="0" fontId="75" fillId="0" borderId="48"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8" fillId="0" borderId="51" applyNumberFormat="0" applyFill="0" applyAlignment="0" applyProtection="0"/>
    <xf numFmtId="0" fontId="77" fillId="0" borderId="50"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80" fillId="0" borderId="53" applyNumberFormat="0" applyFill="0" applyAlignment="0" applyProtection="0"/>
    <xf numFmtId="0" fontId="79" fillId="0" borderId="52"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80" fillId="0" borderId="0" applyNumberFormat="0" applyFill="0" applyBorder="0" applyAlignment="0" applyProtection="0"/>
    <xf numFmtId="0" fontId="79"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81" fillId="0" borderId="0" applyNumberFormat="0" applyFill="0" applyBorder="0" applyAlignment="0" applyProtection="0"/>
    <xf numFmtId="0" fontId="82" fillId="0" borderId="0" applyNumberFormat="0" applyFill="0" applyBorder="0" applyAlignment="0" applyProtection="0">
      <alignment vertical="top"/>
      <protection locked="0"/>
    </xf>
    <xf numFmtId="0" fontId="82" fillId="0" borderId="0" applyNumberFormat="0" applyFill="0" applyBorder="0" applyAlignment="0" applyProtection="0">
      <alignment vertical="top"/>
      <protection locked="0"/>
    </xf>
    <xf numFmtId="0" fontId="83" fillId="0" borderId="0" applyNumberFormat="0" applyFill="0" applyBorder="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6" borderId="41" applyNumberFormat="0" applyAlignment="0" applyProtection="0"/>
    <xf numFmtId="0" fontId="65" fillId="53" borderId="41" applyNumberFormat="0" applyAlignment="0" applyProtection="0"/>
    <xf numFmtId="0" fontId="84" fillId="6" borderId="32" applyNumberFormat="0" applyAlignment="0" applyProtection="0"/>
    <xf numFmtId="0" fontId="65" fillId="53" borderId="41" applyNumberFormat="0" applyAlignment="0" applyProtection="0"/>
    <xf numFmtId="0" fontId="65" fillId="6" borderId="41" applyNumberFormat="0" applyAlignment="0" applyProtection="0"/>
    <xf numFmtId="0" fontId="65" fillId="53" borderId="41" applyNumberFormat="0" applyAlignment="0" applyProtection="0"/>
    <xf numFmtId="0" fontId="84" fillId="19" borderId="32" applyNumberFormat="0" applyAlignment="0" applyProtection="0"/>
    <xf numFmtId="0" fontId="65" fillId="6" borderId="41" applyNumberFormat="0" applyAlignment="0" applyProtection="0"/>
    <xf numFmtId="0" fontId="65" fillId="53" borderId="41" applyNumberFormat="0" applyAlignment="0" applyProtection="0"/>
    <xf numFmtId="0" fontId="84" fillId="19" borderId="32" applyNumberFormat="0" applyAlignment="0" applyProtection="0"/>
    <xf numFmtId="0" fontId="65" fillId="6" borderId="41" applyNumberFormat="0" applyAlignment="0" applyProtection="0"/>
    <xf numFmtId="0" fontId="65" fillId="6" borderId="41" applyNumberFormat="0" applyAlignment="0" applyProtection="0"/>
    <xf numFmtId="0" fontId="65" fillId="6" borderId="41" applyNumberFormat="0" applyAlignment="0" applyProtection="0"/>
    <xf numFmtId="0" fontId="65" fillId="6" borderId="41" applyNumberFormat="0" applyAlignment="0" applyProtection="0"/>
    <xf numFmtId="0" fontId="65" fillId="6" borderId="41" applyNumberFormat="0" applyAlignment="0" applyProtection="0"/>
    <xf numFmtId="0" fontId="65" fillId="6"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6" borderId="41" applyNumberFormat="0" applyAlignment="0" applyProtection="0"/>
    <xf numFmtId="0" fontId="65" fillId="6"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4" fontId="52" fillId="0" borderId="0" applyBorder="0">
      <alignment horizontal="right" vertical="center"/>
    </xf>
    <xf numFmtId="0" fontId="52" fillId="0" borderId="11">
      <alignment horizontal="right" vertical="center"/>
    </xf>
    <xf numFmtId="1" fontId="85" fillId="7" borderId="0" applyBorder="0">
      <alignment horizontal="right" vertical="center"/>
    </xf>
    <xf numFmtId="0" fontId="81" fillId="0" borderId="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7" fillId="0" borderId="55" applyNumberFormat="0" applyFill="0" applyAlignment="0" applyProtection="0"/>
    <xf numFmtId="0" fontId="86" fillId="0" borderId="54"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178" fontId="0" fillId="0" borderId="0" applyFont="0" applyFill="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9" fillId="6" borderId="0" applyNumberFormat="0" applyBorder="0" applyAlignment="0" applyProtection="0"/>
    <xf numFmtId="0" fontId="88"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90" fillId="6" borderId="0" applyNumberFormat="0" applyBorder="0" applyAlignment="0" applyProtection="0"/>
    <xf numFmtId="0" fontId="88" fillId="6" borderId="0" applyNumberFormat="0" applyBorder="0" applyAlignment="0" applyProtection="0"/>
    <xf numFmtId="0" fontId="89" fillId="6" borderId="0" applyNumberFormat="0" applyBorder="0" applyAlignment="0" applyProtection="0"/>
    <xf numFmtId="0" fontId="90" fillId="6" borderId="0" applyNumberFormat="0" applyBorder="0" applyAlignment="0" applyProtection="0"/>
    <xf numFmtId="0" fontId="91" fillId="24"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9" fillId="6" borderId="0" applyNumberFormat="0" applyBorder="0" applyAlignment="0" applyProtection="0"/>
    <xf numFmtId="0" fontId="90"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92" fillId="24"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0"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90" fontId="93"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90" fontId="93" fillId="0" borderId="0">
      <alignment vertical="center"/>
    </xf>
    <xf numFmtId="190" fontId="93" fillId="0" borderId="0">
      <alignment vertical="center"/>
    </xf>
    <xf numFmtId="190" fontId="93" fillId="0" borderId="0">
      <alignment vertical="center"/>
    </xf>
    <xf numFmtId="0" fontId="18"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90" fontId="93" fillId="0" borderId="0">
      <alignment vertical="center"/>
    </xf>
    <xf numFmtId="190" fontId="93" fillId="0" borderId="0">
      <alignment vertical="center"/>
    </xf>
    <xf numFmtId="190" fontId="93" fillId="0" borderId="0">
      <alignment vertical="center"/>
    </xf>
    <xf numFmtId="190" fontId="93"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90" fontId="93" fillId="0" borderId="0">
      <alignment vertical="center"/>
    </xf>
    <xf numFmtId="190" fontId="93" fillId="0" borderId="0">
      <alignment vertical="center"/>
    </xf>
    <xf numFmtId="190" fontId="93" fillId="0" borderId="0">
      <alignment vertical="center"/>
    </xf>
    <xf numFmtId="190" fontId="93"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79" fontId="93"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179" fontId="93" fillId="0" borderId="0">
      <alignment vertical="center"/>
    </xf>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0" fillId="0" borderId="0"/>
    <xf numFmtId="0" fontId="0"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applyNumberFormat="0" applyFont="0" applyFill="0" applyBorder="0" applyAlignment="0" applyProtection="0"/>
    <xf numFmtId="0" fontId="2" fillId="0" borderId="0"/>
    <xf numFmtId="0" fontId="0" fillId="0" borderId="0"/>
    <xf numFmtId="0" fontId="0" fillId="0" borderId="0" applyNumberFormat="0" applyFont="0" applyFill="0" applyBorder="0" applyAlignment="0" applyProtection="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0" fillId="0" borderId="0"/>
    <xf numFmtId="0" fontId="6"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63" fillId="0" borderId="0"/>
    <xf numFmtId="0" fontId="18"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0" fillId="0" borderId="0" applyNumberFormat="0" applyFont="0" applyFill="0" applyBorder="0" applyAlignment="0" applyProtection="0"/>
    <xf numFmtId="0" fontId="0" fillId="0" borderId="0" applyNumberFormat="0" applyFont="0" applyFill="0" applyBorder="0" applyAlignment="0" applyProtection="0"/>
    <xf numFmtId="0" fontId="0" fillId="0" borderId="0" applyNumberFormat="0" applyFont="0" applyFill="0" applyBorder="0" applyAlignment="0" applyProtection="0"/>
    <xf numFmtId="0" fontId="0"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6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94" fillId="0" borderId="0"/>
    <xf numFmtId="191" fontId="93" fillId="0" borderId="0">
      <alignment vertical="center"/>
    </xf>
    <xf numFmtId="0" fontId="0" fillId="0" borderId="0"/>
    <xf numFmtId="0" fontId="18" fillId="0" borderId="0"/>
    <xf numFmtId="0" fontId="94" fillId="0" borderId="0"/>
    <xf numFmtId="0" fontId="0" fillId="0" borderId="0"/>
    <xf numFmtId="0" fontId="0" fillId="0" borderId="0"/>
    <xf numFmtId="0" fontId="18"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6"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0" fillId="0" borderId="0"/>
    <xf numFmtId="0" fontId="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6" fillId="0" borderId="0"/>
    <xf numFmtId="0" fontId="0" fillId="0" borderId="0"/>
    <xf numFmtId="0" fontId="0" fillId="0" borderId="0"/>
    <xf numFmtId="0" fontId="6" fillId="0" borderId="0"/>
    <xf numFmtId="0" fontId="0" fillId="0" borderId="0"/>
    <xf numFmtId="0" fontId="6" fillId="0" borderId="0"/>
    <xf numFmtId="0" fontId="0" fillId="0" borderId="0"/>
    <xf numFmtId="0" fontId="0" fillId="0" borderId="0"/>
    <xf numFmtId="0" fontId="0" fillId="0" borderId="0"/>
    <xf numFmtId="0" fontId="0"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18"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95" fillId="0" borderId="0"/>
    <xf numFmtId="0" fontId="95" fillId="0" borderId="0"/>
    <xf numFmtId="0" fontId="0" fillId="0" borderId="0"/>
    <xf numFmtId="0" fontId="95"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9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6" fillId="0" borderId="0"/>
    <xf numFmtId="0" fontId="2" fillId="0" borderId="0"/>
    <xf numFmtId="0" fontId="2" fillId="0" borderId="0"/>
    <xf numFmtId="0" fontId="95"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96"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6" fillId="0" borderId="0"/>
    <xf numFmtId="0" fontId="18" fillId="0" borderId="0"/>
    <xf numFmtId="0" fontId="0" fillId="0" borderId="0"/>
    <xf numFmtId="0" fontId="0" fillId="0" borderId="0"/>
    <xf numFmtId="0" fontId="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18" fillId="0" borderId="0"/>
    <xf numFmtId="0" fontId="6" fillId="0" borderId="0"/>
    <xf numFmtId="0" fontId="0" fillId="0" borderId="0"/>
    <xf numFmtId="0" fontId="6" fillId="0" borderId="0"/>
    <xf numFmtId="0" fontId="6" fillId="0" borderId="0"/>
    <xf numFmtId="0" fontId="0" fillId="0" borderId="0"/>
    <xf numFmtId="0" fontId="6"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7"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18"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0" fillId="0" borderId="0"/>
    <xf numFmtId="0" fontId="6"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18" fillId="0" borderId="0"/>
    <xf numFmtId="0" fontId="18" fillId="0" borderId="0"/>
    <xf numFmtId="0" fontId="0" fillId="0" borderId="0"/>
    <xf numFmtId="0" fontId="18"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applyNumberFormat="0" applyFont="0" applyFill="0" applyBorder="0" applyAlignment="0" applyProtection="0"/>
    <xf numFmtId="0" fontId="0"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18" fillId="0" borderId="0"/>
    <xf numFmtId="0" fontId="18"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18" fillId="0" borderId="0"/>
    <xf numFmtId="0" fontId="2"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applyNumberFormat="0" applyFont="0" applyFill="0" applyBorder="0" applyAlignment="0" applyProtection="0"/>
    <xf numFmtId="0" fontId="0" fillId="0" borderId="0"/>
    <xf numFmtId="0" fontId="0" fillId="0" borderId="0" applyNumberFormat="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0" fillId="0" borderId="0"/>
    <xf numFmtId="0" fontId="18" fillId="0" borderId="0"/>
    <xf numFmtId="0" fontId="0" fillId="0" borderId="0"/>
    <xf numFmtId="0" fontId="18"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94"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94"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18" fillId="0" borderId="0"/>
    <xf numFmtId="4" fontId="52" fillId="0" borderId="11" applyFill="0" applyBorder="0" applyProtection="0">
      <alignment horizontal="right" vertical="center"/>
    </xf>
    <xf numFmtId="0" fontId="54" fillId="0" borderId="0" applyNumberFormat="0" applyFill="0" applyBorder="0" applyProtection="0">
      <alignment horizontal="left" vertical="center"/>
    </xf>
    <xf numFmtId="0" fontId="52" fillId="0" borderId="11" applyNumberFormat="0" applyFill="0" applyAlignment="0" applyProtection="0"/>
    <xf numFmtId="0" fontId="0" fillId="69" borderId="0" applyNumberFormat="0" applyFont="0" applyBorder="0" applyAlignment="0" applyProtection="0"/>
    <xf numFmtId="0" fontId="98" fillId="0" borderId="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62" fillId="51" borderId="56" applyNumberFormat="0" applyFont="0" applyAlignment="0" applyProtection="0"/>
    <xf numFmtId="0" fontId="0" fillId="51" borderId="56" applyNumberFormat="0" applyFont="0" applyAlignment="0" applyProtection="0"/>
    <xf numFmtId="0" fontId="62" fillId="51" borderId="56" applyNumberFormat="0" applyFont="0" applyAlignment="0" applyProtection="0"/>
    <xf numFmtId="192" fontId="99" fillId="0" borderId="0">
      <alignment horizontal="right"/>
    </xf>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8" borderId="40" applyNumberFormat="0" applyAlignment="0" applyProtection="0"/>
    <xf numFmtId="0" fontId="57" fillId="67"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194" fontId="52" fillId="70" borderId="11" applyNumberFormat="0" applyFont="0" applyBorder="0" applyAlignment="0" applyProtection="0">
      <alignment horizontal="right" vertical="center"/>
    </xf>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3" fillId="0" borderId="0" applyFont="0" applyFill="0" applyBorder="0" applyAlignment="0" applyProtection="0"/>
    <xf numFmtId="9" fontId="63"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63" fillId="0" borderId="0" applyFont="0" applyFill="0" applyBorder="0" applyAlignment="0" applyProtection="0"/>
    <xf numFmtId="9" fontId="63"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62"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63"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63" fillId="0" borderId="0" applyFont="0" applyFill="0" applyBorder="0" applyAlignment="0" applyProtection="0"/>
    <xf numFmtId="0" fontId="0" fillId="0" borderId="0"/>
    <xf numFmtId="0" fontId="0" fillId="0" borderId="0"/>
    <xf numFmtId="9" fontId="63"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63" fillId="0" borderId="0" applyFont="0" applyFill="0" applyBorder="0" applyAlignment="0" applyProtection="0"/>
    <xf numFmtId="0" fontId="0" fillId="0" borderId="0"/>
    <xf numFmtId="0" fontId="0" fillId="0" borderId="0"/>
    <xf numFmtId="180" fontId="100" fillId="0" borderId="0" applyFont="0" applyFill="0" applyBorder="0" applyAlignment="0" applyProtection="0"/>
    <xf numFmtId="195" fontId="100" fillId="0" borderId="0" applyFont="0" applyFill="0" applyBorder="0" applyAlignment="0" applyProtection="0"/>
    <xf numFmtId="196" fontId="100" fillId="0" borderId="0" applyFont="0" applyFill="0" applyBorder="0" applyAlignment="0" applyProtection="0"/>
    <xf numFmtId="0" fontId="58" fillId="49" borderId="0" applyNumberFormat="0" applyBorder="0" applyAlignment="0" applyProtection="0"/>
    <xf numFmtId="0" fontId="0" fillId="0" borderId="0"/>
    <xf numFmtId="0" fontId="0" fillId="0" borderId="0"/>
    <xf numFmtId="0" fontId="0" fillId="0" borderId="0"/>
    <xf numFmtId="0" fontId="0" fillId="0" borderId="0"/>
    <xf numFmtId="0" fontId="0" fillId="0" borderId="0"/>
    <xf numFmtId="0" fontId="58" fillId="49" borderId="0" applyNumberFormat="0" applyBorder="0" applyAlignment="0" applyProtection="0"/>
    <xf numFmtId="0" fontId="0" fillId="0" borderId="0"/>
    <xf numFmtId="0" fontId="0" fillId="0" borderId="0"/>
    <xf numFmtId="0" fontId="52" fillId="69" borderId="11"/>
    <xf numFmtId="0" fontId="0" fillId="0" borderId="0"/>
    <xf numFmtId="0" fontId="0" fillId="0" borderId="0"/>
    <xf numFmtId="0" fontId="0" fillId="0" borderId="0"/>
    <xf numFmtId="0" fontId="0" fillId="0" borderId="0"/>
    <xf numFmtId="0" fontId="0" fillId="0" borderId="0"/>
    <xf numFmtId="0" fontId="52" fillId="69" borderId="11"/>
    <xf numFmtId="0" fontId="0" fillId="0" borderId="0"/>
    <xf numFmtId="0" fontId="0" fillId="0" borderId="0"/>
    <xf numFmtId="0" fontId="67" fillId="0" borderId="0">
      <alignment vertical="top" wrapText="1"/>
    </xf>
    <xf numFmtId="0" fontId="67" fillId="0" borderId="0">
      <alignment vertical="top" wrapText="1"/>
    </xf>
    <xf numFmtId="0" fontId="67" fillId="0" borderId="0">
      <alignment vertical="top" wrapText="1"/>
    </xf>
    <xf numFmtId="0" fontId="0" fillId="0" borderId="0"/>
    <xf numFmtId="0" fontId="0" fillId="0" borderId="0"/>
    <xf numFmtId="0" fontId="0" fillId="0" borderId="0"/>
    <xf numFmtId="0" fontId="0" fillId="0" borderId="0"/>
    <xf numFmtId="0" fontId="0" fillId="0" borderId="0"/>
    <xf numFmtId="0" fontId="0" fillId="0" borderId="0"/>
    <xf numFmtId="0" fontId="67" fillId="0" borderId="0">
      <alignment vertical="top" wrapText="1"/>
    </xf>
    <xf numFmtId="0" fontId="0" fillId="0" borderId="0"/>
    <xf numFmtId="0" fontId="0" fillId="0" borderId="0"/>
    <xf numFmtId="0" fontId="10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0" fillId="0" borderId="0">
      <alignment vertical="top"/>
    </xf>
    <xf numFmtId="0" fontId="0" fillId="0" borderId="0"/>
    <xf numFmtId="0" fontId="0" fillId="0" borderId="0"/>
    <xf numFmtId="0" fontId="0" fillId="0" borderId="0"/>
    <xf numFmtId="0" fontId="0" fillId="0" borderId="0"/>
    <xf numFmtId="0" fontId="0" fillId="0" borderId="0"/>
    <xf numFmtId="0" fontId="70" fillId="0" borderId="0">
      <alignment vertical="top"/>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0" fontId="0" fillId="0" borderId="11" applyNumberFormat="0" applyFill="0" applyProtection="0">
      <alignment horizontal="right"/>
    </xf>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0" fillId="0" borderId="0"/>
    <xf numFmtId="49" fontId="62" fillId="0" borderId="11"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49" fontId="62" fillId="0" borderId="11" applyFill="0" applyProtection="0">
      <alignment horizontal="right"/>
    </xf>
    <xf numFmtId="0" fontId="0" fillId="0" borderId="0"/>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14"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102" fillId="71" borderId="11" applyNumberFormat="0" applyProtection="0">
      <alignment horizontal="right"/>
    </xf>
    <xf numFmtId="0" fontId="0" fillId="0" borderId="0"/>
    <xf numFmtId="0" fontId="0" fillId="0" borderId="0"/>
    <xf numFmtId="0" fontId="0" fillId="0" borderId="0"/>
    <xf numFmtId="0" fontId="0" fillId="0" borderId="0"/>
    <xf numFmtId="0" fontId="0" fillId="0" borderId="0"/>
    <xf numFmtId="0" fontId="14" fillId="71" borderId="11" applyNumberFormat="0" applyProtection="0">
      <alignment horizontal="right"/>
    </xf>
    <xf numFmtId="0" fontId="0" fillId="0" borderId="0"/>
    <xf numFmtId="0" fontId="0" fillId="0" borderId="0"/>
    <xf numFmtId="0" fontId="104"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103" fillId="71" borderId="0" applyNumberFormat="0" applyBorder="0" applyProtection="0">
      <alignment horizontal="left"/>
    </xf>
    <xf numFmtId="0" fontId="0" fillId="0" borderId="0"/>
    <xf numFmtId="0" fontId="0" fillId="0" borderId="0"/>
    <xf numFmtId="0" fontId="0" fillId="0" borderId="0"/>
    <xf numFmtId="0" fontId="0" fillId="0" borderId="0"/>
    <xf numFmtId="0" fontId="0" fillId="0" borderId="0"/>
    <xf numFmtId="0" fontId="104" fillId="71" borderId="0" applyNumberFormat="0" applyBorder="0" applyProtection="0">
      <alignment horizontal="left"/>
    </xf>
    <xf numFmtId="0" fontId="0" fillId="0" borderId="0"/>
    <xf numFmtId="0" fontId="0" fillId="0" borderId="0"/>
    <xf numFmtId="0" fontId="14"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102" fillId="71" borderId="11" applyNumberFormat="0" applyProtection="0">
      <alignment horizontal="left"/>
    </xf>
    <xf numFmtId="0" fontId="0" fillId="0" borderId="0"/>
    <xf numFmtId="0" fontId="0" fillId="0" borderId="0"/>
    <xf numFmtId="0" fontId="0" fillId="0" borderId="0"/>
    <xf numFmtId="0" fontId="0" fillId="0" borderId="0"/>
    <xf numFmtId="0" fontId="0" fillId="0" borderId="0"/>
    <xf numFmtId="0" fontId="14" fillId="71" borderId="11" applyNumberFormat="0" applyProtection="0">
      <alignment horizontal="left"/>
    </xf>
    <xf numFmtId="0" fontId="0" fillId="0" borderId="0"/>
    <xf numFmtId="0" fontId="0" fillId="0" borderId="0"/>
    <xf numFmtId="0" fontId="0" fillId="0" borderId="11" applyNumberFormat="0" applyFill="0" applyProtection="0">
      <alignment horizontal="right"/>
    </xf>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106"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105" fillId="62" borderId="0" applyNumberFormat="0" applyBorder="0" applyProtection="0">
      <alignment horizontal="left"/>
    </xf>
    <xf numFmtId="0" fontId="0" fillId="0" borderId="0"/>
    <xf numFmtId="0" fontId="0" fillId="0" borderId="0"/>
    <xf numFmtId="0" fontId="0" fillId="0" borderId="0"/>
    <xf numFmtId="0" fontId="0" fillId="0" borderId="0"/>
    <xf numFmtId="0" fontId="0" fillId="0" borderId="0"/>
    <xf numFmtId="0" fontId="106"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197" fontId="109" fillId="73" borderId="57">
      <alignment vertical="center"/>
    </xf>
    <xf numFmtId="0" fontId="0" fillId="0" borderId="0"/>
    <xf numFmtId="0" fontId="0" fillId="0" borderId="0"/>
    <xf numFmtId="0" fontId="0" fillId="0" borderId="0"/>
    <xf numFmtId="0" fontId="0" fillId="0" borderId="0"/>
    <xf numFmtId="0" fontId="0" fillId="0" borderId="0"/>
    <xf numFmtId="197" fontId="109" fillId="73" borderId="57">
      <alignment vertical="center"/>
    </xf>
    <xf numFmtId="0" fontId="0" fillId="0" borderId="0"/>
    <xf numFmtId="0" fontId="0" fillId="0" borderId="0"/>
    <xf numFmtId="179" fontId="110" fillId="73" borderId="57">
      <alignment vertical="center"/>
    </xf>
    <xf numFmtId="0" fontId="0" fillId="0" borderId="0"/>
    <xf numFmtId="0" fontId="0" fillId="0" borderId="0"/>
    <xf numFmtId="0" fontId="0" fillId="0" borderId="0"/>
    <xf numFmtId="0" fontId="0" fillId="0" borderId="0"/>
    <xf numFmtId="0" fontId="0" fillId="0" borderId="0"/>
    <xf numFmtId="179" fontId="110" fillId="73" borderId="57">
      <alignment vertical="center"/>
    </xf>
    <xf numFmtId="0" fontId="0" fillId="0" borderId="0"/>
    <xf numFmtId="0" fontId="0" fillId="0" borderId="0"/>
    <xf numFmtId="197" fontId="111" fillId="74" borderId="57">
      <alignment vertical="center"/>
    </xf>
    <xf numFmtId="0" fontId="0" fillId="0" borderId="0"/>
    <xf numFmtId="0" fontId="0" fillId="0" borderId="0"/>
    <xf numFmtId="0" fontId="0" fillId="0" borderId="0"/>
    <xf numFmtId="0" fontId="0" fillId="0" borderId="0"/>
    <xf numFmtId="0" fontId="0" fillId="0" borderId="0"/>
    <xf numFmtId="197" fontId="111" fillId="74" borderId="57">
      <alignment vertical="center"/>
    </xf>
    <xf numFmtId="0" fontId="0" fillId="0" borderId="0"/>
    <xf numFmtId="0" fontId="0" fillId="0" borderId="0"/>
    <xf numFmtId="0" fontId="0" fillId="75" borderId="15" applyBorder="0">
      <alignment horizontal="left" vertical="center"/>
    </xf>
    <xf numFmtId="0" fontId="0" fillId="0" borderId="0"/>
    <xf numFmtId="0" fontId="0" fillId="0" borderId="0"/>
    <xf numFmtId="0" fontId="0" fillId="0" borderId="0"/>
    <xf numFmtId="0" fontId="0" fillId="0" borderId="0"/>
    <xf numFmtId="0" fontId="0" fillId="0" borderId="0"/>
    <xf numFmtId="0" fontId="0" fillId="75" borderId="15" applyBorder="0">
      <alignment horizontal="left" vertical="center"/>
    </xf>
    <xf numFmtId="0" fontId="0" fillId="0" borderId="0"/>
    <xf numFmtId="0" fontId="0" fillId="0" borderId="0"/>
    <xf numFmtId="49" fontId="0" fillId="76" borderId="11">
      <alignment vertical="center" wrapText="1"/>
    </xf>
    <xf numFmtId="0" fontId="0" fillId="0" borderId="0"/>
    <xf numFmtId="0" fontId="0" fillId="0" borderId="0"/>
    <xf numFmtId="0" fontId="0" fillId="0" borderId="0"/>
    <xf numFmtId="0" fontId="0" fillId="0" borderId="0"/>
    <xf numFmtId="0" fontId="0" fillId="0" borderId="0"/>
    <xf numFmtId="49" fontId="0" fillId="76" borderId="11">
      <alignment vertical="center" wrapText="1"/>
    </xf>
    <xf numFmtId="0" fontId="0" fillId="0" borderId="0"/>
    <xf numFmtId="0" fontId="0" fillId="0" borderId="0"/>
    <xf numFmtId="0" fontId="0" fillId="77" borderId="58">
      <alignment horizontal="left" vertical="center" wrapText="1"/>
    </xf>
    <xf numFmtId="0" fontId="0" fillId="0" borderId="0"/>
    <xf numFmtId="0" fontId="0" fillId="0" borderId="0"/>
    <xf numFmtId="0" fontId="0" fillId="0" borderId="0"/>
    <xf numFmtId="0" fontId="0" fillId="0" borderId="0"/>
    <xf numFmtId="0" fontId="0" fillId="0" borderId="0"/>
    <xf numFmtId="0" fontId="0" fillId="77" borderId="58">
      <alignment horizontal="left" vertical="center" wrapText="1"/>
    </xf>
    <xf numFmtId="0" fontId="0" fillId="0" borderId="0"/>
    <xf numFmtId="0" fontId="0" fillId="0" borderId="0"/>
    <xf numFmtId="0" fontId="112" fillId="78" borderId="11">
      <alignment horizontal="left" vertical="center" wrapText="1"/>
    </xf>
    <xf numFmtId="0" fontId="0" fillId="0" borderId="0"/>
    <xf numFmtId="0" fontId="0" fillId="0" borderId="0"/>
    <xf numFmtId="0" fontId="0" fillId="0" borderId="0"/>
    <xf numFmtId="0" fontId="0" fillId="0" borderId="0"/>
    <xf numFmtId="0" fontId="0" fillId="0" borderId="0"/>
    <xf numFmtId="0" fontId="112" fillId="78" borderId="11">
      <alignment horizontal="left" vertical="center" wrapText="1"/>
    </xf>
    <xf numFmtId="0" fontId="0" fillId="0" borderId="0"/>
    <xf numFmtId="0" fontId="0" fillId="0" borderId="0"/>
    <xf numFmtId="0" fontId="0" fillId="61" borderId="11">
      <alignment horizontal="left" vertical="center" wrapText="1"/>
    </xf>
    <xf numFmtId="0" fontId="0" fillId="0" borderId="0"/>
    <xf numFmtId="0" fontId="0" fillId="0" borderId="0"/>
    <xf numFmtId="0" fontId="0" fillId="0" borderId="0"/>
    <xf numFmtId="0" fontId="0" fillId="0" borderId="0"/>
    <xf numFmtId="0" fontId="0" fillId="0" borderId="0"/>
    <xf numFmtId="0" fontId="0" fillId="61" borderId="11">
      <alignment horizontal="left" vertical="center" wrapText="1"/>
    </xf>
    <xf numFmtId="0" fontId="0" fillId="0" borderId="0"/>
    <xf numFmtId="0" fontId="0" fillId="0" borderId="0"/>
    <xf numFmtId="0" fontId="0" fillId="79" borderId="11">
      <alignment horizontal="left" vertical="center" wrapText="1"/>
    </xf>
    <xf numFmtId="0" fontId="0" fillId="0" borderId="0"/>
    <xf numFmtId="0" fontId="0" fillId="0" borderId="0"/>
    <xf numFmtId="0" fontId="0" fillId="0" borderId="0"/>
    <xf numFmtId="0" fontId="0" fillId="0" borderId="0"/>
    <xf numFmtId="0" fontId="0" fillId="0" borderId="0"/>
    <xf numFmtId="0" fontId="0" fillId="79" borderId="11">
      <alignment horizontal="left" vertical="center" wrapText="1"/>
    </xf>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114"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59" applyNumberFormat="0" applyFill="0" applyAlignment="0" applyProtection="0"/>
    <xf numFmtId="0" fontId="68" fillId="0" borderId="59" applyNumberFormat="0" applyFill="0" applyAlignment="0" applyProtection="0"/>
    <xf numFmtId="0" fontId="0" fillId="0" borderId="0"/>
    <xf numFmtId="0" fontId="0" fillId="0" borderId="0"/>
    <xf numFmtId="0" fontId="68" fillId="0" borderId="47" applyNumberFormat="0" applyFill="0" applyAlignment="0" applyProtection="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68" fillId="0" borderId="47" applyNumberFormat="0" applyFill="0" applyAlignment="0" applyProtection="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113" fillId="0" borderId="0" applyNumberFormat="0" applyFill="0" applyBorder="0" applyAlignment="0" applyProtection="0"/>
    <xf numFmtId="0" fontId="75" fillId="0" borderId="48" applyNumberFormat="0" applyFill="0" applyAlignment="0" applyProtection="0"/>
    <xf numFmtId="0" fontId="0" fillId="0" borderId="0"/>
    <xf numFmtId="0" fontId="0" fillId="0" borderId="0"/>
    <xf numFmtId="0" fontId="0" fillId="0" borderId="0"/>
    <xf numFmtId="0" fontId="0" fillId="0" borderId="0"/>
    <xf numFmtId="0" fontId="0" fillId="0" borderId="0"/>
    <xf numFmtId="0" fontId="75" fillId="0" borderId="48" applyNumberFormat="0" applyFill="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77" fillId="0" borderId="50" applyNumberFormat="0" applyFill="0" applyAlignment="0" applyProtection="0"/>
    <xf numFmtId="0" fontId="0" fillId="0" borderId="0"/>
    <xf numFmtId="0" fontId="0" fillId="0" borderId="0"/>
    <xf numFmtId="0" fontId="0" fillId="0" borderId="0"/>
    <xf numFmtId="0" fontId="0" fillId="0" borderId="0"/>
    <xf numFmtId="0" fontId="0" fillId="0" borderId="0"/>
    <xf numFmtId="0" fontId="77" fillId="0" borderId="50" applyNumberFormat="0" applyFill="0" applyAlignment="0" applyProtection="0"/>
    <xf numFmtId="0" fontId="0" fillId="0" borderId="0"/>
    <xf numFmtId="0" fontId="0" fillId="0" borderId="0"/>
    <xf numFmtId="0" fontId="79" fillId="0" borderId="52" applyNumberFormat="0" applyFill="0" applyAlignment="0" applyProtection="0"/>
    <xf numFmtId="0" fontId="0" fillId="0" borderId="0"/>
    <xf numFmtId="0" fontId="0" fillId="0" borderId="0"/>
    <xf numFmtId="0" fontId="0" fillId="0" borderId="0"/>
    <xf numFmtId="0" fontId="0" fillId="0" borderId="0"/>
    <xf numFmtId="0" fontId="0" fillId="0" borderId="0"/>
    <xf numFmtId="0" fontId="79" fillId="0" borderId="52" applyNumberFormat="0" applyFill="0" applyAlignment="0" applyProtection="0"/>
    <xf numFmtId="0" fontId="0" fillId="0" borderId="0"/>
    <xf numFmtId="0" fontId="0" fillId="0" borderId="0"/>
    <xf numFmtId="0" fontId="7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7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98" fontId="100" fillId="0" borderId="0" applyFont="0" applyFill="0" applyBorder="0" applyAlignment="0" applyProtection="0"/>
    <xf numFmtId="0" fontId="86" fillId="0" borderId="54" applyNumberFormat="0" applyFill="0" applyAlignment="0" applyProtection="0"/>
    <xf numFmtId="0" fontId="0" fillId="0" borderId="0"/>
    <xf numFmtId="0" fontId="0" fillId="0" borderId="0"/>
    <xf numFmtId="0" fontId="0" fillId="0" borderId="0"/>
    <xf numFmtId="0" fontId="0" fillId="0" borderId="0"/>
    <xf numFmtId="0" fontId="0" fillId="0" borderId="0"/>
    <xf numFmtId="0" fontId="86" fillId="0" borderId="54" applyNumberFormat="0" applyFill="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29" fillId="69" borderId="43" applyNumberFormat="0" applyAlignment="0" applyProtection="0"/>
    <xf numFmtId="0" fontId="0" fillId="0" borderId="0"/>
    <xf numFmtId="0" fontId="0" fillId="0" borderId="0"/>
    <xf numFmtId="0" fontId="0" fillId="0" borderId="0"/>
    <xf numFmtId="0" fontId="0" fillId="0" borderId="0"/>
    <xf numFmtId="0" fontId="0" fillId="0" borderId="0"/>
    <xf numFmtId="0" fontId="29" fillId="69" borderId="43" applyNumberFormat="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52" fillId="0" borderId="0"/>
    <xf numFmtId="0" fontId="116" fillId="0" borderId="0" applyNumberFormat="0" applyFill="0" applyBorder="0" applyAlignment="0" applyProtection="0">
      <alignment vertical="center"/>
    </xf>
    <xf numFmtId="0" fontId="0" fillId="0" borderId="0"/>
    <xf numFmtId="0" fontId="0" fillId="0" borderId="0"/>
    <xf numFmtId="0" fontId="0" fillId="0" borderId="0"/>
    <xf numFmtId="0" fontId="0" fillId="0" borderId="0"/>
    <xf numFmtId="0" fontId="0" fillId="0" borderId="0"/>
    <xf numFmtId="0" fontId="116" fillId="0" borderId="0" applyNumberFormat="0" applyFill="0" applyBorder="0" applyAlignment="0" applyProtection="0">
      <alignment vertical="center"/>
    </xf>
    <xf numFmtId="0" fontId="0" fillId="0" borderId="0"/>
    <xf numFmtId="0" fontId="0" fillId="0" borderId="0"/>
  </cellStyleXfs>
  <cellXfs count="409">
    <xf numFmtId="0" fontId="0" fillId="0" borderId="0" xfId="0"/>
    <xf numFmtId="0" fontId="1" fillId="2" borderId="0" xfId="6940" applyFont="1" applyFill="1" applyBorder="1" applyAlignment="1">
      <alignment vertical="center" wrapText="1"/>
    </xf>
    <xf numFmtId="0" fontId="1" fillId="2" borderId="0" xfId="6940" applyFont="1" applyFill="1" applyBorder="1" applyAlignment="1">
      <alignment vertical="center"/>
    </xf>
    <xf numFmtId="0" fontId="2" fillId="0" borderId="0" xfId="6940" applyFont="1" applyBorder="1" applyAlignment="1">
      <alignment vertical="center"/>
    </xf>
    <xf numFmtId="0" fontId="2" fillId="0" borderId="0" xfId="6940" applyFont="1" applyBorder="1" applyAlignment="1">
      <alignment horizontal="center" vertical="center"/>
    </xf>
    <xf numFmtId="0" fontId="1" fillId="2" borderId="0" xfId="6940" applyFont="1" applyFill="1" applyBorder="1" applyAlignment="1">
      <alignment horizontal="center" vertical="center" wrapText="1"/>
    </xf>
    <xf numFmtId="0" fontId="1" fillId="3" borderId="0" xfId="6940" applyFont="1" applyFill="1" applyBorder="1" applyAlignment="1">
      <alignment horizontal="center" vertical="center" wrapText="1"/>
    </xf>
    <xf numFmtId="0" fontId="1" fillId="2" borderId="0" xfId="6940" applyFont="1" applyFill="1" applyBorder="1" applyAlignment="1">
      <alignment horizontal="center" vertical="center"/>
    </xf>
    <xf numFmtId="0" fontId="1" fillId="3" borderId="0" xfId="6940" applyFont="1" applyFill="1" applyBorder="1" applyAlignment="1">
      <alignment horizontal="center" vertical="center"/>
    </xf>
    <xf numFmtId="0" fontId="3" fillId="0" borderId="0" xfId="6940" applyFont="1" applyBorder="1" applyAlignment="1">
      <alignment horizontal="center" vertical="center"/>
    </xf>
    <xf numFmtId="0" fontId="2" fillId="0" borderId="0" xfId="6940" applyFont="1" applyFill="1" applyBorder="1" applyAlignment="1">
      <alignment horizontal="center" vertical="center" wrapText="1"/>
    </xf>
    <xf numFmtId="0" fontId="2" fillId="0" borderId="0" xfId="6940" applyFont="1" applyBorder="1" applyAlignment="1">
      <alignment horizontal="center" vertical="center" wrapText="1"/>
    </xf>
    <xf numFmtId="0" fontId="2" fillId="0" borderId="0" xfId="6940" applyFont="1" applyFill="1" applyBorder="1" applyAlignment="1">
      <alignment horizontal="center" vertical="center"/>
    </xf>
    <xf numFmtId="0" fontId="2" fillId="4" borderId="0" xfId="6940" applyFont="1" applyFill="1" applyBorder="1" applyAlignment="1">
      <alignment vertical="center"/>
    </xf>
    <xf numFmtId="0" fontId="3" fillId="0" borderId="0" xfId="6940" applyFont="1" applyFill="1" applyBorder="1" applyAlignment="1">
      <alignment horizontal="center" vertical="center"/>
    </xf>
    <xf numFmtId="0" fontId="2" fillId="0" borderId="0" xfId="6940" applyFont="1" applyAlignment="1">
      <alignment vertical="center"/>
    </xf>
    <xf numFmtId="0" fontId="4" fillId="0" borderId="0" xfId="6940" applyFont="1" applyBorder="1" applyAlignment="1">
      <alignment vertical="center"/>
    </xf>
    <xf numFmtId="0" fontId="5" fillId="0" borderId="1" xfId="6940" applyFont="1" applyBorder="1" applyAlignment="1">
      <alignment horizontal="center"/>
    </xf>
    <xf numFmtId="0" fontId="5" fillId="0" borderId="2" xfId="6940" applyFont="1" applyBorder="1" applyAlignment="1">
      <alignment horizontal="center"/>
    </xf>
    <xf numFmtId="0" fontId="2" fillId="0" borderId="3" xfId="6940" applyFont="1" applyBorder="1"/>
    <xf numFmtId="0" fontId="2" fillId="0" borderId="4" xfId="6940" applyFont="1" applyBorder="1"/>
    <xf numFmtId="0" fontId="2" fillId="0" borderId="5" xfId="6940" applyFont="1" applyBorder="1"/>
    <xf numFmtId="0" fontId="2" fillId="0" borderId="6" xfId="6940" applyFont="1" applyBorder="1"/>
    <xf numFmtId="199" fontId="3" fillId="0" borderId="0" xfId="6940" applyNumberFormat="1" applyFont="1" applyBorder="1" applyAlignment="1">
      <alignment horizontal="center" vertical="center"/>
    </xf>
    <xf numFmtId="9" fontId="3" fillId="0" borderId="0" xfId="3" applyFont="1" applyBorder="1" applyAlignment="1">
      <alignment horizontal="center" vertical="center"/>
    </xf>
    <xf numFmtId="200" fontId="3" fillId="0" borderId="0" xfId="6940" applyNumberFormat="1" applyFont="1" applyBorder="1" applyAlignment="1">
      <alignment horizontal="center" vertical="center"/>
    </xf>
    <xf numFmtId="199" fontId="2" fillId="0" borderId="0" xfId="6940" applyNumberFormat="1" applyFont="1" applyBorder="1" applyAlignment="1">
      <alignment horizontal="center" vertical="center"/>
    </xf>
    <xf numFmtId="9" fontId="6" fillId="0" borderId="0" xfId="3" applyFont="1" applyBorder="1" applyAlignment="1">
      <alignment horizontal="center" vertical="center"/>
    </xf>
    <xf numFmtId="200" fontId="2" fillId="0" borderId="0" xfId="6940" applyNumberFormat="1" applyFont="1" applyBorder="1" applyAlignment="1">
      <alignment horizontal="center" vertical="center"/>
    </xf>
    <xf numFmtId="0" fontId="2" fillId="0" borderId="0" xfId="3567"/>
    <xf numFmtId="0" fontId="7" fillId="2" borderId="0" xfId="6940" applyFont="1" applyFill="1" applyAlignment="1">
      <alignment horizontal="center"/>
    </xf>
    <xf numFmtId="0" fontId="1" fillId="2" borderId="0" xfId="6891" applyFont="1" applyFill="1" applyAlignment="1">
      <alignment wrapText="1"/>
    </xf>
    <xf numFmtId="0" fontId="1" fillId="2" borderId="0" xfId="6891" applyFont="1" applyFill="1" applyAlignment="1"/>
    <xf numFmtId="0" fontId="2" fillId="0" borderId="7" xfId="6891" applyFont="1" applyBorder="1" applyAlignment="1"/>
    <xf numFmtId="0" fontId="2" fillId="0" borderId="8" xfId="6891" applyFont="1" applyBorder="1" applyAlignment="1"/>
    <xf numFmtId="0" fontId="2" fillId="0" borderId="0" xfId="6891" applyFont="1" applyBorder="1" applyAlignment="1"/>
    <xf numFmtId="0" fontId="2" fillId="0" borderId="9" xfId="6891" applyFont="1" applyBorder="1" applyAlignment="1"/>
    <xf numFmtId="0" fontId="2" fillId="0" borderId="0" xfId="6891" applyFont="1" applyAlignment="1"/>
    <xf numFmtId="0" fontId="2" fillId="0" borderId="0" xfId="6891" applyFont="1" applyAlignment="1">
      <alignment horizontal="center"/>
    </xf>
    <xf numFmtId="0" fontId="1" fillId="2" borderId="0" xfId="0" applyFont="1" applyFill="1" applyAlignment="1">
      <alignment wrapText="1"/>
    </xf>
    <xf numFmtId="0" fontId="1" fillId="2" borderId="0" xfId="0" applyFont="1" applyFill="1" applyAlignment="1">
      <alignment horizontal="center" wrapText="1"/>
    </xf>
    <xf numFmtId="0" fontId="1" fillId="3" borderId="0" xfId="0" applyFont="1" applyFill="1" applyAlignment="1">
      <alignment horizontal="center" wrapText="1"/>
    </xf>
    <xf numFmtId="0" fontId="1" fillId="2" borderId="0" xfId="0" applyFont="1" applyFill="1" applyAlignment="1"/>
    <xf numFmtId="0" fontId="1" fillId="2" borderId="0" xfId="0" applyFont="1" applyFill="1" applyAlignment="1">
      <alignment horizontal="center"/>
    </xf>
    <xf numFmtId="0" fontId="1" fillId="3" borderId="0" xfId="0" applyFont="1" applyFill="1" applyAlignment="1">
      <alignment horizontal="center"/>
    </xf>
    <xf numFmtId="0" fontId="8" fillId="0" borderId="0" xfId="0" applyFont="1" applyAlignment="1"/>
    <xf numFmtId="0" fontId="8" fillId="0" borderId="0" xfId="0" applyFont="1" applyAlignment="1">
      <alignment horizontal="center"/>
    </xf>
    <xf numFmtId="0" fontId="8" fillId="0" borderId="0" xfId="0" applyFont="1" applyFill="1" applyAlignment="1">
      <alignment horizontal="center" wrapText="1"/>
    </xf>
    <xf numFmtId="0" fontId="8" fillId="0" borderId="0" xfId="0" applyFont="1" applyAlignment="1">
      <alignment horizontal="center" wrapText="1"/>
    </xf>
    <xf numFmtId="0" fontId="8" fillId="0" borderId="8" xfId="0" applyFont="1" applyBorder="1" applyAlignment="1">
      <alignment horizontal="center" wrapText="1"/>
    </xf>
    <xf numFmtId="0" fontId="8" fillId="0" borderId="7" xfId="0" applyFont="1" applyBorder="1" applyAlignment="1"/>
    <xf numFmtId="0" fontId="8" fillId="0" borderId="7" xfId="0" applyFont="1" applyBorder="1" applyAlignment="1">
      <alignment horizontal="center"/>
    </xf>
    <xf numFmtId="0" fontId="8" fillId="0" borderId="7" xfId="0" applyFont="1" applyFill="1" applyBorder="1" applyAlignment="1">
      <alignment horizontal="center" wrapText="1"/>
    </xf>
    <xf numFmtId="0" fontId="8" fillId="0" borderId="7" xfId="0" applyFont="1" applyBorder="1" applyAlignment="1">
      <alignment horizontal="center" wrapText="1"/>
    </xf>
    <xf numFmtId="0" fontId="8" fillId="5" borderId="0" xfId="0" applyFont="1" applyFill="1" applyAlignment="1"/>
    <xf numFmtId="2" fontId="8" fillId="0" borderId="0" xfId="0" applyNumberFormat="1" applyFont="1" applyAlignment="1"/>
    <xf numFmtId="0" fontId="8" fillId="0" borderId="0" xfId="0" applyFont="1" applyFill="1" applyAlignment="1"/>
    <xf numFmtId="0" fontId="8" fillId="0" borderId="0" xfId="0" applyFont="1" applyFill="1" applyAlignment="1">
      <alignment horizontal="center"/>
    </xf>
    <xf numFmtId="0" fontId="8" fillId="0" borderId="0" xfId="0" applyFont="1" applyFill="1" applyBorder="1" applyAlignment="1">
      <alignment horizontal="center" wrapText="1"/>
    </xf>
    <xf numFmtId="0" fontId="8" fillId="0" borderId="0" xfId="0" applyFont="1" applyBorder="1" applyAlignment="1">
      <alignment horizontal="center" wrapText="1"/>
    </xf>
    <xf numFmtId="0" fontId="8" fillId="0" borderId="8" xfId="0" applyFont="1" applyFill="1" applyBorder="1" applyAlignment="1"/>
    <xf numFmtId="0" fontId="8" fillId="0" borderId="8" xfId="0" applyFont="1" applyFill="1" applyBorder="1" applyAlignment="1">
      <alignment horizontal="center"/>
    </xf>
    <xf numFmtId="0" fontId="8" fillId="0" borderId="8" xfId="0" applyFont="1" applyFill="1" applyBorder="1" applyAlignment="1">
      <alignment horizontal="center" wrapText="1"/>
    </xf>
    <xf numFmtId="0" fontId="8" fillId="0" borderId="0" xfId="0" applyFont="1" applyBorder="1" applyAlignment="1"/>
    <xf numFmtId="0" fontId="8" fillId="0" borderId="0" xfId="0" applyFont="1" applyFill="1" applyBorder="1" applyAlignment="1">
      <alignment horizontal="center"/>
    </xf>
    <xf numFmtId="0" fontId="2" fillId="0" borderId="9" xfId="6891" applyFont="1" applyBorder="1" applyAlignment="1">
      <alignment horizontal="center"/>
    </xf>
    <xf numFmtId="0" fontId="8" fillId="0" borderId="9" xfId="0" applyFont="1" applyBorder="1" applyAlignment="1">
      <alignment horizontal="center" wrapText="1"/>
    </xf>
    <xf numFmtId="0" fontId="9" fillId="0" borderId="0" xfId="6891" applyFont="1" applyAlignment="1"/>
    <xf numFmtId="2" fontId="8" fillId="0" borderId="0" xfId="0" applyNumberFormat="1" applyFont="1" applyAlignment="1">
      <alignment horizontal="center"/>
    </xf>
    <xf numFmtId="200" fontId="8" fillId="0" borderId="0" xfId="0" applyNumberFormat="1" applyFont="1" applyAlignment="1">
      <alignment horizontal="center"/>
    </xf>
    <xf numFmtId="2" fontId="8" fillId="0" borderId="7" xfId="0" applyNumberFormat="1" applyFont="1" applyBorder="1" applyAlignment="1">
      <alignment horizontal="center"/>
    </xf>
    <xf numFmtId="2" fontId="8" fillId="0" borderId="8" xfId="0" applyNumberFormat="1" applyFont="1" applyBorder="1" applyAlignment="1">
      <alignment horizontal="center"/>
    </xf>
    <xf numFmtId="0" fontId="8" fillId="0" borderId="8" xfId="0" applyFont="1" applyBorder="1" applyAlignment="1">
      <alignment horizontal="center"/>
    </xf>
    <xf numFmtId="2" fontId="8" fillId="0" borderId="0" xfId="0" applyNumberFormat="1" applyFont="1" applyBorder="1" applyAlignment="1">
      <alignment horizontal="center"/>
    </xf>
    <xf numFmtId="0" fontId="8" fillId="0" borderId="0" xfId="0" applyFont="1" applyBorder="1" applyAlignment="1">
      <alignment horizontal="center"/>
    </xf>
    <xf numFmtId="0" fontId="0" fillId="0" borderId="10" xfId="6891" applyFont="1" applyBorder="1" applyAlignment="1">
      <alignment horizontal="center"/>
    </xf>
    <xf numFmtId="2" fontId="2" fillId="0" borderId="10" xfId="6891" applyNumberFormat="1" applyFont="1" applyBorder="1" applyAlignment="1">
      <alignment horizontal="center"/>
    </xf>
    <xf numFmtId="9" fontId="8" fillId="0" borderId="0" xfId="11689" applyFont="1" applyAlignment="1">
      <alignment horizontal="center"/>
    </xf>
    <xf numFmtId="200" fontId="8" fillId="0" borderId="7" xfId="0" applyNumberFormat="1" applyFont="1" applyBorder="1" applyAlignment="1">
      <alignment horizontal="center"/>
    </xf>
    <xf numFmtId="9" fontId="8" fillId="0" borderId="7" xfId="11689" applyFont="1" applyBorder="1" applyAlignment="1">
      <alignment horizontal="center"/>
    </xf>
    <xf numFmtId="200" fontId="8" fillId="0" borderId="8" xfId="0" applyNumberFormat="1" applyFont="1" applyBorder="1" applyAlignment="1">
      <alignment horizontal="center"/>
    </xf>
    <xf numFmtId="9" fontId="8" fillId="0" borderId="8" xfId="11689" applyFont="1" applyBorder="1" applyAlignment="1">
      <alignment horizontal="center"/>
    </xf>
    <xf numFmtId="200" fontId="8" fillId="0" borderId="0" xfId="0" applyNumberFormat="1" applyFont="1" applyBorder="1" applyAlignment="1">
      <alignment horizontal="center"/>
    </xf>
    <xf numFmtId="9" fontId="8" fillId="0" borderId="0" xfId="11689" applyFont="1" applyBorder="1" applyAlignment="1">
      <alignment horizontal="center"/>
    </xf>
    <xf numFmtId="0" fontId="2" fillId="0" borderId="10" xfId="6891" applyFont="1" applyBorder="1" applyAlignment="1">
      <alignment horizontal="center"/>
    </xf>
    <xf numFmtId="0" fontId="8" fillId="0" borderId="10" xfId="6891" applyFont="1" applyBorder="1" applyAlignment="1">
      <alignment horizontal="center"/>
    </xf>
    <xf numFmtId="9" fontId="8" fillId="0" borderId="10" xfId="6891" applyNumberFormat="1" applyFont="1" applyBorder="1" applyAlignment="1">
      <alignment horizontal="center"/>
    </xf>
    <xf numFmtId="2" fontId="8" fillId="0" borderId="0" xfId="0" applyNumberFormat="1" applyFont="1" applyFill="1" applyAlignment="1">
      <alignment horizontal="center"/>
    </xf>
    <xf numFmtId="200" fontId="8" fillId="5" borderId="0" xfId="0" applyNumberFormat="1" applyFont="1" applyFill="1" applyAlignment="1">
      <alignment horizontal="center"/>
    </xf>
    <xf numFmtId="2" fontId="8" fillId="5" borderId="0" xfId="0" applyNumberFormat="1" applyFont="1" applyFill="1" applyAlignment="1">
      <alignment horizontal="center"/>
    </xf>
    <xf numFmtId="200" fontId="8" fillId="0" borderId="0" xfId="0" applyNumberFormat="1" applyFont="1" applyFill="1" applyAlignment="1">
      <alignment horizontal="center"/>
    </xf>
    <xf numFmtId="200" fontId="10" fillId="0" borderId="0" xfId="0" applyNumberFormat="1" applyFont="1" applyBorder="1" applyAlignment="1">
      <alignment horizontal="center"/>
    </xf>
    <xf numFmtId="200" fontId="8" fillId="0" borderId="10" xfId="6891" applyNumberFormat="1" applyFont="1" applyBorder="1" applyAlignment="1">
      <alignment horizontal="center"/>
    </xf>
    <xf numFmtId="2" fontId="8" fillId="0" borderId="10" xfId="6891" applyNumberFormat="1" applyFont="1" applyBorder="1" applyAlignment="1">
      <alignment horizontal="center"/>
    </xf>
    <xf numFmtId="1" fontId="2" fillId="0" borderId="0" xfId="6891" applyNumberFormat="1" applyFont="1" applyAlignment="1">
      <alignment horizontal="center"/>
    </xf>
    <xf numFmtId="200" fontId="2" fillId="0" borderId="0" xfId="6891" applyNumberFormat="1" applyFont="1" applyAlignment="1">
      <alignment horizontal="center"/>
    </xf>
    <xf numFmtId="0" fontId="2" fillId="0" borderId="0" xfId="3570"/>
    <xf numFmtId="0" fontId="2" fillId="0" borderId="0" xfId="3570" applyAlignment="1">
      <alignment vertical="center" wrapText="1"/>
    </xf>
    <xf numFmtId="0" fontId="10" fillId="0" borderId="0" xfId="0" applyFont="1" applyAlignment="1">
      <alignment horizontal="center"/>
    </xf>
    <xf numFmtId="0" fontId="8" fillId="0" borderId="0" xfId="0" applyFont="1" applyAlignment="1">
      <alignment horizontal="left"/>
    </xf>
    <xf numFmtId="0" fontId="8" fillId="0" borderId="7" xfId="0" applyFont="1" applyBorder="1" applyAlignment="1">
      <alignment horizontal="left"/>
    </xf>
    <xf numFmtId="1" fontId="8" fillId="0" borderId="8" xfId="0" applyNumberFormat="1" applyFont="1" applyBorder="1" applyAlignment="1">
      <alignment horizontal="center"/>
    </xf>
    <xf numFmtId="1" fontId="8" fillId="0" borderId="8" xfId="0" applyNumberFormat="1" applyFont="1" applyBorder="1" applyAlignment="1">
      <alignment horizontal="left"/>
    </xf>
    <xf numFmtId="0" fontId="8" fillId="0" borderId="0" xfId="0" applyFont="1" applyBorder="1" applyAlignment="1">
      <alignment horizontal="left"/>
    </xf>
    <xf numFmtId="0" fontId="8" fillId="0" borderId="10" xfId="0" applyFont="1" applyBorder="1" applyAlignment="1">
      <alignment horizontal="left"/>
    </xf>
    <xf numFmtId="0" fontId="2" fillId="0" borderId="0" xfId="3570" applyAlignment="1">
      <alignment horizontal="left" vertical="top"/>
    </xf>
    <xf numFmtId="199" fontId="2" fillId="0" borderId="0" xfId="3570" applyNumberFormat="1"/>
    <xf numFmtId="0" fontId="0" fillId="0" borderId="11" xfId="0" applyFill="1" applyBorder="1"/>
    <xf numFmtId="0" fontId="11" fillId="0" borderId="0" xfId="0" applyFont="1" applyAlignment="1">
      <alignment vertical="center"/>
    </xf>
    <xf numFmtId="0" fontId="0" fillId="0" borderId="0" xfId="0" applyAlignment="1">
      <alignment vertical="center"/>
    </xf>
    <xf numFmtId="0" fontId="12" fillId="0" borderId="0" xfId="0" applyFont="1" applyFill="1" applyAlignment="1">
      <alignment vertical="center"/>
    </xf>
    <xf numFmtId="0" fontId="13" fillId="0" borderId="0" xfId="0" applyFont="1" applyAlignment="1">
      <alignment vertical="center"/>
    </xf>
    <xf numFmtId="0" fontId="14" fillId="6" borderId="7" xfId="0" applyFont="1" applyFill="1" applyBorder="1" applyAlignment="1">
      <alignment vertical="center"/>
    </xf>
    <xf numFmtId="201" fontId="14" fillId="6" borderId="9" xfId="0" applyNumberFormat="1" applyFont="1" applyFill="1" applyBorder="1" applyAlignment="1">
      <alignment vertical="center"/>
    </xf>
    <xf numFmtId="0" fontId="14" fillId="6" borderId="9" xfId="4563" applyFont="1" applyFill="1" applyBorder="1" applyAlignment="1">
      <alignment horizontal="center" vertical="center" wrapText="1"/>
    </xf>
    <xf numFmtId="0" fontId="15" fillId="7" borderId="9" xfId="3561" applyFont="1" applyFill="1" applyBorder="1" applyAlignment="1">
      <alignment horizontal="left" vertical="center" wrapText="1"/>
    </xf>
    <xf numFmtId="0" fontId="15" fillId="7" borderId="9" xfId="3561" applyFont="1" applyFill="1" applyBorder="1" applyAlignment="1">
      <alignment horizontal="center" vertical="center" wrapText="1"/>
    </xf>
    <xf numFmtId="201" fontId="0" fillId="0" borderId="0" xfId="0" applyNumberFormat="1" applyFont="1"/>
    <xf numFmtId="201" fontId="0" fillId="0" borderId="0" xfId="0" applyNumberFormat="1"/>
    <xf numFmtId="1" fontId="0" fillId="0" borderId="0" xfId="0" applyNumberFormat="1" applyAlignment="1">
      <alignment horizontal="center"/>
    </xf>
    <xf numFmtId="0" fontId="0" fillId="0" borderId="0" xfId="0" applyAlignment="1">
      <alignment horizontal="center"/>
    </xf>
    <xf numFmtId="2" fontId="0" fillId="0" borderId="0" xfId="0" applyNumberFormat="1" applyAlignment="1">
      <alignment horizontal="center"/>
    </xf>
    <xf numFmtId="201" fontId="12" fillId="0" borderId="0" xfId="0" applyNumberFormat="1" applyFont="1"/>
    <xf numFmtId="199" fontId="0" fillId="0" borderId="0" xfId="0" applyNumberFormat="1" applyAlignment="1">
      <alignment horizontal="center"/>
    </xf>
    <xf numFmtId="200" fontId="0" fillId="0" borderId="0" xfId="0" applyNumberFormat="1" applyAlignment="1">
      <alignment horizontal="center"/>
    </xf>
    <xf numFmtId="0" fontId="0" fillId="0" borderId="0" xfId="0" applyNumberFormat="1" applyAlignment="1">
      <alignment horizontal="center"/>
    </xf>
    <xf numFmtId="201" fontId="0" fillId="8" borderId="0" xfId="0" applyNumberFormat="1" applyFont="1" applyFill="1"/>
    <xf numFmtId="201" fontId="0" fillId="8" borderId="0" xfId="0" applyNumberFormat="1" applyFill="1"/>
    <xf numFmtId="0" fontId="0" fillId="8" borderId="0" xfId="0" applyFill="1"/>
    <xf numFmtId="1" fontId="0" fillId="8" borderId="0" xfId="0" applyNumberFormat="1" applyFill="1" applyAlignment="1">
      <alignment horizontal="center"/>
    </xf>
    <xf numFmtId="0" fontId="0" fillId="8" borderId="0" xfId="0" applyNumberFormat="1" applyFill="1" applyAlignment="1">
      <alignment horizontal="center"/>
    </xf>
    <xf numFmtId="2" fontId="0" fillId="8" borderId="0" xfId="0" applyNumberFormat="1" applyFill="1" applyAlignment="1">
      <alignment horizontal="center"/>
    </xf>
    <xf numFmtId="199" fontId="0" fillId="8" borderId="0" xfId="0" applyNumberFormat="1" applyFill="1" applyAlignment="1">
      <alignment horizontal="center"/>
    </xf>
    <xf numFmtId="200" fontId="0" fillId="8" borderId="0" xfId="0" applyNumberFormat="1" applyFill="1" applyAlignment="1">
      <alignment horizontal="center"/>
    </xf>
    <xf numFmtId="201" fontId="0" fillId="0" borderId="8" xfId="0" applyNumberFormat="1" applyFont="1" applyBorder="1"/>
    <xf numFmtId="201" fontId="0" fillId="0" borderId="8" xfId="0" applyNumberFormat="1" applyBorder="1"/>
    <xf numFmtId="200" fontId="0" fillId="0" borderId="8" xfId="0" applyNumberFormat="1" applyBorder="1" applyAlignment="1">
      <alignment horizontal="center"/>
    </xf>
    <xf numFmtId="0" fontId="0" fillId="0" borderId="8" xfId="0" applyNumberFormat="1" applyBorder="1" applyAlignment="1">
      <alignment horizontal="center"/>
    </xf>
    <xf numFmtId="9" fontId="0" fillId="0" borderId="0" xfId="3" applyFont="1" applyAlignment="1">
      <alignment horizontal="center"/>
    </xf>
    <xf numFmtId="9" fontId="0" fillId="8" borderId="0" xfId="3" applyFont="1" applyFill="1" applyAlignment="1">
      <alignment horizontal="center"/>
    </xf>
    <xf numFmtId="9" fontId="0" fillId="0" borderId="8" xfId="3" applyFont="1" applyBorder="1" applyAlignment="1">
      <alignment horizontal="center"/>
    </xf>
    <xf numFmtId="0" fontId="0" fillId="0" borderId="11" xfId="0" applyFill="1" applyBorder="1" applyAlignment="1">
      <alignment vertical="center"/>
    </xf>
    <xf numFmtId="0" fontId="14" fillId="0" borderId="11" xfId="4563" applyFont="1" applyFill="1" applyBorder="1" applyAlignment="1">
      <alignment horizontal="center" vertical="center" wrapText="1"/>
    </xf>
    <xf numFmtId="0" fontId="15" fillId="0" borderId="11" xfId="3561" applyFont="1" applyFill="1" applyBorder="1" applyAlignment="1">
      <alignment horizontal="center" vertical="center" wrapText="1"/>
    </xf>
    <xf numFmtId="1" fontId="0" fillId="0" borderId="11" xfId="0" applyNumberFormat="1" applyFill="1" applyBorder="1" applyAlignment="1">
      <alignment horizontal="center"/>
    </xf>
    <xf numFmtId="0" fontId="0" fillId="0" borderId="11" xfId="0" applyFill="1" applyBorder="1" applyAlignment="1">
      <alignment horizontal="center"/>
    </xf>
    <xf numFmtId="1" fontId="0" fillId="0" borderId="8" xfId="0" applyNumberFormat="1" applyBorder="1" applyAlignment="1">
      <alignment horizontal="center"/>
    </xf>
    <xf numFmtId="0" fontId="0" fillId="0" borderId="0" xfId="0" applyFont="1"/>
    <xf numFmtId="201" fontId="0" fillId="8" borderId="8" xfId="0" applyNumberFormat="1" applyFill="1" applyBorder="1"/>
    <xf numFmtId="200" fontId="0" fillId="8" borderId="8" xfId="0" applyNumberFormat="1" applyFill="1" applyBorder="1" applyAlignment="1">
      <alignment horizontal="center"/>
    </xf>
    <xf numFmtId="0" fontId="0" fillId="8" borderId="8" xfId="0" applyNumberFormat="1" applyFill="1" applyBorder="1" applyAlignment="1">
      <alignment horizontal="center"/>
    </xf>
    <xf numFmtId="0" fontId="0" fillId="0" borderId="8" xfId="0" applyBorder="1"/>
    <xf numFmtId="201" fontId="13" fillId="0" borderId="0" xfId="0" applyNumberFormat="1" applyFont="1" applyAlignment="1">
      <alignment vertical="center"/>
    </xf>
    <xf numFmtId="201" fontId="0" fillId="0" borderId="0" xfId="0" applyNumberFormat="1" applyAlignment="1">
      <alignment vertical="center"/>
    </xf>
    <xf numFmtId="201" fontId="15" fillId="7" borderId="9" xfId="3561" applyNumberFormat="1" applyFont="1" applyFill="1" applyBorder="1" applyAlignment="1">
      <alignment horizontal="left" vertical="center" wrapText="1"/>
    </xf>
    <xf numFmtId="201" fontId="0" fillId="0" borderId="0" xfId="0" applyNumberFormat="1" applyFill="1" applyAlignment="1">
      <alignment vertical="center"/>
    </xf>
    <xf numFmtId="201" fontId="0" fillId="0" borderId="0" xfId="0" applyNumberFormat="1" applyFont="1" applyFill="1" applyBorder="1" applyAlignment="1">
      <alignment vertical="center"/>
    </xf>
    <xf numFmtId="201" fontId="0" fillId="0" borderId="0" xfId="0" applyNumberFormat="1" applyFont="1" applyAlignment="1">
      <alignment vertical="center"/>
    </xf>
    <xf numFmtId="201" fontId="14" fillId="6" borderId="7" xfId="0" applyNumberFormat="1" applyFont="1" applyFill="1" applyBorder="1" applyAlignment="1">
      <alignment vertical="center"/>
    </xf>
    <xf numFmtId="201" fontId="14" fillId="6" borderId="7" xfId="0" applyNumberFormat="1" applyFont="1" applyFill="1" applyBorder="1" applyAlignment="1">
      <alignment horizontal="left" vertical="center"/>
    </xf>
    <xf numFmtId="9" fontId="0" fillId="8" borderId="8" xfId="3" applyFont="1" applyFill="1" applyBorder="1" applyAlignment="1">
      <alignment horizontal="center"/>
    </xf>
    <xf numFmtId="0" fontId="0" fillId="0" borderId="0" xfId="0" applyNumberFormat="1"/>
    <xf numFmtId="0" fontId="0" fillId="5" borderId="0" xfId="0" applyFill="1"/>
    <xf numFmtId="1" fontId="0" fillId="8" borderId="8" xfId="0" applyNumberFormat="1" applyFill="1" applyBorder="1" applyAlignment="1">
      <alignment horizontal="center"/>
    </xf>
    <xf numFmtId="1" fontId="0" fillId="0" borderId="0" xfId="0" applyNumberFormat="1"/>
    <xf numFmtId="0" fontId="0" fillId="9" borderId="0" xfId="0" applyFill="1"/>
    <xf numFmtId="0" fontId="16" fillId="9" borderId="0" xfId="0" applyFont="1" applyFill="1"/>
    <xf numFmtId="0" fontId="0" fillId="9" borderId="0" xfId="0" applyFill="1" applyAlignment="1">
      <alignment wrapText="1"/>
    </xf>
    <xf numFmtId="0" fontId="17" fillId="9" borderId="0" xfId="7830" applyFont="1" applyFill="1" applyAlignment="1">
      <alignment horizontal="left" vertical="center"/>
    </xf>
    <xf numFmtId="201" fontId="7" fillId="9" borderId="0" xfId="25" applyNumberFormat="1" applyFont="1" applyFill="1" applyAlignment="1"/>
    <xf numFmtId="0" fontId="18" fillId="9" borderId="0" xfId="7830" applyFill="1"/>
    <xf numFmtId="0" fontId="19" fillId="9" borderId="12" xfId="7830" applyFont="1" applyFill="1" applyBorder="1" applyAlignment="1">
      <alignment horizontal="left" vertical="center" wrapText="1"/>
    </xf>
    <xf numFmtId="201" fontId="0" fillId="9" borderId="0" xfId="0" applyNumberFormat="1" applyFont="1" applyFill="1" applyBorder="1" applyAlignment="1">
      <alignment vertical="center"/>
    </xf>
    <xf numFmtId="1" fontId="19" fillId="9" borderId="12" xfId="7830" applyNumberFormat="1" applyFont="1" applyFill="1" applyBorder="1" applyAlignment="1">
      <alignment horizontal="center" vertical="center"/>
    </xf>
    <xf numFmtId="0" fontId="20" fillId="9" borderId="0" xfId="7830" applyFont="1" applyFill="1" applyAlignment="1">
      <alignment horizontal="left" vertical="center" wrapText="1"/>
    </xf>
    <xf numFmtId="2" fontId="20" fillId="9" borderId="0" xfId="7830" applyNumberFormat="1" applyFont="1" applyFill="1" applyAlignment="1">
      <alignment horizontal="right" vertical="center"/>
    </xf>
    <xf numFmtId="0" fontId="0" fillId="0" borderId="11" xfId="0" applyFont="1" applyFill="1" applyBorder="1"/>
    <xf numFmtId="0" fontId="0" fillId="10" borderId="0" xfId="0" applyFill="1"/>
    <xf numFmtId="201" fontId="0" fillId="0" borderId="0" xfId="4563" applyNumberFormat="1" applyFont="1" applyFill="1" applyAlignment="1">
      <alignment vertical="center"/>
    </xf>
    <xf numFmtId="201" fontId="0" fillId="0" borderId="0" xfId="0" applyNumberFormat="1" applyFont="1" applyFill="1" applyAlignment="1">
      <alignment vertical="center"/>
    </xf>
    <xf numFmtId="0" fontId="21" fillId="0" borderId="0" xfId="6" applyAlignment="1"/>
    <xf numFmtId="0" fontId="22" fillId="0" borderId="0" xfId="6" applyFont="1" applyAlignment="1"/>
    <xf numFmtId="0" fontId="0" fillId="0" borderId="0" xfId="0" applyAlignment="1">
      <alignment wrapText="1"/>
    </xf>
    <xf numFmtId="0" fontId="22" fillId="0" borderId="0" xfId="6" applyFont="1" applyAlignment="1">
      <alignment wrapText="1"/>
    </xf>
    <xf numFmtId="0" fontId="23" fillId="0" borderId="0" xfId="0" applyFont="1" applyAlignment="1">
      <alignment vertical="center"/>
    </xf>
    <xf numFmtId="0" fontId="0" fillId="6" borderId="9" xfId="4563" applyFont="1" applyFill="1" applyBorder="1" applyAlignment="1">
      <alignment horizontal="center" vertical="center" wrapText="1"/>
    </xf>
    <xf numFmtId="0" fontId="0" fillId="6" borderId="11" xfId="4563" applyFont="1" applyFill="1" applyBorder="1" applyAlignment="1">
      <alignment horizontal="center" vertical="center" wrapText="1"/>
    </xf>
    <xf numFmtId="0" fontId="15" fillId="7" borderId="12" xfId="3613" applyFont="1" applyFill="1" applyBorder="1" applyAlignment="1">
      <alignment horizontal="left" vertical="center" wrapText="1"/>
    </xf>
    <xf numFmtId="0" fontId="15" fillId="7" borderId="12" xfId="3613" applyFont="1" applyFill="1" applyBorder="1" applyAlignment="1">
      <alignment horizontal="center" vertical="center" wrapText="1"/>
    </xf>
    <xf numFmtId="0" fontId="15" fillId="7" borderId="11" xfId="3613" applyFont="1" applyFill="1" applyBorder="1" applyAlignment="1">
      <alignment horizontal="center" vertical="center" wrapText="1"/>
    </xf>
    <xf numFmtId="0" fontId="0" fillId="0" borderId="0" xfId="0" applyFill="1" applyAlignment="1">
      <alignment vertical="center"/>
    </xf>
    <xf numFmtId="0" fontId="0" fillId="0" borderId="0" xfId="0" applyFont="1" applyFill="1" applyAlignment="1">
      <alignment vertical="center"/>
    </xf>
    <xf numFmtId="0" fontId="0" fillId="0" borderId="0" xfId="0" applyFill="1" applyAlignment="1">
      <alignment horizontal="center" vertical="center"/>
    </xf>
    <xf numFmtId="0" fontId="14" fillId="0" borderId="11" xfId="0" applyFont="1" applyFill="1" applyBorder="1" applyAlignment="1">
      <alignment horizontal="center" vertical="center"/>
    </xf>
    <xf numFmtId="9" fontId="14" fillId="0" borderId="11" xfId="0" applyNumberFormat="1" applyFont="1" applyFill="1" applyBorder="1" applyAlignment="1">
      <alignment horizontal="center" vertical="center"/>
    </xf>
    <xf numFmtId="0" fontId="0" fillId="0" borderId="11" xfId="0" applyFill="1" applyBorder="1" applyAlignment="1">
      <alignment horizontal="center" vertical="center"/>
    </xf>
    <xf numFmtId="0" fontId="0" fillId="0" borderId="0" xfId="0" applyFont="1" applyFill="1" applyAlignment="1">
      <alignment horizontal="left" vertical="center"/>
    </xf>
    <xf numFmtId="9" fontId="0" fillId="0" borderId="11" xfId="0" applyNumberFormat="1" applyFill="1" applyBorder="1" applyAlignment="1">
      <alignment horizontal="center" vertical="center"/>
    </xf>
    <xf numFmtId="200" fontId="0" fillId="0" borderId="11" xfId="0" applyNumberFormat="1" applyFill="1" applyBorder="1" applyAlignment="1">
      <alignment horizontal="center" vertical="center"/>
    </xf>
    <xf numFmtId="200" fontId="14" fillId="0" borderId="11" xfId="0" applyNumberFormat="1" applyFont="1" applyFill="1" applyBorder="1" applyAlignment="1">
      <alignment horizontal="center" vertical="center"/>
    </xf>
    <xf numFmtId="0" fontId="0" fillId="0" borderId="0" xfId="0" applyFill="1"/>
    <xf numFmtId="0" fontId="0" fillId="0" borderId="11" xfId="0" applyBorder="1"/>
    <xf numFmtId="9" fontId="0" fillId="5" borderId="11" xfId="0" applyNumberFormat="1" applyFill="1" applyBorder="1" applyAlignment="1">
      <alignment horizontal="center" vertical="center"/>
    </xf>
    <xf numFmtId="0" fontId="0" fillId="0" borderId="0" xfId="0" applyFill="1" applyBorder="1"/>
    <xf numFmtId="9" fontId="0" fillId="0" borderId="0" xfId="0" applyNumberFormat="1" applyFill="1" applyBorder="1" applyAlignment="1">
      <alignment horizontal="center" vertical="center"/>
    </xf>
    <xf numFmtId="0" fontId="0" fillId="0" borderId="0" xfId="0" applyBorder="1"/>
    <xf numFmtId="2" fontId="0" fillId="0" borderId="0" xfId="0" applyNumberFormat="1" applyFill="1" applyBorder="1"/>
    <xf numFmtId="2" fontId="0" fillId="0" borderId="0" xfId="0" applyNumberFormat="1" applyBorder="1"/>
    <xf numFmtId="201" fontId="15" fillId="7" borderId="13" xfId="3613" applyNumberFormat="1" applyFont="1" applyFill="1" applyBorder="1" applyAlignment="1">
      <alignment horizontal="left" vertical="center" wrapText="1"/>
    </xf>
    <xf numFmtId="201" fontId="0" fillId="0" borderId="0" xfId="0" applyNumberFormat="1" applyFill="1" applyBorder="1" applyAlignment="1">
      <alignment vertical="center"/>
    </xf>
    <xf numFmtId="0" fontId="0" fillId="0" borderId="0" xfId="4563" applyFont="1" applyFill="1" applyAlignment="1">
      <alignment vertical="center"/>
    </xf>
    <xf numFmtId="0" fontId="0" fillId="0" borderId="0" xfId="0" applyFont="1" applyFill="1" applyBorder="1" applyAlignment="1">
      <alignment vertical="center"/>
    </xf>
    <xf numFmtId="0" fontId="0" fillId="0" borderId="0" xfId="0" applyFill="1" applyBorder="1" applyAlignment="1">
      <alignment vertical="center"/>
    </xf>
    <xf numFmtId="201" fontId="15" fillId="7" borderId="12" xfId="3613" applyNumberFormat="1" applyFont="1" applyFill="1" applyBorder="1" applyAlignment="1">
      <alignment horizontal="left" vertical="center" wrapText="1"/>
    </xf>
    <xf numFmtId="0" fontId="15" fillId="7" borderId="7" xfId="3613" applyFont="1" applyFill="1" applyBorder="1" applyAlignment="1">
      <alignment horizontal="center" vertical="center" wrapText="1"/>
    </xf>
    <xf numFmtId="200" fontId="14" fillId="0" borderId="0" xfId="0" applyNumberFormat="1" applyFont="1"/>
    <xf numFmtId="200" fontId="0" fillId="0" borderId="0" xfId="0" applyNumberFormat="1"/>
    <xf numFmtId="2" fontId="0" fillId="0" borderId="0" xfId="0" applyNumberFormat="1"/>
    <xf numFmtId="202" fontId="0" fillId="0" borderId="11" xfId="4563" applyNumberFormat="1" applyFont="1" applyFill="1" applyBorder="1" applyAlignment="1">
      <alignment horizontal="center" vertical="center"/>
    </xf>
    <xf numFmtId="1" fontId="0" fillId="0" borderId="11" xfId="4563" applyNumberFormat="1" applyFont="1" applyFill="1" applyBorder="1" applyAlignment="1">
      <alignment horizontal="center" vertical="center"/>
    </xf>
    <xf numFmtId="0" fontId="14" fillId="0" borderId="0" xfId="0" applyFont="1" applyFill="1" applyAlignment="1">
      <alignment horizontal="center" vertical="center"/>
    </xf>
    <xf numFmtId="0" fontId="12" fillId="0" borderId="0" xfId="0" applyFont="1"/>
    <xf numFmtId="202" fontId="0" fillId="0" borderId="11" xfId="0" applyNumberFormat="1" applyBorder="1" applyAlignment="1">
      <alignment horizontal="center"/>
    </xf>
    <xf numFmtId="0" fontId="24" fillId="0" borderId="0" xfId="0" applyFont="1"/>
    <xf numFmtId="0" fontId="0" fillId="0" borderId="11" xfId="0" applyBorder="1" applyAlignment="1">
      <alignment vertical="center"/>
    </xf>
    <xf numFmtId="0" fontId="0" fillId="0" borderId="0" xfId="0" applyFill="1" applyAlignment="1">
      <alignment horizontal="right" vertical="center"/>
    </xf>
    <xf numFmtId="0" fontId="12" fillId="0" borderId="11" xfId="0" applyFont="1" applyBorder="1"/>
    <xf numFmtId="0" fontId="24" fillId="0" borderId="11" xfId="0" applyFont="1" applyBorder="1" applyAlignment="1">
      <alignment vertical="center"/>
    </xf>
    <xf numFmtId="0" fontId="0" fillId="0" borderId="0" xfId="8471" applyFill="1"/>
    <xf numFmtId="10" fontId="14" fillId="0" borderId="11" xfId="0" applyNumberFormat="1" applyFont="1" applyFill="1" applyBorder="1" applyAlignment="1">
      <alignment horizontal="center" vertical="center"/>
    </xf>
    <xf numFmtId="10" fontId="0" fillId="0" borderId="11" xfId="0" applyNumberFormat="1" applyBorder="1" applyAlignment="1">
      <alignment vertical="center"/>
    </xf>
    <xf numFmtId="9" fontId="0" fillId="0" borderId="11" xfId="0" applyNumberFormat="1" applyBorder="1" applyAlignment="1">
      <alignment vertical="center"/>
    </xf>
    <xf numFmtId="0" fontId="0" fillId="0" borderId="0" xfId="0" applyBorder="1" applyAlignment="1">
      <alignment vertical="center"/>
    </xf>
    <xf numFmtId="0" fontId="24" fillId="0" borderId="0" xfId="0" applyFont="1" applyFill="1" applyBorder="1" applyAlignment="1">
      <alignment vertical="center"/>
    </xf>
    <xf numFmtId="0" fontId="0" fillId="11" borderId="0" xfId="0" applyFill="1" applyBorder="1" applyAlignment="1">
      <alignment vertical="center"/>
    </xf>
    <xf numFmtId="0" fontId="0" fillId="0" borderId="0" xfId="8469"/>
    <xf numFmtId="0" fontId="14" fillId="0" borderId="0" xfId="8469" applyFont="1" applyAlignment="1">
      <alignment vertical="center"/>
    </xf>
    <xf numFmtId="0" fontId="0" fillId="0" borderId="0" xfId="8469" applyFill="1"/>
    <xf numFmtId="0" fontId="0" fillId="0" borderId="0" xfId="0" applyFont="1" applyAlignment="1">
      <alignment vertical="center"/>
    </xf>
    <xf numFmtId="0" fontId="12" fillId="0" borderId="0" xfId="0" applyFont="1" applyAlignment="1">
      <alignment vertical="center"/>
    </xf>
    <xf numFmtId="0" fontId="25" fillId="0" borderId="0" xfId="0" applyFont="1" applyAlignment="1">
      <alignment vertical="center"/>
    </xf>
    <xf numFmtId="0" fontId="21" fillId="0" borderId="0" xfId="6" applyFont="1" applyAlignment="1"/>
    <xf numFmtId="0" fontId="13" fillId="0" borderId="0" xfId="0" applyFont="1" applyFill="1" applyAlignment="1">
      <alignment vertical="center"/>
    </xf>
    <xf numFmtId="0" fontId="24" fillId="0" borderId="11" xfId="0" applyFont="1" applyFill="1" applyBorder="1" applyAlignment="1">
      <alignment horizontal="center" vertical="center"/>
    </xf>
    <xf numFmtId="201" fontId="0" fillId="0" borderId="0" xfId="0" applyNumberFormat="1" applyFont="1" applyFill="1" applyBorder="1" applyAlignment="1" applyProtection="1">
      <alignment vertical="center"/>
    </xf>
    <xf numFmtId="2" fontId="0" fillId="0" borderId="11" xfId="0" applyNumberFormat="1" applyFill="1" applyBorder="1" applyAlignment="1">
      <alignment horizontal="center" vertical="center"/>
    </xf>
    <xf numFmtId="201" fontId="0" fillId="12" borderId="0" xfId="0" applyNumberFormat="1" applyFont="1" applyFill="1" applyBorder="1" applyAlignment="1">
      <alignment vertical="center"/>
    </xf>
    <xf numFmtId="201" fontId="0" fillId="12" borderId="0" xfId="0" applyNumberFormat="1" applyFill="1" applyBorder="1" applyAlignment="1">
      <alignment vertical="center"/>
    </xf>
    <xf numFmtId="0" fontId="0" fillId="12" borderId="0" xfId="0" applyFill="1" applyBorder="1" applyAlignment="1">
      <alignment vertical="center"/>
    </xf>
    <xf numFmtId="0" fontId="0" fillId="12" borderId="0" xfId="0" applyFont="1" applyFill="1" applyBorder="1" applyAlignment="1">
      <alignment vertical="center"/>
    </xf>
    <xf numFmtId="0" fontId="0" fillId="12" borderId="11" xfId="0" applyFill="1" applyBorder="1" applyAlignment="1">
      <alignment vertical="center"/>
    </xf>
    <xf numFmtId="0" fontId="0" fillId="12" borderId="11" xfId="0" applyFill="1" applyBorder="1" applyAlignment="1">
      <alignment horizontal="center" vertical="center"/>
    </xf>
    <xf numFmtId="0" fontId="16" fillId="0" borderId="0" xfId="0" applyFont="1" applyFill="1" applyBorder="1" applyAlignment="1">
      <alignment vertical="center"/>
    </xf>
    <xf numFmtId="2" fontId="0" fillId="12" borderId="11" xfId="0" applyNumberFormat="1" applyFill="1" applyBorder="1" applyAlignment="1">
      <alignment horizontal="center" vertical="center"/>
    </xf>
    <xf numFmtId="201" fontId="0" fillId="0" borderId="8" xfId="0" applyNumberFormat="1" applyFont="1" applyFill="1" applyBorder="1" applyAlignment="1">
      <alignment vertical="center"/>
    </xf>
    <xf numFmtId="201" fontId="0" fillId="0" borderId="8" xfId="0" applyNumberFormat="1" applyFill="1" applyBorder="1" applyAlignment="1">
      <alignment vertical="center"/>
    </xf>
    <xf numFmtId="0" fontId="0" fillId="0" borderId="8" xfId="0" applyFill="1" applyBorder="1" applyAlignment="1">
      <alignment vertical="center"/>
    </xf>
    <xf numFmtId="201" fontId="0" fillId="13" borderId="0" xfId="0" applyNumberFormat="1" applyFill="1" applyBorder="1" applyAlignment="1">
      <alignment vertical="center"/>
    </xf>
    <xf numFmtId="0" fontId="0" fillId="13" borderId="0" xfId="0" applyFill="1" applyBorder="1" applyAlignment="1">
      <alignment vertical="center"/>
    </xf>
    <xf numFmtId="0" fontId="0" fillId="13" borderId="0" xfId="0" applyFont="1" applyFill="1" applyBorder="1" applyAlignment="1">
      <alignment vertical="center"/>
    </xf>
    <xf numFmtId="0" fontId="0" fillId="13" borderId="11" xfId="0" applyFill="1" applyBorder="1" applyAlignment="1">
      <alignment horizontal="center" vertical="center"/>
    </xf>
    <xf numFmtId="0" fontId="0" fillId="13" borderId="11" xfId="0" applyFill="1" applyBorder="1" applyAlignment="1">
      <alignment vertical="center"/>
    </xf>
    <xf numFmtId="201" fontId="0" fillId="13" borderId="0" xfId="0" applyNumberFormat="1" applyFont="1" applyFill="1" applyBorder="1" applyAlignment="1">
      <alignment vertical="center"/>
    </xf>
    <xf numFmtId="0" fontId="24" fillId="13" borderId="0" xfId="0" applyFont="1" applyFill="1" applyBorder="1" applyAlignment="1">
      <alignment vertical="center"/>
    </xf>
    <xf numFmtId="0" fontId="12" fillId="0" borderId="0" xfId="0" applyFont="1" applyFill="1" applyBorder="1" applyAlignment="1">
      <alignment vertical="center"/>
    </xf>
    <xf numFmtId="0" fontId="14" fillId="6" borderId="11" xfId="4563" applyFont="1" applyFill="1" applyBorder="1" applyAlignment="1">
      <alignment horizontal="center" vertical="center" wrapText="1"/>
    </xf>
    <xf numFmtId="0" fontId="14" fillId="6" borderId="9" xfId="4569" applyFont="1" applyFill="1" applyBorder="1" applyAlignment="1">
      <alignment horizontal="center" vertical="center" wrapText="1"/>
    </xf>
    <xf numFmtId="0" fontId="15" fillId="7" borderId="11" xfId="3561" applyFont="1" applyFill="1" applyBorder="1" applyAlignment="1">
      <alignment horizontal="center" vertical="center" wrapText="1"/>
    </xf>
    <xf numFmtId="0" fontId="0" fillId="0" borderId="14" xfId="0" applyFill="1" applyBorder="1" applyAlignment="1">
      <alignment horizontal="center" vertical="center"/>
    </xf>
    <xf numFmtId="0" fontId="0" fillId="0" borderId="0" xfId="0" applyFill="1" applyBorder="1" applyAlignment="1">
      <alignment horizontal="center" vertical="center"/>
    </xf>
    <xf numFmtId="1" fontId="14" fillId="0" borderId="11" xfId="0" applyNumberFormat="1" applyFont="1" applyFill="1" applyBorder="1" applyAlignment="1">
      <alignment horizontal="center" vertical="center"/>
    </xf>
    <xf numFmtId="0" fontId="24" fillId="0" borderId="0" xfId="0" applyFont="1" applyFill="1" applyBorder="1" applyAlignment="1">
      <alignment horizontal="center" vertical="center"/>
    </xf>
    <xf numFmtId="200" fontId="0" fillId="0" borderId="11" xfId="0" applyNumberFormat="1" applyFill="1" applyBorder="1" applyAlignment="1">
      <alignment vertical="center"/>
    </xf>
    <xf numFmtId="200" fontId="0" fillId="0" borderId="11" xfId="0" applyNumberFormat="1" applyFill="1" applyBorder="1"/>
    <xf numFmtId="0" fontId="14" fillId="0" borderId="11" xfId="0" applyFont="1" applyFill="1" applyBorder="1" applyAlignment="1">
      <alignment vertical="center"/>
    </xf>
    <xf numFmtId="2" fontId="0" fillId="0" borderId="14" xfId="0" applyNumberFormat="1" applyFill="1" applyBorder="1" applyAlignment="1">
      <alignment horizontal="center" vertical="center"/>
    </xf>
    <xf numFmtId="2" fontId="0" fillId="0" borderId="0" xfId="0" applyNumberFormat="1" applyFill="1" applyBorder="1" applyAlignment="1">
      <alignment horizontal="center" vertical="center"/>
    </xf>
    <xf numFmtId="9" fontId="0" fillId="12" borderId="0" xfId="0" applyNumberFormat="1" applyFill="1" applyBorder="1" applyAlignment="1">
      <alignment horizontal="center" vertical="center"/>
    </xf>
    <xf numFmtId="1" fontId="14" fillId="12" borderId="11" xfId="0" applyNumberFormat="1" applyFont="1" applyFill="1" applyBorder="1" applyAlignment="1">
      <alignment horizontal="center" vertical="center"/>
    </xf>
    <xf numFmtId="0" fontId="0" fillId="12" borderId="14" xfId="0" applyFill="1" applyBorder="1" applyAlignment="1">
      <alignment horizontal="center" vertical="center"/>
    </xf>
    <xf numFmtId="0" fontId="0" fillId="12" borderId="0" xfId="0" applyFill="1" applyBorder="1" applyAlignment="1">
      <alignment horizontal="center" vertical="center"/>
    </xf>
    <xf numFmtId="200" fontId="0" fillId="12" borderId="11" xfId="0" applyNumberFormat="1" applyFill="1" applyBorder="1" applyAlignment="1">
      <alignment horizontal="center" vertical="center"/>
    </xf>
    <xf numFmtId="2" fontId="0" fillId="12" borderId="14" xfId="0" applyNumberFormat="1" applyFill="1" applyBorder="1" applyAlignment="1">
      <alignment horizontal="center" vertical="center"/>
    </xf>
    <xf numFmtId="2" fontId="0" fillId="12" borderId="0" xfId="0" applyNumberFormat="1" applyFill="1" applyBorder="1" applyAlignment="1">
      <alignment horizontal="center" vertical="center"/>
    </xf>
    <xf numFmtId="0" fontId="0" fillId="0" borderId="8" xfId="0" applyFill="1" applyBorder="1" applyAlignment="1">
      <alignment horizontal="center" vertical="center"/>
    </xf>
    <xf numFmtId="9" fontId="0" fillId="0" borderId="8" xfId="0" applyNumberFormat="1" applyFill="1" applyBorder="1" applyAlignment="1">
      <alignment horizontal="center" vertical="center"/>
    </xf>
    <xf numFmtId="0" fontId="0" fillId="13" borderId="14" xfId="0" applyFill="1" applyBorder="1" applyAlignment="1">
      <alignment vertical="center"/>
    </xf>
    <xf numFmtId="9" fontId="0" fillId="13" borderId="0" xfId="0" applyNumberFormat="1" applyFill="1" applyBorder="1" applyAlignment="1">
      <alignment horizontal="center" vertical="center"/>
    </xf>
    <xf numFmtId="200" fontId="0" fillId="13" borderId="11" xfId="0" applyNumberFormat="1" applyFill="1" applyBorder="1" applyAlignment="1">
      <alignment horizontal="center" vertical="center"/>
    </xf>
    <xf numFmtId="1" fontId="14" fillId="13" borderId="11" xfId="0" applyNumberFormat="1" applyFont="1" applyFill="1" applyBorder="1" applyAlignment="1">
      <alignment horizontal="center" vertical="center"/>
    </xf>
    <xf numFmtId="0" fontId="0" fillId="13" borderId="14" xfId="0" applyFill="1" applyBorder="1" applyAlignment="1">
      <alignment horizontal="center" vertical="center"/>
    </xf>
    <xf numFmtId="0" fontId="0" fillId="13" borderId="0" xfId="0" applyFill="1" applyBorder="1" applyAlignment="1">
      <alignment horizontal="center" vertical="center"/>
    </xf>
    <xf numFmtId="9" fontId="0" fillId="0" borderId="11" xfId="3" applyFont="1" applyFill="1" applyBorder="1" applyAlignment="1">
      <alignment horizontal="center" vertical="center"/>
    </xf>
    <xf numFmtId="1" fontId="26" fillId="0" borderId="11" xfId="0" applyNumberFormat="1" applyFont="1" applyFill="1" applyBorder="1" applyAlignment="1">
      <alignment horizontal="center" vertical="center"/>
    </xf>
    <xf numFmtId="2" fontId="26" fillId="0" borderId="11" xfId="0" applyNumberFormat="1" applyFont="1" applyFill="1" applyBorder="1" applyAlignment="1">
      <alignment horizontal="center" vertical="center"/>
    </xf>
    <xf numFmtId="0" fontId="26" fillId="0" borderId="11" xfId="0" applyFont="1" applyFill="1" applyBorder="1"/>
    <xf numFmtId="0" fontId="26" fillId="0" borderId="11" xfId="0" applyFont="1" applyFill="1" applyBorder="1" applyAlignment="1">
      <alignment vertical="center"/>
    </xf>
    <xf numFmtId="2" fontId="26" fillId="12" borderId="11" xfId="0" applyNumberFormat="1" applyFont="1" applyFill="1" applyBorder="1" applyAlignment="1">
      <alignment horizontal="center" vertical="center"/>
    </xf>
    <xf numFmtId="2" fontId="26" fillId="13" borderId="11" xfId="0" applyNumberFormat="1" applyFont="1" applyFill="1" applyBorder="1" applyAlignment="1">
      <alignment horizontal="center" vertical="center"/>
    </xf>
    <xf numFmtId="0" fontId="2" fillId="0" borderId="0" xfId="7828" applyFont="1"/>
    <xf numFmtId="0" fontId="2" fillId="0" borderId="0" xfId="7828"/>
    <xf numFmtId="0" fontId="0" fillId="0" borderId="0" xfId="7825" applyFill="1" applyBorder="1" applyAlignment="1">
      <alignment vertical="center"/>
    </xf>
    <xf numFmtId="0" fontId="0" fillId="14" borderId="0" xfId="0" applyFill="1" applyBorder="1" applyAlignment="1">
      <alignment horizontal="center" vertical="center"/>
    </xf>
    <xf numFmtId="201" fontId="0" fillId="14" borderId="0" xfId="0" applyNumberFormat="1" applyFill="1" applyBorder="1" applyAlignment="1">
      <alignment vertical="center"/>
    </xf>
    <xf numFmtId="0" fontId="0" fillId="14" borderId="0" xfId="0" applyFill="1" applyBorder="1" applyAlignment="1">
      <alignment vertical="center"/>
    </xf>
    <xf numFmtId="201" fontId="0" fillId="14" borderId="0" xfId="0" applyNumberFormat="1" applyFont="1" applyFill="1" applyBorder="1" applyAlignment="1">
      <alignment vertical="center"/>
    </xf>
    <xf numFmtId="201" fontId="16" fillId="0" borderId="0" xfId="0" applyNumberFormat="1" applyFont="1" applyFill="1" applyBorder="1" applyAlignment="1">
      <alignment vertical="center"/>
    </xf>
    <xf numFmtId="0" fontId="16" fillId="0" borderId="0" xfId="0" applyFont="1" applyFill="1" applyBorder="1" applyAlignment="1">
      <alignment horizontal="center" vertical="center"/>
    </xf>
    <xf numFmtId="0" fontId="26" fillId="0" borderId="0" xfId="0" applyFont="1" applyFill="1" applyBorder="1" applyAlignment="1">
      <alignment vertical="center"/>
    </xf>
    <xf numFmtId="1" fontId="0" fillId="0" borderId="0" xfId="4563" applyNumberFormat="1" applyFont="1" applyFill="1" applyBorder="1" applyAlignment="1">
      <alignment horizontal="center" vertical="center"/>
    </xf>
    <xf numFmtId="201" fontId="12" fillId="0" borderId="0" xfId="0" applyNumberFormat="1" applyFont="1" applyFill="1" applyBorder="1" applyAlignment="1">
      <alignment vertical="center"/>
    </xf>
    <xf numFmtId="201" fontId="24" fillId="0" borderId="0" xfId="0" applyNumberFormat="1" applyFont="1" applyFill="1" applyBorder="1" applyAlignment="1">
      <alignment vertical="center"/>
    </xf>
    <xf numFmtId="201" fontId="14" fillId="0" borderId="0" xfId="0" applyNumberFormat="1" applyFont="1" applyFill="1" applyBorder="1" applyAlignment="1">
      <alignment vertical="center"/>
    </xf>
    <xf numFmtId="2" fontId="0" fillId="0" borderId="0" xfId="4563" applyNumberFormat="1" applyFont="1" applyFill="1" applyBorder="1" applyAlignment="1">
      <alignment horizontal="center" vertical="center"/>
    </xf>
    <xf numFmtId="1" fontId="0" fillId="0" borderId="0" xfId="6322" applyNumberFormat="1" applyFont="1" applyFill="1" applyBorder="1" applyAlignment="1">
      <alignment horizontal="center" vertical="center"/>
    </xf>
    <xf numFmtId="1" fontId="0" fillId="0" borderId="0" xfId="4563" applyNumberFormat="1" applyFont="1" applyFill="1" applyBorder="1" applyAlignment="1">
      <alignment horizontal="left" vertical="center"/>
    </xf>
    <xf numFmtId="2" fontId="0" fillId="0" borderId="0" xfId="0" applyNumberFormat="1" applyFont="1" applyFill="1" applyBorder="1" applyAlignment="1">
      <alignment vertical="center"/>
    </xf>
    <xf numFmtId="201" fontId="0" fillId="0" borderId="8" xfId="4563" applyNumberFormat="1" applyFont="1" applyFill="1" applyBorder="1" applyAlignment="1">
      <alignment vertical="center"/>
    </xf>
    <xf numFmtId="201" fontId="0" fillId="0" borderId="9" xfId="0" applyNumberFormat="1" applyFont="1" applyFill="1" applyBorder="1" applyAlignment="1">
      <alignment vertical="center"/>
    </xf>
    <xf numFmtId="201" fontId="0" fillId="0" borderId="9" xfId="0" applyNumberFormat="1" applyFill="1" applyBorder="1" applyAlignment="1">
      <alignment vertical="center"/>
    </xf>
    <xf numFmtId="201" fontId="0" fillId="9" borderId="8" xfId="0" applyNumberFormat="1" applyFont="1" applyFill="1" applyBorder="1" applyAlignment="1">
      <alignment vertical="center"/>
    </xf>
    <xf numFmtId="201" fontId="0" fillId="9" borderId="8" xfId="4563" applyNumberFormat="1" applyFont="1" applyFill="1" applyBorder="1" applyAlignment="1">
      <alignment vertical="center"/>
    </xf>
    <xf numFmtId="201" fontId="0" fillId="9" borderId="8" xfId="0" applyNumberFormat="1" applyFill="1" applyBorder="1" applyAlignment="1">
      <alignment vertical="center"/>
    </xf>
    <xf numFmtId="201" fontId="0" fillId="11" borderId="0" xfId="0" applyNumberFormat="1" applyFont="1" applyFill="1" applyBorder="1" applyAlignment="1">
      <alignment vertical="center"/>
    </xf>
    <xf numFmtId="201" fontId="0" fillId="9" borderId="0" xfId="0" applyNumberFormat="1" applyFont="1" applyFill="1" applyAlignment="1">
      <alignment vertical="center"/>
    </xf>
    <xf numFmtId="201" fontId="0" fillId="9" borderId="0" xfId="4563" applyNumberFormat="1" applyFont="1" applyFill="1" applyAlignment="1">
      <alignment vertical="center"/>
    </xf>
    <xf numFmtId="201" fontId="0" fillId="9" borderId="0" xfId="0" applyNumberFormat="1" applyFill="1" applyAlignment="1">
      <alignment vertical="center"/>
    </xf>
    <xf numFmtId="201" fontId="0" fillId="11" borderId="0" xfId="0" applyNumberFormat="1" applyFill="1" applyBorder="1" applyAlignment="1">
      <alignment vertical="center"/>
    </xf>
    <xf numFmtId="0" fontId="0" fillId="0" borderId="14" xfId="0" applyFill="1" applyBorder="1" applyAlignment="1">
      <alignment vertical="center"/>
    </xf>
    <xf numFmtId="1" fontId="0" fillId="0" borderId="0" xfId="0" applyNumberFormat="1" applyFill="1" applyBorder="1" applyAlignment="1">
      <alignment horizontal="center" vertical="center"/>
    </xf>
    <xf numFmtId="1" fontId="0" fillId="0" borderId="8" xfId="0" applyNumberFormat="1" applyFill="1" applyBorder="1" applyAlignment="1">
      <alignment horizontal="center" vertical="center"/>
    </xf>
    <xf numFmtId="0" fontId="0" fillId="14" borderId="11" xfId="0" applyFill="1" applyBorder="1" applyAlignment="1">
      <alignment horizontal="center" vertical="center"/>
    </xf>
    <xf numFmtId="9" fontId="0" fillId="14" borderId="0" xfId="0" applyNumberFormat="1" applyFill="1" applyBorder="1" applyAlignment="1">
      <alignment horizontal="center" vertical="center"/>
    </xf>
    <xf numFmtId="200" fontId="0" fillId="14" borderId="11" xfId="0" applyNumberFormat="1" applyFill="1" applyBorder="1" applyAlignment="1">
      <alignment horizontal="center" vertical="center"/>
    </xf>
    <xf numFmtId="1" fontId="0" fillId="14" borderId="0" xfId="0" applyNumberFormat="1" applyFill="1" applyBorder="1" applyAlignment="1">
      <alignment horizontal="center" vertical="center"/>
    </xf>
    <xf numFmtId="1" fontId="26" fillId="14" borderId="0" xfId="0" applyNumberFormat="1" applyFont="1" applyFill="1" applyBorder="1" applyAlignment="1">
      <alignment horizontal="center" vertical="center"/>
    </xf>
    <xf numFmtId="1" fontId="12" fillId="14" borderId="0" xfId="0" applyNumberFormat="1" applyFont="1" applyFill="1" applyBorder="1" applyAlignment="1">
      <alignment horizontal="center" vertical="center"/>
    </xf>
    <xf numFmtId="0" fontId="0" fillId="0" borderId="15" xfId="0" applyFill="1" applyBorder="1" applyAlignment="1">
      <alignment horizontal="center" vertical="center"/>
    </xf>
    <xf numFmtId="200" fontId="0" fillId="12" borderId="15" xfId="0" applyNumberFormat="1" applyFill="1" applyBorder="1" applyAlignment="1">
      <alignment horizontal="center" vertical="center"/>
    </xf>
    <xf numFmtId="1" fontId="14" fillId="12" borderId="15" xfId="0" applyNumberFormat="1" applyFont="1" applyFill="1" applyBorder="1" applyAlignment="1">
      <alignment horizontal="center" vertical="center"/>
    </xf>
    <xf numFmtId="9" fontId="16" fillId="0" borderId="0" xfId="0" applyNumberFormat="1" applyFont="1" applyFill="1" applyBorder="1" applyAlignment="1">
      <alignment horizontal="center" vertical="center"/>
    </xf>
    <xf numFmtId="200" fontId="16" fillId="0" borderId="0" xfId="0" applyNumberFormat="1" applyFont="1" applyFill="1" applyBorder="1" applyAlignment="1">
      <alignment horizontal="center" vertical="center"/>
    </xf>
    <xf numFmtId="1" fontId="26" fillId="0" borderId="0" xfId="0" applyNumberFormat="1" applyFont="1" applyFill="1" applyBorder="1" applyAlignment="1">
      <alignment horizontal="center" vertical="center"/>
    </xf>
    <xf numFmtId="1" fontId="16" fillId="0" borderId="0" xfId="0" applyNumberFormat="1" applyFont="1" applyFill="1" applyBorder="1" applyAlignment="1">
      <alignment horizontal="center" vertical="center"/>
    </xf>
    <xf numFmtId="9" fontId="0" fillId="0" borderId="0" xfId="3" applyFont="1" applyFill="1" applyBorder="1" applyAlignment="1">
      <alignment horizontal="center" vertical="center"/>
    </xf>
    <xf numFmtId="2" fontId="0" fillId="0" borderId="0" xfId="0" applyNumberFormat="1" applyFill="1" applyBorder="1" applyAlignment="1">
      <alignment vertical="center"/>
    </xf>
    <xf numFmtId="2" fontId="0" fillId="0" borderId="0" xfId="6322" applyNumberFormat="1" applyFont="1" applyFill="1" applyBorder="1" applyAlignment="1">
      <alignment horizontal="center" vertical="center"/>
    </xf>
    <xf numFmtId="0" fontId="2" fillId="0" borderId="0" xfId="3582"/>
    <xf numFmtId="0" fontId="2" fillId="0" borderId="0" xfId="3582" applyAlignment="1">
      <alignment vertical="center" wrapText="1"/>
    </xf>
    <xf numFmtId="0" fontId="2" fillId="0" borderId="0" xfId="4563"/>
    <xf numFmtId="1" fontId="26" fillId="14" borderId="11" xfId="0" applyNumberFormat="1" applyFont="1" applyFill="1" applyBorder="1" applyAlignment="1">
      <alignment horizontal="center" vertical="center"/>
    </xf>
    <xf numFmtId="2" fontId="26" fillId="14" borderId="11" xfId="0" applyNumberFormat="1" applyFont="1" applyFill="1" applyBorder="1" applyAlignment="1">
      <alignment horizontal="center" vertical="center"/>
    </xf>
    <xf numFmtId="1" fontId="26" fillId="0" borderId="15" xfId="0" applyNumberFormat="1" applyFont="1" applyFill="1" applyBorder="1" applyAlignment="1">
      <alignment horizontal="center" vertical="center"/>
    </xf>
    <xf numFmtId="2" fontId="26" fillId="12" borderId="15" xfId="0" applyNumberFormat="1" applyFont="1" applyFill="1" applyBorder="1" applyAlignment="1">
      <alignment horizontal="center" vertical="center"/>
    </xf>
    <xf numFmtId="2" fontId="26" fillId="0" borderId="0" xfId="0" applyNumberFormat="1" applyFont="1" applyFill="1" applyBorder="1" applyAlignment="1">
      <alignment horizontal="center" vertical="center"/>
    </xf>
    <xf numFmtId="0" fontId="16" fillId="0" borderId="0" xfId="0" applyFont="1" applyFill="1" applyBorder="1"/>
    <xf numFmtId="2" fontId="16" fillId="0" borderId="0" xfId="0" applyNumberFormat="1" applyFont="1" applyFill="1" applyBorder="1" applyAlignment="1">
      <alignment horizontal="center" vertical="center"/>
    </xf>
    <xf numFmtId="0" fontId="24" fillId="0" borderId="0" xfId="0" applyFont="1" applyFill="1" applyBorder="1"/>
    <xf numFmtId="199" fontId="0" fillId="0" borderId="0" xfId="0" applyNumberFormat="1" applyFill="1" applyBorder="1"/>
    <xf numFmtId="0" fontId="0" fillId="11" borderId="0" xfId="0" applyFill="1"/>
    <xf numFmtId="201" fontId="0" fillId="0" borderId="0" xfId="0" applyNumberFormat="1" applyBorder="1" applyAlignment="1">
      <alignment vertical="center"/>
    </xf>
    <xf numFmtId="201" fontId="0" fillId="0" borderId="0" xfId="0" applyNumberFormat="1" applyFont="1" applyBorder="1" applyAlignment="1">
      <alignment vertical="center"/>
    </xf>
    <xf numFmtId="0" fontId="2" fillId="0" borderId="0" xfId="4563" applyBorder="1"/>
    <xf numFmtId="0" fontId="0" fillId="0" borderId="0" xfId="0" applyNumberFormat="1" applyFont="1" applyFill="1" applyBorder="1" applyAlignment="1" applyProtection="1"/>
    <xf numFmtId="0" fontId="24" fillId="0" borderId="0" xfId="0" applyNumberFormat="1" applyFont="1" applyFill="1" applyBorder="1" applyAlignment="1" applyProtection="1"/>
    <xf numFmtId="0" fontId="27"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xf>
    <xf numFmtId="0" fontId="23" fillId="0" borderId="0" xfId="0" applyNumberFormat="1" applyFont="1" applyFill="1" applyBorder="1" applyAlignment="1" applyProtection="1">
      <alignment vertical="center"/>
    </xf>
    <xf numFmtId="0" fontId="13" fillId="0" borderId="0" xfId="0" applyNumberFormat="1" applyFont="1" applyFill="1" applyBorder="1" applyAlignment="1" applyProtection="1">
      <alignment vertical="center"/>
    </xf>
    <xf numFmtId="0" fontId="14" fillId="15" borderId="7" xfId="0" applyNumberFormat="1" applyFont="1" applyFill="1" applyBorder="1" applyAlignment="1" applyProtection="1">
      <alignment vertical="center"/>
    </xf>
    <xf numFmtId="201" fontId="14" fillId="15" borderId="9" xfId="0" applyNumberFormat="1" applyFont="1" applyFill="1" applyBorder="1" applyAlignment="1" applyProtection="1">
      <alignment vertical="center"/>
    </xf>
    <xf numFmtId="0" fontId="14" fillId="15" borderId="9" xfId="0" applyNumberFormat="1" applyFont="1" applyFill="1" applyBorder="1" applyAlignment="1" applyProtection="1">
      <alignment horizontal="center" vertical="center" wrapText="1"/>
    </xf>
    <xf numFmtId="0" fontId="15" fillId="16" borderId="9" xfId="0" applyNumberFormat="1" applyFont="1" applyFill="1" applyBorder="1" applyAlignment="1" applyProtection="1">
      <alignment horizontal="left" vertical="center" wrapText="1"/>
    </xf>
    <xf numFmtId="0" fontId="15" fillId="16" borderId="9" xfId="0" applyNumberFormat="1" applyFont="1" applyFill="1" applyBorder="1" applyAlignment="1" applyProtection="1">
      <alignment horizontal="center" vertical="center" wrapText="1"/>
    </xf>
    <xf numFmtId="0" fontId="14" fillId="0" borderId="0" xfId="0" applyFont="1"/>
    <xf numFmtId="9" fontId="0"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center"/>
    </xf>
    <xf numFmtId="201" fontId="13" fillId="0" borderId="0" xfId="0" applyNumberFormat="1" applyFont="1" applyFill="1" applyBorder="1" applyAlignment="1" applyProtection="1">
      <alignment vertical="center"/>
    </xf>
    <xf numFmtId="201" fontId="15" fillId="16" borderId="9" xfId="0" applyNumberFormat="1" applyFont="1" applyFill="1" applyBorder="1" applyAlignment="1" applyProtection="1">
      <alignment horizontal="left" vertical="center" wrapText="1"/>
    </xf>
    <xf numFmtId="201" fontId="14" fillId="15" borderId="7" xfId="0" applyNumberFormat="1" applyFont="1" applyFill="1" applyBorder="1" applyAlignment="1" applyProtection="1">
      <alignment vertical="center"/>
    </xf>
    <xf numFmtId="201" fontId="14" fillId="15" borderId="7" xfId="0" applyNumberFormat="1" applyFont="1" applyFill="1" applyBorder="1" applyAlignment="1" applyProtection="1">
      <alignment horizontal="left" vertical="center"/>
    </xf>
    <xf numFmtId="201" fontId="0" fillId="17" borderId="0" xfId="0" applyNumberFormat="1" applyFont="1" applyFill="1" applyBorder="1" applyAlignment="1" applyProtection="1">
      <alignment vertical="center"/>
    </xf>
    <xf numFmtId="0" fontId="28" fillId="0" borderId="16" xfId="0" applyNumberFormat="1" applyFont="1" applyFill="1" applyBorder="1" applyAlignment="1" applyProtection="1">
      <alignment vertical="center"/>
    </xf>
    <xf numFmtId="0" fontId="29" fillId="0" borderId="17" xfId="0" applyNumberFormat="1" applyFont="1" applyFill="1" applyBorder="1" applyAlignment="1" applyProtection="1">
      <alignment horizontal="center" vertical="center"/>
    </xf>
    <xf numFmtId="0" fontId="30" fillId="0" borderId="18" xfId="0" applyNumberFormat="1" applyFont="1" applyFill="1" applyBorder="1" applyAlignment="1" applyProtection="1">
      <alignment vertical="center"/>
    </xf>
    <xf numFmtId="0" fontId="30" fillId="0" borderId="19" xfId="0" applyNumberFormat="1" applyFont="1" applyFill="1" applyBorder="1" applyAlignment="1" applyProtection="1">
      <alignment vertical="center"/>
    </xf>
    <xf numFmtId="0" fontId="30" fillId="0" borderId="20" xfId="0" applyNumberFormat="1" applyFont="1" applyFill="1" applyBorder="1" applyAlignment="1" applyProtection="1">
      <alignment vertical="center"/>
    </xf>
    <xf numFmtId="0" fontId="29" fillId="0" borderId="21" xfId="0" applyNumberFormat="1" applyFont="1" applyFill="1" applyBorder="1" applyAlignment="1" applyProtection="1">
      <alignment vertical="center"/>
    </xf>
    <xf numFmtId="0" fontId="31" fillId="0" borderId="22" xfId="0" applyNumberFormat="1" applyFont="1" applyFill="1" applyBorder="1" applyAlignment="1" applyProtection="1">
      <alignment horizontal="center" vertical="center"/>
    </xf>
    <xf numFmtId="0" fontId="32" fillId="0" borderId="22" xfId="0" applyNumberFormat="1" applyFont="1" applyFill="1" applyBorder="1" applyAlignment="1" applyProtection="1">
      <alignment horizontal="center" vertical="center"/>
    </xf>
    <xf numFmtId="0" fontId="31" fillId="0" borderId="23" xfId="0" applyNumberFormat="1" applyFont="1" applyFill="1" applyBorder="1" applyAlignment="1" applyProtection="1">
      <alignment horizontal="center" vertical="center"/>
    </xf>
    <xf numFmtId="0" fontId="32" fillId="0" borderId="23" xfId="0" applyNumberFormat="1" applyFont="1" applyFill="1" applyBorder="1" applyAlignment="1" applyProtection="1">
      <alignment horizontal="center" vertical="center"/>
    </xf>
    <xf numFmtId="0" fontId="30" fillId="0" borderId="24" xfId="0" applyNumberFormat="1" applyFont="1" applyFill="1" applyBorder="1" applyAlignment="1" applyProtection="1">
      <alignment vertical="center"/>
    </xf>
    <xf numFmtId="0" fontId="30" fillId="0" borderId="25" xfId="0" applyNumberFormat="1" applyFont="1" applyFill="1" applyBorder="1" applyAlignment="1" applyProtection="1">
      <alignment vertical="center"/>
    </xf>
    <xf numFmtId="0" fontId="30" fillId="0" borderId="26" xfId="0" applyNumberFormat="1" applyFont="1" applyFill="1" applyBorder="1" applyAlignment="1" applyProtection="1">
      <alignment vertical="center"/>
    </xf>
    <xf numFmtId="0" fontId="32" fillId="0" borderId="24" xfId="0" applyNumberFormat="1" applyFont="1" applyFill="1" applyBorder="1" applyAlignment="1" applyProtection="1">
      <alignment horizontal="center" vertical="center"/>
    </xf>
    <xf numFmtId="0" fontId="32" fillId="0" borderId="25" xfId="0" applyNumberFormat="1" applyFont="1" applyFill="1" applyBorder="1" applyAlignment="1" applyProtection="1">
      <alignment horizontal="center" vertical="center"/>
    </xf>
    <xf numFmtId="0" fontId="29" fillId="0" borderId="27" xfId="0" applyNumberFormat="1" applyFont="1" applyFill="1" applyBorder="1" applyAlignment="1" applyProtection="1">
      <alignment vertical="center"/>
    </xf>
    <xf numFmtId="1" fontId="14" fillId="0" borderId="11" xfId="0" applyNumberFormat="1" applyFont="1" applyFill="1" applyBorder="1" applyAlignment="1" applyProtection="1">
      <alignment horizontal="center" vertical="center"/>
    </xf>
    <xf numFmtId="2" fontId="0" fillId="0" borderId="0" xfId="0" applyNumberFormat="1" applyFont="1" applyFill="1" applyBorder="1" applyAlignment="1" applyProtection="1">
      <alignment horizontal="center" vertical="center"/>
    </xf>
    <xf numFmtId="200" fontId="0" fillId="0" borderId="0" xfId="0" applyNumberFormat="1" applyFont="1" applyFill="1" applyBorder="1" applyAlignment="1" applyProtection="1">
      <alignment vertical="center"/>
    </xf>
    <xf numFmtId="200" fontId="0" fillId="0" borderId="0" xfId="0" applyNumberFormat="1" applyFont="1" applyFill="1" applyBorder="1" applyAlignment="1" applyProtection="1"/>
    <xf numFmtId="0" fontId="0" fillId="0" borderId="0" xfId="0" applyNumberFormat="1" applyFont="1" applyFill="1" applyBorder="1" applyAlignment="1" applyProtection="1">
      <alignment wrapText="1"/>
    </xf>
    <xf numFmtId="0" fontId="32" fillId="0" borderId="28" xfId="0" applyNumberFormat="1" applyFont="1" applyFill="1" applyBorder="1" applyAlignment="1" applyProtection="1">
      <alignment horizontal="left" vertical="center"/>
    </xf>
    <xf numFmtId="1" fontId="0" fillId="0" borderId="0" xfId="0" applyNumberFormat="1" applyFont="1" applyFill="1" applyBorder="1" applyAlignment="1" applyProtection="1"/>
    <xf numFmtId="2" fontId="14" fillId="0" borderId="11" xfId="0" applyNumberFormat="1" applyFont="1" applyFill="1" applyBorder="1" applyAlignment="1" applyProtection="1">
      <alignment horizontal="center" vertical="center"/>
    </xf>
    <xf numFmtId="9" fontId="16" fillId="0" borderId="0" xfId="0" applyNumberFormat="1" applyFont="1" applyFill="1" applyBorder="1" applyAlignment="1" applyProtection="1">
      <alignment horizontal="center" vertical="center"/>
    </xf>
    <xf numFmtId="201" fontId="15" fillId="0" borderId="0" xfId="0" applyNumberFormat="1" applyFont="1" applyFill="1" applyBorder="1" applyAlignment="1" applyProtection="1">
      <alignment horizontal="left" vertical="center" wrapText="1"/>
    </xf>
    <xf numFmtId="1" fontId="0" fillId="0" borderId="0" xfId="0" applyNumberFormat="1" applyFont="1" applyFill="1" applyBorder="1" applyAlignment="1" applyProtection="1">
      <alignment horizontal="center" vertical="center"/>
    </xf>
    <xf numFmtId="0" fontId="0" fillId="0" borderId="10" xfId="6891" applyFont="1" applyBorder="1" applyAlignment="1" quotePrefix="1">
      <alignment horizontal="center"/>
    </xf>
    <xf numFmtId="0" fontId="8" fillId="0" borderId="10" xfId="6891" applyFont="1" applyBorder="1" applyAlignment="1" quotePrefix="1">
      <alignment horizontal="center"/>
    </xf>
  </cellXfs>
  <cellStyles count="16744">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Accent1 10" xfId="50"/>
    <cellStyle name="20% - Accent1 10 2" xfId="51"/>
    <cellStyle name="20% - Accent1 11" xfId="52"/>
    <cellStyle name="20% - Accent1 11 2" xfId="53"/>
    <cellStyle name="20% - Accent1 12" xfId="54"/>
    <cellStyle name="20% - Accent1 13" xfId="55"/>
    <cellStyle name="20% - Accent1 14" xfId="56"/>
    <cellStyle name="20% - Accent1 15" xfId="57"/>
    <cellStyle name="20% - Accent1 16" xfId="58"/>
    <cellStyle name="20% - Accent1 17" xfId="59"/>
    <cellStyle name="20% - Accent1 18" xfId="60"/>
    <cellStyle name="20% - Accent1 19" xfId="61"/>
    <cellStyle name="20% - Accent1 2" xfId="62"/>
    <cellStyle name="20% - Accent1 2 10" xfId="63"/>
    <cellStyle name="20% - Accent1 2 11" xfId="64"/>
    <cellStyle name="20% - Accent1 2 12" xfId="65"/>
    <cellStyle name="20% - Accent1 2 13" xfId="66"/>
    <cellStyle name="20% - Accent1 2 14" xfId="67"/>
    <cellStyle name="20% - Accent1 2 15" xfId="68"/>
    <cellStyle name="20% - Accent1 2 16" xfId="69"/>
    <cellStyle name="20% - Accent1 2 2" xfId="70"/>
    <cellStyle name="20% - Accent1 2 3" xfId="71"/>
    <cellStyle name="20% - Accent1 2 4" xfId="72"/>
    <cellStyle name="20% - Accent1 2 5" xfId="73"/>
    <cellStyle name="20% - Accent1 2 6" xfId="74"/>
    <cellStyle name="20% - Accent1 2 7" xfId="75"/>
    <cellStyle name="20% - Accent1 2 8" xfId="76"/>
    <cellStyle name="20% - Accent1 2 9" xfId="77"/>
    <cellStyle name="20% - Accent1 20" xfId="78"/>
    <cellStyle name="20% - Accent1 21" xfId="79"/>
    <cellStyle name="20% - Accent1 22" xfId="80"/>
    <cellStyle name="20% - Accent1 23" xfId="81"/>
    <cellStyle name="20% - Accent1 24" xfId="82"/>
    <cellStyle name="20% - Accent1 25" xfId="83"/>
    <cellStyle name="20% - Accent1 26" xfId="84"/>
    <cellStyle name="20% - Accent1 27" xfId="85"/>
    <cellStyle name="20% - Accent1 28" xfId="86"/>
    <cellStyle name="20% - Accent1 29" xfId="87"/>
    <cellStyle name="20% - Accent1 3" xfId="88"/>
    <cellStyle name="20% - Accent1 3 2" xfId="89"/>
    <cellStyle name="20% - Accent1 3 2 2" xfId="90"/>
    <cellStyle name="20% - Accent1 3 3" xfId="91"/>
    <cellStyle name="20% - Accent1 3 4" xfId="92"/>
    <cellStyle name="20% - Accent1 30" xfId="93"/>
    <cellStyle name="20% - Accent1 31" xfId="94"/>
    <cellStyle name="20% - Accent1 32" xfId="95"/>
    <cellStyle name="20% - Accent1 33" xfId="96"/>
    <cellStyle name="20% - Accent1 34" xfId="97"/>
    <cellStyle name="20% - Accent1 35" xfId="98"/>
    <cellStyle name="20% - Accent1 36" xfId="99"/>
    <cellStyle name="20% - Accent1 37" xfId="100"/>
    <cellStyle name="20% - Accent1 38" xfId="101"/>
    <cellStyle name="20% - Accent1 39" xfId="102"/>
    <cellStyle name="20% - Accent1 4" xfId="103"/>
    <cellStyle name="20% - Accent1 4 2" xfId="104"/>
    <cellStyle name="20% - Accent1 4 3" xfId="105"/>
    <cellStyle name="20% - Accent1 40" xfId="106"/>
    <cellStyle name="20% - Accent1 41" xfId="107"/>
    <cellStyle name="20% - Accent1 42" xfId="108"/>
    <cellStyle name="20% - Accent1 43" xfId="109"/>
    <cellStyle name="20% - Accent1 5" xfId="110"/>
    <cellStyle name="20% - Accent1 5 2" xfId="111"/>
    <cellStyle name="20% - Accent1 5 3" xfId="112"/>
    <cellStyle name="20% - Accent1 6" xfId="113"/>
    <cellStyle name="20% - Accent1 6 2" xfId="114"/>
    <cellStyle name="20% - Accent1 6 3" xfId="115"/>
    <cellStyle name="20% - Accent1 7" xfId="116"/>
    <cellStyle name="20% - Accent1 7 2" xfId="117"/>
    <cellStyle name="20% - Accent1 7 3" xfId="118"/>
    <cellStyle name="20% - Accent1 8" xfId="119"/>
    <cellStyle name="20% - Accent1 8 2" xfId="120"/>
    <cellStyle name="20% - Accent1 8 3" xfId="121"/>
    <cellStyle name="20% - Accent1 9" xfId="122"/>
    <cellStyle name="20% - Accent1 9 2" xfId="123"/>
    <cellStyle name="20% - Accent2 10" xfId="124"/>
    <cellStyle name="20% - Accent2 10 2" xfId="125"/>
    <cellStyle name="20% - Accent2 11" xfId="126"/>
    <cellStyle name="20% - Accent2 11 2" xfId="127"/>
    <cellStyle name="20% - Accent2 12" xfId="128"/>
    <cellStyle name="20% - Accent2 13" xfId="129"/>
    <cellStyle name="20% - Accent2 14" xfId="130"/>
    <cellStyle name="20% - Accent2 15" xfId="131"/>
    <cellStyle name="20% - Accent2 16" xfId="132"/>
    <cellStyle name="20% - Accent2 17" xfId="133"/>
    <cellStyle name="20% - Accent2 18" xfId="134"/>
    <cellStyle name="20% - Accent2 19" xfId="135"/>
    <cellStyle name="20% - Accent2 2" xfId="136"/>
    <cellStyle name="20% - Accent2 2 10" xfId="137"/>
    <cellStyle name="20% - Accent2 2 11" xfId="138"/>
    <cellStyle name="20% - Accent2 2 12" xfId="139"/>
    <cellStyle name="20% - Accent2 2 13" xfId="140"/>
    <cellStyle name="20% - Accent2 2 14" xfId="141"/>
    <cellStyle name="20% - Accent2 2 15" xfId="142"/>
    <cellStyle name="20% - Accent2 2 16" xfId="143"/>
    <cellStyle name="20% - Accent2 2 2" xfId="144"/>
    <cellStyle name="20% - Accent2 2 3" xfId="145"/>
    <cellStyle name="20% - Accent2 2 4" xfId="146"/>
    <cellStyle name="20% - Accent2 2 5" xfId="147"/>
    <cellStyle name="20% - Accent2 2 6" xfId="148"/>
    <cellStyle name="20% - Accent2 2 7" xfId="149"/>
    <cellStyle name="20% - Accent2 2 8" xfId="150"/>
    <cellStyle name="20% - Accent2 2 9" xfId="151"/>
    <cellStyle name="20% - Accent2 20" xfId="152"/>
    <cellStyle name="20% - Accent2 21" xfId="153"/>
    <cellStyle name="20% - Accent2 22" xfId="154"/>
    <cellStyle name="20% - Accent2 23" xfId="155"/>
    <cellStyle name="20% - Accent2 24" xfId="156"/>
    <cellStyle name="20% - Accent2 25" xfId="157"/>
    <cellStyle name="20% - Accent2 26" xfId="158"/>
    <cellStyle name="20% - Accent2 27" xfId="159"/>
    <cellStyle name="20% - Accent2 28" xfId="160"/>
    <cellStyle name="20% - Accent2 29" xfId="161"/>
    <cellStyle name="20% - Accent2 3" xfId="162"/>
    <cellStyle name="20% - Accent2 3 2" xfId="163"/>
    <cellStyle name="20% - Accent2 3 2 2" xfId="164"/>
    <cellStyle name="20% - Accent2 3 3" xfId="165"/>
    <cellStyle name="20% - Accent2 3 4" xfId="166"/>
    <cellStyle name="20% - Accent2 30" xfId="167"/>
    <cellStyle name="20% - Accent2 31" xfId="168"/>
    <cellStyle name="20% - Accent2 32" xfId="169"/>
    <cellStyle name="20% - Accent2 33" xfId="170"/>
    <cellStyle name="20% - Accent2 34" xfId="171"/>
    <cellStyle name="20% - Accent2 35" xfId="172"/>
    <cellStyle name="20% - Accent2 36" xfId="173"/>
    <cellStyle name="20% - Accent2 37" xfId="174"/>
    <cellStyle name="20% - Accent2 38" xfId="175"/>
    <cellStyle name="20% - Accent2 39" xfId="176"/>
    <cellStyle name="20% - Accent2 4" xfId="177"/>
    <cellStyle name="20% - Accent2 4 2" xfId="178"/>
    <cellStyle name="20% - Accent2 4 3" xfId="179"/>
    <cellStyle name="20% - Accent2 40" xfId="180"/>
    <cellStyle name="20% - Accent2 41" xfId="181"/>
    <cellStyle name="20% - Accent2 42" xfId="182"/>
    <cellStyle name="20% - Accent2 43" xfId="183"/>
    <cellStyle name="20% - Accent2 5" xfId="184"/>
    <cellStyle name="20% - Accent2 5 2" xfId="185"/>
    <cellStyle name="20% - Accent2 5 3" xfId="186"/>
    <cellStyle name="20% - Accent2 6" xfId="187"/>
    <cellStyle name="20% - Accent2 6 2" xfId="188"/>
    <cellStyle name="20% - Accent2 6 3" xfId="189"/>
    <cellStyle name="20% - Accent2 7" xfId="190"/>
    <cellStyle name="20% - Accent2 7 2" xfId="191"/>
    <cellStyle name="20% - Accent2 7 3" xfId="192"/>
    <cellStyle name="20% - Accent2 8" xfId="193"/>
    <cellStyle name="20% - Accent2 8 2" xfId="194"/>
    <cellStyle name="20% - Accent2 8 3" xfId="195"/>
    <cellStyle name="20% - Accent2 9" xfId="196"/>
    <cellStyle name="20% - Accent2 9 2" xfId="197"/>
    <cellStyle name="20% - Accent3 10" xfId="198"/>
    <cellStyle name="20% - Accent3 10 2" xfId="199"/>
    <cellStyle name="20% - Accent3 11" xfId="200"/>
    <cellStyle name="20% - Accent3 11 2" xfId="201"/>
    <cellStyle name="20% - Accent3 12" xfId="202"/>
    <cellStyle name="20% - Accent3 13" xfId="203"/>
    <cellStyle name="20% - Accent3 14" xfId="204"/>
    <cellStyle name="20% - Accent3 15" xfId="205"/>
    <cellStyle name="20% - Accent3 16" xfId="206"/>
    <cellStyle name="20% - Accent3 17" xfId="207"/>
    <cellStyle name="20% - Accent3 18" xfId="208"/>
    <cellStyle name="20% - Accent3 19" xfId="209"/>
    <cellStyle name="20% - Accent3 2" xfId="210"/>
    <cellStyle name="20% - Accent3 2 10" xfId="211"/>
    <cellStyle name="20% - Accent3 2 11" xfId="212"/>
    <cellStyle name="20% - Accent3 2 12" xfId="213"/>
    <cellStyle name="20% - Accent3 2 13" xfId="214"/>
    <cellStyle name="20% - Accent3 2 14" xfId="215"/>
    <cellStyle name="20% - Accent3 2 15" xfId="216"/>
    <cellStyle name="20% - Accent3 2 16" xfId="217"/>
    <cellStyle name="20% - Accent3 2 2" xfId="218"/>
    <cellStyle name="20% - Accent3 2 3" xfId="219"/>
    <cellStyle name="20% - Accent3 2 4" xfId="220"/>
    <cellStyle name="20% - Accent3 2 5" xfId="221"/>
    <cellStyle name="20% - Accent3 2 6" xfId="222"/>
    <cellStyle name="20% - Accent3 2 7" xfId="223"/>
    <cellStyle name="20% - Accent3 2 8" xfId="224"/>
    <cellStyle name="20% - Accent3 2 9" xfId="225"/>
    <cellStyle name="20% - Accent3 20" xfId="226"/>
    <cellStyle name="20% - Accent3 21" xfId="227"/>
    <cellStyle name="20% - Accent3 22" xfId="228"/>
    <cellStyle name="20% - Accent3 23" xfId="229"/>
    <cellStyle name="20% - Accent3 24" xfId="230"/>
    <cellStyle name="20% - Accent3 25" xfId="231"/>
    <cellStyle name="20% - Accent3 26" xfId="232"/>
    <cellStyle name="20% - Accent3 27" xfId="233"/>
    <cellStyle name="20% - Accent3 28" xfId="234"/>
    <cellStyle name="20% - Accent3 29" xfId="235"/>
    <cellStyle name="20% - Accent3 3" xfId="236"/>
    <cellStyle name="20% - Accent3 3 2" xfId="237"/>
    <cellStyle name="20% - Accent3 3 2 2" xfId="238"/>
    <cellStyle name="20% - Accent3 3 3" xfId="239"/>
    <cellStyle name="20% - Accent3 3 4" xfId="240"/>
    <cellStyle name="20% - Accent3 30" xfId="241"/>
    <cellStyle name="20% - Accent3 31" xfId="242"/>
    <cellStyle name="20% - Accent3 32" xfId="243"/>
    <cellStyle name="20% - Accent3 33" xfId="244"/>
    <cellStyle name="20% - Accent3 34" xfId="245"/>
    <cellStyle name="20% - Accent3 35" xfId="246"/>
    <cellStyle name="20% - Accent3 36" xfId="247"/>
    <cellStyle name="20% - Accent3 37" xfId="248"/>
    <cellStyle name="20% - Accent3 38" xfId="249"/>
    <cellStyle name="20% - Accent3 39" xfId="250"/>
    <cellStyle name="20% - Accent3 4" xfId="251"/>
    <cellStyle name="20% - Accent3 4 2" xfId="252"/>
    <cellStyle name="20% - Accent3 4 3" xfId="253"/>
    <cellStyle name="20% - Accent3 40" xfId="254"/>
    <cellStyle name="20% - Accent3 41" xfId="255"/>
    <cellStyle name="20% - Accent3 42" xfId="256"/>
    <cellStyle name="20% - Accent3 43" xfId="257"/>
    <cellStyle name="20% - Accent3 44" xfId="258"/>
    <cellStyle name="20% - Accent3 5" xfId="259"/>
    <cellStyle name="20% - Accent3 5 2" xfId="260"/>
    <cellStyle name="20% - Accent3 5 3" xfId="261"/>
    <cellStyle name="20% - Accent3 6" xfId="262"/>
    <cellStyle name="20% - Accent3 6 2" xfId="263"/>
    <cellStyle name="20% - Accent3 6 3" xfId="264"/>
    <cellStyle name="20% - Accent3 7" xfId="265"/>
    <cellStyle name="20% - Accent3 7 2" xfId="266"/>
    <cellStyle name="20% - Accent3 7 3" xfId="267"/>
    <cellStyle name="20% - Accent3 8" xfId="268"/>
    <cellStyle name="20% - Accent3 8 2" xfId="269"/>
    <cellStyle name="20% - Accent3 8 3" xfId="270"/>
    <cellStyle name="20% - Accent3 9" xfId="271"/>
    <cellStyle name="20% - Accent3 9 2" xfId="272"/>
    <cellStyle name="20% - Accent4 10" xfId="273"/>
    <cellStyle name="20% - Accent4 10 2" xfId="274"/>
    <cellStyle name="20% - Accent4 11" xfId="275"/>
    <cellStyle name="20% - Accent4 11 2" xfId="276"/>
    <cellStyle name="20% - Accent4 12" xfId="277"/>
    <cellStyle name="20% - Accent4 13" xfId="278"/>
    <cellStyle name="20% - Accent4 14" xfId="279"/>
    <cellStyle name="20% - Accent4 15" xfId="280"/>
    <cellStyle name="20% - Accent4 16" xfId="281"/>
    <cellStyle name="20% - Accent4 17" xfId="282"/>
    <cellStyle name="20% - Accent4 18" xfId="283"/>
    <cellStyle name="20% - Accent4 19" xfId="284"/>
    <cellStyle name="20% - Accent4 2" xfId="285"/>
    <cellStyle name="20% - Accent4 2 10" xfId="286"/>
    <cellStyle name="20% - Accent4 2 11" xfId="287"/>
    <cellStyle name="20% - Accent4 2 12" xfId="288"/>
    <cellStyle name="20% - Accent4 2 13" xfId="289"/>
    <cellStyle name="20% - Accent4 2 14" xfId="290"/>
    <cellStyle name="20% - Accent4 2 15" xfId="291"/>
    <cellStyle name="20% - Accent4 2 16" xfId="292"/>
    <cellStyle name="20% - Accent4 2 2" xfId="293"/>
    <cellStyle name="20% - Accent4 2 3" xfId="294"/>
    <cellStyle name="20% - Accent4 2 4" xfId="295"/>
    <cellStyle name="20% - Accent4 2 5" xfId="296"/>
    <cellStyle name="20% - Accent4 2 6" xfId="297"/>
    <cellStyle name="20% - Accent4 2 7" xfId="298"/>
    <cellStyle name="20% - Accent4 2 8" xfId="299"/>
    <cellStyle name="20% - Accent4 2 9" xfId="300"/>
    <cellStyle name="20% - Accent4 20" xfId="301"/>
    <cellStyle name="20% - Accent4 21" xfId="302"/>
    <cellStyle name="20% - Accent4 22" xfId="303"/>
    <cellStyle name="20% - Accent4 23" xfId="304"/>
    <cellStyle name="20% - Accent4 24" xfId="305"/>
    <cellStyle name="20% - Accent4 25" xfId="306"/>
    <cellStyle name="20% - Accent4 26" xfId="307"/>
    <cellStyle name="20% - Accent4 27" xfId="308"/>
    <cellStyle name="20% - Accent4 28" xfId="309"/>
    <cellStyle name="20% - Accent4 29" xfId="310"/>
    <cellStyle name="20% - Accent4 3" xfId="311"/>
    <cellStyle name="20% - Accent4 3 2" xfId="312"/>
    <cellStyle name="20% - Accent4 3 2 2" xfId="313"/>
    <cellStyle name="20% - Accent4 3 3" xfId="314"/>
    <cellStyle name="20% - Accent4 3 4" xfId="315"/>
    <cellStyle name="20% - Accent4 30" xfId="316"/>
    <cellStyle name="20% - Accent4 31" xfId="317"/>
    <cellStyle name="20% - Accent4 32" xfId="318"/>
    <cellStyle name="20% - Accent4 33" xfId="319"/>
    <cellStyle name="20% - Accent4 34" xfId="320"/>
    <cellStyle name="20% - Accent4 35" xfId="321"/>
    <cellStyle name="20% - Accent4 36" xfId="322"/>
    <cellStyle name="20% - Accent4 37" xfId="323"/>
    <cellStyle name="20% - Accent4 38" xfId="324"/>
    <cellStyle name="20% - Accent4 39" xfId="325"/>
    <cellStyle name="20% - Accent4 4" xfId="326"/>
    <cellStyle name="20% - Accent4 4 2" xfId="327"/>
    <cellStyle name="20% - Accent4 4 3" xfId="328"/>
    <cellStyle name="20% - Accent4 40" xfId="329"/>
    <cellStyle name="20% - Accent4 41" xfId="330"/>
    <cellStyle name="20% - Accent4 42" xfId="331"/>
    <cellStyle name="20% - Accent4 43" xfId="332"/>
    <cellStyle name="20% - Accent4 5" xfId="333"/>
    <cellStyle name="20% - Accent4 5 2" xfId="334"/>
    <cellStyle name="20% - Accent4 5 3" xfId="335"/>
    <cellStyle name="20% - Accent4 6" xfId="336"/>
    <cellStyle name="20% - Accent4 6 2" xfId="337"/>
    <cellStyle name="20% - Accent4 6 3" xfId="338"/>
    <cellStyle name="20% - Accent4 7" xfId="339"/>
    <cellStyle name="20% - Accent4 7 2" xfId="340"/>
    <cellStyle name="20% - Accent4 7 3" xfId="341"/>
    <cellStyle name="20% - Accent4 8" xfId="342"/>
    <cellStyle name="20% - Accent4 8 2" xfId="343"/>
    <cellStyle name="20% - Accent4 8 3" xfId="344"/>
    <cellStyle name="20% - Accent4 9" xfId="345"/>
    <cellStyle name="20% - Accent4 9 2" xfId="346"/>
    <cellStyle name="20% - Accent5 10" xfId="347"/>
    <cellStyle name="20% - Accent5 10 2" xfId="348"/>
    <cellStyle name="20% - Accent5 11" xfId="349"/>
    <cellStyle name="20% - Accent5 11 2" xfId="350"/>
    <cellStyle name="20% - Accent5 12" xfId="351"/>
    <cellStyle name="20% - Accent5 13" xfId="352"/>
    <cellStyle name="20% - Accent5 14" xfId="353"/>
    <cellStyle name="20% - Accent5 15" xfId="354"/>
    <cellStyle name="20% - Accent5 16" xfId="355"/>
    <cellStyle name="20% - Accent5 17" xfId="356"/>
    <cellStyle name="20% - Accent5 18" xfId="357"/>
    <cellStyle name="20% - Accent5 19" xfId="358"/>
    <cellStyle name="20% - Accent5 2" xfId="359"/>
    <cellStyle name="20% - Accent5 2 10" xfId="360"/>
    <cellStyle name="20% - Accent5 2 11" xfId="361"/>
    <cellStyle name="20% - Accent5 2 12" xfId="362"/>
    <cellStyle name="20% - Accent5 2 13" xfId="363"/>
    <cellStyle name="20% - Accent5 2 14" xfId="364"/>
    <cellStyle name="20% - Accent5 2 15" xfId="365"/>
    <cellStyle name="20% - Accent5 2 2" xfId="366"/>
    <cellStyle name="20% - Accent5 2 3" xfId="367"/>
    <cellStyle name="20% - Accent5 2 4" xfId="368"/>
    <cellStyle name="20% - Accent5 2 5" xfId="369"/>
    <cellStyle name="20% - Accent5 2 6" xfId="370"/>
    <cellStyle name="20% - Accent5 2 7" xfId="371"/>
    <cellStyle name="20% - Accent5 2 8" xfId="372"/>
    <cellStyle name="20% - Accent5 2 9" xfId="373"/>
    <cellStyle name="20% - Accent5 20" xfId="374"/>
    <cellStyle name="20% - Accent5 21" xfId="375"/>
    <cellStyle name="20% - Accent5 22" xfId="376"/>
    <cellStyle name="20% - Accent5 23" xfId="377"/>
    <cellStyle name="20% - Accent5 24" xfId="378"/>
    <cellStyle name="20% - Accent5 25" xfId="379"/>
    <cellStyle name="20% - Accent5 26" xfId="380"/>
    <cellStyle name="20% - Accent5 27" xfId="381"/>
    <cellStyle name="20% - Accent5 28" xfId="382"/>
    <cellStyle name="20% - Accent5 29" xfId="383"/>
    <cellStyle name="20% - Accent5 3" xfId="384"/>
    <cellStyle name="20% - Accent5 3 2" xfId="385"/>
    <cellStyle name="20% - Accent5 30" xfId="386"/>
    <cellStyle name="20% - Accent5 31" xfId="387"/>
    <cellStyle name="20% - Accent5 32" xfId="388"/>
    <cellStyle name="20% - Accent5 33" xfId="389"/>
    <cellStyle name="20% - Accent5 34" xfId="390"/>
    <cellStyle name="20% - Accent5 35" xfId="391"/>
    <cellStyle name="20% - Accent5 36" xfId="392"/>
    <cellStyle name="20% - Accent5 37" xfId="393"/>
    <cellStyle name="20% - Accent5 38" xfId="394"/>
    <cellStyle name="20% - Accent5 39" xfId="395"/>
    <cellStyle name="20% - Accent5 4" xfId="396"/>
    <cellStyle name="20% - Accent5 40" xfId="397"/>
    <cellStyle name="20% - Accent5 41" xfId="398"/>
    <cellStyle name="20% - Accent5 42" xfId="399"/>
    <cellStyle name="20% - Accent5 43" xfId="400"/>
    <cellStyle name="20% - Accent5 5" xfId="401"/>
    <cellStyle name="20% - Accent5 6" xfId="402"/>
    <cellStyle name="20% - Accent5 7" xfId="403"/>
    <cellStyle name="20% - Accent5 8" xfId="404"/>
    <cellStyle name="20% - Accent5 9" xfId="405"/>
    <cellStyle name="20% - Accent5 9 2" xfId="406"/>
    <cellStyle name="20% - Accent6 10" xfId="407"/>
    <cellStyle name="20% - Accent6 10 2" xfId="408"/>
    <cellStyle name="20% - Accent6 11" xfId="409"/>
    <cellStyle name="20% - Accent6 11 2" xfId="410"/>
    <cellStyle name="20% - Accent6 12" xfId="411"/>
    <cellStyle name="20% - Accent6 13" xfId="412"/>
    <cellStyle name="20% - Accent6 14" xfId="413"/>
    <cellStyle name="20% - Accent6 15" xfId="414"/>
    <cellStyle name="20% - Accent6 16" xfId="415"/>
    <cellStyle name="20% - Accent6 17" xfId="416"/>
    <cellStyle name="20% - Accent6 18" xfId="417"/>
    <cellStyle name="20% - Accent6 19" xfId="418"/>
    <cellStyle name="20% - Accent6 2" xfId="419"/>
    <cellStyle name="20% - Accent6 2 10" xfId="420"/>
    <cellStyle name="20% - Accent6 2 11" xfId="421"/>
    <cellStyle name="20% - Accent6 2 12" xfId="422"/>
    <cellStyle name="20% - Accent6 2 13" xfId="423"/>
    <cellStyle name="20% - Accent6 2 14" xfId="424"/>
    <cellStyle name="20% - Accent6 2 15" xfId="425"/>
    <cellStyle name="20% - Accent6 2 16" xfId="426"/>
    <cellStyle name="20% - Accent6 2 2" xfId="427"/>
    <cellStyle name="20% - Accent6 2 3" xfId="428"/>
    <cellStyle name="20% - Accent6 2 4" xfId="429"/>
    <cellStyle name="20% - Accent6 2 5" xfId="430"/>
    <cellStyle name="20% - Accent6 2 6" xfId="431"/>
    <cellStyle name="20% - Accent6 2 7" xfId="432"/>
    <cellStyle name="20% - Accent6 2 8" xfId="433"/>
    <cellStyle name="20% - Accent6 2 9" xfId="434"/>
    <cellStyle name="20% - Accent6 20" xfId="435"/>
    <cellStyle name="20% - Accent6 21" xfId="436"/>
    <cellStyle name="20% - Accent6 22" xfId="437"/>
    <cellStyle name="20% - Accent6 23" xfId="438"/>
    <cellStyle name="20% - Accent6 24" xfId="439"/>
    <cellStyle name="20% - Accent6 25" xfId="440"/>
    <cellStyle name="20% - Accent6 26" xfId="441"/>
    <cellStyle name="20% - Accent6 27" xfId="442"/>
    <cellStyle name="20% - Accent6 28" xfId="443"/>
    <cellStyle name="20% - Accent6 29" xfId="444"/>
    <cellStyle name="20% - Accent6 3" xfId="445"/>
    <cellStyle name="20% - Accent6 3 2" xfId="446"/>
    <cellStyle name="20% - Accent6 3 2 2" xfId="447"/>
    <cellStyle name="20% - Accent6 3 3" xfId="448"/>
    <cellStyle name="20% - Accent6 3 4" xfId="449"/>
    <cellStyle name="20% - Accent6 30" xfId="450"/>
    <cellStyle name="20% - Accent6 31" xfId="451"/>
    <cellStyle name="20% - Accent6 32" xfId="452"/>
    <cellStyle name="20% - Accent6 33" xfId="453"/>
    <cellStyle name="20% - Accent6 34" xfId="454"/>
    <cellStyle name="20% - Accent6 35" xfId="455"/>
    <cellStyle name="20% - Accent6 36" xfId="456"/>
    <cellStyle name="20% - Accent6 37" xfId="457"/>
    <cellStyle name="20% - Accent6 38" xfId="458"/>
    <cellStyle name="20% - Accent6 39" xfId="459"/>
    <cellStyle name="20% - Accent6 4" xfId="460"/>
    <cellStyle name="20% - Accent6 4 2" xfId="461"/>
    <cellStyle name="20% - Accent6 4 3" xfId="462"/>
    <cellStyle name="20% - Accent6 40" xfId="463"/>
    <cellStyle name="20% - Accent6 41" xfId="464"/>
    <cellStyle name="20% - Accent6 42" xfId="465"/>
    <cellStyle name="20% - Accent6 43" xfId="466"/>
    <cellStyle name="20% - Accent6 44" xfId="467"/>
    <cellStyle name="20% - Accent6 44 2" xfId="468"/>
    <cellStyle name="20% - Accent6 44 2 2" xfId="469"/>
    <cellStyle name="20% - Accent6 44 2 2 2" xfId="470"/>
    <cellStyle name="20% - Accent6 44 2 2 2 2" xfId="471"/>
    <cellStyle name="20% - Accent6 44 2 2 3" xfId="472"/>
    <cellStyle name="20% - Accent6 44 2 3" xfId="473"/>
    <cellStyle name="20% - Accent6 44 2 3 2" xfId="474"/>
    <cellStyle name="20% - Accent6 44 2 3 2 2" xfId="475"/>
    <cellStyle name="20% - Accent6 44 2 3 3" xfId="476"/>
    <cellStyle name="20% - Accent6 44 2 4" xfId="477"/>
    <cellStyle name="20% - Accent6 44 2 4 2" xfId="478"/>
    <cellStyle name="20% - Accent6 44 2 5" xfId="479"/>
    <cellStyle name="20% - Accent6 44 3" xfId="480"/>
    <cellStyle name="20% - Accent6 44 3 2" xfId="481"/>
    <cellStyle name="20% - Accent6 44 3 2 2" xfId="482"/>
    <cellStyle name="20% - Accent6 44 3 3" xfId="483"/>
    <cellStyle name="20% - Accent6 44 4" xfId="484"/>
    <cellStyle name="20% - Accent6 44 4 2" xfId="485"/>
    <cellStyle name="20% - Accent6 44 4 2 2" xfId="486"/>
    <cellStyle name="20% - Accent6 44 4 3" xfId="487"/>
    <cellStyle name="20% - Accent6 44 5" xfId="488"/>
    <cellStyle name="20% - Accent6 44 5 2" xfId="489"/>
    <cellStyle name="20% - Accent6 44 6" xfId="490"/>
    <cellStyle name="20% - Accent6 5" xfId="491"/>
    <cellStyle name="20% - Accent6 5 2" xfId="492"/>
    <cellStyle name="20% - Accent6 5 3" xfId="493"/>
    <cellStyle name="20% - Accent6 6" xfId="494"/>
    <cellStyle name="20% - Accent6 6 2" xfId="495"/>
    <cellStyle name="20% - Accent6 6 3" xfId="496"/>
    <cellStyle name="20% - Accent6 7" xfId="497"/>
    <cellStyle name="20% - Accent6 7 2" xfId="498"/>
    <cellStyle name="20% - Accent6 7 3" xfId="499"/>
    <cellStyle name="20% - Accent6 8" xfId="500"/>
    <cellStyle name="20% - Accent6 8 2" xfId="501"/>
    <cellStyle name="20% - Accent6 8 3" xfId="502"/>
    <cellStyle name="20% - Accent6 9" xfId="503"/>
    <cellStyle name="20% - Accent6 9 2" xfId="504"/>
    <cellStyle name="20% - Akzent1" xfId="505"/>
    <cellStyle name="20% - Akzent2" xfId="506"/>
    <cellStyle name="20% - Akzent3" xfId="507"/>
    <cellStyle name="20% - Akzent4" xfId="508"/>
    <cellStyle name="20% - Akzent5" xfId="509"/>
    <cellStyle name="20% - Akzent6" xfId="510"/>
    <cellStyle name="2x indented GHG Textfiels" xfId="511"/>
    <cellStyle name="40% - Accent1 10" xfId="512"/>
    <cellStyle name="40% - Accent1 10 2" xfId="513"/>
    <cellStyle name="40% - Accent1 11" xfId="514"/>
    <cellStyle name="40% - Accent1 11 2" xfId="515"/>
    <cellStyle name="40% - Accent1 12" xfId="516"/>
    <cellStyle name="40% - Accent1 13" xfId="517"/>
    <cellStyle name="40% - Accent1 14" xfId="518"/>
    <cellStyle name="40% - Accent1 15" xfId="519"/>
    <cellStyle name="40% - Accent1 16" xfId="520"/>
    <cellStyle name="40% - Accent1 17" xfId="521"/>
    <cellStyle name="40% - Accent1 18" xfId="522"/>
    <cellStyle name="40% - Accent1 19" xfId="523"/>
    <cellStyle name="40% - Accent1 2" xfId="524"/>
    <cellStyle name="40% - Accent1 2 10" xfId="525"/>
    <cellStyle name="40% - Accent1 2 11" xfId="526"/>
    <cellStyle name="40% - Accent1 2 12" xfId="527"/>
    <cellStyle name="40% - Accent1 2 13" xfId="528"/>
    <cellStyle name="40% - Accent1 2 14" xfId="529"/>
    <cellStyle name="40% - Accent1 2 15" xfId="530"/>
    <cellStyle name="40% - Accent1 2 16" xfId="531"/>
    <cellStyle name="40% - Accent1 2 2" xfId="532"/>
    <cellStyle name="40% - Accent1 2 3" xfId="533"/>
    <cellStyle name="40% - Accent1 2 4" xfId="534"/>
    <cellStyle name="40% - Accent1 2 5" xfId="535"/>
    <cellStyle name="40% - Accent1 2 6" xfId="536"/>
    <cellStyle name="40% - Accent1 2 7" xfId="537"/>
    <cellStyle name="40% - Accent1 2 8" xfId="538"/>
    <cellStyle name="40% - Accent1 2 9" xfId="539"/>
    <cellStyle name="40% - Accent1 20" xfId="540"/>
    <cellStyle name="40% - Accent1 21" xfId="541"/>
    <cellStyle name="40% - Accent1 22" xfId="542"/>
    <cellStyle name="40% - Accent1 23" xfId="543"/>
    <cellStyle name="40% - Accent1 24" xfId="544"/>
    <cellStyle name="40% - Accent1 25" xfId="545"/>
    <cellStyle name="40% - Accent1 26" xfId="546"/>
    <cellStyle name="40% - Accent1 27" xfId="547"/>
    <cellStyle name="40% - Accent1 28" xfId="548"/>
    <cellStyle name="40% - Accent1 29" xfId="549"/>
    <cellStyle name="40% - Accent1 3" xfId="550"/>
    <cellStyle name="40% - Accent1 3 2" xfId="551"/>
    <cellStyle name="40% - Accent1 3 2 2" xfId="552"/>
    <cellStyle name="40% - Accent1 3 3" xfId="553"/>
    <cellStyle name="40% - Accent1 3 4" xfId="554"/>
    <cellStyle name="40% - Accent1 30" xfId="555"/>
    <cellStyle name="40% - Accent1 31" xfId="556"/>
    <cellStyle name="40% - Accent1 32" xfId="557"/>
    <cellStyle name="40% - Accent1 33" xfId="558"/>
    <cellStyle name="40% - Accent1 34" xfId="559"/>
    <cellStyle name="40% - Accent1 35" xfId="560"/>
    <cellStyle name="40% - Accent1 36" xfId="561"/>
    <cellStyle name="40% - Accent1 37" xfId="562"/>
    <cellStyle name="40% - Accent1 38" xfId="563"/>
    <cellStyle name="40% - Accent1 39" xfId="564"/>
    <cellStyle name="40% - Accent1 4" xfId="565"/>
    <cellStyle name="40% - Accent1 4 2" xfId="566"/>
    <cellStyle name="40% - Accent1 4 3" xfId="567"/>
    <cellStyle name="40% - Accent1 40" xfId="568"/>
    <cellStyle name="40% - Accent1 41" xfId="569"/>
    <cellStyle name="40% - Accent1 42" xfId="570"/>
    <cellStyle name="40% - Accent1 43" xfId="571"/>
    <cellStyle name="40% - Accent1 5" xfId="572"/>
    <cellStyle name="40% - Accent1 5 2" xfId="573"/>
    <cellStyle name="40% - Accent1 5 3" xfId="574"/>
    <cellStyle name="40% - Accent1 6" xfId="575"/>
    <cellStyle name="40% - Accent1 6 2" xfId="576"/>
    <cellStyle name="40% - Accent1 6 3" xfId="577"/>
    <cellStyle name="40% - Accent1 7" xfId="578"/>
    <cellStyle name="40% - Accent1 7 2" xfId="579"/>
    <cellStyle name="40% - Accent1 7 3" xfId="580"/>
    <cellStyle name="40% - Accent1 8" xfId="581"/>
    <cellStyle name="40% - Accent1 8 2" xfId="582"/>
    <cellStyle name="40% - Accent1 8 3" xfId="583"/>
    <cellStyle name="40% - Accent1 9" xfId="584"/>
    <cellStyle name="40% - Accent1 9 2" xfId="585"/>
    <cellStyle name="40% - Accent2 10" xfId="586"/>
    <cellStyle name="40% - Accent2 10 2" xfId="587"/>
    <cellStyle name="40% - Accent2 11" xfId="588"/>
    <cellStyle name="40% - Accent2 11 2" xfId="589"/>
    <cellStyle name="40% - Accent2 12" xfId="590"/>
    <cellStyle name="40% - Accent2 13" xfId="591"/>
    <cellStyle name="40% - Accent2 14" xfId="592"/>
    <cellStyle name="40% - Accent2 15" xfId="593"/>
    <cellStyle name="40% - Accent2 16" xfId="594"/>
    <cellStyle name="40% - Accent2 17" xfId="595"/>
    <cellStyle name="40% - Accent2 18" xfId="596"/>
    <cellStyle name="40% - Accent2 19" xfId="597"/>
    <cellStyle name="40% - Accent2 2" xfId="598"/>
    <cellStyle name="40% - Accent2 2 10" xfId="599"/>
    <cellStyle name="40% - Accent2 2 11" xfId="600"/>
    <cellStyle name="40% - Accent2 2 12" xfId="601"/>
    <cellStyle name="40% - Accent2 2 13" xfId="602"/>
    <cellStyle name="40% - Accent2 2 14" xfId="603"/>
    <cellStyle name="40% - Accent2 2 15" xfId="604"/>
    <cellStyle name="40% - Accent2 2 2" xfId="605"/>
    <cellStyle name="40% - Accent2 2 3" xfId="606"/>
    <cellStyle name="40% - Accent2 2 4" xfId="607"/>
    <cellStyle name="40% - Accent2 2 5" xfId="608"/>
    <cellStyle name="40% - Accent2 2 6" xfId="609"/>
    <cellStyle name="40% - Accent2 2 7" xfId="610"/>
    <cellStyle name="40% - Accent2 2 8" xfId="611"/>
    <cellStyle name="40% - Accent2 2 9" xfId="612"/>
    <cellStyle name="40% - Accent2 20" xfId="613"/>
    <cellStyle name="40% - Accent2 21" xfId="614"/>
    <cellStyle name="40% - Accent2 22" xfId="615"/>
    <cellStyle name="40% - Accent2 23" xfId="616"/>
    <cellStyle name="40% - Accent2 24" xfId="617"/>
    <cellStyle name="40% - Accent2 25" xfId="618"/>
    <cellStyle name="40% - Accent2 26" xfId="619"/>
    <cellStyle name="40% - Accent2 27" xfId="620"/>
    <cellStyle name="40% - Accent2 28" xfId="621"/>
    <cellStyle name="40% - Accent2 29" xfId="622"/>
    <cellStyle name="40% - Accent2 3" xfId="623"/>
    <cellStyle name="40% - Accent2 3 2" xfId="624"/>
    <cellStyle name="40% - Accent2 30" xfId="625"/>
    <cellStyle name="40% - Accent2 31" xfId="626"/>
    <cellStyle name="40% - Accent2 32" xfId="627"/>
    <cellStyle name="40% - Accent2 33" xfId="628"/>
    <cellStyle name="40% - Accent2 34" xfId="629"/>
    <cellStyle name="40% - Accent2 35" xfId="630"/>
    <cellStyle name="40% - Accent2 36" xfId="631"/>
    <cellStyle name="40% - Accent2 37" xfId="632"/>
    <cellStyle name="40% - Accent2 38" xfId="633"/>
    <cellStyle name="40% - Accent2 39" xfId="634"/>
    <cellStyle name="40% - Accent2 4" xfId="635"/>
    <cellStyle name="40% - Accent2 40" xfId="636"/>
    <cellStyle name="40% - Accent2 41" xfId="637"/>
    <cellStyle name="40% - Accent2 42" xfId="638"/>
    <cellStyle name="40% - Accent2 43" xfId="639"/>
    <cellStyle name="40% - Accent2 5" xfId="640"/>
    <cellStyle name="40% - Accent2 6" xfId="641"/>
    <cellStyle name="40% - Accent2 7" xfId="642"/>
    <cellStyle name="40% - Accent2 8" xfId="643"/>
    <cellStyle name="40% - Accent2 9" xfId="644"/>
    <cellStyle name="40% - Accent2 9 2" xfId="645"/>
    <cellStyle name="40% - Accent3 10" xfId="646"/>
    <cellStyle name="40% - Accent3 10 2" xfId="647"/>
    <cellStyle name="40% - Accent3 11" xfId="648"/>
    <cellStyle name="40% - Accent3 11 2" xfId="649"/>
    <cellStyle name="40% - Accent3 12" xfId="650"/>
    <cellStyle name="40% - Accent3 13" xfId="651"/>
    <cellStyle name="40% - Accent3 14" xfId="652"/>
    <cellStyle name="40% - Accent3 15" xfId="653"/>
    <cellStyle name="40% - Accent3 16" xfId="654"/>
    <cellStyle name="40% - Accent3 17" xfId="655"/>
    <cellStyle name="40% - Accent3 18" xfId="656"/>
    <cellStyle name="40% - Accent3 19" xfId="657"/>
    <cellStyle name="40% - Accent3 2" xfId="658"/>
    <cellStyle name="40% - Accent3 2 10" xfId="659"/>
    <cellStyle name="40% - Accent3 2 11" xfId="660"/>
    <cellStyle name="40% - Accent3 2 12" xfId="661"/>
    <cellStyle name="40% - Accent3 2 13" xfId="662"/>
    <cellStyle name="40% - Accent3 2 14" xfId="663"/>
    <cellStyle name="40% - Accent3 2 15" xfId="664"/>
    <cellStyle name="40% - Accent3 2 16" xfId="665"/>
    <cellStyle name="40% - Accent3 2 2" xfId="666"/>
    <cellStyle name="40% - Accent3 2 3" xfId="667"/>
    <cellStyle name="40% - Accent3 2 4" xfId="668"/>
    <cellStyle name="40% - Accent3 2 5" xfId="669"/>
    <cellStyle name="40% - Accent3 2 6" xfId="670"/>
    <cellStyle name="40% - Accent3 2 7" xfId="671"/>
    <cellStyle name="40% - Accent3 2 8" xfId="672"/>
    <cellStyle name="40% - Accent3 2 9" xfId="673"/>
    <cellStyle name="40% - Accent3 20" xfId="674"/>
    <cellStyle name="40% - Accent3 21" xfId="675"/>
    <cellStyle name="40% - Accent3 22" xfId="676"/>
    <cellStyle name="40% - Accent3 23" xfId="677"/>
    <cellStyle name="40% - Accent3 24" xfId="678"/>
    <cellStyle name="40% - Accent3 25" xfId="679"/>
    <cellStyle name="40% - Accent3 26" xfId="680"/>
    <cellStyle name="40% - Accent3 27" xfId="681"/>
    <cellStyle name="40% - Accent3 28" xfId="682"/>
    <cellStyle name="40% - Accent3 29" xfId="683"/>
    <cellStyle name="40% - Accent3 3" xfId="684"/>
    <cellStyle name="40% - Accent3 3 2" xfId="685"/>
    <cellStyle name="40% - Accent3 3 2 2" xfId="686"/>
    <cellStyle name="40% - Accent3 3 3" xfId="687"/>
    <cellStyle name="40% - Accent3 3 4" xfId="688"/>
    <cellStyle name="40% - Accent3 30" xfId="689"/>
    <cellStyle name="40% - Accent3 31" xfId="690"/>
    <cellStyle name="40% - Accent3 32" xfId="691"/>
    <cellStyle name="40% - Accent3 33" xfId="692"/>
    <cellStyle name="40% - Accent3 34" xfId="693"/>
    <cellStyle name="40% - Accent3 35" xfId="694"/>
    <cellStyle name="40% - Accent3 36" xfId="695"/>
    <cellStyle name="40% - Accent3 37" xfId="696"/>
    <cellStyle name="40% - Accent3 38" xfId="697"/>
    <cellStyle name="40% - Accent3 39" xfId="698"/>
    <cellStyle name="40% - Accent3 4" xfId="699"/>
    <cellStyle name="40% - Accent3 4 2" xfId="700"/>
    <cellStyle name="40% - Accent3 4 3" xfId="701"/>
    <cellStyle name="40% - Accent3 40" xfId="702"/>
    <cellStyle name="40% - Accent3 41" xfId="703"/>
    <cellStyle name="40% - Accent3 42" xfId="704"/>
    <cellStyle name="40% - Accent3 43" xfId="705"/>
    <cellStyle name="40% - Accent3 5" xfId="706"/>
    <cellStyle name="40% - Accent3 5 2" xfId="707"/>
    <cellStyle name="40% - Accent3 5 3" xfId="708"/>
    <cellStyle name="40% - Accent3 6" xfId="709"/>
    <cellStyle name="40% - Accent3 6 2" xfId="710"/>
    <cellStyle name="40% - Accent3 6 3" xfId="711"/>
    <cellStyle name="40% - Accent3 7" xfId="712"/>
    <cellStyle name="40% - Accent3 7 2" xfId="713"/>
    <cellStyle name="40% - Accent3 7 3" xfId="714"/>
    <cellStyle name="40% - Accent3 8" xfId="715"/>
    <cellStyle name="40% - Accent3 8 2" xfId="716"/>
    <cellStyle name="40% - Accent3 8 3" xfId="717"/>
    <cellStyle name="40% - Accent3 9" xfId="718"/>
    <cellStyle name="40% - Accent3 9 2" xfId="719"/>
    <cellStyle name="40% - Accent4 10" xfId="720"/>
    <cellStyle name="40% - Accent4 10 2" xfId="721"/>
    <cellStyle name="40% - Accent4 11" xfId="722"/>
    <cellStyle name="40% - Accent4 11 2" xfId="723"/>
    <cellStyle name="40% - Accent4 12" xfId="724"/>
    <cellStyle name="40% - Accent4 13" xfId="725"/>
    <cellStyle name="40% - Accent4 14" xfId="726"/>
    <cellStyle name="40% - Accent4 15" xfId="727"/>
    <cellStyle name="40% - Accent4 16" xfId="728"/>
    <cellStyle name="40% - Accent4 17" xfId="729"/>
    <cellStyle name="40% - Accent4 18" xfId="730"/>
    <cellStyle name="40% - Accent4 19" xfId="731"/>
    <cellStyle name="40% - Accent4 2" xfId="732"/>
    <cellStyle name="40% - Accent4 2 10" xfId="733"/>
    <cellStyle name="40% - Accent4 2 11" xfId="734"/>
    <cellStyle name="40% - Accent4 2 12" xfId="735"/>
    <cellStyle name="40% - Accent4 2 13" xfId="736"/>
    <cellStyle name="40% - Accent4 2 14" xfId="737"/>
    <cellStyle name="40% - Accent4 2 15" xfId="738"/>
    <cellStyle name="40% - Accent4 2 16" xfId="739"/>
    <cellStyle name="40% - Accent4 2 2" xfId="740"/>
    <cellStyle name="40% - Accent4 2 3" xfId="741"/>
    <cellStyle name="40% - Accent4 2 4" xfId="742"/>
    <cellStyle name="40% - Accent4 2 5" xfId="743"/>
    <cellStyle name="40% - Accent4 2 6" xfId="744"/>
    <cellStyle name="40% - Accent4 2 7" xfId="745"/>
    <cellStyle name="40% - Accent4 2 8" xfId="746"/>
    <cellStyle name="40% - Accent4 2 9" xfId="747"/>
    <cellStyle name="40% - Accent4 20" xfId="748"/>
    <cellStyle name="40% - Accent4 21" xfId="749"/>
    <cellStyle name="40% - Accent4 22" xfId="750"/>
    <cellStyle name="40% - Accent4 23" xfId="751"/>
    <cellStyle name="40% - Accent4 24" xfId="752"/>
    <cellStyle name="40% - Accent4 25" xfId="753"/>
    <cellStyle name="40% - Accent4 26" xfId="754"/>
    <cellStyle name="40% - Accent4 27" xfId="755"/>
    <cellStyle name="40% - Accent4 28" xfId="756"/>
    <cellStyle name="40% - Accent4 29" xfId="757"/>
    <cellStyle name="40% - Accent4 3" xfId="758"/>
    <cellStyle name="40% - Accent4 3 2" xfId="759"/>
    <cellStyle name="40% - Accent4 3 2 2" xfId="760"/>
    <cellStyle name="40% - Accent4 3 3" xfId="761"/>
    <cellStyle name="40% - Accent4 3 4" xfId="762"/>
    <cellStyle name="40% - Accent4 30" xfId="763"/>
    <cellStyle name="40% - Accent4 31" xfId="764"/>
    <cellStyle name="40% - Accent4 32" xfId="765"/>
    <cellStyle name="40% - Accent4 33" xfId="766"/>
    <cellStyle name="40% - Accent4 34" xfId="767"/>
    <cellStyle name="40% - Accent4 35" xfId="768"/>
    <cellStyle name="40% - Accent4 36" xfId="769"/>
    <cellStyle name="40% - Accent4 37" xfId="770"/>
    <cellStyle name="40% - Accent4 38" xfId="771"/>
    <cellStyle name="40% - Accent4 39" xfId="772"/>
    <cellStyle name="40% - Accent4 4" xfId="773"/>
    <cellStyle name="40% - Accent4 4 2" xfId="774"/>
    <cellStyle name="40% - Accent4 4 3" xfId="775"/>
    <cellStyle name="40% - Accent4 40" xfId="776"/>
    <cellStyle name="40% - Accent4 41" xfId="777"/>
    <cellStyle name="40% - Accent4 42" xfId="778"/>
    <cellStyle name="40% - Accent4 43" xfId="779"/>
    <cellStyle name="40% - Accent4 5" xfId="780"/>
    <cellStyle name="40% - Accent4 5 2" xfId="781"/>
    <cellStyle name="40% - Accent4 5 3" xfId="782"/>
    <cellStyle name="40% - Accent4 6" xfId="783"/>
    <cellStyle name="40% - Accent4 6 2" xfId="784"/>
    <cellStyle name="40% - Accent4 6 3" xfId="785"/>
    <cellStyle name="40% - Accent4 7" xfId="786"/>
    <cellStyle name="40% - Accent4 7 2" xfId="787"/>
    <cellStyle name="40% - Accent4 7 3" xfId="788"/>
    <cellStyle name="40% - Accent4 8" xfId="789"/>
    <cellStyle name="40% - Accent4 8 2" xfId="790"/>
    <cellStyle name="40% - Accent4 8 3" xfId="791"/>
    <cellStyle name="40% - Accent4 9" xfId="792"/>
    <cellStyle name="40% - Accent4 9 2" xfId="793"/>
    <cellStyle name="40% - Accent5 10" xfId="794"/>
    <cellStyle name="40% - Accent5 10 2" xfId="795"/>
    <cellStyle name="40% - Accent5 11" xfId="796"/>
    <cellStyle name="40% - Accent5 11 2" xfId="797"/>
    <cellStyle name="40% - Accent5 12" xfId="798"/>
    <cellStyle name="40% - Accent5 13" xfId="799"/>
    <cellStyle name="40% - Accent5 14" xfId="800"/>
    <cellStyle name="40% - Accent5 15" xfId="801"/>
    <cellStyle name="40% - Accent5 16" xfId="802"/>
    <cellStyle name="40% - Accent5 17" xfId="803"/>
    <cellStyle name="40% - Accent5 18" xfId="804"/>
    <cellStyle name="40% - Accent5 19" xfId="805"/>
    <cellStyle name="40% - Accent5 2" xfId="806"/>
    <cellStyle name="40% - Accent5 2 10" xfId="807"/>
    <cellStyle name="40% - Accent5 2 11" xfId="808"/>
    <cellStyle name="40% - Accent5 2 12" xfId="809"/>
    <cellStyle name="40% - Accent5 2 13" xfId="810"/>
    <cellStyle name="40% - Accent5 2 14" xfId="811"/>
    <cellStyle name="40% - Accent5 2 15" xfId="812"/>
    <cellStyle name="40% - Accent5 2 16" xfId="813"/>
    <cellStyle name="40% - Accent5 2 2" xfId="814"/>
    <cellStyle name="40% - Accent5 2 3" xfId="815"/>
    <cellStyle name="40% - Accent5 2 4" xfId="816"/>
    <cellStyle name="40% - Accent5 2 5" xfId="817"/>
    <cellStyle name="40% - Accent5 2 6" xfId="818"/>
    <cellStyle name="40% - Accent5 2 7" xfId="819"/>
    <cellStyle name="40% - Accent5 2 8" xfId="820"/>
    <cellStyle name="40% - Accent5 2 9" xfId="821"/>
    <cellStyle name="40% - Accent5 20" xfId="822"/>
    <cellStyle name="40% - Accent5 21" xfId="823"/>
    <cellStyle name="40% - Accent5 22" xfId="824"/>
    <cellStyle name="40% - Accent5 23" xfId="825"/>
    <cellStyle name="40% - Accent5 24" xfId="826"/>
    <cellStyle name="40% - Accent5 25" xfId="827"/>
    <cellStyle name="40% - Accent5 26" xfId="828"/>
    <cellStyle name="40% - Accent5 27" xfId="829"/>
    <cellStyle name="40% - Accent5 28" xfId="830"/>
    <cellStyle name="40% - Accent5 29" xfId="831"/>
    <cellStyle name="40% - Accent5 3" xfId="832"/>
    <cellStyle name="40% - Accent5 3 2" xfId="833"/>
    <cellStyle name="40% - Accent5 3 2 2" xfId="834"/>
    <cellStyle name="40% - Accent5 3 3" xfId="835"/>
    <cellStyle name="40% - Accent5 3 4" xfId="836"/>
    <cellStyle name="40% - Accent5 30" xfId="837"/>
    <cellStyle name="40% - Accent5 31" xfId="838"/>
    <cellStyle name="40% - Accent5 32" xfId="839"/>
    <cellStyle name="40% - Accent5 33" xfId="840"/>
    <cellStyle name="40% - Accent5 34" xfId="841"/>
    <cellStyle name="40% - Accent5 35" xfId="842"/>
    <cellStyle name="40% - Accent5 36" xfId="843"/>
    <cellStyle name="40% - Accent5 37" xfId="844"/>
    <cellStyle name="40% - Accent5 38" xfId="845"/>
    <cellStyle name="40% - Accent5 39" xfId="846"/>
    <cellStyle name="40% - Accent5 4" xfId="847"/>
    <cellStyle name="40% - Accent5 4 2" xfId="848"/>
    <cellStyle name="40% - Accent5 4 3" xfId="849"/>
    <cellStyle name="40% - Accent5 40" xfId="850"/>
    <cellStyle name="40% - Accent5 41" xfId="851"/>
    <cellStyle name="40% - Accent5 42" xfId="852"/>
    <cellStyle name="40% - Accent5 43" xfId="853"/>
    <cellStyle name="40% - Accent5 5" xfId="854"/>
    <cellStyle name="40% - Accent5 5 2" xfId="855"/>
    <cellStyle name="40% - Accent5 5 3" xfId="856"/>
    <cellStyle name="40% - Accent5 6" xfId="857"/>
    <cellStyle name="40% - Accent5 6 2" xfId="858"/>
    <cellStyle name="40% - Accent5 6 3" xfId="859"/>
    <cellStyle name="40% - Accent5 7" xfId="860"/>
    <cellStyle name="40% - Accent5 7 2" xfId="861"/>
    <cellStyle name="40% - Accent5 7 3" xfId="862"/>
    <cellStyle name="40% - Accent5 8" xfId="863"/>
    <cellStyle name="40% - Accent5 8 2" xfId="864"/>
    <cellStyle name="40% - Accent5 8 3" xfId="865"/>
    <cellStyle name="40% - Accent5 9" xfId="866"/>
    <cellStyle name="40% - Accent5 9 2" xfId="867"/>
    <cellStyle name="40% - Accent6 10" xfId="868"/>
    <cellStyle name="40% - Accent6 10 2" xfId="869"/>
    <cellStyle name="40% - Accent6 11" xfId="870"/>
    <cellStyle name="40% - Accent6 11 2" xfId="871"/>
    <cellStyle name="40% - Accent6 12" xfId="872"/>
    <cellStyle name="40% - Accent6 13" xfId="873"/>
    <cellStyle name="40% - Accent6 14" xfId="874"/>
    <cellStyle name="40% - Accent6 15" xfId="875"/>
    <cellStyle name="40% - Accent6 16" xfId="876"/>
    <cellStyle name="40% - Accent6 17" xfId="877"/>
    <cellStyle name="40% - Accent6 18" xfId="878"/>
    <cellStyle name="40% - Accent6 19" xfId="879"/>
    <cellStyle name="40% - Accent6 2" xfId="880"/>
    <cellStyle name="40% - Accent6 2 10" xfId="881"/>
    <cellStyle name="40% - Accent6 2 11" xfId="882"/>
    <cellStyle name="40% - Accent6 2 12" xfId="883"/>
    <cellStyle name="40% - Accent6 2 13" xfId="884"/>
    <cellStyle name="40% - Accent6 2 14" xfId="885"/>
    <cellStyle name="40% - Accent6 2 15" xfId="886"/>
    <cellStyle name="40% - Accent6 2 16" xfId="887"/>
    <cellStyle name="40% - Accent6 2 2" xfId="888"/>
    <cellStyle name="40% - Accent6 2 3" xfId="889"/>
    <cellStyle name="40% - Accent6 2 4" xfId="890"/>
    <cellStyle name="40% - Accent6 2 5" xfId="891"/>
    <cellStyle name="40% - Accent6 2 6" xfId="892"/>
    <cellStyle name="40% - Accent6 2 7" xfId="893"/>
    <cellStyle name="40% - Accent6 2 8" xfId="894"/>
    <cellStyle name="40% - Accent6 2 9" xfId="895"/>
    <cellStyle name="40% - Accent6 20" xfId="896"/>
    <cellStyle name="40% - Accent6 21" xfId="897"/>
    <cellStyle name="40% - Accent6 22" xfId="898"/>
    <cellStyle name="40% - Accent6 23" xfId="899"/>
    <cellStyle name="40% - Accent6 24" xfId="900"/>
    <cellStyle name="40% - Accent6 25" xfId="901"/>
    <cellStyle name="40% - Accent6 26" xfId="902"/>
    <cellStyle name="40% - Accent6 27" xfId="903"/>
    <cellStyle name="40% - Accent6 28" xfId="904"/>
    <cellStyle name="40% - Accent6 29" xfId="905"/>
    <cellStyle name="40% - Accent6 3" xfId="906"/>
    <cellStyle name="40% - Accent6 3 2" xfId="907"/>
    <cellStyle name="40% - Accent6 3 2 2" xfId="908"/>
    <cellStyle name="40% - Accent6 3 3" xfId="909"/>
    <cellStyle name="40% - Accent6 3 4" xfId="910"/>
    <cellStyle name="40% - Accent6 30" xfId="911"/>
    <cellStyle name="40% - Accent6 31" xfId="912"/>
    <cellStyle name="40% - Accent6 32" xfId="913"/>
    <cellStyle name="40% - Accent6 33" xfId="914"/>
    <cellStyle name="40% - Accent6 34" xfId="915"/>
    <cellStyle name="40% - Accent6 35" xfId="916"/>
    <cellStyle name="40% - Accent6 36" xfId="917"/>
    <cellStyle name="40% - Accent6 37" xfId="918"/>
    <cellStyle name="40% - Accent6 38" xfId="919"/>
    <cellStyle name="40% - Accent6 39" xfId="920"/>
    <cellStyle name="40% - Accent6 4" xfId="921"/>
    <cellStyle name="40% - Accent6 4 2" xfId="922"/>
    <cellStyle name="40% - Accent6 4 3" xfId="923"/>
    <cellStyle name="40% - Accent6 40" xfId="924"/>
    <cellStyle name="40% - Accent6 41" xfId="925"/>
    <cellStyle name="40% - Accent6 42" xfId="926"/>
    <cellStyle name="40% - Accent6 43" xfId="927"/>
    <cellStyle name="40% - Accent6 5" xfId="928"/>
    <cellStyle name="40% - Accent6 5 2" xfId="929"/>
    <cellStyle name="40% - Accent6 5 3" xfId="930"/>
    <cellStyle name="40% - Accent6 6" xfId="931"/>
    <cellStyle name="40% - Accent6 6 2" xfId="932"/>
    <cellStyle name="40% - Accent6 6 3" xfId="933"/>
    <cellStyle name="40% - Accent6 7" xfId="934"/>
    <cellStyle name="40% - Accent6 7 2" xfId="935"/>
    <cellStyle name="40% - Accent6 7 3" xfId="936"/>
    <cellStyle name="40% - Accent6 8" xfId="937"/>
    <cellStyle name="40% - Accent6 8 2" xfId="938"/>
    <cellStyle name="40% - Accent6 8 3" xfId="939"/>
    <cellStyle name="40% - Accent6 9" xfId="940"/>
    <cellStyle name="40% - Accent6 9 2" xfId="941"/>
    <cellStyle name="40% - Akzent1" xfId="942"/>
    <cellStyle name="40% - Akzent2" xfId="943"/>
    <cellStyle name="40% - Akzent3" xfId="944"/>
    <cellStyle name="40% - Akzent4" xfId="945"/>
    <cellStyle name="40% - Akzent5" xfId="946"/>
    <cellStyle name="40% - Akzent6" xfId="947"/>
    <cellStyle name="5x indented GHG Textfiels" xfId="948"/>
    <cellStyle name="60% - Accent1 10" xfId="949"/>
    <cellStyle name="60% - Accent1 11" xfId="950"/>
    <cellStyle name="60% - Accent1 12" xfId="951"/>
    <cellStyle name="60% - Accent1 13" xfId="952"/>
    <cellStyle name="60% - Accent1 14" xfId="953"/>
    <cellStyle name="60% - Accent1 15" xfId="954"/>
    <cellStyle name="60% - Accent1 16" xfId="955"/>
    <cellStyle name="60% - Accent1 17" xfId="956"/>
    <cellStyle name="60% - Accent1 18" xfId="957"/>
    <cellStyle name="60% - Accent1 19" xfId="958"/>
    <cellStyle name="60% - Accent1 2" xfId="959"/>
    <cellStyle name="60% - Accent1 2 10" xfId="960"/>
    <cellStyle name="60% - Accent1 2 11" xfId="961"/>
    <cellStyle name="60% - Accent1 2 2" xfId="962"/>
    <cellStyle name="60% - Accent1 2 3" xfId="963"/>
    <cellStyle name="60% - Accent1 2 4" xfId="964"/>
    <cellStyle name="60% - Accent1 2 5" xfId="965"/>
    <cellStyle name="60% - Accent1 2 6" xfId="966"/>
    <cellStyle name="60% - Accent1 2 7" xfId="967"/>
    <cellStyle name="60% - Accent1 2 8" xfId="968"/>
    <cellStyle name="60% - Accent1 2 9" xfId="969"/>
    <cellStyle name="60% - Accent1 20" xfId="970"/>
    <cellStyle name="60% - Accent1 21" xfId="971"/>
    <cellStyle name="60% - Accent1 22" xfId="972"/>
    <cellStyle name="60% - Accent1 23" xfId="973"/>
    <cellStyle name="60% - Accent1 24" xfId="974"/>
    <cellStyle name="60% - Accent1 25" xfId="975"/>
    <cellStyle name="60% - Accent1 26" xfId="976"/>
    <cellStyle name="60% - Accent1 27" xfId="977"/>
    <cellStyle name="60% - Accent1 28" xfId="978"/>
    <cellStyle name="60% - Accent1 29" xfId="979"/>
    <cellStyle name="60% - Accent1 3" xfId="980"/>
    <cellStyle name="60% - Accent1 3 2" xfId="981"/>
    <cellStyle name="60% - Accent1 3 2 2" xfId="982"/>
    <cellStyle name="60% - Accent1 3 3" xfId="983"/>
    <cellStyle name="60% - Accent1 3 4" xfId="984"/>
    <cellStyle name="60% - Accent1 30" xfId="985"/>
    <cellStyle name="60% - Accent1 31" xfId="986"/>
    <cellStyle name="60% - Accent1 32" xfId="987"/>
    <cellStyle name="60% - Accent1 33" xfId="988"/>
    <cellStyle name="60% - Accent1 34" xfId="989"/>
    <cellStyle name="60% - Accent1 35" xfId="990"/>
    <cellStyle name="60% - Accent1 36" xfId="991"/>
    <cellStyle name="60% - Accent1 37" xfId="992"/>
    <cellStyle name="60% - Accent1 38" xfId="993"/>
    <cellStyle name="60% - Accent1 39" xfId="994"/>
    <cellStyle name="60% - Accent1 4" xfId="995"/>
    <cellStyle name="60% - Accent1 4 2" xfId="996"/>
    <cellStyle name="60% - Accent1 40" xfId="997"/>
    <cellStyle name="60% - Accent1 41" xfId="998"/>
    <cellStyle name="60% - Accent1 42" xfId="999"/>
    <cellStyle name="60% - Accent1 43" xfId="1000"/>
    <cellStyle name="60% - Accent1 5" xfId="1001"/>
    <cellStyle name="60% - Accent1 5 2" xfId="1002"/>
    <cellStyle name="60% - Accent1 6" xfId="1003"/>
    <cellStyle name="60% - Accent1 6 2" xfId="1004"/>
    <cellStyle name="60% - Accent1 7" xfId="1005"/>
    <cellStyle name="60% - Accent1 8" xfId="1006"/>
    <cellStyle name="60% - Accent1 9" xfId="1007"/>
    <cellStyle name="60% - Accent2 10" xfId="1008"/>
    <cellStyle name="60% - Accent2 11" xfId="1009"/>
    <cellStyle name="60% - Accent2 12" xfId="1010"/>
    <cellStyle name="60% - Accent2 13" xfId="1011"/>
    <cellStyle name="60% - Accent2 14" xfId="1012"/>
    <cellStyle name="60% - Accent2 15" xfId="1013"/>
    <cellStyle name="60% - Accent2 16" xfId="1014"/>
    <cellStyle name="60% - Accent2 17" xfId="1015"/>
    <cellStyle name="60% - Accent2 18" xfId="1016"/>
    <cellStyle name="60% - Accent2 19" xfId="1017"/>
    <cellStyle name="60% - Accent2 2" xfId="1018"/>
    <cellStyle name="60% - Accent2 2 10" xfId="1019"/>
    <cellStyle name="60% - Accent2 2 11" xfId="1020"/>
    <cellStyle name="60% - Accent2 2 2" xfId="1021"/>
    <cellStyle name="60% - Accent2 2 3" xfId="1022"/>
    <cellStyle name="60% - Accent2 2 4" xfId="1023"/>
    <cellStyle name="60% - Accent2 2 5" xfId="1024"/>
    <cellStyle name="60% - Accent2 2 6" xfId="1025"/>
    <cellStyle name="60% - Accent2 2 7" xfId="1026"/>
    <cellStyle name="60% - Accent2 2 8" xfId="1027"/>
    <cellStyle name="60% - Accent2 2 9" xfId="1028"/>
    <cellStyle name="60% - Accent2 20" xfId="1029"/>
    <cellStyle name="60% - Accent2 21" xfId="1030"/>
    <cellStyle name="60% - Accent2 22" xfId="1031"/>
    <cellStyle name="60% - Accent2 23" xfId="1032"/>
    <cellStyle name="60% - Accent2 24" xfId="1033"/>
    <cellStyle name="60% - Accent2 25" xfId="1034"/>
    <cellStyle name="60% - Accent2 26" xfId="1035"/>
    <cellStyle name="60% - Accent2 27" xfId="1036"/>
    <cellStyle name="60% - Accent2 28" xfId="1037"/>
    <cellStyle name="60% - Accent2 29" xfId="1038"/>
    <cellStyle name="60% - Accent2 3" xfId="1039"/>
    <cellStyle name="60% - Accent2 3 2" xfId="1040"/>
    <cellStyle name="60% - Accent2 3 2 2" xfId="1041"/>
    <cellStyle name="60% - Accent2 3 3" xfId="1042"/>
    <cellStyle name="60% - Accent2 3 4" xfId="1043"/>
    <cellStyle name="60% - Accent2 30" xfId="1044"/>
    <cellStyle name="60% - Accent2 31" xfId="1045"/>
    <cellStyle name="60% - Accent2 32" xfId="1046"/>
    <cellStyle name="60% - Accent2 33" xfId="1047"/>
    <cellStyle name="60% - Accent2 34" xfId="1048"/>
    <cellStyle name="60% - Accent2 35" xfId="1049"/>
    <cellStyle name="60% - Accent2 36" xfId="1050"/>
    <cellStyle name="60% - Accent2 37" xfId="1051"/>
    <cellStyle name="60% - Accent2 38" xfId="1052"/>
    <cellStyle name="60% - Accent2 39" xfId="1053"/>
    <cellStyle name="60% - Accent2 4" xfId="1054"/>
    <cellStyle name="60% - Accent2 4 2" xfId="1055"/>
    <cellStyle name="60% - Accent2 40" xfId="1056"/>
    <cellStyle name="60% - Accent2 41" xfId="1057"/>
    <cellStyle name="60% - Accent2 42" xfId="1058"/>
    <cellStyle name="60% - Accent2 43" xfId="1059"/>
    <cellStyle name="60% - Accent2 5" xfId="1060"/>
    <cellStyle name="60% - Accent2 5 2" xfId="1061"/>
    <cellStyle name="60% - Accent2 6" xfId="1062"/>
    <cellStyle name="60% - Accent2 6 2" xfId="1063"/>
    <cellStyle name="60% - Accent2 7" xfId="1064"/>
    <cellStyle name="60% - Accent2 8" xfId="1065"/>
    <cellStyle name="60% - Accent2 9" xfId="1066"/>
    <cellStyle name="60% - Accent3 10" xfId="1067"/>
    <cellStyle name="60% - Accent3 11" xfId="1068"/>
    <cellStyle name="60% - Accent3 12" xfId="1069"/>
    <cellStyle name="60% - Accent3 13" xfId="1070"/>
    <cellStyle name="60% - Accent3 14" xfId="1071"/>
    <cellStyle name="60% - Accent3 15" xfId="1072"/>
    <cellStyle name="60% - Accent3 16" xfId="1073"/>
    <cellStyle name="60% - Accent3 17" xfId="1074"/>
    <cellStyle name="60% - Accent3 18" xfId="1075"/>
    <cellStyle name="60% - Accent3 19" xfId="1076"/>
    <cellStyle name="60% - Accent3 2" xfId="1077"/>
    <cellStyle name="60% - Accent3 2 10" xfId="1078"/>
    <cellStyle name="60% - Accent3 2 11" xfId="1079"/>
    <cellStyle name="60% - Accent3 2 2" xfId="1080"/>
    <cellStyle name="60% - Accent3 2 3" xfId="1081"/>
    <cellStyle name="60% - Accent3 2 4" xfId="1082"/>
    <cellStyle name="60% - Accent3 2 5" xfId="1083"/>
    <cellStyle name="60% - Accent3 2 6" xfId="1084"/>
    <cellStyle name="60% - Accent3 2 7" xfId="1085"/>
    <cellStyle name="60% - Accent3 2 8" xfId="1086"/>
    <cellStyle name="60% - Accent3 2 9" xfId="1087"/>
    <cellStyle name="60% - Accent3 20" xfId="1088"/>
    <cellStyle name="60% - Accent3 21" xfId="1089"/>
    <cellStyle name="60% - Accent3 22" xfId="1090"/>
    <cellStyle name="60% - Accent3 23" xfId="1091"/>
    <cellStyle name="60% - Accent3 24" xfId="1092"/>
    <cellStyle name="60% - Accent3 25" xfId="1093"/>
    <cellStyle name="60% - Accent3 26" xfId="1094"/>
    <cellStyle name="60% - Accent3 27" xfId="1095"/>
    <cellStyle name="60% - Accent3 28" xfId="1096"/>
    <cellStyle name="60% - Accent3 29" xfId="1097"/>
    <cellStyle name="60% - Accent3 3" xfId="1098"/>
    <cellStyle name="60% - Accent3 3 2" xfId="1099"/>
    <cellStyle name="60% - Accent3 3 2 2" xfId="1100"/>
    <cellStyle name="60% - Accent3 3 3" xfId="1101"/>
    <cellStyle name="60% - Accent3 3 4" xfId="1102"/>
    <cellStyle name="60% - Accent3 30" xfId="1103"/>
    <cellStyle name="60% - Accent3 31" xfId="1104"/>
    <cellStyle name="60% - Accent3 32" xfId="1105"/>
    <cellStyle name="60% - Accent3 33" xfId="1106"/>
    <cellStyle name="60% - Accent3 34" xfId="1107"/>
    <cellStyle name="60% - Accent3 35" xfId="1108"/>
    <cellStyle name="60% - Accent3 36" xfId="1109"/>
    <cellStyle name="60% - Accent3 37" xfId="1110"/>
    <cellStyle name="60% - Accent3 38" xfId="1111"/>
    <cellStyle name="60% - Accent3 39" xfId="1112"/>
    <cellStyle name="60% - Accent3 4" xfId="1113"/>
    <cellStyle name="60% - Accent3 4 2" xfId="1114"/>
    <cellStyle name="60% - Accent3 40" xfId="1115"/>
    <cellStyle name="60% - Accent3 41" xfId="1116"/>
    <cellStyle name="60% - Accent3 42" xfId="1117"/>
    <cellStyle name="60% - Accent3 43" xfId="1118"/>
    <cellStyle name="60% - Accent3 5" xfId="1119"/>
    <cellStyle name="60% - Accent3 5 2" xfId="1120"/>
    <cellStyle name="60% - Accent3 6" xfId="1121"/>
    <cellStyle name="60% - Accent3 6 2" xfId="1122"/>
    <cellStyle name="60% - Accent3 7" xfId="1123"/>
    <cellStyle name="60% - Accent3 8" xfId="1124"/>
    <cellStyle name="60% - Accent3 9" xfId="1125"/>
    <cellStyle name="60% - Accent4 10" xfId="1126"/>
    <cellStyle name="60% - Accent4 11" xfId="1127"/>
    <cellStyle name="60% - Accent4 12" xfId="1128"/>
    <cellStyle name="60% - Accent4 13" xfId="1129"/>
    <cellStyle name="60% - Accent4 14" xfId="1130"/>
    <cellStyle name="60% - Accent4 15" xfId="1131"/>
    <cellStyle name="60% - Accent4 16" xfId="1132"/>
    <cellStyle name="60% - Accent4 17" xfId="1133"/>
    <cellStyle name="60% - Accent4 18" xfId="1134"/>
    <cellStyle name="60% - Accent4 19" xfId="1135"/>
    <cellStyle name="60% - Accent4 2" xfId="1136"/>
    <cellStyle name="60% - Accent4 2 10" xfId="1137"/>
    <cellStyle name="60% - Accent4 2 11" xfId="1138"/>
    <cellStyle name="60% - Accent4 2 2" xfId="1139"/>
    <cellStyle name="60% - Accent4 2 3" xfId="1140"/>
    <cellStyle name="60% - Accent4 2 4" xfId="1141"/>
    <cellStyle name="60% - Accent4 2 5" xfId="1142"/>
    <cellStyle name="60% - Accent4 2 6" xfId="1143"/>
    <cellStyle name="60% - Accent4 2 7" xfId="1144"/>
    <cellStyle name="60% - Accent4 2 8" xfId="1145"/>
    <cellStyle name="60% - Accent4 2 9" xfId="1146"/>
    <cellStyle name="60% - Accent4 20" xfId="1147"/>
    <cellStyle name="60% - Accent4 21" xfId="1148"/>
    <cellStyle name="60% - Accent4 22" xfId="1149"/>
    <cellStyle name="60% - Accent4 23" xfId="1150"/>
    <cellStyle name="60% - Accent4 24" xfId="1151"/>
    <cellStyle name="60% - Accent4 25" xfId="1152"/>
    <cellStyle name="60% - Accent4 26" xfId="1153"/>
    <cellStyle name="60% - Accent4 27" xfId="1154"/>
    <cellStyle name="60% - Accent4 28" xfId="1155"/>
    <cellStyle name="60% - Accent4 29" xfId="1156"/>
    <cellStyle name="60% - Accent4 3" xfId="1157"/>
    <cellStyle name="60% - Accent4 3 2" xfId="1158"/>
    <cellStyle name="60% - Accent4 3 2 2" xfId="1159"/>
    <cellStyle name="60% - Accent4 3 3" xfId="1160"/>
    <cellStyle name="60% - Accent4 3 4" xfId="1161"/>
    <cellStyle name="60% - Accent4 30" xfId="1162"/>
    <cellStyle name="60% - Accent4 31" xfId="1163"/>
    <cellStyle name="60% - Accent4 32" xfId="1164"/>
    <cellStyle name="60% - Accent4 33" xfId="1165"/>
    <cellStyle name="60% - Accent4 34" xfId="1166"/>
    <cellStyle name="60% - Accent4 35" xfId="1167"/>
    <cellStyle name="60% - Accent4 36" xfId="1168"/>
    <cellStyle name="60% - Accent4 37" xfId="1169"/>
    <cellStyle name="60% - Accent4 38" xfId="1170"/>
    <cellStyle name="60% - Accent4 39" xfId="1171"/>
    <cellStyle name="60% - Accent4 4" xfId="1172"/>
    <cellStyle name="60% - Accent4 4 2" xfId="1173"/>
    <cellStyle name="60% - Accent4 40" xfId="1174"/>
    <cellStyle name="60% - Accent4 41" xfId="1175"/>
    <cellStyle name="60% - Accent4 42" xfId="1176"/>
    <cellStyle name="60% - Accent4 43" xfId="1177"/>
    <cellStyle name="60% - Accent4 5" xfId="1178"/>
    <cellStyle name="60% - Accent4 5 2" xfId="1179"/>
    <cellStyle name="60% - Accent4 6" xfId="1180"/>
    <cellStyle name="60% - Accent4 6 2" xfId="1181"/>
    <cellStyle name="60% - Accent4 7" xfId="1182"/>
    <cellStyle name="60% - Accent4 8" xfId="1183"/>
    <cellStyle name="60% - Accent4 9" xfId="1184"/>
    <cellStyle name="60% - Accent5 10" xfId="1185"/>
    <cellStyle name="60% - Accent5 11" xfId="1186"/>
    <cellStyle name="60% - Accent5 12" xfId="1187"/>
    <cellStyle name="60% - Accent5 13" xfId="1188"/>
    <cellStyle name="60% - Accent5 14" xfId="1189"/>
    <cellStyle name="60% - Accent5 15" xfId="1190"/>
    <cellStyle name="60% - Accent5 16" xfId="1191"/>
    <cellStyle name="60% - Accent5 17" xfId="1192"/>
    <cellStyle name="60% - Accent5 18" xfId="1193"/>
    <cellStyle name="60% - Accent5 19" xfId="1194"/>
    <cellStyle name="60% - Accent5 2" xfId="1195"/>
    <cellStyle name="60% - Accent5 2 10" xfId="1196"/>
    <cellStyle name="60% - Accent5 2 11" xfId="1197"/>
    <cellStyle name="60% - Accent5 2 2" xfId="1198"/>
    <cellStyle name="60% - Accent5 2 3" xfId="1199"/>
    <cellStyle name="60% - Accent5 2 4" xfId="1200"/>
    <cellStyle name="60% - Accent5 2 5" xfId="1201"/>
    <cellStyle name="60% - Accent5 2 6" xfId="1202"/>
    <cellStyle name="60% - Accent5 2 7" xfId="1203"/>
    <cellStyle name="60% - Accent5 2 8" xfId="1204"/>
    <cellStyle name="60% - Accent5 2 9" xfId="1205"/>
    <cellStyle name="60% - Accent5 20" xfId="1206"/>
    <cellStyle name="60% - Accent5 21" xfId="1207"/>
    <cellStyle name="60% - Accent5 22" xfId="1208"/>
    <cellStyle name="60% - Accent5 23" xfId="1209"/>
    <cellStyle name="60% - Accent5 24" xfId="1210"/>
    <cellStyle name="60% - Accent5 25" xfId="1211"/>
    <cellStyle name="60% - Accent5 26" xfId="1212"/>
    <cellStyle name="60% - Accent5 27" xfId="1213"/>
    <cellStyle name="60% - Accent5 28" xfId="1214"/>
    <cellStyle name="60% - Accent5 29" xfId="1215"/>
    <cellStyle name="60% - Accent5 3" xfId="1216"/>
    <cellStyle name="60% - Accent5 3 2" xfId="1217"/>
    <cellStyle name="60% - Accent5 3 2 2" xfId="1218"/>
    <cellStyle name="60% - Accent5 3 3" xfId="1219"/>
    <cellStyle name="60% - Accent5 3 4" xfId="1220"/>
    <cellStyle name="60% - Accent5 30" xfId="1221"/>
    <cellStyle name="60% - Accent5 31" xfId="1222"/>
    <cellStyle name="60% - Accent5 32" xfId="1223"/>
    <cellStyle name="60% - Accent5 33" xfId="1224"/>
    <cellStyle name="60% - Accent5 34" xfId="1225"/>
    <cellStyle name="60% - Accent5 35" xfId="1226"/>
    <cellStyle name="60% - Accent5 36" xfId="1227"/>
    <cellStyle name="60% - Accent5 37" xfId="1228"/>
    <cellStyle name="60% - Accent5 38" xfId="1229"/>
    <cellStyle name="60% - Accent5 39" xfId="1230"/>
    <cellStyle name="60% - Accent5 4" xfId="1231"/>
    <cellStyle name="60% - Accent5 4 2" xfId="1232"/>
    <cellStyle name="60% - Accent5 40" xfId="1233"/>
    <cellStyle name="60% - Accent5 41" xfId="1234"/>
    <cellStyle name="60% - Accent5 42" xfId="1235"/>
    <cellStyle name="60% - Accent5 43" xfId="1236"/>
    <cellStyle name="60% - Accent5 5" xfId="1237"/>
    <cellStyle name="60% - Accent5 5 2" xfId="1238"/>
    <cellStyle name="60% - Accent5 6" xfId="1239"/>
    <cellStyle name="60% - Accent5 6 2" xfId="1240"/>
    <cellStyle name="60% - Accent5 7" xfId="1241"/>
    <cellStyle name="60% - Accent5 8" xfId="1242"/>
    <cellStyle name="60% - Accent5 9" xfId="1243"/>
    <cellStyle name="60% - Accent6 10" xfId="1244"/>
    <cellStyle name="60% - Accent6 11" xfId="1245"/>
    <cellStyle name="60% - Accent6 12" xfId="1246"/>
    <cellStyle name="60% - Accent6 13" xfId="1247"/>
    <cellStyle name="60% - Accent6 14" xfId="1248"/>
    <cellStyle name="60% - Accent6 15" xfId="1249"/>
    <cellStyle name="60% - Accent6 16" xfId="1250"/>
    <cellStyle name="60% - Accent6 17" xfId="1251"/>
    <cellStyle name="60% - Accent6 18" xfId="1252"/>
    <cellStyle name="60% - Accent6 19" xfId="1253"/>
    <cellStyle name="60% - Accent6 2" xfId="1254"/>
    <cellStyle name="60% - Accent6 2 10" xfId="1255"/>
    <cellStyle name="60% - Accent6 2 11" xfId="1256"/>
    <cellStyle name="60% - Accent6 2 2" xfId="1257"/>
    <cellStyle name="60% - Accent6 2 3" xfId="1258"/>
    <cellStyle name="60% - Accent6 2 4" xfId="1259"/>
    <cellStyle name="60% - Accent6 2 5" xfId="1260"/>
    <cellStyle name="60% - Accent6 2 6" xfId="1261"/>
    <cellStyle name="60% - Accent6 2 7" xfId="1262"/>
    <cellStyle name="60% - Accent6 2 8" xfId="1263"/>
    <cellStyle name="60% - Accent6 2 9" xfId="1264"/>
    <cellStyle name="60% - Accent6 20" xfId="1265"/>
    <cellStyle name="60% - Accent6 21" xfId="1266"/>
    <cellStyle name="60% - Accent6 22" xfId="1267"/>
    <cellStyle name="60% - Accent6 23" xfId="1268"/>
    <cellStyle name="60% - Accent6 24" xfId="1269"/>
    <cellStyle name="60% - Accent6 25" xfId="1270"/>
    <cellStyle name="60% - Accent6 26" xfId="1271"/>
    <cellStyle name="60% - Accent6 27" xfId="1272"/>
    <cellStyle name="60% - Accent6 28" xfId="1273"/>
    <cellStyle name="60% - Accent6 29" xfId="1274"/>
    <cellStyle name="60% - Accent6 3" xfId="1275"/>
    <cellStyle name="60% - Accent6 3 2" xfId="1276"/>
    <cellStyle name="60% - Accent6 3 2 2" xfId="1277"/>
    <cellStyle name="60% - Accent6 3 3" xfId="1278"/>
    <cellStyle name="60% - Accent6 3 4" xfId="1279"/>
    <cellStyle name="60% - Accent6 30" xfId="1280"/>
    <cellStyle name="60% - Accent6 31" xfId="1281"/>
    <cellStyle name="60% - Accent6 32" xfId="1282"/>
    <cellStyle name="60% - Accent6 33" xfId="1283"/>
    <cellStyle name="60% - Accent6 34" xfId="1284"/>
    <cellStyle name="60% - Accent6 35" xfId="1285"/>
    <cellStyle name="60% - Accent6 36" xfId="1286"/>
    <cellStyle name="60% - Accent6 37" xfId="1287"/>
    <cellStyle name="60% - Accent6 38" xfId="1288"/>
    <cellStyle name="60% - Accent6 39" xfId="1289"/>
    <cellStyle name="60% - Accent6 4" xfId="1290"/>
    <cellStyle name="60% - Accent6 4 2" xfId="1291"/>
    <cellStyle name="60% - Accent6 40" xfId="1292"/>
    <cellStyle name="60% - Accent6 41" xfId="1293"/>
    <cellStyle name="60% - Accent6 42" xfId="1294"/>
    <cellStyle name="60% - Accent6 43" xfId="1295"/>
    <cellStyle name="60% - Accent6 5" xfId="1296"/>
    <cellStyle name="60% - Accent6 5 2" xfId="1297"/>
    <cellStyle name="60% - Accent6 6" xfId="1298"/>
    <cellStyle name="60% - Accent6 6 2" xfId="1299"/>
    <cellStyle name="60% - Accent6 7" xfId="1300"/>
    <cellStyle name="60% - Accent6 8" xfId="1301"/>
    <cellStyle name="60% - Accent6 9" xfId="1302"/>
    <cellStyle name="60% - Akzent1" xfId="1303"/>
    <cellStyle name="60% - Akzent2" xfId="1304"/>
    <cellStyle name="60% - Akzent3" xfId="1305"/>
    <cellStyle name="60% - Akzent4" xfId="1306"/>
    <cellStyle name="60% - Akzent5" xfId="1307"/>
    <cellStyle name="60% - Akzent6" xfId="1308"/>
    <cellStyle name="60% - Cor4 2" xfId="1309"/>
    <cellStyle name="Accent1 10" xfId="1310"/>
    <cellStyle name="Accent1 11" xfId="1311"/>
    <cellStyle name="Accent1 12" xfId="1312"/>
    <cellStyle name="Accent1 13" xfId="1313"/>
    <cellStyle name="Accent1 14" xfId="1314"/>
    <cellStyle name="Accent1 15" xfId="1315"/>
    <cellStyle name="Accent1 16" xfId="1316"/>
    <cellStyle name="Accent1 17" xfId="1317"/>
    <cellStyle name="Accent1 18" xfId="1318"/>
    <cellStyle name="Accent1 19" xfId="1319"/>
    <cellStyle name="Accent1 2" xfId="1320"/>
    <cellStyle name="Accent1 2 10" xfId="1321"/>
    <cellStyle name="Accent1 2 11" xfId="1322"/>
    <cellStyle name="Accent1 2 2" xfId="1323"/>
    <cellStyle name="Accent1 2 3" xfId="1324"/>
    <cellStyle name="Accent1 2 4" xfId="1325"/>
    <cellStyle name="Accent1 2 5" xfId="1326"/>
    <cellStyle name="Accent1 2 6" xfId="1327"/>
    <cellStyle name="Accent1 2 7" xfId="1328"/>
    <cellStyle name="Accent1 2 8" xfId="1329"/>
    <cellStyle name="Accent1 2 9" xfId="1330"/>
    <cellStyle name="Accent1 20" xfId="1331"/>
    <cellStyle name="Accent1 21" xfId="1332"/>
    <cellStyle name="Accent1 22" xfId="1333"/>
    <cellStyle name="Accent1 23" xfId="1334"/>
    <cellStyle name="Accent1 24" xfId="1335"/>
    <cellStyle name="Accent1 25" xfId="1336"/>
    <cellStyle name="Accent1 26" xfId="1337"/>
    <cellStyle name="Accent1 27" xfId="1338"/>
    <cellStyle name="Accent1 28" xfId="1339"/>
    <cellStyle name="Accent1 29" xfId="1340"/>
    <cellStyle name="Accent1 3" xfId="1341"/>
    <cellStyle name="Accent1 3 2" xfId="1342"/>
    <cellStyle name="Accent1 3 2 2" xfId="1343"/>
    <cellStyle name="Accent1 3 3" xfId="1344"/>
    <cellStyle name="Accent1 3 4" xfId="1345"/>
    <cellStyle name="Accent1 30" xfId="1346"/>
    <cellStyle name="Accent1 31" xfId="1347"/>
    <cellStyle name="Accent1 32" xfId="1348"/>
    <cellStyle name="Accent1 33" xfId="1349"/>
    <cellStyle name="Accent1 34" xfId="1350"/>
    <cellStyle name="Accent1 35" xfId="1351"/>
    <cellStyle name="Accent1 36" xfId="1352"/>
    <cellStyle name="Accent1 37" xfId="1353"/>
    <cellStyle name="Accent1 38" xfId="1354"/>
    <cellStyle name="Accent1 39" xfId="1355"/>
    <cellStyle name="Accent1 4" xfId="1356"/>
    <cellStyle name="Accent1 4 2" xfId="1357"/>
    <cellStyle name="Accent1 40" xfId="1358"/>
    <cellStyle name="Accent1 41" xfId="1359"/>
    <cellStyle name="Accent1 42" xfId="1360"/>
    <cellStyle name="Accent1 43" xfId="1361"/>
    <cellStyle name="Accent1 5" xfId="1362"/>
    <cellStyle name="Accent1 5 2" xfId="1363"/>
    <cellStyle name="Accent1 6" xfId="1364"/>
    <cellStyle name="Accent1 6 2" xfId="1365"/>
    <cellStyle name="Accent1 7" xfId="1366"/>
    <cellStyle name="Accent1 8" xfId="1367"/>
    <cellStyle name="Accent1 9" xfId="1368"/>
    <cellStyle name="Accent2 10" xfId="1369"/>
    <cellStyle name="Accent2 11" xfId="1370"/>
    <cellStyle name="Accent2 12" xfId="1371"/>
    <cellStyle name="Accent2 13" xfId="1372"/>
    <cellStyle name="Accent2 14" xfId="1373"/>
    <cellStyle name="Accent2 15" xfId="1374"/>
    <cellStyle name="Accent2 16" xfId="1375"/>
    <cellStyle name="Accent2 17" xfId="1376"/>
    <cellStyle name="Accent2 18" xfId="1377"/>
    <cellStyle name="Accent2 19" xfId="1378"/>
    <cellStyle name="Accent2 2" xfId="1379"/>
    <cellStyle name="Accent2 2 10" xfId="1380"/>
    <cellStyle name="Accent2 2 11" xfId="1381"/>
    <cellStyle name="Accent2 2 2" xfId="1382"/>
    <cellStyle name="Accent2 2 3" xfId="1383"/>
    <cellStyle name="Accent2 2 4" xfId="1384"/>
    <cellStyle name="Accent2 2 5" xfId="1385"/>
    <cellStyle name="Accent2 2 6" xfId="1386"/>
    <cellStyle name="Accent2 2 7" xfId="1387"/>
    <cellStyle name="Accent2 2 8" xfId="1388"/>
    <cellStyle name="Accent2 2 9" xfId="1389"/>
    <cellStyle name="Accent2 20" xfId="1390"/>
    <cellStyle name="Accent2 21" xfId="1391"/>
    <cellStyle name="Accent2 22" xfId="1392"/>
    <cellStyle name="Accent2 23" xfId="1393"/>
    <cellStyle name="Accent2 24" xfId="1394"/>
    <cellStyle name="Accent2 25" xfId="1395"/>
    <cellStyle name="Accent2 26" xfId="1396"/>
    <cellStyle name="Accent2 27" xfId="1397"/>
    <cellStyle name="Accent2 28" xfId="1398"/>
    <cellStyle name="Accent2 29" xfId="1399"/>
    <cellStyle name="Accent2 3" xfId="1400"/>
    <cellStyle name="Accent2 3 2" xfId="1401"/>
    <cellStyle name="Accent2 3 2 2" xfId="1402"/>
    <cellStyle name="Accent2 3 3" xfId="1403"/>
    <cellStyle name="Accent2 3 4" xfId="1404"/>
    <cellStyle name="Accent2 30" xfId="1405"/>
    <cellStyle name="Accent2 31" xfId="1406"/>
    <cellStyle name="Accent2 32" xfId="1407"/>
    <cellStyle name="Accent2 33" xfId="1408"/>
    <cellStyle name="Accent2 34" xfId="1409"/>
    <cellStyle name="Accent2 35" xfId="1410"/>
    <cellStyle name="Accent2 36" xfId="1411"/>
    <cellStyle name="Accent2 37" xfId="1412"/>
    <cellStyle name="Accent2 38" xfId="1413"/>
    <cellStyle name="Accent2 39" xfId="1414"/>
    <cellStyle name="Accent2 4" xfId="1415"/>
    <cellStyle name="Accent2 4 2" xfId="1416"/>
    <cellStyle name="Accent2 40" xfId="1417"/>
    <cellStyle name="Accent2 41" xfId="1418"/>
    <cellStyle name="Accent2 42" xfId="1419"/>
    <cellStyle name="Accent2 43" xfId="1420"/>
    <cellStyle name="Accent2 5" xfId="1421"/>
    <cellStyle name="Accent2 5 2" xfId="1422"/>
    <cellStyle name="Accent2 6" xfId="1423"/>
    <cellStyle name="Accent2 6 2" xfId="1424"/>
    <cellStyle name="Accent2 7" xfId="1425"/>
    <cellStyle name="Accent2 8" xfId="1426"/>
    <cellStyle name="Accent2 9" xfId="1427"/>
    <cellStyle name="Accent3 10" xfId="1428"/>
    <cellStyle name="Accent3 11" xfId="1429"/>
    <cellStyle name="Accent3 12" xfId="1430"/>
    <cellStyle name="Accent3 13" xfId="1431"/>
    <cellStyle name="Accent3 14" xfId="1432"/>
    <cellStyle name="Accent3 15" xfId="1433"/>
    <cellStyle name="Accent3 16" xfId="1434"/>
    <cellStyle name="Accent3 17" xfId="1435"/>
    <cellStyle name="Accent3 18" xfId="1436"/>
    <cellStyle name="Accent3 19" xfId="1437"/>
    <cellStyle name="Accent3 2" xfId="1438"/>
    <cellStyle name="Accent3 2 10" xfId="1439"/>
    <cellStyle name="Accent3 2 11" xfId="1440"/>
    <cellStyle name="Accent3 2 2" xfId="1441"/>
    <cellStyle name="Accent3 2 3" xfId="1442"/>
    <cellStyle name="Accent3 2 4" xfId="1443"/>
    <cellStyle name="Accent3 2 5" xfId="1444"/>
    <cellStyle name="Accent3 2 6" xfId="1445"/>
    <cellStyle name="Accent3 2 7" xfId="1446"/>
    <cellStyle name="Accent3 2 8" xfId="1447"/>
    <cellStyle name="Accent3 2 9" xfId="1448"/>
    <cellStyle name="Accent3 20" xfId="1449"/>
    <cellStyle name="Accent3 21" xfId="1450"/>
    <cellStyle name="Accent3 22" xfId="1451"/>
    <cellStyle name="Accent3 23" xfId="1452"/>
    <cellStyle name="Accent3 24" xfId="1453"/>
    <cellStyle name="Accent3 25" xfId="1454"/>
    <cellStyle name="Accent3 26" xfId="1455"/>
    <cellStyle name="Accent3 27" xfId="1456"/>
    <cellStyle name="Accent3 28" xfId="1457"/>
    <cellStyle name="Accent3 29" xfId="1458"/>
    <cellStyle name="Accent3 3" xfId="1459"/>
    <cellStyle name="Accent3 3 2" xfId="1460"/>
    <cellStyle name="Accent3 3 2 2" xfId="1461"/>
    <cellStyle name="Accent3 3 3" xfId="1462"/>
    <cellStyle name="Accent3 3 4" xfId="1463"/>
    <cellStyle name="Accent3 30" xfId="1464"/>
    <cellStyle name="Accent3 31" xfId="1465"/>
    <cellStyle name="Accent3 32" xfId="1466"/>
    <cellStyle name="Accent3 33" xfId="1467"/>
    <cellStyle name="Accent3 34" xfId="1468"/>
    <cellStyle name="Accent3 35" xfId="1469"/>
    <cellStyle name="Accent3 36" xfId="1470"/>
    <cellStyle name="Accent3 37" xfId="1471"/>
    <cellStyle name="Accent3 38" xfId="1472"/>
    <cellStyle name="Accent3 39" xfId="1473"/>
    <cellStyle name="Accent3 4" xfId="1474"/>
    <cellStyle name="Accent3 4 2" xfId="1475"/>
    <cellStyle name="Accent3 40" xfId="1476"/>
    <cellStyle name="Accent3 41" xfId="1477"/>
    <cellStyle name="Accent3 42" xfId="1478"/>
    <cellStyle name="Accent3 43" xfId="1479"/>
    <cellStyle name="Accent3 5" xfId="1480"/>
    <cellStyle name="Accent3 5 2" xfId="1481"/>
    <cellStyle name="Accent3 6" xfId="1482"/>
    <cellStyle name="Accent3 6 2" xfId="1483"/>
    <cellStyle name="Accent3 7" xfId="1484"/>
    <cellStyle name="Accent3 8" xfId="1485"/>
    <cellStyle name="Accent3 9" xfId="1486"/>
    <cellStyle name="Accent4 10" xfId="1487"/>
    <cellStyle name="Accent4 11" xfId="1488"/>
    <cellStyle name="Accent4 12" xfId="1489"/>
    <cellStyle name="Accent4 13" xfId="1490"/>
    <cellStyle name="Accent4 14" xfId="1491"/>
    <cellStyle name="Accent4 15" xfId="1492"/>
    <cellStyle name="Accent4 16" xfId="1493"/>
    <cellStyle name="Accent4 17" xfId="1494"/>
    <cellStyle name="Accent4 18" xfId="1495"/>
    <cellStyle name="Accent4 19" xfId="1496"/>
    <cellStyle name="Accent4 2" xfId="1497"/>
    <cellStyle name="Accent4 2 10" xfId="1498"/>
    <cellStyle name="Accent4 2 11" xfId="1499"/>
    <cellStyle name="Accent4 2 2" xfId="1500"/>
    <cellStyle name="Accent4 2 3" xfId="1501"/>
    <cellStyle name="Accent4 2 4" xfId="1502"/>
    <cellStyle name="Accent4 2 5" xfId="1503"/>
    <cellStyle name="Accent4 2 6" xfId="1504"/>
    <cellStyle name="Accent4 2 7" xfId="1505"/>
    <cellStyle name="Accent4 2 8" xfId="1506"/>
    <cellStyle name="Accent4 2 9" xfId="1507"/>
    <cellStyle name="Accent4 20" xfId="1508"/>
    <cellStyle name="Accent4 21" xfId="1509"/>
    <cellStyle name="Accent4 22" xfId="1510"/>
    <cellStyle name="Accent4 23" xfId="1511"/>
    <cellStyle name="Accent4 24" xfId="1512"/>
    <cellStyle name="Accent4 25" xfId="1513"/>
    <cellStyle name="Accent4 26" xfId="1514"/>
    <cellStyle name="Accent4 27" xfId="1515"/>
    <cellStyle name="Accent4 28" xfId="1516"/>
    <cellStyle name="Accent4 29" xfId="1517"/>
    <cellStyle name="Accent4 3" xfId="1518"/>
    <cellStyle name="Accent4 3 2" xfId="1519"/>
    <cellStyle name="Accent4 3 2 2" xfId="1520"/>
    <cellStyle name="Accent4 3 3" xfId="1521"/>
    <cellStyle name="Accent4 3 4" xfId="1522"/>
    <cellStyle name="Accent4 30" xfId="1523"/>
    <cellStyle name="Accent4 31" xfId="1524"/>
    <cellStyle name="Accent4 32" xfId="1525"/>
    <cellStyle name="Accent4 33" xfId="1526"/>
    <cellStyle name="Accent4 34" xfId="1527"/>
    <cellStyle name="Accent4 35" xfId="1528"/>
    <cellStyle name="Accent4 36" xfId="1529"/>
    <cellStyle name="Accent4 37" xfId="1530"/>
    <cellStyle name="Accent4 38" xfId="1531"/>
    <cellStyle name="Accent4 39" xfId="1532"/>
    <cellStyle name="Accent4 4" xfId="1533"/>
    <cellStyle name="Accent4 4 2" xfId="1534"/>
    <cellStyle name="Accent4 40" xfId="1535"/>
    <cellStyle name="Accent4 41" xfId="1536"/>
    <cellStyle name="Accent4 42" xfId="1537"/>
    <cellStyle name="Accent4 43" xfId="1538"/>
    <cellStyle name="Accent4 5" xfId="1539"/>
    <cellStyle name="Accent4 5 2" xfId="1540"/>
    <cellStyle name="Accent4 6" xfId="1541"/>
    <cellStyle name="Accent4 6 2" xfId="1542"/>
    <cellStyle name="Accent4 7" xfId="1543"/>
    <cellStyle name="Accent4 8" xfId="1544"/>
    <cellStyle name="Accent4 9" xfId="1545"/>
    <cellStyle name="Accent5 10" xfId="1546"/>
    <cellStyle name="Accent5 11" xfId="1547"/>
    <cellStyle name="Accent5 12" xfId="1548"/>
    <cellStyle name="Accent5 13" xfId="1549"/>
    <cellStyle name="Accent5 14" xfId="1550"/>
    <cellStyle name="Accent5 15" xfId="1551"/>
    <cellStyle name="Accent5 16" xfId="1552"/>
    <cellStyle name="Accent5 17" xfId="1553"/>
    <cellStyle name="Accent5 18" xfId="1554"/>
    <cellStyle name="Accent5 19" xfId="1555"/>
    <cellStyle name="Accent5 2" xfId="1556"/>
    <cellStyle name="Accent5 2 10" xfId="1557"/>
    <cellStyle name="Accent5 2 2" xfId="1558"/>
    <cellStyle name="Accent5 2 3" xfId="1559"/>
    <cellStyle name="Accent5 2 4" xfId="1560"/>
    <cellStyle name="Accent5 2 5" xfId="1561"/>
    <cellStyle name="Accent5 2 6" xfId="1562"/>
    <cellStyle name="Accent5 2 7" xfId="1563"/>
    <cellStyle name="Accent5 2 8" xfId="1564"/>
    <cellStyle name="Accent5 2 9" xfId="1565"/>
    <cellStyle name="Accent5 20" xfId="1566"/>
    <cellStyle name="Accent5 21" xfId="1567"/>
    <cellStyle name="Accent5 22" xfId="1568"/>
    <cellStyle name="Accent5 23" xfId="1569"/>
    <cellStyle name="Accent5 24" xfId="1570"/>
    <cellStyle name="Accent5 25" xfId="1571"/>
    <cellStyle name="Accent5 26" xfId="1572"/>
    <cellStyle name="Accent5 27" xfId="1573"/>
    <cellStyle name="Accent5 28" xfId="1574"/>
    <cellStyle name="Accent5 29" xfId="1575"/>
    <cellStyle name="Accent5 3" xfId="1576"/>
    <cellStyle name="Accent5 3 2" xfId="1577"/>
    <cellStyle name="Accent5 30" xfId="1578"/>
    <cellStyle name="Accent5 31" xfId="1579"/>
    <cellStyle name="Accent5 32" xfId="1580"/>
    <cellStyle name="Accent5 33" xfId="1581"/>
    <cellStyle name="Accent5 34" xfId="1582"/>
    <cellStyle name="Accent5 35" xfId="1583"/>
    <cellStyle name="Accent5 36" xfId="1584"/>
    <cellStyle name="Accent5 37" xfId="1585"/>
    <cellStyle name="Accent5 38" xfId="1586"/>
    <cellStyle name="Accent5 39" xfId="1587"/>
    <cellStyle name="Accent5 4" xfId="1588"/>
    <cellStyle name="Accent5 4 2" xfId="1589"/>
    <cellStyle name="Accent5 40" xfId="1590"/>
    <cellStyle name="Accent5 41" xfId="1591"/>
    <cellStyle name="Accent5 42" xfId="1592"/>
    <cellStyle name="Accent5 43" xfId="1593"/>
    <cellStyle name="Accent5 5" xfId="1594"/>
    <cellStyle name="Accent5 5 2" xfId="1595"/>
    <cellStyle name="Accent5 6" xfId="1596"/>
    <cellStyle name="Accent5 6 2" xfId="1597"/>
    <cellStyle name="Accent5 7" xfId="1598"/>
    <cellStyle name="Accent5 8" xfId="1599"/>
    <cellStyle name="Accent5 9" xfId="1600"/>
    <cellStyle name="Accent6 10" xfId="1601"/>
    <cellStyle name="Accent6 11" xfId="1602"/>
    <cellStyle name="Accent6 12" xfId="1603"/>
    <cellStyle name="Accent6 13" xfId="1604"/>
    <cellStyle name="Accent6 14" xfId="1605"/>
    <cellStyle name="Accent6 15" xfId="1606"/>
    <cellStyle name="Accent6 16" xfId="1607"/>
    <cellStyle name="Accent6 17" xfId="1608"/>
    <cellStyle name="Accent6 18" xfId="1609"/>
    <cellStyle name="Accent6 19" xfId="1610"/>
    <cellStyle name="Accent6 2" xfId="1611"/>
    <cellStyle name="Accent6 2 10" xfId="1612"/>
    <cellStyle name="Accent6 2 11" xfId="1613"/>
    <cellStyle name="Accent6 2 2" xfId="1614"/>
    <cellStyle name="Accent6 2 3" xfId="1615"/>
    <cellStyle name="Accent6 2 4" xfId="1616"/>
    <cellStyle name="Accent6 2 5" xfId="1617"/>
    <cellStyle name="Accent6 2 6" xfId="1618"/>
    <cellStyle name="Accent6 2 7" xfId="1619"/>
    <cellStyle name="Accent6 2 8" xfId="1620"/>
    <cellStyle name="Accent6 2 9" xfId="1621"/>
    <cellStyle name="Accent6 20" xfId="1622"/>
    <cellStyle name="Accent6 21" xfId="1623"/>
    <cellStyle name="Accent6 22" xfId="1624"/>
    <cellStyle name="Accent6 23" xfId="1625"/>
    <cellStyle name="Accent6 24" xfId="1626"/>
    <cellStyle name="Accent6 25" xfId="1627"/>
    <cellStyle name="Accent6 26" xfId="1628"/>
    <cellStyle name="Accent6 27" xfId="1629"/>
    <cellStyle name="Accent6 28" xfId="1630"/>
    <cellStyle name="Accent6 29" xfId="1631"/>
    <cellStyle name="Accent6 3" xfId="1632"/>
    <cellStyle name="Accent6 3 2" xfId="1633"/>
    <cellStyle name="Accent6 3 2 2" xfId="1634"/>
    <cellStyle name="Accent6 3 3" xfId="1635"/>
    <cellStyle name="Accent6 3 4" xfId="1636"/>
    <cellStyle name="Accent6 30" xfId="1637"/>
    <cellStyle name="Accent6 31" xfId="1638"/>
    <cellStyle name="Accent6 32" xfId="1639"/>
    <cellStyle name="Accent6 33" xfId="1640"/>
    <cellStyle name="Accent6 34" xfId="1641"/>
    <cellStyle name="Accent6 35" xfId="1642"/>
    <cellStyle name="Accent6 36" xfId="1643"/>
    <cellStyle name="Accent6 37" xfId="1644"/>
    <cellStyle name="Accent6 38" xfId="1645"/>
    <cellStyle name="Accent6 39" xfId="1646"/>
    <cellStyle name="Accent6 4" xfId="1647"/>
    <cellStyle name="Accent6 4 2" xfId="1648"/>
    <cellStyle name="Accent6 40" xfId="1649"/>
    <cellStyle name="Accent6 41" xfId="1650"/>
    <cellStyle name="Accent6 42" xfId="1651"/>
    <cellStyle name="Accent6 43" xfId="1652"/>
    <cellStyle name="Accent6 5" xfId="1653"/>
    <cellStyle name="Accent6 5 2" xfId="1654"/>
    <cellStyle name="Accent6 6" xfId="1655"/>
    <cellStyle name="Accent6 6 2" xfId="1656"/>
    <cellStyle name="Accent6 7" xfId="1657"/>
    <cellStyle name="Accent6 8" xfId="1658"/>
    <cellStyle name="Accent6 9" xfId="1659"/>
    <cellStyle name="AggblueBoldCels" xfId="1660"/>
    <cellStyle name="AggblueCels" xfId="1661"/>
    <cellStyle name="AggBoldCells" xfId="1662"/>
    <cellStyle name="AggCels" xfId="1663"/>
    <cellStyle name="AggGreen" xfId="1664"/>
    <cellStyle name="AggGreen12" xfId="1665"/>
    <cellStyle name="AggOrange" xfId="1666"/>
    <cellStyle name="AggOrange9" xfId="1667"/>
    <cellStyle name="AggOrangeLB_2x" xfId="1668"/>
    <cellStyle name="AggOrangeLBorder" xfId="1669"/>
    <cellStyle name="AggOrangeRBorder" xfId="1670"/>
    <cellStyle name="Akzent1" xfId="1671"/>
    <cellStyle name="Akzent2" xfId="1672"/>
    <cellStyle name="Akzent3" xfId="1673"/>
    <cellStyle name="Akzent4" xfId="1674"/>
    <cellStyle name="Akzent5" xfId="1675"/>
    <cellStyle name="Akzent6" xfId="1676"/>
    <cellStyle name="Ausgabe" xfId="1677"/>
    <cellStyle name="Bad 10" xfId="1678"/>
    <cellStyle name="Bad 11" xfId="1679"/>
    <cellStyle name="Bad 12" xfId="1680"/>
    <cellStyle name="Bad 13" xfId="1681"/>
    <cellStyle name="Bad 14" xfId="1682"/>
    <cellStyle name="Bad 15" xfId="1683"/>
    <cellStyle name="Bad 16" xfId="1684"/>
    <cellStyle name="Bad 17" xfId="1685"/>
    <cellStyle name="Bad 18" xfId="1686"/>
    <cellStyle name="Bad 19" xfId="1687"/>
    <cellStyle name="Bad 2" xfId="1688"/>
    <cellStyle name="Bad 2 10" xfId="1689"/>
    <cellStyle name="Bad 2 11" xfId="1690"/>
    <cellStyle name="Bad 2 2" xfId="1691"/>
    <cellStyle name="Bad 2 3" xfId="1692"/>
    <cellStyle name="Bad 2 4" xfId="1693"/>
    <cellStyle name="Bad 2 5" xfId="1694"/>
    <cellStyle name="Bad 2 6" xfId="1695"/>
    <cellStyle name="Bad 2 7" xfId="1696"/>
    <cellStyle name="Bad 2 8" xfId="1697"/>
    <cellStyle name="Bad 2 9" xfId="1698"/>
    <cellStyle name="Bad 20" xfId="1699"/>
    <cellStyle name="Bad 21" xfId="1700"/>
    <cellStyle name="Bad 22" xfId="1701"/>
    <cellStyle name="Bad 23" xfId="1702"/>
    <cellStyle name="Bad 24" xfId="1703"/>
    <cellStyle name="Bad 25" xfId="1704"/>
    <cellStyle name="Bad 26" xfId="1705"/>
    <cellStyle name="Bad 27" xfId="1706"/>
    <cellStyle name="Bad 28" xfId="1707"/>
    <cellStyle name="Bad 29" xfId="1708"/>
    <cellStyle name="Bad 3" xfId="1709"/>
    <cellStyle name="Bad 3 2" xfId="1710"/>
    <cellStyle name="Bad 3 2 2" xfId="1711"/>
    <cellStyle name="Bad 3 3" xfId="1712"/>
    <cellStyle name="Bad 3 4" xfId="1713"/>
    <cellStyle name="Bad 30" xfId="1714"/>
    <cellStyle name="Bad 31" xfId="1715"/>
    <cellStyle name="Bad 32" xfId="1716"/>
    <cellStyle name="Bad 33" xfId="1717"/>
    <cellStyle name="Bad 34" xfId="1718"/>
    <cellStyle name="Bad 35" xfId="1719"/>
    <cellStyle name="Bad 36" xfId="1720"/>
    <cellStyle name="Bad 37" xfId="1721"/>
    <cellStyle name="Bad 38" xfId="1722"/>
    <cellStyle name="Bad 39" xfId="1723"/>
    <cellStyle name="Bad 4" xfId="1724"/>
    <cellStyle name="Bad 4 2" xfId="1725"/>
    <cellStyle name="Bad 40" xfId="1726"/>
    <cellStyle name="Bad 41" xfId="1727"/>
    <cellStyle name="Bad 42" xfId="1728"/>
    <cellStyle name="Bad 43" xfId="1729"/>
    <cellStyle name="Bad 44" xfId="1730"/>
    <cellStyle name="Bad 5" xfId="1731"/>
    <cellStyle name="Bad 5 2" xfId="1732"/>
    <cellStyle name="Bad 6" xfId="1733"/>
    <cellStyle name="Bad 6 2" xfId="1734"/>
    <cellStyle name="Bad 7" xfId="1735"/>
    <cellStyle name="Bad 8" xfId="1736"/>
    <cellStyle name="Bad 9" xfId="1737"/>
    <cellStyle name="Berechnung" xfId="1738"/>
    <cellStyle name="Bold GHG Numbers (0.00)" xfId="1739"/>
    <cellStyle name="Calculation 10" xfId="1740"/>
    <cellStyle name="Calculation 11" xfId="1741"/>
    <cellStyle name="Calculation 12" xfId="1742"/>
    <cellStyle name="Calculation 13" xfId="1743"/>
    <cellStyle name="Calculation 14" xfId="1744"/>
    <cellStyle name="Calculation 15" xfId="1745"/>
    <cellStyle name="Calculation 16" xfId="1746"/>
    <cellStyle name="Calculation 17" xfId="1747"/>
    <cellStyle name="Calculation 18" xfId="1748"/>
    <cellStyle name="Calculation 19" xfId="1749"/>
    <cellStyle name="Calculation 2" xfId="1750"/>
    <cellStyle name="Calculation 2 10" xfId="1751"/>
    <cellStyle name="Calculation 2 11" xfId="1752"/>
    <cellStyle name="Calculation 2 2" xfId="1753"/>
    <cellStyle name="Calculation 2 3" xfId="1754"/>
    <cellStyle name="Calculation 2 4" xfId="1755"/>
    <cellStyle name="Calculation 2 5" xfId="1756"/>
    <cellStyle name="Calculation 2 6" xfId="1757"/>
    <cellStyle name="Calculation 2 7" xfId="1758"/>
    <cellStyle name="Calculation 2 8" xfId="1759"/>
    <cellStyle name="Calculation 2 9" xfId="1760"/>
    <cellStyle name="Calculation 20" xfId="1761"/>
    <cellStyle name="Calculation 21" xfId="1762"/>
    <cellStyle name="Calculation 22" xfId="1763"/>
    <cellStyle name="Calculation 23" xfId="1764"/>
    <cellStyle name="Calculation 24" xfId="1765"/>
    <cellStyle name="Calculation 25" xfId="1766"/>
    <cellStyle name="Calculation 26" xfId="1767"/>
    <cellStyle name="Calculation 27" xfId="1768"/>
    <cellStyle name="Calculation 28" xfId="1769"/>
    <cellStyle name="Calculation 29" xfId="1770"/>
    <cellStyle name="Calculation 3" xfId="1771"/>
    <cellStyle name="Calculation 3 2" xfId="1772"/>
    <cellStyle name="Calculation 3 2 2" xfId="1773"/>
    <cellStyle name="Calculation 3 3" xfId="1774"/>
    <cellStyle name="Calculation 3 4" xfId="1775"/>
    <cellStyle name="Calculation 30" xfId="1776"/>
    <cellStyle name="Calculation 31" xfId="1777"/>
    <cellStyle name="Calculation 32" xfId="1778"/>
    <cellStyle name="Calculation 33" xfId="1779"/>
    <cellStyle name="Calculation 34" xfId="1780"/>
    <cellStyle name="Calculation 35" xfId="1781"/>
    <cellStyle name="Calculation 36" xfId="1782"/>
    <cellStyle name="Calculation 37" xfId="1783"/>
    <cellStyle name="Calculation 38" xfId="1784"/>
    <cellStyle name="Calculation 39" xfId="1785"/>
    <cellStyle name="Calculation 4" xfId="1786"/>
    <cellStyle name="Calculation 4 2" xfId="1787"/>
    <cellStyle name="Calculation 40" xfId="1788"/>
    <cellStyle name="Calculation 41" xfId="1789"/>
    <cellStyle name="Calculation 42" xfId="1790"/>
    <cellStyle name="Calculation 43" xfId="1791"/>
    <cellStyle name="Calculation 5" xfId="1792"/>
    <cellStyle name="Calculation 5 2" xfId="1793"/>
    <cellStyle name="Calculation 6" xfId="1794"/>
    <cellStyle name="Calculation 6 2" xfId="1795"/>
    <cellStyle name="Calculation 7" xfId="1796"/>
    <cellStyle name="Calculation 8" xfId="1797"/>
    <cellStyle name="Calculation 9" xfId="1798"/>
    <cellStyle name="Check Cell 10" xfId="1799"/>
    <cellStyle name="Check Cell 11" xfId="1800"/>
    <cellStyle name="Check Cell 12" xfId="1801"/>
    <cellStyle name="Check Cell 13" xfId="1802"/>
    <cellStyle name="Check Cell 14" xfId="1803"/>
    <cellStyle name="Check Cell 15" xfId="1804"/>
    <cellStyle name="Check Cell 16" xfId="1805"/>
    <cellStyle name="Check Cell 17" xfId="1806"/>
    <cellStyle name="Check Cell 18" xfId="1807"/>
    <cellStyle name="Check Cell 19" xfId="1808"/>
    <cellStyle name="Check Cell 2" xfId="1809"/>
    <cellStyle name="Check Cell 2 10" xfId="1810"/>
    <cellStyle name="Check Cell 2 2" xfId="1811"/>
    <cellStyle name="Check Cell 2 3" xfId="1812"/>
    <cellStyle name="Check Cell 2 4" xfId="1813"/>
    <cellStyle name="Check Cell 2 5" xfId="1814"/>
    <cellStyle name="Check Cell 2 6" xfId="1815"/>
    <cellStyle name="Check Cell 2 7" xfId="1816"/>
    <cellStyle name="Check Cell 2 8" xfId="1817"/>
    <cellStyle name="Check Cell 2 9" xfId="1818"/>
    <cellStyle name="Check Cell 20" xfId="1819"/>
    <cellStyle name="Check Cell 21" xfId="1820"/>
    <cellStyle name="Check Cell 22" xfId="1821"/>
    <cellStyle name="Check Cell 23" xfId="1822"/>
    <cellStyle name="Check Cell 24" xfId="1823"/>
    <cellStyle name="Check Cell 25" xfId="1824"/>
    <cellStyle name="Check Cell 26" xfId="1825"/>
    <cellStyle name="Check Cell 27" xfId="1826"/>
    <cellStyle name="Check Cell 28" xfId="1827"/>
    <cellStyle name="Check Cell 29" xfId="1828"/>
    <cellStyle name="Check Cell 3" xfId="1829"/>
    <cellStyle name="Check Cell 3 2" xfId="1830"/>
    <cellStyle name="Check Cell 30" xfId="1831"/>
    <cellStyle name="Check Cell 31" xfId="1832"/>
    <cellStyle name="Check Cell 32" xfId="1833"/>
    <cellStyle name="Check Cell 33" xfId="1834"/>
    <cellStyle name="Check Cell 34" xfId="1835"/>
    <cellStyle name="Check Cell 35" xfId="1836"/>
    <cellStyle name="Check Cell 36" xfId="1837"/>
    <cellStyle name="Check Cell 37" xfId="1838"/>
    <cellStyle name="Check Cell 38" xfId="1839"/>
    <cellStyle name="Check Cell 39" xfId="1840"/>
    <cellStyle name="Check Cell 4" xfId="1841"/>
    <cellStyle name="Check Cell 4 2" xfId="1842"/>
    <cellStyle name="Check Cell 40" xfId="1843"/>
    <cellStyle name="Check Cell 41" xfId="1844"/>
    <cellStyle name="Check Cell 42" xfId="1845"/>
    <cellStyle name="Check Cell 43" xfId="1846"/>
    <cellStyle name="Check Cell 5" xfId="1847"/>
    <cellStyle name="Check Cell 5 2" xfId="1848"/>
    <cellStyle name="Check Cell 6" xfId="1849"/>
    <cellStyle name="Check Cell 6 2" xfId="1850"/>
    <cellStyle name="Check Cell 7" xfId="1851"/>
    <cellStyle name="Check Cell 8" xfId="1852"/>
    <cellStyle name="Check Cell 9" xfId="1853"/>
    <cellStyle name="coin" xfId="1854"/>
    <cellStyle name="Comma [0] 2 10" xfId="1855"/>
    <cellStyle name="Comma [0] 2 10 2" xfId="1856"/>
    <cellStyle name="Comma [0] 2 10 3" xfId="1857"/>
    <cellStyle name="Comma [0] 2 2" xfId="1858"/>
    <cellStyle name="Comma [0] 2 2 2" xfId="1859"/>
    <cellStyle name="Comma [0] 2 2 3" xfId="1860"/>
    <cellStyle name="Comma [0] 2 3" xfId="1861"/>
    <cellStyle name="Comma [0] 2 3 2" xfId="1862"/>
    <cellStyle name="Comma [0] 2 3 3" xfId="1863"/>
    <cellStyle name="Comma [0] 2 4" xfId="1864"/>
    <cellStyle name="Comma [0] 2 4 2" xfId="1865"/>
    <cellStyle name="Comma [0] 2 4 3" xfId="1866"/>
    <cellStyle name="Comma [0] 2 5" xfId="1867"/>
    <cellStyle name="Comma [0] 2 5 2" xfId="1868"/>
    <cellStyle name="Comma [0] 2 5 3" xfId="1869"/>
    <cellStyle name="Comma [0] 2 6" xfId="1870"/>
    <cellStyle name="Comma [0] 2 6 2" xfId="1871"/>
    <cellStyle name="Comma [0] 2 6 3" xfId="1872"/>
    <cellStyle name="Comma [0] 2 7" xfId="1873"/>
    <cellStyle name="Comma [0] 2 7 2" xfId="1874"/>
    <cellStyle name="Comma [0] 2 7 3" xfId="1875"/>
    <cellStyle name="Comma [0] 2 8" xfId="1876"/>
    <cellStyle name="Comma [0] 2 8 2" xfId="1877"/>
    <cellStyle name="Comma [0] 2 8 3" xfId="1878"/>
    <cellStyle name="Comma [0] 2 9" xfId="1879"/>
    <cellStyle name="Comma [0] 2 9 2" xfId="1880"/>
    <cellStyle name="Comma [0] 2 9 3" xfId="1881"/>
    <cellStyle name="Comma 10" xfId="1882"/>
    <cellStyle name="Comma 10 10" xfId="1883"/>
    <cellStyle name="Comma 10 11" xfId="1884"/>
    <cellStyle name="Comma 10 2" xfId="1885"/>
    <cellStyle name="Comma 10 2 10" xfId="1886"/>
    <cellStyle name="Comma 10 2 10 2" xfId="1887"/>
    <cellStyle name="Comma 10 2 10 3" xfId="1888"/>
    <cellStyle name="Comma 10 2 11" xfId="1889"/>
    <cellStyle name="Comma 10 2 11 2" xfId="1890"/>
    <cellStyle name="Comma 10 2 11 3" xfId="1891"/>
    <cellStyle name="Comma 10 2 12" xfId="1892"/>
    <cellStyle name="Comma 10 2 12 2" xfId="1893"/>
    <cellStyle name="Comma 10 2 12 3" xfId="1894"/>
    <cellStyle name="Comma 10 2 13" xfId="1895"/>
    <cellStyle name="Comma 10 2 13 2" xfId="1896"/>
    <cellStyle name="Comma 10 2 13 3" xfId="1897"/>
    <cellStyle name="Comma 10 2 14" xfId="1898"/>
    <cellStyle name="Comma 10 2 14 2" xfId="1899"/>
    <cellStyle name="Comma 10 2 14 3" xfId="1900"/>
    <cellStyle name="Comma 10 2 15" xfId="1901"/>
    <cellStyle name="Comma 10 2 15 2" xfId="1902"/>
    <cellStyle name="Comma 10 2 15 3" xfId="1903"/>
    <cellStyle name="Comma 10 2 16" xfId="1904"/>
    <cellStyle name="Comma 10 2 16 2" xfId="1905"/>
    <cellStyle name="Comma 10 2 16 3" xfId="1906"/>
    <cellStyle name="Comma 10 2 17" xfId="1907"/>
    <cellStyle name="Comma 10 2 17 2" xfId="1908"/>
    <cellStyle name="Comma 10 2 17 3" xfId="1909"/>
    <cellStyle name="Comma 10 2 18" xfId="1910"/>
    <cellStyle name="Comma 10 2 19" xfId="1911"/>
    <cellStyle name="Comma 10 2 2" xfId="1912"/>
    <cellStyle name="Comma 10 2 2 2" xfId="1913"/>
    <cellStyle name="Comma 10 2 2 3" xfId="1914"/>
    <cellStyle name="Comma 10 2 3" xfId="1915"/>
    <cellStyle name="Comma 10 2 3 2" xfId="1916"/>
    <cellStyle name="Comma 10 2 3 3" xfId="1917"/>
    <cellStyle name="Comma 10 2 4" xfId="1918"/>
    <cellStyle name="Comma 10 2 4 2" xfId="1919"/>
    <cellStyle name="Comma 10 2 4 3" xfId="1920"/>
    <cellStyle name="Comma 10 2 5" xfId="1921"/>
    <cellStyle name="Comma 10 2 5 2" xfId="1922"/>
    <cellStyle name="Comma 10 2 5 3" xfId="1923"/>
    <cellStyle name="Comma 10 2 6" xfId="1924"/>
    <cellStyle name="Comma 10 2 6 2" xfId="1925"/>
    <cellStyle name="Comma 10 2 6 3" xfId="1926"/>
    <cellStyle name="Comma 10 2 7" xfId="1927"/>
    <cellStyle name="Comma 10 2 7 2" xfId="1928"/>
    <cellStyle name="Comma 10 2 7 3" xfId="1929"/>
    <cellStyle name="Comma 10 2 8" xfId="1930"/>
    <cellStyle name="Comma 10 2 8 2" xfId="1931"/>
    <cellStyle name="Comma 10 2 8 3" xfId="1932"/>
    <cellStyle name="Comma 10 2 9" xfId="1933"/>
    <cellStyle name="Comma 10 2 9 2" xfId="1934"/>
    <cellStyle name="Comma 10 2 9 3" xfId="1935"/>
    <cellStyle name="Comma 10 3" xfId="1936"/>
    <cellStyle name="Comma 10 3 10" xfId="1937"/>
    <cellStyle name="Comma 10 3 10 2" xfId="1938"/>
    <cellStyle name="Comma 10 3 10 3" xfId="1939"/>
    <cellStyle name="Comma 10 3 11" xfId="1940"/>
    <cellStyle name="Comma 10 3 11 2" xfId="1941"/>
    <cellStyle name="Comma 10 3 11 3" xfId="1942"/>
    <cellStyle name="Comma 10 3 12" xfId="1943"/>
    <cellStyle name="Comma 10 3 12 2" xfId="1944"/>
    <cellStyle name="Comma 10 3 12 3" xfId="1945"/>
    <cellStyle name="Comma 10 3 13" xfId="1946"/>
    <cellStyle name="Comma 10 3 13 2" xfId="1947"/>
    <cellStyle name="Comma 10 3 13 3" xfId="1948"/>
    <cellStyle name="Comma 10 3 14" xfId="1949"/>
    <cellStyle name="Comma 10 3 14 2" xfId="1950"/>
    <cellStyle name="Comma 10 3 14 3" xfId="1951"/>
    <cellStyle name="Comma 10 3 15" xfId="1952"/>
    <cellStyle name="Comma 10 3 15 2" xfId="1953"/>
    <cellStyle name="Comma 10 3 15 3" xfId="1954"/>
    <cellStyle name="Comma 10 3 16" xfId="1955"/>
    <cellStyle name="Comma 10 3 16 2" xfId="1956"/>
    <cellStyle name="Comma 10 3 16 3" xfId="1957"/>
    <cellStyle name="Comma 10 3 17" xfId="1958"/>
    <cellStyle name="Comma 10 3 17 2" xfId="1959"/>
    <cellStyle name="Comma 10 3 17 3" xfId="1960"/>
    <cellStyle name="Comma 10 3 18" xfId="1961"/>
    <cellStyle name="Comma 10 3 19" xfId="1962"/>
    <cellStyle name="Comma 10 3 2" xfId="1963"/>
    <cellStyle name="Comma 10 3 2 2" xfId="1964"/>
    <cellStyle name="Comma 10 3 2 3" xfId="1965"/>
    <cellStyle name="Comma 10 3 3" xfId="1966"/>
    <cellStyle name="Comma 10 3 3 2" xfId="1967"/>
    <cellStyle name="Comma 10 3 3 3" xfId="1968"/>
    <cellStyle name="Comma 10 3 4" xfId="1969"/>
    <cellStyle name="Comma 10 3 4 2" xfId="1970"/>
    <cellStyle name="Comma 10 3 4 3" xfId="1971"/>
    <cellStyle name="Comma 10 3 5" xfId="1972"/>
    <cellStyle name="Comma 10 3 5 2" xfId="1973"/>
    <cellStyle name="Comma 10 3 5 3" xfId="1974"/>
    <cellStyle name="Comma 10 3 6" xfId="1975"/>
    <cellStyle name="Comma 10 3 6 2" xfId="1976"/>
    <cellStyle name="Comma 10 3 6 3" xfId="1977"/>
    <cellStyle name="Comma 10 3 7" xfId="1978"/>
    <cellStyle name="Comma 10 3 7 2" xfId="1979"/>
    <cellStyle name="Comma 10 3 7 3" xfId="1980"/>
    <cellStyle name="Comma 10 3 8" xfId="1981"/>
    <cellStyle name="Comma 10 3 8 2" xfId="1982"/>
    <cellStyle name="Comma 10 3 8 3" xfId="1983"/>
    <cellStyle name="Comma 10 3 9" xfId="1984"/>
    <cellStyle name="Comma 10 3 9 2" xfId="1985"/>
    <cellStyle name="Comma 10 3 9 3" xfId="1986"/>
    <cellStyle name="Comma 10 4" xfId="1987"/>
    <cellStyle name="Comma 10 4 10" xfId="1988"/>
    <cellStyle name="Comma 10 4 10 2" xfId="1989"/>
    <cellStyle name="Comma 10 4 10 3" xfId="1990"/>
    <cellStyle name="Comma 10 4 11" xfId="1991"/>
    <cellStyle name="Comma 10 4 11 2" xfId="1992"/>
    <cellStyle name="Comma 10 4 11 3" xfId="1993"/>
    <cellStyle name="Comma 10 4 12" xfId="1994"/>
    <cellStyle name="Comma 10 4 12 2" xfId="1995"/>
    <cellStyle name="Comma 10 4 12 3" xfId="1996"/>
    <cellStyle name="Comma 10 4 13" xfId="1997"/>
    <cellStyle name="Comma 10 4 13 2" xfId="1998"/>
    <cellStyle name="Comma 10 4 13 3" xfId="1999"/>
    <cellStyle name="Comma 10 4 14" xfId="2000"/>
    <cellStyle name="Comma 10 4 14 2" xfId="2001"/>
    <cellStyle name="Comma 10 4 14 3" xfId="2002"/>
    <cellStyle name="Comma 10 4 15" xfId="2003"/>
    <cellStyle name="Comma 10 4 15 2" xfId="2004"/>
    <cellStyle name="Comma 10 4 15 3" xfId="2005"/>
    <cellStyle name="Comma 10 4 16" xfId="2006"/>
    <cellStyle name="Comma 10 4 16 2" xfId="2007"/>
    <cellStyle name="Comma 10 4 16 3" xfId="2008"/>
    <cellStyle name="Comma 10 4 17" xfId="2009"/>
    <cellStyle name="Comma 10 4 17 2" xfId="2010"/>
    <cellStyle name="Comma 10 4 17 3" xfId="2011"/>
    <cellStyle name="Comma 10 4 18" xfId="2012"/>
    <cellStyle name="Comma 10 4 19" xfId="2013"/>
    <cellStyle name="Comma 10 4 2" xfId="2014"/>
    <cellStyle name="Comma 10 4 2 2" xfId="2015"/>
    <cellStyle name="Comma 10 4 2 3" xfId="2016"/>
    <cellStyle name="Comma 10 4 3" xfId="2017"/>
    <cellStyle name="Comma 10 4 3 2" xfId="2018"/>
    <cellStyle name="Comma 10 4 3 3" xfId="2019"/>
    <cellStyle name="Comma 10 4 4" xfId="2020"/>
    <cellStyle name="Comma 10 4 4 2" xfId="2021"/>
    <cellStyle name="Comma 10 4 4 3" xfId="2022"/>
    <cellStyle name="Comma 10 4 5" xfId="2023"/>
    <cellStyle name="Comma 10 4 5 2" xfId="2024"/>
    <cellStyle name="Comma 10 4 5 3" xfId="2025"/>
    <cellStyle name="Comma 10 4 6" xfId="2026"/>
    <cellStyle name="Comma 10 4 6 2" xfId="2027"/>
    <cellStyle name="Comma 10 4 6 3" xfId="2028"/>
    <cellStyle name="Comma 10 4 7" xfId="2029"/>
    <cellStyle name="Comma 10 4 7 2" xfId="2030"/>
    <cellStyle name="Comma 10 4 7 3" xfId="2031"/>
    <cellStyle name="Comma 10 4 8" xfId="2032"/>
    <cellStyle name="Comma 10 4 8 2" xfId="2033"/>
    <cellStyle name="Comma 10 4 8 3" xfId="2034"/>
    <cellStyle name="Comma 10 4 9" xfId="2035"/>
    <cellStyle name="Comma 10 4 9 2" xfId="2036"/>
    <cellStyle name="Comma 10 4 9 3" xfId="2037"/>
    <cellStyle name="Comma 10 5" xfId="2038"/>
    <cellStyle name="Comma 10 5 10" xfId="2039"/>
    <cellStyle name="Comma 10 5 10 2" xfId="2040"/>
    <cellStyle name="Comma 10 5 10 3" xfId="2041"/>
    <cellStyle name="Comma 10 5 11" xfId="2042"/>
    <cellStyle name="Comma 10 5 11 2" xfId="2043"/>
    <cellStyle name="Comma 10 5 11 3" xfId="2044"/>
    <cellStyle name="Comma 10 5 12" xfId="2045"/>
    <cellStyle name="Comma 10 5 12 2" xfId="2046"/>
    <cellStyle name="Comma 10 5 12 3" xfId="2047"/>
    <cellStyle name="Comma 10 5 13" xfId="2048"/>
    <cellStyle name="Comma 10 5 13 2" xfId="2049"/>
    <cellStyle name="Comma 10 5 13 3" xfId="2050"/>
    <cellStyle name="Comma 10 5 14" xfId="2051"/>
    <cellStyle name="Comma 10 5 14 2" xfId="2052"/>
    <cellStyle name="Comma 10 5 14 3" xfId="2053"/>
    <cellStyle name="Comma 10 5 15" xfId="2054"/>
    <cellStyle name="Comma 10 5 15 2" xfId="2055"/>
    <cellStyle name="Comma 10 5 15 3" xfId="2056"/>
    <cellStyle name="Comma 10 5 16" xfId="2057"/>
    <cellStyle name="Comma 10 5 16 2" xfId="2058"/>
    <cellStyle name="Comma 10 5 16 3" xfId="2059"/>
    <cellStyle name="Comma 10 5 17" xfId="2060"/>
    <cellStyle name="Comma 10 5 17 2" xfId="2061"/>
    <cellStyle name="Comma 10 5 17 3" xfId="2062"/>
    <cellStyle name="Comma 10 5 18" xfId="2063"/>
    <cellStyle name="Comma 10 5 19" xfId="2064"/>
    <cellStyle name="Comma 10 5 2" xfId="2065"/>
    <cellStyle name="Comma 10 5 2 2" xfId="2066"/>
    <cellStyle name="Comma 10 5 2 3" xfId="2067"/>
    <cellStyle name="Comma 10 5 3" xfId="2068"/>
    <cellStyle name="Comma 10 5 3 2" xfId="2069"/>
    <cellStyle name="Comma 10 5 3 3" xfId="2070"/>
    <cellStyle name="Comma 10 5 4" xfId="2071"/>
    <cellStyle name="Comma 10 5 4 2" xfId="2072"/>
    <cellStyle name="Comma 10 5 4 3" xfId="2073"/>
    <cellStyle name="Comma 10 5 5" xfId="2074"/>
    <cellStyle name="Comma 10 5 5 2" xfId="2075"/>
    <cellStyle name="Comma 10 5 5 3" xfId="2076"/>
    <cellStyle name="Comma 10 5 6" xfId="2077"/>
    <cellStyle name="Comma 10 5 6 2" xfId="2078"/>
    <cellStyle name="Comma 10 5 6 3" xfId="2079"/>
    <cellStyle name="Comma 10 5 7" xfId="2080"/>
    <cellStyle name="Comma 10 5 7 2" xfId="2081"/>
    <cellStyle name="Comma 10 5 7 3" xfId="2082"/>
    <cellStyle name="Comma 10 5 8" xfId="2083"/>
    <cellStyle name="Comma 10 5 8 2" xfId="2084"/>
    <cellStyle name="Comma 10 5 8 3" xfId="2085"/>
    <cellStyle name="Comma 10 5 9" xfId="2086"/>
    <cellStyle name="Comma 10 5 9 2" xfId="2087"/>
    <cellStyle name="Comma 10 5 9 3" xfId="2088"/>
    <cellStyle name="Comma 10 6" xfId="2089"/>
    <cellStyle name="Comma 10 6 10" xfId="2090"/>
    <cellStyle name="Comma 10 6 10 2" xfId="2091"/>
    <cellStyle name="Comma 10 6 10 3" xfId="2092"/>
    <cellStyle name="Comma 10 6 11" xfId="2093"/>
    <cellStyle name="Comma 10 6 11 2" xfId="2094"/>
    <cellStyle name="Comma 10 6 11 3" xfId="2095"/>
    <cellStyle name="Comma 10 6 12" xfId="2096"/>
    <cellStyle name="Comma 10 6 12 2" xfId="2097"/>
    <cellStyle name="Comma 10 6 12 3" xfId="2098"/>
    <cellStyle name="Comma 10 6 13" xfId="2099"/>
    <cellStyle name="Comma 10 6 13 2" xfId="2100"/>
    <cellStyle name="Comma 10 6 13 3" xfId="2101"/>
    <cellStyle name="Comma 10 6 14" xfId="2102"/>
    <cellStyle name="Comma 10 6 14 2" xfId="2103"/>
    <cellStyle name="Comma 10 6 14 3" xfId="2104"/>
    <cellStyle name="Comma 10 6 15" xfId="2105"/>
    <cellStyle name="Comma 10 6 15 2" xfId="2106"/>
    <cellStyle name="Comma 10 6 15 3" xfId="2107"/>
    <cellStyle name="Comma 10 6 16" xfId="2108"/>
    <cellStyle name="Comma 10 6 16 2" xfId="2109"/>
    <cellStyle name="Comma 10 6 16 3" xfId="2110"/>
    <cellStyle name="Comma 10 6 17" xfId="2111"/>
    <cellStyle name="Comma 10 6 17 2" xfId="2112"/>
    <cellStyle name="Comma 10 6 17 3" xfId="2113"/>
    <cellStyle name="Comma 10 6 18" xfId="2114"/>
    <cellStyle name="Comma 10 6 19" xfId="2115"/>
    <cellStyle name="Comma 10 6 2" xfId="2116"/>
    <cellStyle name="Comma 10 6 2 2" xfId="2117"/>
    <cellStyle name="Comma 10 6 2 3" xfId="2118"/>
    <cellStyle name="Comma 10 6 3" xfId="2119"/>
    <cellStyle name="Comma 10 6 3 2" xfId="2120"/>
    <cellStyle name="Comma 10 6 3 3" xfId="2121"/>
    <cellStyle name="Comma 10 6 4" xfId="2122"/>
    <cellStyle name="Comma 10 6 4 2" xfId="2123"/>
    <cellStyle name="Comma 10 6 4 3" xfId="2124"/>
    <cellStyle name="Comma 10 6 5" xfId="2125"/>
    <cellStyle name="Comma 10 6 5 2" xfId="2126"/>
    <cellStyle name="Comma 10 6 5 3" xfId="2127"/>
    <cellStyle name="Comma 10 6 6" xfId="2128"/>
    <cellStyle name="Comma 10 6 6 2" xfId="2129"/>
    <cellStyle name="Comma 10 6 6 3" xfId="2130"/>
    <cellStyle name="Comma 10 6 7" xfId="2131"/>
    <cellStyle name="Comma 10 6 7 2" xfId="2132"/>
    <cellStyle name="Comma 10 6 7 3" xfId="2133"/>
    <cellStyle name="Comma 10 6 8" xfId="2134"/>
    <cellStyle name="Comma 10 6 8 2" xfId="2135"/>
    <cellStyle name="Comma 10 6 8 3" xfId="2136"/>
    <cellStyle name="Comma 10 6 9" xfId="2137"/>
    <cellStyle name="Comma 10 6 9 2" xfId="2138"/>
    <cellStyle name="Comma 10 6 9 3" xfId="2139"/>
    <cellStyle name="Comma 10 7" xfId="2140"/>
    <cellStyle name="Comma 10 7 10" xfId="2141"/>
    <cellStyle name="Comma 10 7 10 2" xfId="2142"/>
    <cellStyle name="Comma 10 7 10 3" xfId="2143"/>
    <cellStyle name="Comma 10 7 11" xfId="2144"/>
    <cellStyle name="Comma 10 7 11 2" xfId="2145"/>
    <cellStyle name="Comma 10 7 11 3" xfId="2146"/>
    <cellStyle name="Comma 10 7 12" xfId="2147"/>
    <cellStyle name="Comma 10 7 12 2" xfId="2148"/>
    <cellStyle name="Comma 10 7 12 3" xfId="2149"/>
    <cellStyle name="Comma 10 7 13" xfId="2150"/>
    <cellStyle name="Comma 10 7 13 2" xfId="2151"/>
    <cellStyle name="Comma 10 7 13 3" xfId="2152"/>
    <cellStyle name="Comma 10 7 14" xfId="2153"/>
    <cellStyle name="Comma 10 7 14 2" xfId="2154"/>
    <cellStyle name="Comma 10 7 14 3" xfId="2155"/>
    <cellStyle name="Comma 10 7 15" xfId="2156"/>
    <cellStyle name="Comma 10 7 15 2" xfId="2157"/>
    <cellStyle name="Comma 10 7 15 3" xfId="2158"/>
    <cellStyle name="Comma 10 7 16" xfId="2159"/>
    <cellStyle name="Comma 10 7 16 2" xfId="2160"/>
    <cellStyle name="Comma 10 7 16 3" xfId="2161"/>
    <cellStyle name="Comma 10 7 17" xfId="2162"/>
    <cellStyle name="Comma 10 7 17 2" xfId="2163"/>
    <cellStyle name="Comma 10 7 17 3" xfId="2164"/>
    <cellStyle name="Comma 10 7 18" xfId="2165"/>
    <cellStyle name="Comma 10 7 19" xfId="2166"/>
    <cellStyle name="Comma 10 7 2" xfId="2167"/>
    <cellStyle name="Comma 10 7 2 2" xfId="2168"/>
    <cellStyle name="Comma 10 7 2 3" xfId="2169"/>
    <cellStyle name="Comma 10 7 3" xfId="2170"/>
    <cellStyle name="Comma 10 7 3 2" xfId="2171"/>
    <cellStyle name="Comma 10 7 3 3" xfId="2172"/>
    <cellStyle name="Comma 10 7 4" xfId="2173"/>
    <cellStyle name="Comma 10 7 4 2" xfId="2174"/>
    <cellStyle name="Comma 10 7 4 3" xfId="2175"/>
    <cellStyle name="Comma 10 7 5" xfId="2176"/>
    <cellStyle name="Comma 10 7 5 2" xfId="2177"/>
    <cellStyle name="Comma 10 7 5 3" xfId="2178"/>
    <cellStyle name="Comma 10 7 6" xfId="2179"/>
    <cellStyle name="Comma 10 7 6 2" xfId="2180"/>
    <cellStyle name="Comma 10 7 6 3" xfId="2181"/>
    <cellStyle name="Comma 10 7 7" xfId="2182"/>
    <cellStyle name="Comma 10 7 7 2" xfId="2183"/>
    <cellStyle name="Comma 10 7 7 3" xfId="2184"/>
    <cellStyle name="Comma 10 7 8" xfId="2185"/>
    <cellStyle name="Comma 10 7 8 2" xfId="2186"/>
    <cellStyle name="Comma 10 7 8 3" xfId="2187"/>
    <cellStyle name="Comma 10 7 9" xfId="2188"/>
    <cellStyle name="Comma 10 7 9 2" xfId="2189"/>
    <cellStyle name="Comma 10 7 9 3" xfId="2190"/>
    <cellStyle name="Comma 10 8" xfId="2191"/>
    <cellStyle name="Comma 10 8 10" xfId="2192"/>
    <cellStyle name="Comma 10 8 10 2" xfId="2193"/>
    <cellStyle name="Comma 10 8 10 3" xfId="2194"/>
    <cellStyle name="Comma 10 8 11" xfId="2195"/>
    <cellStyle name="Comma 10 8 11 2" xfId="2196"/>
    <cellStyle name="Comma 10 8 11 3" xfId="2197"/>
    <cellStyle name="Comma 10 8 12" xfId="2198"/>
    <cellStyle name="Comma 10 8 12 2" xfId="2199"/>
    <cellStyle name="Comma 10 8 12 3" xfId="2200"/>
    <cellStyle name="Comma 10 8 13" xfId="2201"/>
    <cellStyle name="Comma 10 8 13 2" xfId="2202"/>
    <cellStyle name="Comma 10 8 13 3" xfId="2203"/>
    <cellStyle name="Comma 10 8 14" xfId="2204"/>
    <cellStyle name="Comma 10 8 14 2" xfId="2205"/>
    <cellStyle name="Comma 10 8 14 3" xfId="2206"/>
    <cellStyle name="Comma 10 8 15" xfId="2207"/>
    <cellStyle name="Comma 10 8 15 2" xfId="2208"/>
    <cellStyle name="Comma 10 8 15 3" xfId="2209"/>
    <cellStyle name="Comma 10 8 16" xfId="2210"/>
    <cellStyle name="Comma 10 8 16 2" xfId="2211"/>
    <cellStyle name="Comma 10 8 16 3" xfId="2212"/>
    <cellStyle name="Comma 10 8 17" xfId="2213"/>
    <cellStyle name="Comma 10 8 17 2" xfId="2214"/>
    <cellStyle name="Comma 10 8 17 3" xfId="2215"/>
    <cellStyle name="Comma 10 8 18" xfId="2216"/>
    <cellStyle name="Comma 10 8 19" xfId="2217"/>
    <cellStyle name="Comma 10 8 2" xfId="2218"/>
    <cellStyle name="Comma 10 8 2 2" xfId="2219"/>
    <cellStyle name="Comma 10 8 2 3" xfId="2220"/>
    <cellStyle name="Comma 10 8 3" xfId="2221"/>
    <cellStyle name="Comma 10 8 3 2" xfId="2222"/>
    <cellStyle name="Comma 10 8 3 3" xfId="2223"/>
    <cellStyle name="Comma 10 8 4" xfId="2224"/>
    <cellStyle name="Comma 10 8 4 2" xfId="2225"/>
    <cellStyle name="Comma 10 8 4 3" xfId="2226"/>
    <cellStyle name="Comma 10 8 5" xfId="2227"/>
    <cellStyle name="Comma 10 8 5 2" xfId="2228"/>
    <cellStyle name="Comma 10 8 5 3" xfId="2229"/>
    <cellStyle name="Comma 10 8 6" xfId="2230"/>
    <cellStyle name="Comma 10 8 6 2" xfId="2231"/>
    <cellStyle name="Comma 10 8 6 3" xfId="2232"/>
    <cellStyle name="Comma 10 8 7" xfId="2233"/>
    <cellStyle name="Comma 10 8 7 2" xfId="2234"/>
    <cellStyle name="Comma 10 8 7 3" xfId="2235"/>
    <cellStyle name="Comma 10 8 8" xfId="2236"/>
    <cellStyle name="Comma 10 8 8 2" xfId="2237"/>
    <cellStyle name="Comma 10 8 8 3" xfId="2238"/>
    <cellStyle name="Comma 10 8 9" xfId="2239"/>
    <cellStyle name="Comma 10 8 9 2" xfId="2240"/>
    <cellStyle name="Comma 10 8 9 3" xfId="2241"/>
    <cellStyle name="Comma 10 9" xfId="2242"/>
    <cellStyle name="Comma 10 9 2" xfId="2243"/>
    <cellStyle name="Comma 10 9 3" xfId="2244"/>
    <cellStyle name="Comma 11" xfId="2245"/>
    <cellStyle name="Comma 11 2" xfId="2246"/>
    <cellStyle name="Comma 12" xfId="2247"/>
    <cellStyle name="Comma 12 2" xfId="2248"/>
    <cellStyle name="Comma 13" xfId="2249"/>
    <cellStyle name="Comma 13 2" xfId="2250"/>
    <cellStyle name="Comma 14" xfId="2251"/>
    <cellStyle name="Comma 14 2" xfId="2252"/>
    <cellStyle name="Comma 14 2 2" xfId="2253"/>
    <cellStyle name="Comma 14 2 3" xfId="2254"/>
    <cellStyle name="Comma 14 3" xfId="2255"/>
    <cellStyle name="Comma 15" xfId="2256"/>
    <cellStyle name="Comma 15 2" xfId="2257"/>
    <cellStyle name="Comma 15 2 2" xfId="2258"/>
    <cellStyle name="Comma 15 2 3" xfId="2259"/>
    <cellStyle name="Comma 15 3" xfId="2260"/>
    <cellStyle name="Comma 15 3 2" xfId="2261"/>
    <cellStyle name="Comma 15 4" xfId="2262"/>
    <cellStyle name="Comma 15 5" xfId="2263"/>
    <cellStyle name="Comma 16" xfId="2264"/>
    <cellStyle name="Comma 16 2" xfId="2265"/>
    <cellStyle name="Comma 16 2 2" xfId="2266"/>
    <cellStyle name="Comma 16 2 3" xfId="2267"/>
    <cellStyle name="Comma 16 3" xfId="2268"/>
    <cellStyle name="Comma 16 3 2" xfId="2269"/>
    <cellStyle name="Comma 16 4" xfId="2270"/>
    <cellStyle name="Comma 16 5" xfId="2271"/>
    <cellStyle name="Comma 17" xfId="2272"/>
    <cellStyle name="Comma 17 2" xfId="2273"/>
    <cellStyle name="Comma 17 2 2" xfId="2274"/>
    <cellStyle name="Comma 17 2 3" xfId="2275"/>
    <cellStyle name="Comma 17 3" xfId="2276"/>
    <cellStyle name="Comma 17 4" xfId="2277"/>
    <cellStyle name="Comma 18" xfId="2278"/>
    <cellStyle name="Comma 18 2" xfId="2279"/>
    <cellStyle name="Comma 18 2 2" xfId="2280"/>
    <cellStyle name="Comma 18 3" xfId="2281"/>
    <cellStyle name="Comma 19" xfId="2282"/>
    <cellStyle name="Comma 19 2" xfId="2283"/>
    <cellStyle name="Comma 19 2 2" xfId="2284"/>
    <cellStyle name="Comma 19 3" xfId="2285"/>
    <cellStyle name="Comma 2" xfId="2286"/>
    <cellStyle name="Comma 2 10" xfId="2287"/>
    <cellStyle name="Comma 2 10 2" xfId="2288"/>
    <cellStyle name="Comma 2 10 3" xfId="2289"/>
    <cellStyle name="Comma 2 10 4" xfId="2290"/>
    <cellStyle name="Comma 2 11" xfId="2291"/>
    <cellStyle name="Comma 2 11 2" xfId="2292"/>
    <cellStyle name="Comma 2 11 3" xfId="2293"/>
    <cellStyle name="Comma 2 11 4" xfId="2294"/>
    <cellStyle name="Comma 2 12" xfId="2295"/>
    <cellStyle name="Comma 2 12 2" xfId="2296"/>
    <cellStyle name="Comma 2 12 3" xfId="2297"/>
    <cellStyle name="Comma 2 12 4" xfId="2298"/>
    <cellStyle name="Comma 2 13" xfId="2299"/>
    <cellStyle name="Comma 2 13 2" xfId="2300"/>
    <cellStyle name="Comma 2 13 3" xfId="2301"/>
    <cellStyle name="Comma 2 13 4" xfId="2302"/>
    <cellStyle name="Comma 2 14" xfId="2303"/>
    <cellStyle name="Comma 2 15" xfId="2304"/>
    <cellStyle name="Comma 2 16" xfId="2305"/>
    <cellStyle name="Comma 2 17" xfId="2306"/>
    <cellStyle name="Comma 2 17 2" xfId="2307"/>
    <cellStyle name="Comma 2 18" xfId="2308"/>
    <cellStyle name="Comma 2 18 2" xfId="2309"/>
    <cellStyle name="Comma 2 19" xfId="2310"/>
    <cellStyle name="Comma 2 19 2" xfId="2311"/>
    <cellStyle name="Comma 2 19 2 2" xfId="2312"/>
    <cellStyle name="Comma 2 19 3" xfId="2313"/>
    <cellStyle name="Comma 2 19 3 2" xfId="2314"/>
    <cellStyle name="Comma 2 19 3 2 2" xfId="2315"/>
    <cellStyle name="Comma 2 19 4" xfId="2316"/>
    <cellStyle name="Comma 2 19 4 2" xfId="2317"/>
    <cellStyle name="Comma 2 2" xfId="2318"/>
    <cellStyle name="Comma 2 2 2" xfId="2319"/>
    <cellStyle name="Comma 2 2 2 2" xfId="2320"/>
    <cellStyle name="Comma 2 2 2 2 2" xfId="2321"/>
    <cellStyle name="Comma 2 2 2 2 3" xfId="2322"/>
    <cellStyle name="Comma 2 2 2 3" xfId="2323"/>
    <cellStyle name="Comma 2 2 2 3 2" xfId="2324"/>
    <cellStyle name="Comma 2 2 2 3 3" xfId="2325"/>
    <cellStyle name="Comma 2 2 2 4" xfId="2326"/>
    <cellStyle name="Comma 2 2 2 4 2" xfId="2327"/>
    <cellStyle name="Comma 2 2 2 4 2 2" xfId="2328"/>
    <cellStyle name="Comma 2 2 2 4 2 3" xfId="2329"/>
    <cellStyle name="Comma 2 2 2 4 3" xfId="2330"/>
    <cellStyle name="Comma 2 2 2 4 3 2" xfId="2331"/>
    <cellStyle name="Comma 2 2 2 4 3 3" xfId="2332"/>
    <cellStyle name="Comma 2 2 2 4 4" xfId="2333"/>
    <cellStyle name="Comma 2 2 2 4 5" xfId="2334"/>
    <cellStyle name="Comma 2 2 2 5" xfId="2335"/>
    <cellStyle name="Comma 2 2 2 5 2" xfId="2336"/>
    <cellStyle name="Comma 2 2 2 5 3" xfId="2337"/>
    <cellStyle name="Comma 2 2 2 6" xfId="2338"/>
    <cellStyle name="Comma 2 2 2 7" xfId="2339"/>
    <cellStyle name="Comma 2 2 2 8" xfId="2340"/>
    <cellStyle name="Comma 2 2 3" xfId="2341"/>
    <cellStyle name="Comma 2 2 3 2" xfId="2342"/>
    <cellStyle name="Comma 2 2 3 2 2" xfId="2343"/>
    <cellStyle name="Comma 2 2 3 2 3" xfId="2344"/>
    <cellStyle name="Comma 2 2 3 3" xfId="2345"/>
    <cellStyle name="Comma 2 2 3 3 2" xfId="2346"/>
    <cellStyle name="Comma 2 2 3 3 3" xfId="2347"/>
    <cellStyle name="Comma 2 2 3 4" xfId="2348"/>
    <cellStyle name="Comma 2 2 3 4 2" xfId="2349"/>
    <cellStyle name="Comma 2 2 3 4 2 2" xfId="2350"/>
    <cellStyle name="Comma 2 2 3 4 2 3" xfId="2351"/>
    <cellStyle name="Comma 2 2 3 4 3" xfId="2352"/>
    <cellStyle name="Comma 2 2 3 4 4" xfId="2353"/>
    <cellStyle name="Comma 2 2 3 5" xfId="2354"/>
    <cellStyle name="Comma 2 2 3 5 2" xfId="2355"/>
    <cellStyle name="Comma 2 2 3 5 3" xfId="2356"/>
    <cellStyle name="Comma 2 2 3 6" xfId="2357"/>
    <cellStyle name="Comma 2 2 4" xfId="2358"/>
    <cellStyle name="Comma 2 2 4 2" xfId="2359"/>
    <cellStyle name="Comma 2 2 4 2 2" xfId="2360"/>
    <cellStyle name="Comma 2 2 4 2 3" xfId="2361"/>
    <cellStyle name="Comma 2 2 4 3" xfId="2362"/>
    <cellStyle name="Comma 2 2 4 4" xfId="2363"/>
    <cellStyle name="Comma 2 2 5" xfId="2364"/>
    <cellStyle name="Comma 2 2 5 2" xfId="2365"/>
    <cellStyle name="Comma 2 2 5 3" xfId="2366"/>
    <cellStyle name="Comma 2 2 6" xfId="2367"/>
    <cellStyle name="Comma 2 2 6 2" xfId="2368"/>
    <cellStyle name="Comma 2 2 6 2 2" xfId="2369"/>
    <cellStyle name="Comma 2 2 6 2 3" xfId="2370"/>
    <cellStyle name="Comma 2 2 6 3" xfId="2371"/>
    <cellStyle name="Comma 2 2 6 3 2" xfId="2372"/>
    <cellStyle name="Comma 2 2 6 3 3" xfId="2373"/>
    <cellStyle name="Comma 2 2 6 4" xfId="2374"/>
    <cellStyle name="Comma 2 2 6 5" xfId="2375"/>
    <cellStyle name="Comma 2 2 7" xfId="2376"/>
    <cellStyle name="Comma 2 2 7 2" xfId="2377"/>
    <cellStyle name="Comma 2 2 7 3" xfId="2378"/>
    <cellStyle name="Comma 2 2 8" xfId="2379"/>
    <cellStyle name="Comma 2 2 9" xfId="2380"/>
    <cellStyle name="Comma 2 20" xfId="2381"/>
    <cellStyle name="Comma 2 20 2" xfId="2382"/>
    <cellStyle name="Comma 2 21" xfId="2383"/>
    <cellStyle name="Comma 2 21 2" xfId="2384"/>
    <cellStyle name="Comma 2 22" xfId="2385"/>
    <cellStyle name="Comma 2 22 2" xfId="2386"/>
    <cellStyle name="Comma 2 22 3" xfId="2387"/>
    <cellStyle name="Comma 2 3" xfId="2388"/>
    <cellStyle name="Comma 2 3 2" xfId="2389"/>
    <cellStyle name="Comma 2 3 2 2" xfId="2390"/>
    <cellStyle name="Comma 2 3 2 2 2" xfId="2391"/>
    <cellStyle name="Comma 2 3 2 2 3" xfId="2392"/>
    <cellStyle name="Comma 2 3 2 3" xfId="2393"/>
    <cellStyle name="Comma 2 3 2 3 2" xfId="2394"/>
    <cellStyle name="Comma 2 3 2 3 3" xfId="2395"/>
    <cellStyle name="Comma 2 3 2 4" xfId="2396"/>
    <cellStyle name="Comma 2 3 2 4 2" xfId="2397"/>
    <cellStyle name="Comma 2 3 2 4 2 2" xfId="2398"/>
    <cellStyle name="Comma 2 3 2 4 2 3" xfId="2399"/>
    <cellStyle name="Comma 2 3 2 4 3" xfId="2400"/>
    <cellStyle name="Comma 2 3 2 4 3 2" xfId="2401"/>
    <cellStyle name="Comma 2 3 2 4 3 3" xfId="2402"/>
    <cellStyle name="Comma 2 3 2 4 4" xfId="2403"/>
    <cellStyle name="Comma 2 3 2 4 4 2" xfId="2404"/>
    <cellStyle name="Comma 2 3 2 4 4 3" xfId="2405"/>
    <cellStyle name="Comma 2 3 2 4 5" xfId="2406"/>
    <cellStyle name="Comma 2 3 2 4 6" xfId="2407"/>
    <cellStyle name="Comma 2 3 2 5" xfId="2408"/>
    <cellStyle name="Comma 2 3 2 5 2" xfId="2409"/>
    <cellStyle name="Comma 2 3 2 5 3" xfId="2410"/>
    <cellStyle name="Comma 2 3 2 6" xfId="2411"/>
    <cellStyle name="Comma 2 3 2 6 2" xfId="2412"/>
    <cellStyle name="Comma 2 3 2 6 3" xfId="2413"/>
    <cellStyle name="Comma 2 3 2 7" xfId="2414"/>
    <cellStyle name="Comma 2 3 3" xfId="2415"/>
    <cellStyle name="Comma 2 3 3 2" xfId="2416"/>
    <cellStyle name="Comma 2 3 3 2 2" xfId="2417"/>
    <cellStyle name="Comma 2 3 3 2 3" xfId="2418"/>
    <cellStyle name="Comma 2 3 3 3" xfId="2419"/>
    <cellStyle name="Comma 2 3 3 3 2" xfId="2420"/>
    <cellStyle name="Comma 2 3 3 3 3" xfId="2421"/>
    <cellStyle name="Comma 2 3 3 4" xfId="2422"/>
    <cellStyle name="Comma 2 3 3 4 2" xfId="2423"/>
    <cellStyle name="Comma 2 3 3 4 2 2" xfId="2424"/>
    <cellStyle name="Comma 2 3 3 4 2 3" xfId="2425"/>
    <cellStyle name="Comma 2 3 3 4 3" xfId="2426"/>
    <cellStyle name="Comma 2 3 3 4 4" xfId="2427"/>
    <cellStyle name="Comma 2 3 3 5" xfId="2428"/>
    <cellStyle name="Comma 2 3 3 6" xfId="2429"/>
    <cellStyle name="Comma 2 3 4" xfId="2430"/>
    <cellStyle name="Comma 2 3 4 2" xfId="2431"/>
    <cellStyle name="Comma 2 3 4 2 2" xfId="2432"/>
    <cellStyle name="Comma 2 3 4 2 3" xfId="2433"/>
    <cellStyle name="Comma 2 3 4 3" xfId="2434"/>
    <cellStyle name="Comma 2 3 4 4" xfId="2435"/>
    <cellStyle name="Comma 2 3 5" xfId="2436"/>
    <cellStyle name="Comma 2 3 5 2" xfId="2437"/>
    <cellStyle name="Comma 2 3 5 3" xfId="2438"/>
    <cellStyle name="Comma 2 3 6" xfId="2439"/>
    <cellStyle name="Comma 2 3 6 2" xfId="2440"/>
    <cellStyle name="Comma 2 3 6 2 2" xfId="2441"/>
    <cellStyle name="Comma 2 3 6 2 3" xfId="2442"/>
    <cellStyle name="Comma 2 3 6 3" xfId="2443"/>
    <cellStyle name="Comma 2 3 6 4" xfId="2444"/>
    <cellStyle name="Comma 2 3 7" xfId="2445"/>
    <cellStyle name="Comma 2 3 8" xfId="2446"/>
    <cellStyle name="Comma 2 3 8 2" xfId="2447"/>
    <cellStyle name="Comma 2 3 8 3" xfId="2448"/>
    <cellStyle name="Comma 2 4" xfId="2449"/>
    <cellStyle name="Comma 2 4 2" xfId="2450"/>
    <cellStyle name="Comma 2 4 2 2" xfId="2451"/>
    <cellStyle name="Comma 2 4 2 2 2" xfId="2452"/>
    <cellStyle name="Comma 2 4 2 2 3" xfId="2453"/>
    <cellStyle name="Comma 2 4 2 3" xfId="2454"/>
    <cellStyle name="Comma 2 4 3" xfId="2455"/>
    <cellStyle name="Comma 2 4 3 2" xfId="2456"/>
    <cellStyle name="Comma 2 4 3 2 2" xfId="2457"/>
    <cellStyle name="Comma 2 4 3 2 3" xfId="2458"/>
    <cellStyle name="Comma 2 4 4" xfId="2459"/>
    <cellStyle name="Comma 2 4 4 2" xfId="2460"/>
    <cellStyle name="Comma 2 4 4 2 2" xfId="2461"/>
    <cellStyle name="Comma 2 4 4 2 3" xfId="2462"/>
    <cellStyle name="Comma 2 4 4 3" xfId="2463"/>
    <cellStyle name="Comma 2 4 4 3 2" xfId="2464"/>
    <cellStyle name="Comma 2 4 4 3 3" xfId="2465"/>
    <cellStyle name="Comma 2 4 4 4" xfId="2466"/>
    <cellStyle name="Comma 2 4 4 4 2" xfId="2467"/>
    <cellStyle name="Comma 2 4 4 4 3" xfId="2468"/>
    <cellStyle name="Comma 2 4 4 5" xfId="2469"/>
    <cellStyle name="Comma 2 4 4 6" xfId="2470"/>
    <cellStyle name="Comma 2 4 5" xfId="2471"/>
    <cellStyle name="Comma 2 4 5 2" xfId="2472"/>
    <cellStyle name="Comma 2 4 5 3" xfId="2473"/>
    <cellStyle name="Comma 2 4 6" xfId="2474"/>
    <cellStyle name="Comma 2 4 7" xfId="2475"/>
    <cellStyle name="Comma 2 4 8" xfId="2476"/>
    <cellStyle name="Comma 2 5" xfId="2477"/>
    <cellStyle name="Comma 2 5 2" xfId="2478"/>
    <cellStyle name="Comma 2 5 2 2" xfId="2479"/>
    <cellStyle name="Comma 2 5 2 3" xfId="2480"/>
    <cellStyle name="Comma 2 5 3" xfId="2481"/>
    <cellStyle name="Comma 2 5 3 2" xfId="2482"/>
    <cellStyle name="Comma 2 5 3 3" xfId="2483"/>
    <cellStyle name="Comma 2 5 4" xfId="2484"/>
    <cellStyle name="Comma 2 5 4 2" xfId="2485"/>
    <cellStyle name="Comma 2 5 4 2 2" xfId="2486"/>
    <cellStyle name="Comma 2 5 4 2 3" xfId="2487"/>
    <cellStyle name="Comma 2 5 4 3" xfId="2488"/>
    <cellStyle name="Comma 2 5 4 4" xfId="2489"/>
    <cellStyle name="Comma 2 5 5" xfId="2490"/>
    <cellStyle name="Comma 2 5 6" xfId="2491"/>
    <cellStyle name="Comma 2 5 7" xfId="2492"/>
    <cellStyle name="Comma 2 6" xfId="2493"/>
    <cellStyle name="Comma 2 6 2" xfId="2494"/>
    <cellStyle name="Comma 2 6 2 2" xfId="2495"/>
    <cellStyle name="Comma 2 6 2 2 2" xfId="2496"/>
    <cellStyle name="Comma 2 6 2 2 3" xfId="2497"/>
    <cellStyle name="Comma 2 6 2 3" xfId="2498"/>
    <cellStyle name="Comma 2 6 2 4" xfId="2499"/>
    <cellStyle name="Comma 2 6 3" xfId="2500"/>
    <cellStyle name="Comma 2 6 4" xfId="2501"/>
    <cellStyle name="Comma 2 6 5" xfId="2502"/>
    <cellStyle name="Comma 2 7" xfId="2503"/>
    <cellStyle name="Comma 2 7 2" xfId="2504"/>
    <cellStyle name="Comma 2 7 2 2" xfId="2505"/>
    <cellStyle name="Comma 2 7 2 2 2" xfId="2506"/>
    <cellStyle name="Comma 2 7 2 2 3" xfId="2507"/>
    <cellStyle name="Comma 2 7 2 3" xfId="2508"/>
    <cellStyle name="Comma 2 7 2 4" xfId="2509"/>
    <cellStyle name="Comma 2 7 3" xfId="2510"/>
    <cellStyle name="Comma 2 7 4" xfId="2511"/>
    <cellStyle name="Comma 2 7 5" xfId="2512"/>
    <cellStyle name="Comma 2 8" xfId="2513"/>
    <cellStyle name="Comma 2 8 2" xfId="2514"/>
    <cellStyle name="Comma 2 8 2 2" xfId="2515"/>
    <cellStyle name="Comma 2 8 2 3" xfId="2516"/>
    <cellStyle name="Comma 2 8 3" xfId="2517"/>
    <cellStyle name="Comma 2 8 3 2" xfId="2518"/>
    <cellStyle name="Comma 2 8 3 3" xfId="2519"/>
    <cellStyle name="Comma 2 8 4" xfId="2520"/>
    <cellStyle name="Comma 2 8 4 2" xfId="2521"/>
    <cellStyle name="Comma 2 8 4 3" xfId="2522"/>
    <cellStyle name="Comma 2 8 5" xfId="2523"/>
    <cellStyle name="Comma 2 8 6" xfId="2524"/>
    <cellStyle name="Comma 2 8 7" xfId="2525"/>
    <cellStyle name="Comma 2 9" xfId="2526"/>
    <cellStyle name="Comma 2 9 2" xfId="2527"/>
    <cellStyle name="Comma 2 9 3" xfId="2528"/>
    <cellStyle name="Comma 2 9 4" xfId="2529"/>
    <cellStyle name="Comma 2_PrimaryEnergyPrices_TIMES" xfId="2530"/>
    <cellStyle name="Comma 20" xfId="2531"/>
    <cellStyle name="Comma 20 2" xfId="2532"/>
    <cellStyle name="Comma 21" xfId="2533"/>
    <cellStyle name="Comma 21 2" xfId="2534"/>
    <cellStyle name="Comma 22" xfId="2535"/>
    <cellStyle name="Comma 22 2" xfId="2536"/>
    <cellStyle name="Comma 23" xfId="2537"/>
    <cellStyle name="Comma 23 2" xfId="2538"/>
    <cellStyle name="Comma 24" xfId="2539"/>
    <cellStyle name="Comma 24 2" xfId="2540"/>
    <cellStyle name="Comma 25" xfId="2541"/>
    <cellStyle name="Comma 25 2" xfId="2542"/>
    <cellStyle name="Comma 26" xfId="2543"/>
    <cellStyle name="Comma 26 2" xfId="2544"/>
    <cellStyle name="Comma 27" xfId="2545"/>
    <cellStyle name="Comma 28" xfId="2546"/>
    <cellStyle name="Comma 29" xfId="2547"/>
    <cellStyle name="Comma 3" xfId="2548"/>
    <cellStyle name="Comma 3 10" xfId="2549"/>
    <cellStyle name="Comma 3 10 2" xfId="2550"/>
    <cellStyle name="Comma 3 10 2 2" xfId="2551"/>
    <cellStyle name="Comma 3 10 3" xfId="2552"/>
    <cellStyle name="Comma 3 11" xfId="2553"/>
    <cellStyle name="Comma 3 11 2" xfId="2554"/>
    <cellStyle name="Comma 3 11 3" xfId="2555"/>
    <cellStyle name="Comma 3 12" xfId="2556"/>
    <cellStyle name="Comma 3 13" xfId="2557"/>
    <cellStyle name="Comma 3 13 2" xfId="2558"/>
    <cellStyle name="Comma 3 13 3" xfId="2559"/>
    <cellStyle name="Comma 3 2" xfId="2560"/>
    <cellStyle name="Comma 3 2 2" xfId="2561"/>
    <cellStyle name="Comma 3 2 2 2" xfId="2562"/>
    <cellStyle name="Comma 3 2 2 3" xfId="2563"/>
    <cellStyle name="Comma 3 2 3" xfId="2564"/>
    <cellStyle name="Comma 3 2 3 2" xfId="2565"/>
    <cellStyle name="Comma 3 2 3 3" xfId="2566"/>
    <cellStyle name="Comma 3 2 4" xfId="2567"/>
    <cellStyle name="Comma 3 2 5" xfId="2568"/>
    <cellStyle name="Comma 3 2 5 2" xfId="2569"/>
    <cellStyle name="Comma 3 2 5 3" xfId="2570"/>
    <cellStyle name="Comma 3 3" xfId="2571"/>
    <cellStyle name="Comma 3 3 2" xfId="2572"/>
    <cellStyle name="Comma 3 3 2 2" xfId="2573"/>
    <cellStyle name="Comma 3 3 2 3" xfId="2574"/>
    <cellStyle name="Comma 3 3 3" xfId="2575"/>
    <cellStyle name="Comma 3 3 3 2" xfId="2576"/>
    <cellStyle name="Comma 3 3 3 2 2" xfId="2577"/>
    <cellStyle name="Comma 3 3 3 2 2 2" xfId="2578"/>
    <cellStyle name="Comma 3 3 3 2 3" xfId="2579"/>
    <cellStyle name="Comma 3 3 3 3" xfId="2580"/>
    <cellStyle name="Comma 3 3 3 3 2" xfId="2581"/>
    <cellStyle name="Comma 3 3 3 3 2 2" xfId="2582"/>
    <cellStyle name="Comma 3 3 3 3 3" xfId="2583"/>
    <cellStyle name="Comma 3 3 3 4" xfId="2584"/>
    <cellStyle name="Comma 3 3 3 4 2" xfId="2585"/>
    <cellStyle name="Comma 3 3 3 5" xfId="2586"/>
    <cellStyle name="Comma 3 3 3 6" xfId="2587"/>
    <cellStyle name="Comma 3 3 4" xfId="2588"/>
    <cellStyle name="Comma 3 3 4 2" xfId="2589"/>
    <cellStyle name="Comma 3 3 4 2 2" xfId="2590"/>
    <cellStyle name="Comma 3 3 4 2 2 2" xfId="2591"/>
    <cellStyle name="Comma 3 3 4 2 3" xfId="2592"/>
    <cellStyle name="Comma 3 3 4 3" xfId="2593"/>
    <cellStyle name="Comma 3 3 4 3 2" xfId="2594"/>
    <cellStyle name="Comma 3 3 4 4" xfId="2595"/>
    <cellStyle name="Comma 3 3 4 5" xfId="2596"/>
    <cellStyle name="Comma 3 3 5" xfId="2597"/>
    <cellStyle name="Comma 3 3 6" xfId="2598"/>
    <cellStyle name="Comma 3 3 6 2" xfId="2599"/>
    <cellStyle name="Comma 3 3 7" xfId="2600"/>
    <cellStyle name="Comma 3 4" xfId="2601"/>
    <cellStyle name="Comma 3 4 2" xfId="2602"/>
    <cellStyle name="Comma 3 4 2 2" xfId="2603"/>
    <cellStyle name="Comma 3 4 2 3" xfId="2604"/>
    <cellStyle name="Comma 3 4 3" xfId="2605"/>
    <cellStyle name="Comma 3 4 4" xfId="2606"/>
    <cellStyle name="Comma 3 5" xfId="2607"/>
    <cellStyle name="Comma 3 5 2" xfId="2608"/>
    <cellStyle name="Comma 3 5 3" xfId="2609"/>
    <cellStyle name="Comma 3 6" xfId="2610"/>
    <cellStyle name="Comma 3 6 2" xfId="2611"/>
    <cellStyle name="Comma 3 6 3" xfId="2612"/>
    <cellStyle name="Comma 3 7" xfId="2613"/>
    <cellStyle name="Comma 3 7 2" xfId="2614"/>
    <cellStyle name="Comma 3 7 3" xfId="2615"/>
    <cellStyle name="Comma 3 8" xfId="2616"/>
    <cellStyle name="Comma 3 8 2" xfId="2617"/>
    <cellStyle name="Comma 3 8 3" xfId="2618"/>
    <cellStyle name="Comma 3 9" xfId="2619"/>
    <cellStyle name="Comma 3 9 2" xfId="2620"/>
    <cellStyle name="Comma 3 9 3" xfId="2621"/>
    <cellStyle name="Comma 4" xfId="2622"/>
    <cellStyle name="Comma 4 10" xfId="2623"/>
    <cellStyle name="Comma 4 11" xfId="2624"/>
    <cellStyle name="Comma 4 12" xfId="2625"/>
    <cellStyle name="Comma 4 2" xfId="2626"/>
    <cellStyle name="Comma 4 2 2" xfId="2627"/>
    <cellStyle name="Comma 4 2 2 2" xfId="2628"/>
    <cellStyle name="Comma 4 2 2 3" xfId="2629"/>
    <cellStyle name="Comma 4 2 3" xfId="2630"/>
    <cellStyle name="Comma 4 2 4" xfId="2631"/>
    <cellStyle name="Comma 4 3" xfId="2632"/>
    <cellStyle name="Comma 4 3 2" xfId="2633"/>
    <cellStyle name="Comma 4 3 3" xfId="2634"/>
    <cellStyle name="Comma 4 4" xfId="2635"/>
    <cellStyle name="Comma 4 4 2" xfId="2636"/>
    <cellStyle name="Comma 4 4 3" xfId="2637"/>
    <cellStyle name="Comma 4 5" xfId="2638"/>
    <cellStyle name="Comma 4 5 2" xfId="2639"/>
    <cellStyle name="Comma 4 5 3" xfId="2640"/>
    <cellStyle name="Comma 4 6" xfId="2641"/>
    <cellStyle name="Comma 4 6 2" xfId="2642"/>
    <cellStyle name="Comma 4 6 3" xfId="2643"/>
    <cellStyle name="Comma 4 7" xfId="2644"/>
    <cellStyle name="Comma 4 7 2" xfId="2645"/>
    <cellStyle name="Comma 4 7 3" xfId="2646"/>
    <cellStyle name="Comma 4 8" xfId="2647"/>
    <cellStyle name="Comma 4 8 2" xfId="2648"/>
    <cellStyle name="Comma 4 8 3" xfId="2649"/>
    <cellStyle name="Comma 4 9" xfId="2650"/>
    <cellStyle name="Comma 4 9 2" xfId="2651"/>
    <cellStyle name="Comma 4 9 3" xfId="2652"/>
    <cellStyle name="Comma 5" xfId="2653"/>
    <cellStyle name="Comma 5 10" xfId="2654"/>
    <cellStyle name="Comma 5 2" xfId="2655"/>
    <cellStyle name="Comma 5 2 2" xfId="2656"/>
    <cellStyle name="Comma 5 2 3" xfId="2657"/>
    <cellStyle name="Comma 5 3" xfId="2658"/>
    <cellStyle name="Comma 5 3 2" xfId="2659"/>
    <cellStyle name="Comma 5 3 2 2" xfId="2660"/>
    <cellStyle name="Comma 5 3 2 3" xfId="2661"/>
    <cellStyle name="Comma 5 3 3" xfId="2662"/>
    <cellStyle name="Comma 5 3 4" xfId="2663"/>
    <cellStyle name="Comma 5 4" xfId="2664"/>
    <cellStyle name="Comma 5 4 2" xfId="2665"/>
    <cellStyle name="Comma 5 4 3" xfId="2666"/>
    <cellStyle name="Comma 5 5" xfId="2667"/>
    <cellStyle name="Comma 5 5 2" xfId="2668"/>
    <cellStyle name="Comma 5 5 3" xfId="2669"/>
    <cellStyle name="Comma 5 6" xfId="2670"/>
    <cellStyle name="Comma 5 6 2" xfId="2671"/>
    <cellStyle name="Comma 5 6 3" xfId="2672"/>
    <cellStyle name="Comma 5 7" xfId="2673"/>
    <cellStyle name="Comma 5 7 2" xfId="2674"/>
    <cellStyle name="Comma 5 7 3" xfId="2675"/>
    <cellStyle name="Comma 5 8" xfId="2676"/>
    <cellStyle name="Comma 5 8 2" xfId="2677"/>
    <cellStyle name="Comma 5 8 3" xfId="2678"/>
    <cellStyle name="Comma 5 9" xfId="2679"/>
    <cellStyle name="Comma 6" xfId="2680"/>
    <cellStyle name="Comma 6 10" xfId="2681"/>
    <cellStyle name="Comma 6 2" xfId="2682"/>
    <cellStyle name="Comma 6 2 2" xfId="2683"/>
    <cellStyle name="Comma 6 2 3" xfId="2684"/>
    <cellStyle name="Comma 6 3" xfId="2685"/>
    <cellStyle name="Comma 6 3 2" xfId="2686"/>
    <cellStyle name="Comma 6 3 3" xfId="2687"/>
    <cellStyle name="Comma 6 4" xfId="2688"/>
    <cellStyle name="Comma 6 4 2" xfId="2689"/>
    <cellStyle name="Comma 6 4 3" xfId="2690"/>
    <cellStyle name="Comma 6 5" xfId="2691"/>
    <cellStyle name="Comma 6 5 2" xfId="2692"/>
    <cellStyle name="Comma 6 5 3" xfId="2693"/>
    <cellStyle name="Comma 6 6" xfId="2694"/>
    <cellStyle name="Comma 6 6 2" xfId="2695"/>
    <cellStyle name="Comma 6 6 3" xfId="2696"/>
    <cellStyle name="Comma 6 7" xfId="2697"/>
    <cellStyle name="Comma 6 7 2" xfId="2698"/>
    <cellStyle name="Comma 6 7 3" xfId="2699"/>
    <cellStyle name="Comma 6 8" xfId="2700"/>
    <cellStyle name="Comma 6 8 2" xfId="2701"/>
    <cellStyle name="Comma 6 8 3" xfId="2702"/>
    <cellStyle name="Comma 6 9" xfId="2703"/>
    <cellStyle name="Comma 7" xfId="2704"/>
    <cellStyle name="Comma 7 10" xfId="2705"/>
    <cellStyle name="Comma 7 10 2" xfId="2706"/>
    <cellStyle name="Comma 7 10 3" xfId="2707"/>
    <cellStyle name="Comma 7 11" xfId="2708"/>
    <cellStyle name="Comma 7 11 2" xfId="2709"/>
    <cellStyle name="Comma 7 12" xfId="2710"/>
    <cellStyle name="Comma 7 12 2" xfId="2711"/>
    <cellStyle name="Comma 7 12 3" xfId="2712"/>
    <cellStyle name="Comma 7 13" xfId="2713"/>
    <cellStyle name="Comma 7 13 2" xfId="2714"/>
    <cellStyle name="Comma 7 13 3" xfId="2715"/>
    <cellStyle name="Comma 7 14" xfId="2716"/>
    <cellStyle name="Comma 7 14 2" xfId="2717"/>
    <cellStyle name="Comma 7 14 3" xfId="2718"/>
    <cellStyle name="Comma 7 15" xfId="2719"/>
    <cellStyle name="Comma 7 15 2" xfId="2720"/>
    <cellStyle name="Comma 7 15 3" xfId="2721"/>
    <cellStyle name="Comma 7 16" xfId="2722"/>
    <cellStyle name="Comma 7 16 2" xfId="2723"/>
    <cellStyle name="Comma 7 17" xfId="2724"/>
    <cellStyle name="Comma 7 17 2" xfId="2725"/>
    <cellStyle name="Comma 7 18" xfId="2726"/>
    <cellStyle name="Comma 7 18 2" xfId="2727"/>
    <cellStyle name="Comma 7 19" xfId="2728"/>
    <cellStyle name="Comma 7 19 2" xfId="2729"/>
    <cellStyle name="Comma 7 2" xfId="2730"/>
    <cellStyle name="Comma 7 2 2" xfId="2731"/>
    <cellStyle name="Comma 7 2 3" xfId="2732"/>
    <cellStyle name="Comma 7 20" xfId="2733"/>
    <cellStyle name="Comma 7 20 2" xfId="2734"/>
    <cellStyle name="Comma 7 21" xfId="2735"/>
    <cellStyle name="Comma 7 21 2" xfId="2736"/>
    <cellStyle name="Comma 7 3" xfId="2737"/>
    <cellStyle name="Comma 7 3 10" xfId="2738"/>
    <cellStyle name="Comma 7 3 10 2" xfId="2739"/>
    <cellStyle name="Comma 7 3 10 3" xfId="2740"/>
    <cellStyle name="Comma 7 3 11" xfId="2741"/>
    <cellStyle name="Comma 7 3 11 2" xfId="2742"/>
    <cellStyle name="Comma 7 3 11 3" xfId="2743"/>
    <cellStyle name="Comma 7 3 12" xfId="2744"/>
    <cellStyle name="Comma 7 3 12 2" xfId="2745"/>
    <cellStyle name="Comma 7 3 12 3" xfId="2746"/>
    <cellStyle name="Comma 7 3 13" xfId="2747"/>
    <cellStyle name="Comma 7 3 13 2" xfId="2748"/>
    <cellStyle name="Comma 7 3 13 3" xfId="2749"/>
    <cellStyle name="Comma 7 3 14" xfId="2750"/>
    <cellStyle name="Comma 7 3 14 2" xfId="2751"/>
    <cellStyle name="Comma 7 3 14 3" xfId="2752"/>
    <cellStyle name="Comma 7 3 15" xfId="2753"/>
    <cellStyle name="Comma 7 3 15 2" xfId="2754"/>
    <cellStyle name="Comma 7 3 15 3" xfId="2755"/>
    <cellStyle name="Comma 7 3 2" xfId="2756"/>
    <cellStyle name="Comma 7 3 2 2" xfId="2757"/>
    <cellStyle name="Comma 7 3 2 3" xfId="2758"/>
    <cellStyle name="Comma 7 3 3" xfId="2759"/>
    <cellStyle name="Comma 7 3 3 2" xfId="2760"/>
    <cellStyle name="Comma 7 3 3 3" xfId="2761"/>
    <cellStyle name="Comma 7 3 4" xfId="2762"/>
    <cellStyle name="Comma 7 3 4 2" xfId="2763"/>
    <cellStyle name="Comma 7 3 4 3" xfId="2764"/>
    <cellStyle name="Comma 7 3 5" xfId="2765"/>
    <cellStyle name="Comma 7 3 5 2" xfId="2766"/>
    <cellStyle name="Comma 7 3 5 3" xfId="2767"/>
    <cellStyle name="Comma 7 3 6" xfId="2768"/>
    <cellStyle name="Comma 7 3 6 2" xfId="2769"/>
    <cellStyle name="Comma 7 3 6 3" xfId="2770"/>
    <cellStyle name="Comma 7 3 7" xfId="2771"/>
    <cellStyle name="Comma 7 3 7 2" xfId="2772"/>
    <cellStyle name="Comma 7 3 7 3" xfId="2773"/>
    <cellStyle name="Comma 7 3 8" xfId="2774"/>
    <cellStyle name="Comma 7 3 8 2" xfId="2775"/>
    <cellStyle name="Comma 7 3 8 3" xfId="2776"/>
    <cellStyle name="Comma 7 3 9" xfId="2777"/>
    <cellStyle name="Comma 7 3 9 2" xfId="2778"/>
    <cellStyle name="Comma 7 3 9 3" xfId="2779"/>
    <cellStyle name="Comma 7 4" xfId="2780"/>
    <cellStyle name="Comma 7 4 2" xfId="2781"/>
    <cellStyle name="Comma 7 4 3" xfId="2782"/>
    <cellStyle name="Comma 7 5" xfId="2783"/>
    <cellStyle name="Comma 7 5 2" xfId="2784"/>
    <cellStyle name="Comma 7 5 3" xfId="2785"/>
    <cellStyle name="Comma 7 6" xfId="2786"/>
    <cellStyle name="Comma 7 6 2" xfId="2787"/>
    <cellStyle name="Comma 7 6 3" xfId="2788"/>
    <cellStyle name="Comma 7 7" xfId="2789"/>
    <cellStyle name="Comma 7 7 2" xfId="2790"/>
    <cellStyle name="Comma 7 7 3" xfId="2791"/>
    <cellStyle name="Comma 7 8" xfId="2792"/>
    <cellStyle name="Comma 7 8 2" xfId="2793"/>
    <cellStyle name="Comma 7 8 3" xfId="2794"/>
    <cellStyle name="Comma 7 9" xfId="2795"/>
    <cellStyle name="Comma 7 9 2" xfId="2796"/>
    <cellStyle name="Comma 7 9 3" xfId="2797"/>
    <cellStyle name="Comma 8" xfId="2798"/>
    <cellStyle name="Comma 8 2" xfId="2799"/>
    <cellStyle name="Comma 8 2 2" xfId="2800"/>
    <cellStyle name="Comma 8 2 2 2" xfId="2801"/>
    <cellStyle name="Comma 8 2 2 2 2" xfId="2802"/>
    <cellStyle name="Comma 8 2 2 2 3" xfId="2803"/>
    <cellStyle name="Comma 8 2 3" xfId="2804"/>
    <cellStyle name="Comma 8 3" xfId="2805"/>
    <cellStyle name="Comma 8 3 2" xfId="2806"/>
    <cellStyle name="Comma 8 4" xfId="2807"/>
    <cellStyle name="Comma 8 4 2" xfId="2808"/>
    <cellStyle name="Comma 8 5" xfId="2809"/>
    <cellStyle name="Comma 8 5 2" xfId="2810"/>
    <cellStyle name="Comma 8 6" xfId="2811"/>
    <cellStyle name="Comma 8 6 2" xfId="2812"/>
    <cellStyle name="Comma 8 7" xfId="2813"/>
    <cellStyle name="Comma 8 7 2" xfId="2814"/>
    <cellStyle name="Comma 8 8" xfId="2815"/>
    <cellStyle name="Comma 8 8 2" xfId="2816"/>
    <cellStyle name="Comma 9" xfId="2817"/>
    <cellStyle name="Comma 9 10" xfId="2818"/>
    <cellStyle name="Comma 9 10 2" xfId="2819"/>
    <cellStyle name="Comma 9 10 3" xfId="2820"/>
    <cellStyle name="Comma 9 2" xfId="2821"/>
    <cellStyle name="Comma 9 2 2" xfId="2822"/>
    <cellStyle name="Comma 9 2 3" xfId="2823"/>
    <cellStyle name="Comma 9 3" xfId="2824"/>
    <cellStyle name="Comma 9 3 2" xfId="2825"/>
    <cellStyle name="Comma 9 3 3" xfId="2826"/>
    <cellStyle name="Comma 9 4" xfId="2827"/>
    <cellStyle name="Comma 9 4 2" xfId="2828"/>
    <cellStyle name="Comma 9 4 3" xfId="2829"/>
    <cellStyle name="Comma 9 5" xfId="2830"/>
    <cellStyle name="Comma 9 5 2" xfId="2831"/>
    <cellStyle name="Comma 9 5 3" xfId="2832"/>
    <cellStyle name="Comma 9 6" xfId="2833"/>
    <cellStyle name="Comma 9 6 2" xfId="2834"/>
    <cellStyle name="Comma 9 6 3" xfId="2835"/>
    <cellStyle name="Comma 9 7" xfId="2836"/>
    <cellStyle name="Comma 9 7 2" xfId="2837"/>
    <cellStyle name="Comma 9 7 3" xfId="2838"/>
    <cellStyle name="Comma 9 8" xfId="2839"/>
    <cellStyle name="Comma 9 8 2" xfId="2840"/>
    <cellStyle name="Comma 9 8 3" xfId="2841"/>
    <cellStyle name="Comma 9 9" xfId="2842"/>
    <cellStyle name="Comma 9 9 2" xfId="2843"/>
    <cellStyle name="Comma 9 9 3" xfId="2844"/>
    <cellStyle name="Constants" xfId="2845"/>
    <cellStyle name="Currency 2" xfId="2846"/>
    <cellStyle name="Currency 2 2" xfId="2847"/>
    <cellStyle name="Currency 2 3" xfId="2848"/>
    <cellStyle name="CustomCellsOrange" xfId="2849"/>
    <cellStyle name="CustomizationCells" xfId="2850"/>
    <cellStyle name="CustomizationGreenCells" xfId="2851"/>
    <cellStyle name="DocBox_EmptyRow" xfId="2852"/>
    <cellStyle name="donn_normal" xfId="2853"/>
    <cellStyle name="Eingabe" xfId="2854"/>
    <cellStyle name="Empty_B_border" xfId="2855"/>
    <cellStyle name="ent_col_ser" xfId="2856"/>
    <cellStyle name="entete_source" xfId="2857"/>
    <cellStyle name="Ergebnis" xfId="2858"/>
    <cellStyle name="Erklärender Text" xfId="2859"/>
    <cellStyle name="Estilo 1" xfId="2860"/>
    <cellStyle name="Euro" xfId="2861"/>
    <cellStyle name="Euro 10" xfId="2862"/>
    <cellStyle name="Euro 10 2" xfId="2863"/>
    <cellStyle name="Euro 11" xfId="2864"/>
    <cellStyle name="Euro 11 2" xfId="2865"/>
    <cellStyle name="Euro 12" xfId="2866"/>
    <cellStyle name="Euro 13" xfId="2867"/>
    <cellStyle name="Euro 14" xfId="2868"/>
    <cellStyle name="Euro 15" xfId="2869"/>
    <cellStyle name="Euro 16" xfId="2870"/>
    <cellStyle name="Euro 17" xfId="2871"/>
    <cellStyle name="Euro 18" xfId="2872"/>
    <cellStyle name="Euro 19" xfId="2873"/>
    <cellStyle name="Euro 2" xfId="2874"/>
    <cellStyle name="Euro 2 2" xfId="2875"/>
    <cellStyle name="Euro 2 2 2" xfId="2876"/>
    <cellStyle name="Euro 2 2 2 2" xfId="2877"/>
    <cellStyle name="Euro 2 2 3" xfId="2878"/>
    <cellStyle name="Euro 2 2 4" xfId="2879"/>
    <cellStyle name="Euro 2 2 4 2" xfId="2880"/>
    <cellStyle name="Euro 2 2 4 3" xfId="2881"/>
    <cellStyle name="Euro 2 2 5" xfId="2882"/>
    <cellStyle name="Euro 2 2 6" xfId="2883"/>
    <cellStyle name="Euro 2 3" xfId="2884"/>
    <cellStyle name="Euro 2 3 2" xfId="2885"/>
    <cellStyle name="Euro 2 4" xfId="2886"/>
    <cellStyle name="Euro 2 4 2" xfId="2887"/>
    <cellStyle name="Euro 2 4 3" xfId="2888"/>
    <cellStyle name="Euro 2 4 4" xfId="2889"/>
    <cellStyle name="Euro 2 5" xfId="2890"/>
    <cellStyle name="Euro 2 6" xfId="2891"/>
    <cellStyle name="Euro 2 7" xfId="2892"/>
    <cellStyle name="Euro 2 8" xfId="2893"/>
    <cellStyle name="Euro 20" xfId="2894"/>
    <cellStyle name="Euro 21" xfId="2895"/>
    <cellStyle name="Euro 22" xfId="2896"/>
    <cellStyle name="Euro 23" xfId="2897"/>
    <cellStyle name="Euro 24" xfId="2898"/>
    <cellStyle name="Euro 25" xfId="2899"/>
    <cellStyle name="Euro 26" xfId="2900"/>
    <cellStyle name="Euro 27" xfId="2901"/>
    <cellStyle name="Euro 28" xfId="2902"/>
    <cellStyle name="Euro 29" xfId="2903"/>
    <cellStyle name="Euro 3" xfId="2904"/>
    <cellStyle name="Euro 3 10" xfId="2905"/>
    <cellStyle name="Euro 3 2" xfId="2906"/>
    <cellStyle name="Euro 3 2 2" xfId="2907"/>
    <cellStyle name="Euro 3 2 2 2" xfId="2908"/>
    <cellStyle name="Euro 3 3" xfId="2909"/>
    <cellStyle name="Euro 3 3 2" xfId="2910"/>
    <cellStyle name="Euro 3 3 3" xfId="2911"/>
    <cellStyle name="Euro 3 3 4" xfId="2912"/>
    <cellStyle name="Euro 3 3 4 2" xfId="2913"/>
    <cellStyle name="Euro 3 3 5" xfId="2914"/>
    <cellStyle name="Euro 3 4" xfId="2915"/>
    <cellStyle name="Euro 3 4 2" xfId="2916"/>
    <cellStyle name="Euro 3 5" xfId="2917"/>
    <cellStyle name="Euro 3 6" xfId="2918"/>
    <cellStyle name="Euro 3 7" xfId="2919"/>
    <cellStyle name="Euro 3 8" xfId="2920"/>
    <cellStyle name="Euro 3 9" xfId="2921"/>
    <cellStyle name="Euro 3_PrimaryEnergyPrices_TIMES" xfId="2922"/>
    <cellStyle name="Euro 30" xfId="2923"/>
    <cellStyle name="Euro 31" xfId="2924"/>
    <cellStyle name="Euro 32" xfId="2925"/>
    <cellStyle name="Euro 33" xfId="2926"/>
    <cellStyle name="Euro 34" xfId="2927"/>
    <cellStyle name="Euro 35" xfId="2928"/>
    <cellStyle name="Euro 36" xfId="2929"/>
    <cellStyle name="Euro 37" xfId="2930"/>
    <cellStyle name="Euro 38" xfId="2931"/>
    <cellStyle name="Euro 39" xfId="2932"/>
    <cellStyle name="Euro 4" xfId="2933"/>
    <cellStyle name="Euro 4 2" xfId="2934"/>
    <cellStyle name="Euro 4 2 2" xfId="2935"/>
    <cellStyle name="Euro 4 2 2 2" xfId="2936"/>
    <cellStyle name="Euro 4 3" xfId="2937"/>
    <cellStyle name="Euro 4 3 2" xfId="2938"/>
    <cellStyle name="Euro 4 3 3" xfId="2939"/>
    <cellStyle name="Euro 4 3 4" xfId="2940"/>
    <cellStyle name="Euro 4 3 4 2" xfId="2941"/>
    <cellStyle name="Euro 4 3 5" xfId="2942"/>
    <cellStyle name="Euro 4 4" xfId="2943"/>
    <cellStyle name="Euro 4 4 2" xfId="2944"/>
    <cellStyle name="Euro 4 4 3" xfId="2945"/>
    <cellStyle name="Euro 4 4 4" xfId="2946"/>
    <cellStyle name="Euro 4 5" xfId="2947"/>
    <cellStyle name="Euro 40" xfId="2948"/>
    <cellStyle name="Euro 41" xfId="2949"/>
    <cellStyle name="Euro 42" xfId="2950"/>
    <cellStyle name="Euro 43" xfId="2951"/>
    <cellStyle name="Euro 44" xfId="2952"/>
    <cellStyle name="Euro 45" xfId="2953"/>
    <cellStyle name="Euro 46" xfId="2954"/>
    <cellStyle name="Euro 47" xfId="2955"/>
    <cellStyle name="Euro 48" xfId="2956"/>
    <cellStyle name="Euro 48 2" xfId="2957"/>
    <cellStyle name="Euro 49" xfId="2958"/>
    <cellStyle name="Euro 49 2" xfId="2959"/>
    <cellStyle name="Euro 5" xfId="2960"/>
    <cellStyle name="Euro 5 2" xfId="2961"/>
    <cellStyle name="Euro 5 2 2" xfId="2962"/>
    <cellStyle name="Euro 5 3" xfId="2963"/>
    <cellStyle name="Euro 5 3 2" xfId="2964"/>
    <cellStyle name="Euro 5 4" xfId="2965"/>
    <cellStyle name="Euro 5 4 2" xfId="2966"/>
    <cellStyle name="Euro 50" xfId="2967"/>
    <cellStyle name="Euro 50 2" xfId="2968"/>
    <cellStyle name="Euro 51" xfId="2969"/>
    <cellStyle name="Euro 51 2" xfId="2970"/>
    <cellStyle name="Euro 52" xfId="2971"/>
    <cellStyle name="Euro 52 2" xfId="2972"/>
    <cellStyle name="Euro 53" xfId="2973"/>
    <cellStyle name="Euro 53 2" xfId="2974"/>
    <cellStyle name="Euro 54" xfId="2975"/>
    <cellStyle name="Euro 54 2" xfId="2976"/>
    <cellStyle name="Euro 55" xfId="2977"/>
    <cellStyle name="Euro 55 2" xfId="2978"/>
    <cellStyle name="Euro 56" xfId="2979"/>
    <cellStyle name="Euro 56 2" xfId="2980"/>
    <cellStyle name="Euro 57" xfId="2981"/>
    <cellStyle name="Euro 58" xfId="2982"/>
    <cellStyle name="Euro 58 2" xfId="2983"/>
    <cellStyle name="Euro 58 3" xfId="2984"/>
    <cellStyle name="Euro 58 4" xfId="2985"/>
    <cellStyle name="Euro 58 5" xfId="2986"/>
    <cellStyle name="Euro 59" xfId="2987"/>
    <cellStyle name="Euro 6" xfId="2988"/>
    <cellStyle name="Euro 6 2" xfId="2989"/>
    <cellStyle name="Euro 6 2 2" xfId="2990"/>
    <cellStyle name="Euro 6 2 3" xfId="2991"/>
    <cellStyle name="Euro 6 3" xfId="2992"/>
    <cellStyle name="Euro 6 3 2" xfId="2993"/>
    <cellStyle name="Euro 6 4" xfId="2994"/>
    <cellStyle name="Euro 6 5" xfId="2995"/>
    <cellStyle name="Euro 60" xfId="2996"/>
    <cellStyle name="Euro 61" xfId="2997"/>
    <cellStyle name="Euro 61 2" xfId="2998"/>
    <cellStyle name="Euro 61 3" xfId="2999"/>
    <cellStyle name="Euro 62" xfId="3000"/>
    <cellStyle name="Euro 62 2" xfId="3001"/>
    <cellStyle name="Euro 7" xfId="3002"/>
    <cellStyle name="Euro 7 2" xfId="3003"/>
    <cellStyle name="Euro 7 3" xfId="3004"/>
    <cellStyle name="Euro 7 3 2" xfId="3005"/>
    <cellStyle name="Euro 8" xfId="3006"/>
    <cellStyle name="Euro 8 2" xfId="3007"/>
    <cellStyle name="Euro 9" xfId="3008"/>
    <cellStyle name="Euro 9 2" xfId="3009"/>
    <cellStyle name="Euro_Potentials in TIMES" xfId="3010"/>
    <cellStyle name="Explanatory Text 10" xfId="3011"/>
    <cellStyle name="Explanatory Text 11" xfId="3012"/>
    <cellStyle name="Explanatory Text 12" xfId="3013"/>
    <cellStyle name="Explanatory Text 13" xfId="3014"/>
    <cellStyle name="Explanatory Text 14" xfId="3015"/>
    <cellStyle name="Explanatory Text 15" xfId="3016"/>
    <cellStyle name="Explanatory Text 16" xfId="3017"/>
    <cellStyle name="Explanatory Text 17" xfId="3018"/>
    <cellStyle name="Explanatory Text 18" xfId="3019"/>
    <cellStyle name="Explanatory Text 19" xfId="3020"/>
    <cellStyle name="Explanatory Text 2" xfId="3021"/>
    <cellStyle name="Explanatory Text 2 10" xfId="3022"/>
    <cellStyle name="Explanatory Text 2 2" xfId="3023"/>
    <cellStyle name="Explanatory Text 2 3" xfId="3024"/>
    <cellStyle name="Explanatory Text 2 4" xfId="3025"/>
    <cellStyle name="Explanatory Text 2 5" xfId="3026"/>
    <cellStyle name="Explanatory Text 2 6" xfId="3027"/>
    <cellStyle name="Explanatory Text 2 7" xfId="3028"/>
    <cellStyle name="Explanatory Text 2 8" xfId="3029"/>
    <cellStyle name="Explanatory Text 2 9" xfId="3030"/>
    <cellStyle name="Explanatory Text 20" xfId="3031"/>
    <cellStyle name="Explanatory Text 21" xfId="3032"/>
    <cellStyle name="Explanatory Text 22" xfId="3033"/>
    <cellStyle name="Explanatory Text 23" xfId="3034"/>
    <cellStyle name="Explanatory Text 24" xfId="3035"/>
    <cellStyle name="Explanatory Text 25" xfId="3036"/>
    <cellStyle name="Explanatory Text 26" xfId="3037"/>
    <cellStyle name="Explanatory Text 27" xfId="3038"/>
    <cellStyle name="Explanatory Text 28" xfId="3039"/>
    <cellStyle name="Explanatory Text 29" xfId="3040"/>
    <cellStyle name="Explanatory Text 3" xfId="3041"/>
    <cellStyle name="Explanatory Text 3 2" xfId="3042"/>
    <cellStyle name="Explanatory Text 30" xfId="3043"/>
    <cellStyle name="Explanatory Text 31" xfId="3044"/>
    <cellStyle name="Explanatory Text 32" xfId="3045"/>
    <cellStyle name="Explanatory Text 33" xfId="3046"/>
    <cellStyle name="Explanatory Text 34" xfId="3047"/>
    <cellStyle name="Explanatory Text 35" xfId="3048"/>
    <cellStyle name="Explanatory Text 36" xfId="3049"/>
    <cellStyle name="Explanatory Text 37" xfId="3050"/>
    <cellStyle name="Explanatory Text 38" xfId="3051"/>
    <cellStyle name="Explanatory Text 39" xfId="3052"/>
    <cellStyle name="Explanatory Text 4" xfId="3053"/>
    <cellStyle name="Explanatory Text 4 2" xfId="3054"/>
    <cellStyle name="Explanatory Text 40" xfId="3055"/>
    <cellStyle name="Explanatory Text 41" xfId="3056"/>
    <cellStyle name="Explanatory Text 42" xfId="3057"/>
    <cellStyle name="Explanatory Text 43" xfId="3058"/>
    <cellStyle name="Explanatory Text 5" xfId="3059"/>
    <cellStyle name="Explanatory Text 5 2" xfId="3060"/>
    <cellStyle name="Explanatory Text 6" xfId="3061"/>
    <cellStyle name="Explanatory Text 6 2" xfId="3062"/>
    <cellStyle name="Explanatory Text 7" xfId="3063"/>
    <cellStyle name="Explanatory Text 8" xfId="3064"/>
    <cellStyle name="Explanatory Text 9" xfId="3065"/>
    <cellStyle name="Float" xfId="3066"/>
    <cellStyle name="Float 2" xfId="3067"/>
    <cellStyle name="Float 2 2" xfId="3068"/>
    <cellStyle name="Float 3" xfId="3069"/>
    <cellStyle name="Float 3 2" xfId="3070"/>
    <cellStyle name="Float 3 3" xfId="3071"/>
    <cellStyle name="Float 4" xfId="3072"/>
    <cellStyle name="Good 10" xfId="3073"/>
    <cellStyle name="Good 11" xfId="3074"/>
    <cellStyle name="Good 12" xfId="3075"/>
    <cellStyle name="Good 13" xfId="3076"/>
    <cellStyle name="Good 14" xfId="3077"/>
    <cellStyle name="Good 15" xfId="3078"/>
    <cellStyle name="Good 16" xfId="3079"/>
    <cellStyle name="Good 17" xfId="3080"/>
    <cellStyle name="Good 18" xfId="3081"/>
    <cellStyle name="Good 19" xfId="3082"/>
    <cellStyle name="Good 2" xfId="3083"/>
    <cellStyle name="Good 2 10" xfId="3084"/>
    <cellStyle name="Good 2 11" xfId="3085"/>
    <cellStyle name="Good 2 12" xfId="3086"/>
    <cellStyle name="Good 2 2" xfId="3087"/>
    <cellStyle name="Good 2 2 2" xfId="3088"/>
    <cellStyle name="Good 2 2 2 2" xfId="3089"/>
    <cellStyle name="Good 2 2 3" xfId="3090"/>
    <cellStyle name="Good 2 3" xfId="3091"/>
    <cellStyle name="Good 2 3 2" xfId="3092"/>
    <cellStyle name="Good 2 3 3" xfId="3093"/>
    <cellStyle name="Good 2 4" xfId="3094"/>
    <cellStyle name="Good 2 5" xfId="3095"/>
    <cellStyle name="Good 2 6" xfId="3096"/>
    <cellStyle name="Good 2 7" xfId="3097"/>
    <cellStyle name="Good 2 8" xfId="3098"/>
    <cellStyle name="Good 2 9" xfId="3099"/>
    <cellStyle name="Good 20" xfId="3100"/>
    <cellStyle name="Good 21" xfId="3101"/>
    <cellStyle name="Good 22" xfId="3102"/>
    <cellStyle name="Good 23" xfId="3103"/>
    <cellStyle name="Good 24" xfId="3104"/>
    <cellStyle name="Good 25" xfId="3105"/>
    <cellStyle name="Good 26" xfId="3106"/>
    <cellStyle name="Good 27" xfId="3107"/>
    <cellStyle name="Good 28" xfId="3108"/>
    <cellStyle name="Good 29" xfId="3109"/>
    <cellStyle name="Good 3" xfId="3110"/>
    <cellStyle name="Good 3 2" xfId="3111"/>
    <cellStyle name="Good 3 2 2" xfId="3112"/>
    <cellStyle name="Good 3 3" xfId="3113"/>
    <cellStyle name="Good 3 4" xfId="3114"/>
    <cellStyle name="Good 30" xfId="3115"/>
    <cellStyle name="Good 31" xfId="3116"/>
    <cellStyle name="Good 32" xfId="3117"/>
    <cellStyle name="Good 33" xfId="3118"/>
    <cellStyle name="Good 34" xfId="3119"/>
    <cellStyle name="Good 35" xfId="3120"/>
    <cellStyle name="Good 36" xfId="3121"/>
    <cellStyle name="Good 37" xfId="3122"/>
    <cellStyle name="Good 38" xfId="3123"/>
    <cellStyle name="Good 39" xfId="3124"/>
    <cellStyle name="Good 4" xfId="3125"/>
    <cellStyle name="Good 4 2" xfId="3126"/>
    <cellStyle name="Good 40" xfId="3127"/>
    <cellStyle name="Good 41" xfId="3128"/>
    <cellStyle name="Good 42" xfId="3129"/>
    <cellStyle name="Good 5" xfId="3130"/>
    <cellStyle name="Good 5 2" xfId="3131"/>
    <cellStyle name="Good 6" xfId="3132"/>
    <cellStyle name="Good 6 2" xfId="3133"/>
    <cellStyle name="Good 7" xfId="3134"/>
    <cellStyle name="Good 8" xfId="3135"/>
    <cellStyle name="Good 9" xfId="3136"/>
    <cellStyle name="Gut" xfId="3137"/>
    <cellStyle name="Heading 1 10" xfId="3138"/>
    <cellStyle name="Heading 1 11" xfId="3139"/>
    <cellStyle name="Heading 1 12" xfId="3140"/>
    <cellStyle name="Heading 1 13" xfId="3141"/>
    <cellStyle name="Heading 1 14" xfId="3142"/>
    <cellStyle name="Heading 1 15" xfId="3143"/>
    <cellStyle name="Heading 1 16" xfId="3144"/>
    <cellStyle name="Heading 1 17" xfId="3145"/>
    <cellStyle name="Heading 1 18" xfId="3146"/>
    <cellStyle name="Heading 1 19" xfId="3147"/>
    <cellStyle name="Heading 1 2" xfId="3148"/>
    <cellStyle name="Heading 1 2 10" xfId="3149"/>
    <cellStyle name="Heading 1 2 11" xfId="3150"/>
    <cellStyle name="Heading 1 2 2" xfId="3151"/>
    <cellStyle name="Heading 1 2 3" xfId="3152"/>
    <cellStyle name="Heading 1 2 4" xfId="3153"/>
    <cellStyle name="Heading 1 2 5" xfId="3154"/>
    <cellStyle name="Heading 1 2 6" xfId="3155"/>
    <cellStyle name="Heading 1 2 7" xfId="3156"/>
    <cellStyle name="Heading 1 2 8" xfId="3157"/>
    <cellStyle name="Heading 1 2 9" xfId="3158"/>
    <cellStyle name="Heading 1 20" xfId="3159"/>
    <cellStyle name="Heading 1 21" xfId="3160"/>
    <cellStyle name="Heading 1 22" xfId="3161"/>
    <cellStyle name="Heading 1 23" xfId="3162"/>
    <cellStyle name="Heading 1 24" xfId="3163"/>
    <cellStyle name="Heading 1 25" xfId="3164"/>
    <cellStyle name="Heading 1 26" xfId="3165"/>
    <cellStyle name="Heading 1 27" xfId="3166"/>
    <cellStyle name="Heading 1 28" xfId="3167"/>
    <cellStyle name="Heading 1 29" xfId="3168"/>
    <cellStyle name="Heading 1 3" xfId="3169"/>
    <cellStyle name="Heading 1 3 2" xfId="3170"/>
    <cellStyle name="Heading 1 3 2 2" xfId="3171"/>
    <cellStyle name="Heading 1 3 3" xfId="3172"/>
    <cellStyle name="Heading 1 3 4" xfId="3173"/>
    <cellStyle name="Heading 1 30" xfId="3174"/>
    <cellStyle name="Heading 1 31" xfId="3175"/>
    <cellStyle name="Heading 1 32" xfId="3176"/>
    <cellStyle name="Heading 1 33" xfId="3177"/>
    <cellStyle name="Heading 1 34" xfId="3178"/>
    <cellStyle name="Heading 1 35" xfId="3179"/>
    <cellStyle name="Heading 1 36" xfId="3180"/>
    <cellStyle name="Heading 1 37" xfId="3181"/>
    <cellStyle name="Heading 1 38" xfId="3182"/>
    <cellStyle name="Heading 1 39" xfId="3183"/>
    <cellStyle name="Heading 1 4" xfId="3184"/>
    <cellStyle name="Heading 1 4 2" xfId="3185"/>
    <cellStyle name="Heading 1 40" xfId="3186"/>
    <cellStyle name="Heading 1 41" xfId="3187"/>
    <cellStyle name="Heading 1 5" xfId="3188"/>
    <cellStyle name="Heading 1 5 2" xfId="3189"/>
    <cellStyle name="Heading 1 6" xfId="3190"/>
    <cellStyle name="Heading 1 6 2" xfId="3191"/>
    <cellStyle name="Heading 1 7" xfId="3192"/>
    <cellStyle name="Heading 1 8" xfId="3193"/>
    <cellStyle name="Heading 1 9" xfId="3194"/>
    <cellStyle name="Heading 2 10" xfId="3195"/>
    <cellStyle name="Heading 2 11" xfId="3196"/>
    <cellStyle name="Heading 2 12" xfId="3197"/>
    <cellStyle name="Heading 2 13" xfId="3198"/>
    <cellStyle name="Heading 2 14" xfId="3199"/>
    <cellStyle name="Heading 2 15" xfId="3200"/>
    <cellStyle name="Heading 2 16" xfId="3201"/>
    <cellStyle name="Heading 2 17" xfId="3202"/>
    <cellStyle name="Heading 2 18" xfId="3203"/>
    <cellStyle name="Heading 2 19" xfId="3204"/>
    <cellStyle name="Heading 2 2" xfId="3205"/>
    <cellStyle name="Heading 2 2 10" xfId="3206"/>
    <cellStyle name="Heading 2 2 11" xfId="3207"/>
    <cellStyle name="Heading 2 2 2" xfId="3208"/>
    <cellStyle name="Heading 2 2 3" xfId="3209"/>
    <cellStyle name="Heading 2 2 4" xfId="3210"/>
    <cellStyle name="Heading 2 2 5" xfId="3211"/>
    <cellStyle name="Heading 2 2 6" xfId="3212"/>
    <cellStyle name="Heading 2 2 7" xfId="3213"/>
    <cellStyle name="Heading 2 2 8" xfId="3214"/>
    <cellStyle name="Heading 2 2 9" xfId="3215"/>
    <cellStyle name="Heading 2 20" xfId="3216"/>
    <cellStyle name="Heading 2 21" xfId="3217"/>
    <cellStyle name="Heading 2 22" xfId="3218"/>
    <cellStyle name="Heading 2 23" xfId="3219"/>
    <cellStyle name="Heading 2 24" xfId="3220"/>
    <cellStyle name="Heading 2 25" xfId="3221"/>
    <cellStyle name="Heading 2 26" xfId="3222"/>
    <cellStyle name="Heading 2 27" xfId="3223"/>
    <cellStyle name="Heading 2 28" xfId="3224"/>
    <cellStyle name="Heading 2 29" xfId="3225"/>
    <cellStyle name="Heading 2 3" xfId="3226"/>
    <cellStyle name="Heading 2 3 2" xfId="3227"/>
    <cellStyle name="Heading 2 3 2 2" xfId="3228"/>
    <cellStyle name="Heading 2 3 3" xfId="3229"/>
    <cellStyle name="Heading 2 3 4" xfId="3230"/>
    <cellStyle name="Heading 2 30" xfId="3231"/>
    <cellStyle name="Heading 2 31" xfId="3232"/>
    <cellStyle name="Heading 2 32" xfId="3233"/>
    <cellStyle name="Heading 2 33" xfId="3234"/>
    <cellStyle name="Heading 2 34" xfId="3235"/>
    <cellStyle name="Heading 2 35" xfId="3236"/>
    <cellStyle name="Heading 2 36" xfId="3237"/>
    <cellStyle name="Heading 2 37" xfId="3238"/>
    <cellStyle name="Heading 2 38" xfId="3239"/>
    <cellStyle name="Heading 2 39" xfId="3240"/>
    <cellStyle name="Heading 2 4" xfId="3241"/>
    <cellStyle name="Heading 2 4 2" xfId="3242"/>
    <cellStyle name="Heading 2 40" xfId="3243"/>
    <cellStyle name="Heading 2 41" xfId="3244"/>
    <cellStyle name="Heading 2 5" xfId="3245"/>
    <cellStyle name="Heading 2 5 2" xfId="3246"/>
    <cellStyle name="Heading 2 6" xfId="3247"/>
    <cellStyle name="Heading 2 6 2" xfId="3248"/>
    <cellStyle name="Heading 2 7" xfId="3249"/>
    <cellStyle name="Heading 2 8" xfId="3250"/>
    <cellStyle name="Heading 2 9" xfId="3251"/>
    <cellStyle name="Heading 3 10" xfId="3252"/>
    <cellStyle name="Heading 3 11" xfId="3253"/>
    <cellStyle name="Heading 3 12" xfId="3254"/>
    <cellStyle name="Heading 3 13" xfId="3255"/>
    <cellStyle name="Heading 3 14" xfId="3256"/>
    <cellStyle name="Heading 3 15" xfId="3257"/>
    <cellStyle name="Heading 3 16" xfId="3258"/>
    <cellStyle name="Heading 3 17" xfId="3259"/>
    <cellStyle name="Heading 3 18" xfId="3260"/>
    <cellStyle name="Heading 3 19" xfId="3261"/>
    <cellStyle name="Heading 3 2" xfId="3262"/>
    <cellStyle name="Heading 3 2 10" xfId="3263"/>
    <cellStyle name="Heading 3 2 11" xfId="3264"/>
    <cellStyle name="Heading 3 2 2" xfId="3265"/>
    <cellStyle name="Heading 3 2 3" xfId="3266"/>
    <cellStyle name="Heading 3 2 4" xfId="3267"/>
    <cellStyle name="Heading 3 2 5" xfId="3268"/>
    <cellStyle name="Heading 3 2 6" xfId="3269"/>
    <cellStyle name="Heading 3 2 7" xfId="3270"/>
    <cellStyle name="Heading 3 2 8" xfId="3271"/>
    <cellStyle name="Heading 3 2 9" xfId="3272"/>
    <cellStyle name="Heading 3 20" xfId="3273"/>
    <cellStyle name="Heading 3 21" xfId="3274"/>
    <cellStyle name="Heading 3 22" xfId="3275"/>
    <cellStyle name="Heading 3 23" xfId="3276"/>
    <cellStyle name="Heading 3 24" xfId="3277"/>
    <cellStyle name="Heading 3 25" xfId="3278"/>
    <cellStyle name="Heading 3 26" xfId="3279"/>
    <cellStyle name="Heading 3 27" xfId="3280"/>
    <cellStyle name="Heading 3 28" xfId="3281"/>
    <cellStyle name="Heading 3 29" xfId="3282"/>
    <cellStyle name="Heading 3 3" xfId="3283"/>
    <cellStyle name="Heading 3 3 2" xfId="3284"/>
    <cellStyle name="Heading 3 3 2 2" xfId="3285"/>
    <cellStyle name="Heading 3 3 3" xfId="3286"/>
    <cellStyle name="Heading 3 3 4" xfId="3287"/>
    <cellStyle name="Heading 3 30" xfId="3288"/>
    <cellStyle name="Heading 3 31" xfId="3289"/>
    <cellStyle name="Heading 3 32" xfId="3290"/>
    <cellStyle name="Heading 3 33" xfId="3291"/>
    <cellStyle name="Heading 3 34" xfId="3292"/>
    <cellStyle name="Heading 3 35" xfId="3293"/>
    <cellStyle name="Heading 3 36" xfId="3294"/>
    <cellStyle name="Heading 3 37" xfId="3295"/>
    <cellStyle name="Heading 3 38" xfId="3296"/>
    <cellStyle name="Heading 3 39" xfId="3297"/>
    <cellStyle name="Heading 3 4" xfId="3298"/>
    <cellStyle name="Heading 3 4 2" xfId="3299"/>
    <cellStyle name="Heading 3 40" xfId="3300"/>
    <cellStyle name="Heading 3 41" xfId="3301"/>
    <cellStyle name="Heading 3 5" xfId="3302"/>
    <cellStyle name="Heading 3 5 2" xfId="3303"/>
    <cellStyle name="Heading 3 6" xfId="3304"/>
    <cellStyle name="Heading 3 6 2" xfId="3305"/>
    <cellStyle name="Heading 3 7" xfId="3306"/>
    <cellStyle name="Heading 3 8" xfId="3307"/>
    <cellStyle name="Heading 3 9" xfId="3308"/>
    <cellStyle name="Heading 4 10" xfId="3309"/>
    <cellStyle name="Heading 4 11" xfId="3310"/>
    <cellStyle name="Heading 4 12" xfId="3311"/>
    <cellStyle name="Heading 4 13" xfId="3312"/>
    <cellStyle name="Heading 4 14" xfId="3313"/>
    <cellStyle name="Heading 4 15" xfId="3314"/>
    <cellStyle name="Heading 4 16" xfId="3315"/>
    <cellStyle name="Heading 4 17" xfId="3316"/>
    <cellStyle name="Heading 4 18" xfId="3317"/>
    <cellStyle name="Heading 4 19" xfId="3318"/>
    <cellStyle name="Heading 4 2" xfId="3319"/>
    <cellStyle name="Heading 4 2 10" xfId="3320"/>
    <cellStyle name="Heading 4 2 11" xfId="3321"/>
    <cellStyle name="Heading 4 2 2" xfId="3322"/>
    <cellStyle name="Heading 4 2 3" xfId="3323"/>
    <cellStyle name="Heading 4 2 4" xfId="3324"/>
    <cellStyle name="Heading 4 2 5" xfId="3325"/>
    <cellStyle name="Heading 4 2 6" xfId="3326"/>
    <cellStyle name="Heading 4 2 7" xfId="3327"/>
    <cellStyle name="Heading 4 2 8" xfId="3328"/>
    <cellStyle name="Heading 4 2 9" xfId="3329"/>
    <cellStyle name="Heading 4 20" xfId="3330"/>
    <cellStyle name="Heading 4 21" xfId="3331"/>
    <cellStyle name="Heading 4 22" xfId="3332"/>
    <cellStyle name="Heading 4 23" xfId="3333"/>
    <cellStyle name="Heading 4 24" xfId="3334"/>
    <cellStyle name="Heading 4 25" xfId="3335"/>
    <cellStyle name="Heading 4 26" xfId="3336"/>
    <cellStyle name="Heading 4 27" xfId="3337"/>
    <cellStyle name="Heading 4 28" xfId="3338"/>
    <cellStyle name="Heading 4 29" xfId="3339"/>
    <cellStyle name="Heading 4 3" xfId="3340"/>
    <cellStyle name="Heading 4 3 2" xfId="3341"/>
    <cellStyle name="Heading 4 3 2 2" xfId="3342"/>
    <cellStyle name="Heading 4 3 3" xfId="3343"/>
    <cellStyle name="Heading 4 3 4" xfId="3344"/>
    <cellStyle name="Heading 4 30" xfId="3345"/>
    <cellStyle name="Heading 4 31" xfId="3346"/>
    <cellStyle name="Heading 4 32" xfId="3347"/>
    <cellStyle name="Heading 4 33" xfId="3348"/>
    <cellStyle name="Heading 4 34" xfId="3349"/>
    <cellStyle name="Heading 4 35" xfId="3350"/>
    <cellStyle name="Heading 4 36" xfId="3351"/>
    <cellStyle name="Heading 4 37" xfId="3352"/>
    <cellStyle name="Heading 4 38" xfId="3353"/>
    <cellStyle name="Heading 4 39" xfId="3354"/>
    <cellStyle name="Heading 4 4" xfId="3355"/>
    <cellStyle name="Heading 4 4 2" xfId="3356"/>
    <cellStyle name="Heading 4 40" xfId="3357"/>
    <cellStyle name="Heading 4 41" xfId="3358"/>
    <cellStyle name="Heading 4 5" xfId="3359"/>
    <cellStyle name="Heading 4 5 2" xfId="3360"/>
    <cellStyle name="Heading 4 6" xfId="3361"/>
    <cellStyle name="Heading 4 6 2" xfId="3362"/>
    <cellStyle name="Heading 4 7" xfId="3363"/>
    <cellStyle name="Heading 4 8" xfId="3364"/>
    <cellStyle name="Heading 4 9" xfId="3365"/>
    <cellStyle name="Headline" xfId="3366"/>
    <cellStyle name="Hyperlink 2" xfId="3367"/>
    <cellStyle name="Hyperlink 2 2" xfId="3368"/>
    <cellStyle name="Hyperlink 3" xfId="3369"/>
    <cellStyle name="Input 10 2" xfId="3370"/>
    <cellStyle name="Input 11 2" xfId="3371"/>
    <cellStyle name="Input 12 2" xfId="3372"/>
    <cellStyle name="Input 13 2" xfId="3373"/>
    <cellStyle name="Input 14 2" xfId="3374"/>
    <cellStyle name="Input 15 2" xfId="3375"/>
    <cellStyle name="Input 16 2" xfId="3376"/>
    <cellStyle name="Input 17 2" xfId="3377"/>
    <cellStyle name="Input 18 2" xfId="3378"/>
    <cellStyle name="Input 19 2" xfId="3379"/>
    <cellStyle name="Input 2" xfId="3380"/>
    <cellStyle name="Input 2 10" xfId="3381"/>
    <cellStyle name="Input 2 11" xfId="3382"/>
    <cellStyle name="Input 2 12" xfId="3383"/>
    <cellStyle name="Input 2 2" xfId="3384"/>
    <cellStyle name="Input 2 2 2" xfId="3385"/>
    <cellStyle name="Input 2 2 3" xfId="3386"/>
    <cellStyle name="Input 2 3" xfId="3387"/>
    <cellStyle name="Input 2 3 2" xfId="3388"/>
    <cellStyle name="Input 2 3 2 2" xfId="3389"/>
    <cellStyle name="Input 2 3 3" xfId="3390"/>
    <cellStyle name="Input 2 4" xfId="3391"/>
    <cellStyle name="Input 2 5" xfId="3392"/>
    <cellStyle name="Input 2 6" xfId="3393"/>
    <cellStyle name="Input 2 7" xfId="3394"/>
    <cellStyle name="Input 2 8" xfId="3395"/>
    <cellStyle name="Input 2 9" xfId="3396"/>
    <cellStyle name="Input 2_PrimaryEnergyPrices_TIMES" xfId="3397"/>
    <cellStyle name="Input 20 2" xfId="3398"/>
    <cellStyle name="Input 21 2" xfId="3399"/>
    <cellStyle name="Input 22 2" xfId="3400"/>
    <cellStyle name="Input 23 2" xfId="3401"/>
    <cellStyle name="Input 24 2" xfId="3402"/>
    <cellStyle name="Input 25 2" xfId="3403"/>
    <cellStyle name="Input 26 2" xfId="3404"/>
    <cellStyle name="Input 27 2" xfId="3405"/>
    <cellStyle name="Input 28 2" xfId="3406"/>
    <cellStyle name="Input 29 2" xfId="3407"/>
    <cellStyle name="Input 3" xfId="3408"/>
    <cellStyle name="Input 3 2" xfId="3409"/>
    <cellStyle name="Input 3 3" xfId="3410"/>
    <cellStyle name="Input 3 3 2" xfId="3411"/>
    <cellStyle name="Input 3 4" xfId="3412"/>
    <cellStyle name="Input 3 5" xfId="3413"/>
    <cellStyle name="Input 30 2" xfId="3414"/>
    <cellStyle name="Input 31 2" xfId="3415"/>
    <cellStyle name="Input 32 2" xfId="3416"/>
    <cellStyle name="Input 33 2" xfId="3417"/>
    <cellStyle name="Input 34" xfId="3418"/>
    <cellStyle name="Input 34 2" xfId="3419"/>
    <cellStyle name="Input 34_ELC_final" xfId="3420"/>
    <cellStyle name="Input 35" xfId="3421"/>
    <cellStyle name="Input 36" xfId="3422"/>
    <cellStyle name="Input 37" xfId="3423"/>
    <cellStyle name="Input 38" xfId="3424"/>
    <cellStyle name="Input 39" xfId="3425"/>
    <cellStyle name="Input 4" xfId="3426"/>
    <cellStyle name="Input 4 2" xfId="3427"/>
    <cellStyle name="Input 40" xfId="3428"/>
    <cellStyle name="Input 5" xfId="3429"/>
    <cellStyle name="Input 5 2" xfId="3430"/>
    <cellStyle name="Input 6" xfId="3431"/>
    <cellStyle name="Input 6 2" xfId="3432"/>
    <cellStyle name="Input 7 2" xfId="3433"/>
    <cellStyle name="Input 8 2" xfId="3434"/>
    <cellStyle name="Input 9 2" xfId="3435"/>
    <cellStyle name="InputCells" xfId="3436"/>
    <cellStyle name="InputCells12" xfId="3437"/>
    <cellStyle name="IntCells" xfId="3438"/>
    <cellStyle name="ligne_titre_0" xfId="3439"/>
    <cellStyle name="Linked Cell 10" xfId="3440"/>
    <cellStyle name="Linked Cell 11" xfId="3441"/>
    <cellStyle name="Linked Cell 12" xfId="3442"/>
    <cellStyle name="Linked Cell 13" xfId="3443"/>
    <cellStyle name="Linked Cell 14" xfId="3444"/>
    <cellStyle name="Linked Cell 15" xfId="3445"/>
    <cellStyle name="Linked Cell 16" xfId="3446"/>
    <cellStyle name="Linked Cell 17" xfId="3447"/>
    <cellStyle name="Linked Cell 18" xfId="3448"/>
    <cellStyle name="Linked Cell 19" xfId="3449"/>
    <cellStyle name="Linked Cell 2" xfId="3450"/>
    <cellStyle name="Linked Cell 2 10" xfId="3451"/>
    <cellStyle name="Linked Cell 2 11" xfId="3452"/>
    <cellStyle name="Linked Cell 2 2" xfId="3453"/>
    <cellStyle name="Linked Cell 2 3" xfId="3454"/>
    <cellStyle name="Linked Cell 2 4" xfId="3455"/>
    <cellStyle name="Linked Cell 2 5" xfId="3456"/>
    <cellStyle name="Linked Cell 2 6" xfId="3457"/>
    <cellStyle name="Linked Cell 2 7" xfId="3458"/>
    <cellStyle name="Linked Cell 2 8" xfId="3459"/>
    <cellStyle name="Linked Cell 2 9" xfId="3460"/>
    <cellStyle name="Linked Cell 20" xfId="3461"/>
    <cellStyle name="Linked Cell 21" xfId="3462"/>
    <cellStyle name="Linked Cell 22" xfId="3463"/>
    <cellStyle name="Linked Cell 23" xfId="3464"/>
    <cellStyle name="Linked Cell 24" xfId="3465"/>
    <cellStyle name="Linked Cell 25" xfId="3466"/>
    <cellStyle name="Linked Cell 26" xfId="3467"/>
    <cellStyle name="Linked Cell 27" xfId="3468"/>
    <cellStyle name="Linked Cell 28" xfId="3469"/>
    <cellStyle name="Linked Cell 29" xfId="3470"/>
    <cellStyle name="Linked Cell 3" xfId="3471"/>
    <cellStyle name="Linked Cell 3 2" xfId="3472"/>
    <cellStyle name="Linked Cell 3 2 2" xfId="3473"/>
    <cellStyle name="Linked Cell 3 3" xfId="3474"/>
    <cellStyle name="Linked Cell 3 4" xfId="3475"/>
    <cellStyle name="Linked Cell 30" xfId="3476"/>
    <cellStyle name="Linked Cell 31" xfId="3477"/>
    <cellStyle name="Linked Cell 32" xfId="3478"/>
    <cellStyle name="Linked Cell 33" xfId="3479"/>
    <cellStyle name="Linked Cell 34" xfId="3480"/>
    <cellStyle name="Linked Cell 35" xfId="3481"/>
    <cellStyle name="Linked Cell 36" xfId="3482"/>
    <cellStyle name="Linked Cell 37" xfId="3483"/>
    <cellStyle name="Linked Cell 38" xfId="3484"/>
    <cellStyle name="Linked Cell 39" xfId="3485"/>
    <cellStyle name="Linked Cell 4" xfId="3486"/>
    <cellStyle name="Linked Cell 4 2" xfId="3487"/>
    <cellStyle name="Linked Cell 40" xfId="3488"/>
    <cellStyle name="Linked Cell 41" xfId="3489"/>
    <cellStyle name="Linked Cell 5" xfId="3490"/>
    <cellStyle name="Linked Cell 5 2" xfId="3491"/>
    <cellStyle name="Linked Cell 6" xfId="3492"/>
    <cellStyle name="Linked Cell 6 2" xfId="3493"/>
    <cellStyle name="Linked Cell 7" xfId="3494"/>
    <cellStyle name="Linked Cell 8" xfId="3495"/>
    <cellStyle name="Linked Cell 9" xfId="3496"/>
    <cellStyle name="Migliaia_Oil&amp;Gas IFE ARC POLITO" xfId="3497"/>
    <cellStyle name="Neutral 10" xfId="3498"/>
    <cellStyle name="Neutral 11" xfId="3499"/>
    <cellStyle name="Neutral 12" xfId="3500"/>
    <cellStyle name="Neutral 13" xfId="3501"/>
    <cellStyle name="Neutral 14" xfId="3502"/>
    <cellStyle name="Neutral 15" xfId="3503"/>
    <cellStyle name="Neutral 16" xfId="3504"/>
    <cellStyle name="Neutral 17" xfId="3505"/>
    <cellStyle name="Neutral 18" xfId="3506"/>
    <cellStyle name="Neutral 19" xfId="3507"/>
    <cellStyle name="Neutral 2" xfId="3508"/>
    <cellStyle name="Neutral 2 10" xfId="3509"/>
    <cellStyle name="Neutral 2 11" xfId="3510"/>
    <cellStyle name="Neutral 2 2" xfId="3511"/>
    <cellStyle name="Neutral 2 3" xfId="3512"/>
    <cellStyle name="Neutral 2 4" xfId="3513"/>
    <cellStyle name="Neutral 2 5" xfId="3514"/>
    <cellStyle name="Neutral 2 6" xfId="3515"/>
    <cellStyle name="Neutral 2 7" xfId="3516"/>
    <cellStyle name="Neutral 2 8" xfId="3517"/>
    <cellStyle name="Neutral 2 9" xfId="3518"/>
    <cellStyle name="Neutral 20" xfId="3519"/>
    <cellStyle name="Neutral 21" xfId="3520"/>
    <cellStyle name="Neutral 22" xfId="3521"/>
    <cellStyle name="Neutral 23" xfId="3522"/>
    <cellStyle name="Neutral 24" xfId="3523"/>
    <cellStyle name="Neutral 25" xfId="3524"/>
    <cellStyle name="Neutral 26" xfId="3525"/>
    <cellStyle name="Neutral 27" xfId="3526"/>
    <cellStyle name="Neutral 28" xfId="3527"/>
    <cellStyle name="Neutral 29" xfId="3528"/>
    <cellStyle name="Neutral 3" xfId="3529"/>
    <cellStyle name="Neutral 3 2" xfId="3530"/>
    <cellStyle name="Neutral 3 2 2" xfId="3531"/>
    <cellStyle name="Neutral 3 3" xfId="3532"/>
    <cellStyle name="Neutral 3 3 2" xfId="3533"/>
    <cellStyle name="Neutral 3 4" xfId="3534"/>
    <cellStyle name="Neutral 3 5" xfId="3535"/>
    <cellStyle name="Neutral 3 6" xfId="3536"/>
    <cellStyle name="Neutral 3 7" xfId="3537"/>
    <cellStyle name="Neutral 30" xfId="3538"/>
    <cellStyle name="Neutral 31" xfId="3539"/>
    <cellStyle name="Neutral 32" xfId="3540"/>
    <cellStyle name="Neutral 33" xfId="3541"/>
    <cellStyle name="Neutral 34" xfId="3542"/>
    <cellStyle name="Neutral 35" xfId="3543"/>
    <cellStyle name="Neutral 36" xfId="3544"/>
    <cellStyle name="Neutral 37" xfId="3545"/>
    <cellStyle name="Neutral 38" xfId="3546"/>
    <cellStyle name="Neutral 39" xfId="3547"/>
    <cellStyle name="Neutral 4" xfId="3548"/>
    <cellStyle name="Neutral 4 2" xfId="3549"/>
    <cellStyle name="Neutral 40" xfId="3550"/>
    <cellStyle name="Neutral 41" xfId="3551"/>
    <cellStyle name="Neutral 42" xfId="3552"/>
    <cellStyle name="Neutral 43" xfId="3553"/>
    <cellStyle name="Neutral 5" xfId="3554"/>
    <cellStyle name="Neutral 5 2" xfId="3555"/>
    <cellStyle name="Neutral 6" xfId="3556"/>
    <cellStyle name="Neutral 6 2" xfId="3557"/>
    <cellStyle name="Neutral 7" xfId="3558"/>
    <cellStyle name="Neutral 8" xfId="3559"/>
    <cellStyle name="Neutral 9" xfId="3560"/>
    <cellStyle name="Normal 10" xfId="3561"/>
    <cellStyle name="Normal 10 2" xfId="3562"/>
    <cellStyle name="Normal 10 2 2" xfId="3563"/>
    <cellStyle name="Normal 10 2 2 2" xfId="3564"/>
    <cellStyle name="Normal 10 2 2 3" xfId="3565"/>
    <cellStyle name="Normal 10 2 2 3 2" xfId="3566"/>
    <cellStyle name="Normal 10 2 2 3 2 2" xfId="3567"/>
    <cellStyle name="Normal 10 2 2 3 2 2 2" xfId="3568"/>
    <cellStyle name="Normal 10 2 2 3 2 3" xfId="3569"/>
    <cellStyle name="Normal 10 2 2 3 3" xfId="3570"/>
    <cellStyle name="Normal 10 2 2 3 3 2" xfId="3571"/>
    <cellStyle name="Normal 10 2 2 3 3 2 2" xfId="3572"/>
    <cellStyle name="Normal 10 2 2 3 3 3" xfId="3573"/>
    <cellStyle name="Normal 10 2 2 3 4" xfId="3574"/>
    <cellStyle name="Normal 10 2 2 3 4 2" xfId="3575"/>
    <cellStyle name="Normal 10 2 2 3 5" xfId="3576"/>
    <cellStyle name="Normal 10 2 2 4" xfId="3577"/>
    <cellStyle name="Normal 10 2 2 4 2" xfId="3578"/>
    <cellStyle name="Normal 10 2 2 4 2 2" xfId="3579"/>
    <cellStyle name="Normal 10 2 2 4 3" xfId="3580"/>
    <cellStyle name="Normal 10 2 2 4 4" xfId="3581"/>
    <cellStyle name="Normal 10 2 2 5" xfId="3582"/>
    <cellStyle name="Normal 10 2 2 5 2" xfId="3583"/>
    <cellStyle name="Normal 10 2 2 5 2 2" xfId="3584"/>
    <cellStyle name="Normal 10 2 2 5 3" xfId="3585"/>
    <cellStyle name="Normal 10 2 2 6" xfId="3586"/>
    <cellStyle name="Normal 10 2 2 6 2" xfId="3587"/>
    <cellStyle name="Normal 10 2 2 7" xfId="3588"/>
    <cellStyle name="Normal 10 2 3" xfId="3589"/>
    <cellStyle name="Normal 10 2 3 2" xfId="3590"/>
    <cellStyle name="Normal 10 2 3 2 2" xfId="3591"/>
    <cellStyle name="Normal 10 2 3 2 2 2" xfId="3592"/>
    <cellStyle name="Normal 10 2 3 2 2 2 2" xfId="3593"/>
    <cellStyle name="Normal 10 2 3 2 2 3" xfId="3594"/>
    <cellStyle name="Normal 10 2 3 2 3" xfId="3595"/>
    <cellStyle name="Normal 10 2 3 2 3 2" xfId="3596"/>
    <cellStyle name="Normal 10 2 3 2 3 2 2" xfId="3597"/>
    <cellStyle name="Normal 10 2 3 2 3 3" xfId="3598"/>
    <cellStyle name="Normal 10 2 3 2 4" xfId="3599"/>
    <cellStyle name="Normal 10 2 3 2 4 2" xfId="3600"/>
    <cellStyle name="Normal 10 2 3 2 5" xfId="3601"/>
    <cellStyle name="Normal 10 2 3 3" xfId="3602"/>
    <cellStyle name="Normal 10 2 3 3 2" xfId="3603"/>
    <cellStyle name="Normal 10 2 3 3 2 2" xfId="3604"/>
    <cellStyle name="Normal 10 2 3 3 3" xfId="3605"/>
    <cellStyle name="Normal 10 2 3 4" xfId="3606"/>
    <cellStyle name="Normal 10 2 3 4 2" xfId="3607"/>
    <cellStyle name="Normal 10 2 3 4 2 2" xfId="3608"/>
    <cellStyle name="Normal 10 2 3 4 3" xfId="3609"/>
    <cellStyle name="Normal 10 2 3 5" xfId="3610"/>
    <cellStyle name="Normal 10 2 3 5 2" xfId="3611"/>
    <cellStyle name="Normal 10 2 3 6" xfId="3612"/>
    <cellStyle name="Normal 10 2 4" xfId="3613"/>
    <cellStyle name="Normal 10 2 5" xfId="3614"/>
    <cellStyle name="Normal 10 2 5 2" xfId="3615"/>
    <cellStyle name="Normal 10 2 5 2 2" xfId="3616"/>
    <cellStyle name="Normal 10 2 5 2 2 2" xfId="3617"/>
    <cellStyle name="Normal 10 2 5 2 2 2 2" xfId="3618"/>
    <cellStyle name="Normal 10 2 5 2 2 3" xfId="3619"/>
    <cellStyle name="Normal 10 2 5 2 3" xfId="3620"/>
    <cellStyle name="Normal 10 2 5 2 3 2" xfId="3621"/>
    <cellStyle name="Normal 10 2 5 2 3 2 2" xfId="3622"/>
    <cellStyle name="Normal 10 2 5 2 3 3" xfId="3623"/>
    <cellStyle name="Normal 10 2 5 2 4" xfId="3624"/>
    <cellStyle name="Normal 10 2 5 2 4 2" xfId="3625"/>
    <cellStyle name="Normal 10 2 5 2 5" xfId="3626"/>
    <cellStyle name="Normal 10 2 5 3" xfId="3627"/>
    <cellStyle name="Normal 10 2 5 3 2" xfId="3628"/>
    <cellStyle name="Normal 10 2 5 3 2 2" xfId="3629"/>
    <cellStyle name="Normal 10 2 5 3 3" xfId="3630"/>
    <cellStyle name="Normal 10 2 5 4" xfId="3631"/>
    <cellStyle name="Normal 10 2 5 4 2" xfId="3632"/>
    <cellStyle name="Normal 10 2 5 4 2 2" xfId="3633"/>
    <cellStyle name="Normal 10 2 5 4 3" xfId="3634"/>
    <cellStyle name="Normal 10 2 5 5" xfId="3635"/>
    <cellStyle name="Normal 10 2 5 5 2" xfId="3636"/>
    <cellStyle name="Normal 10 2 5 6" xfId="3637"/>
    <cellStyle name="Normal 10 2 6" xfId="3638"/>
    <cellStyle name="Normal 10 2 6 2" xfId="3639"/>
    <cellStyle name="Normal 10 2 6 2 2" xfId="3640"/>
    <cellStyle name="Normal 10 2 6 2 2 2" xfId="3641"/>
    <cellStyle name="Normal 10 2 6 2 3" xfId="3642"/>
    <cellStyle name="Normal 10 2 6 3" xfId="3643"/>
    <cellStyle name="Normal 10 2 6 3 2" xfId="3644"/>
    <cellStyle name="Normal 10 2 6 3 2 2" xfId="3645"/>
    <cellStyle name="Normal 10 2 6 3 3" xfId="3646"/>
    <cellStyle name="Normal 10 2 6 4" xfId="3647"/>
    <cellStyle name="Normal 10 2 6 4 2" xfId="3648"/>
    <cellStyle name="Normal 10 2 6 5" xfId="3649"/>
    <cellStyle name="Normal 10 2 7" xfId="3650"/>
    <cellStyle name="Normal 10 2 7 2" xfId="3651"/>
    <cellStyle name="Normal 10 2 7 2 2" xfId="3652"/>
    <cellStyle name="Normal 10 2 7 2 2 2" xfId="3653"/>
    <cellStyle name="Normal 10 2 7 2 3" xfId="3654"/>
    <cellStyle name="Normal 10 2 7 3" xfId="3655"/>
    <cellStyle name="Normal 10 2 7 3 2" xfId="3656"/>
    <cellStyle name="Normal 10 2 7 4" xfId="3657"/>
    <cellStyle name="Normal 10 2 8" xfId="3658"/>
    <cellStyle name="Normal 10 2 8 2" xfId="3659"/>
    <cellStyle name="Normal 10 3" xfId="3660"/>
    <cellStyle name="Normal 10 4" xfId="3661"/>
    <cellStyle name="Normal 10 5" xfId="3662"/>
    <cellStyle name="Normal 10 6" xfId="3663"/>
    <cellStyle name="Normal 10 7" xfId="3664"/>
    <cellStyle name="Normal 10 8" xfId="3665"/>
    <cellStyle name="Normal 10 9" xfId="3666"/>
    <cellStyle name="Normal 11" xfId="3667"/>
    <cellStyle name="Normal 11 2" xfId="3668"/>
    <cellStyle name="Normal 11 2 2" xfId="3669"/>
    <cellStyle name="Normal 11 2 2 2" xfId="3670"/>
    <cellStyle name="Normal 11 3" xfId="3671"/>
    <cellStyle name="Normal 11 4" xfId="3672"/>
    <cellStyle name="Normal 11 4 2" xfId="3673"/>
    <cellStyle name="Normal 11 5" xfId="3674"/>
    <cellStyle name="Normal 11 5 2" xfId="3675"/>
    <cellStyle name="Normal 11 5 3" xfId="3676"/>
    <cellStyle name="Normal 11 5 3 2" xfId="3677"/>
    <cellStyle name="Normal 11 5 3 2 2" xfId="3678"/>
    <cellStyle name="Normal 11 5 3 2 2 2" xfId="3679"/>
    <cellStyle name="Normal 11 5 3 2 3" xfId="3680"/>
    <cellStyle name="Normal 11 5 3 3" xfId="3681"/>
    <cellStyle name="Normal 11 5 3 3 2" xfId="3682"/>
    <cellStyle name="Normal 11 5 3 3 2 2" xfId="3683"/>
    <cellStyle name="Normal 11 5 3 3 3" xfId="3684"/>
    <cellStyle name="Normal 11 5 3 4" xfId="3685"/>
    <cellStyle name="Normal 11 5 3 4 2" xfId="3686"/>
    <cellStyle name="Normal 11 5 3 5" xfId="3687"/>
    <cellStyle name="Normal 11 5 4" xfId="3688"/>
    <cellStyle name="Normal 11 5 4 2" xfId="3689"/>
    <cellStyle name="Normal 11 5 4 2 2" xfId="3690"/>
    <cellStyle name="Normal 11 5 4 2 2 2" xfId="3691"/>
    <cellStyle name="Normal 11 5 4 2 3" xfId="3692"/>
    <cellStyle name="Normal 11 5 4 3" xfId="3693"/>
    <cellStyle name="Normal 11 5 4 3 2" xfId="3694"/>
    <cellStyle name="Normal 11 5 4 4" xfId="3695"/>
    <cellStyle name="Normal 11 5 5" xfId="3696"/>
    <cellStyle name="Normal 11 5 5 2" xfId="3697"/>
    <cellStyle name="Normal 11 6" xfId="3698"/>
    <cellStyle name="Normal 11 7" xfId="3699"/>
    <cellStyle name="Normal 11 8" xfId="3700"/>
    <cellStyle name="Normal 12" xfId="3701"/>
    <cellStyle name="Normal 12 2" xfId="3702"/>
    <cellStyle name="Normal 12 3" xfId="3703"/>
    <cellStyle name="Normal 12 4" xfId="3704"/>
    <cellStyle name="Normal 12 5" xfId="3705"/>
    <cellStyle name="Normal 12 6" xfId="3706"/>
    <cellStyle name="Normal 12 7" xfId="3707"/>
    <cellStyle name="Normal 12 8" xfId="3708"/>
    <cellStyle name="Normal 13" xfId="3709"/>
    <cellStyle name="Normal 13 10" xfId="3710"/>
    <cellStyle name="Normal 13 10 2" xfId="3711"/>
    <cellStyle name="Normal 13 10 2 2" xfId="3712"/>
    <cellStyle name="Normal 13 10 2 2 2" xfId="3713"/>
    <cellStyle name="Normal 13 10 2 2 2 2" xfId="3714"/>
    <cellStyle name="Normal 13 10 2 2 3" xfId="3715"/>
    <cellStyle name="Normal 13 10 2 3" xfId="3716"/>
    <cellStyle name="Normal 13 10 2 3 2" xfId="3717"/>
    <cellStyle name="Normal 13 10 2 3 2 2" xfId="3718"/>
    <cellStyle name="Normal 13 10 2 3 3" xfId="3719"/>
    <cellStyle name="Normal 13 10 2 4" xfId="3720"/>
    <cellStyle name="Normal 13 10 2 4 2" xfId="3721"/>
    <cellStyle name="Normal 13 10 2 5" xfId="3722"/>
    <cellStyle name="Normal 13 10 3" xfId="3723"/>
    <cellStyle name="Normal 13 10 3 2" xfId="3724"/>
    <cellStyle name="Normal 13 10 3 2 2" xfId="3725"/>
    <cellStyle name="Normal 13 10 3 2 2 2" xfId="3726"/>
    <cellStyle name="Normal 13 10 3 2 3" xfId="3727"/>
    <cellStyle name="Normal 13 10 3 3" xfId="3728"/>
    <cellStyle name="Normal 13 10 3 3 2" xfId="3729"/>
    <cellStyle name="Normal 13 10 3 4" xfId="3730"/>
    <cellStyle name="Normal 13 10 4" xfId="3731"/>
    <cellStyle name="Normal 13 10 5" xfId="3732"/>
    <cellStyle name="Normal 13 10 5 2" xfId="3733"/>
    <cellStyle name="Normal 13 10 6" xfId="3734"/>
    <cellStyle name="Normal 13 11" xfId="3735"/>
    <cellStyle name="Normal 13 11 2" xfId="3736"/>
    <cellStyle name="Normal 13 11 2 2" xfId="3737"/>
    <cellStyle name="Normal 13 11 2 2 2" xfId="3738"/>
    <cellStyle name="Normal 13 11 2 2 2 2" xfId="3739"/>
    <cellStyle name="Normal 13 11 2 2 3" xfId="3740"/>
    <cellStyle name="Normal 13 11 2 3" xfId="3741"/>
    <cellStyle name="Normal 13 11 2 3 2" xfId="3742"/>
    <cellStyle name="Normal 13 11 2 3 2 2" xfId="3743"/>
    <cellStyle name="Normal 13 11 2 3 3" xfId="3744"/>
    <cellStyle name="Normal 13 11 2 4" xfId="3745"/>
    <cellStyle name="Normal 13 11 2 4 2" xfId="3746"/>
    <cellStyle name="Normal 13 11 2 5" xfId="3747"/>
    <cellStyle name="Normal 13 11 3" xfId="3748"/>
    <cellStyle name="Normal 13 11 3 2" xfId="3749"/>
    <cellStyle name="Normal 13 11 3 2 2" xfId="3750"/>
    <cellStyle name="Normal 13 11 3 2 2 2" xfId="3751"/>
    <cellStyle name="Normal 13 11 3 2 3" xfId="3752"/>
    <cellStyle name="Normal 13 11 3 3" xfId="3753"/>
    <cellStyle name="Normal 13 11 3 3 2" xfId="3754"/>
    <cellStyle name="Normal 13 11 3 4" xfId="3755"/>
    <cellStyle name="Normal 13 11 4" xfId="3756"/>
    <cellStyle name="Normal 13 11 5" xfId="3757"/>
    <cellStyle name="Normal 13 11 5 2" xfId="3758"/>
    <cellStyle name="Normal 13 11 6" xfId="3759"/>
    <cellStyle name="Normal 13 12" xfId="3760"/>
    <cellStyle name="Normal 13 13" xfId="3761"/>
    <cellStyle name="Normal 13 13 2" xfId="3762"/>
    <cellStyle name="Normal 13 13 2 2" xfId="3763"/>
    <cellStyle name="Normal 13 13 2 2 2" xfId="3764"/>
    <cellStyle name="Normal 13 13 2 2 2 2" xfId="3765"/>
    <cellStyle name="Normal 13 13 2 2 3" xfId="3766"/>
    <cellStyle name="Normal 13 13 2 3" xfId="3767"/>
    <cellStyle name="Normal 13 13 2 3 2" xfId="3768"/>
    <cellStyle name="Normal 13 13 2 3 2 2" xfId="3769"/>
    <cellStyle name="Normal 13 13 2 3 3" xfId="3770"/>
    <cellStyle name="Normal 13 13 2 4" xfId="3771"/>
    <cellStyle name="Normal 13 13 2 4 2" xfId="3772"/>
    <cellStyle name="Normal 13 13 2 5" xfId="3773"/>
    <cellStyle name="Normal 13 13 3" xfId="3774"/>
    <cellStyle name="Normal 13 13 3 2" xfId="3775"/>
    <cellStyle name="Normal 13 13 3 2 2" xfId="3776"/>
    <cellStyle name="Normal 13 13 3 2 2 2" xfId="3777"/>
    <cellStyle name="Normal 13 13 3 2 3" xfId="3778"/>
    <cellStyle name="Normal 13 13 3 3" xfId="3779"/>
    <cellStyle name="Normal 13 13 3 3 2" xfId="3780"/>
    <cellStyle name="Normal 13 13 3 4" xfId="3781"/>
    <cellStyle name="Normal 13 13 4" xfId="3782"/>
    <cellStyle name="Normal 13 13 5" xfId="3783"/>
    <cellStyle name="Normal 13 13 5 2" xfId="3784"/>
    <cellStyle name="Normal 13 13 6" xfId="3785"/>
    <cellStyle name="Normal 13 14" xfId="3786"/>
    <cellStyle name="Normal 13 14 2" xfId="3787"/>
    <cellStyle name="Normal 13 14 2 2" xfId="3788"/>
    <cellStyle name="Normal 13 14 2 2 2" xfId="3789"/>
    <cellStyle name="Normal 13 14 2 2 2 2" xfId="3790"/>
    <cellStyle name="Normal 13 14 2 2 3" xfId="3791"/>
    <cellStyle name="Normal 13 14 2 3" xfId="3792"/>
    <cellStyle name="Normal 13 14 2 3 2" xfId="3793"/>
    <cellStyle name="Normal 13 14 2 3 2 2" xfId="3794"/>
    <cellStyle name="Normal 13 14 2 3 3" xfId="3795"/>
    <cellStyle name="Normal 13 14 2 4" xfId="3796"/>
    <cellStyle name="Normal 13 14 2 4 2" xfId="3797"/>
    <cellStyle name="Normal 13 14 2 5" xfId="3798"/>
    <cellStyle name="Normal 13 14 3" xfId="3799"/>
    <cellStyle name="Normal 13 14 3 2" xfId="3800"/>
    <cellStyle name="Normal 13 14 3 2 2" xfId="3801"/>
    <cellStyle name="Normal 13 14 3 2 2 2" xfId="3802"/>
    <cellStyle name="Normal 13 14 3 2 3" xfId="3803"/>
    <cellStyle name="Normal 13 14 3 3" xfId="3804"/>
    <cellStyle name="Normal 13 14 3 3 2" xfId="3805"/>
    <cellStyle name="Normal 13 14 3 4" xfId="3806"/>
    <cellStyle name="Normal 13 14 4" xfId="3807"/>
    <cellStyle name="Normal 13 14 5" xfId="3808"/>
    <cellStyle name="Normal 13 14 5 2" xfId="3809"/>
    <cellStyle name="Normal 13 14 6" xfId="3810"/>
    <cellStyle name="Normal 13 15" xfId="3811"/>
    <cellStyle name="Normal 13 15 2" xfId="3812"/>
    <cellStyle name="Normal 13 15 2 2" xfId="3813"/>
    <cellStyle name="Normal 13 15 2 2 2" xfId="3814"/>
    <cellStyle name="Normal 13 15 2 2 2 2" xfId="3815"/>
    <cellStyle name="Normal 13 15 2 2 3" xfId="3816"/>
    <cellStyle name="Normal 13 15 2 3" xfId="3817"/>
    <cellStyle name="Normal 13 15 2 3 2" xfId="3818"/>
    <cellStyle name="Normal 13 15 2 3 2 2" xfId="3819"/>
    <cellStyle name="Normal 13 15 2 3 3" xfId="3820"/>
    <cellStyle name="Normal 13 15 2 4" xfId="3821"/>
    <cellStyle name="Normal 13 15 2 4 2" xfId="3822"/>
    <cellStyle name="Normal 13 15 2 5" xfId="3823"/>
    <cellStyle name="Normal 13 15 3" xfId="3824"/>
    <cellStyle name="Normal 13 15 3 2" xfId="3825"/>
    <cellStyle name="Normal 13 15 3 2 2" xfId="3826"/>
    <cellStyle name="Normal 13 15 3 2 2 2" xfId="3827"/>
    <cellStyle name="Normal 13 15 3 2 3" xfId="3828"/>
    <cellStyle name="Normal 13 15 3 3" xfId="3829"/>
    <cellStyle name="Normal 13 15 3 3 2" xfId="3830"/>
    <cellStyle name="Normal 13 15 3 4" xfId="3831"/>
    <cellStyle name="Normal 13 15 4" xfId="3832"/>
    <cellStyle name="Normal 13 15 5" xfId="3833"/>
    <cellStyle name="Normal 13 15 5 2" xfId="3834"/>
    <cellStyle name="Normal 13 15 6" xfId="3835"/>
    <cellStyle name="Normal 13 16" xfId="3836"/>
    <cellStyle name="Normal 13 16 2" xfId="3837"/>
    <cellStyle name="Normal 13 16 2 2" xfId="3838"/>
    <cellStyle name="Normal 13 16 2 2 2" xfId="3839"/>
    <cellStyle name="Normal 13 16 2 2 2 2" xfId="3840"/>
    <cellStyle name="Normal 13 16 2 2 3" xfId="3841"/>
    <cellStyle name="Normal 13 16 2 3" xfId="3842"/>
    <cellStyle name="Normal 13 16 2 3 2" xfId="3843"/>
    <cellStyle name="Normal 13 16 2 3 2 2" xfId="3844"/>
    <cellStyle name="Normal 13 16 2 3 3" xfId="3845"/>
    <cellStyle name="Normal 13 16 2 4" xfId="3846"/>
    <cellStyle name="Normal 13 16 2 4 2" xfId="3847"/>
    <cellStyle name="Normal 13 16 2 5" xfId="3848"/>
    <cellStyle name="Normal 13 16 3" xfId="3849"/>
    <cellStyle name="Normal 13 16 3 2" xfId="3850"/>
    <cellStyle name="Normal 13 16 3 2 2" xfId="3851"/>
    <cellStyle name="Normal 13 16 3 2 2 2" xfId="3852"/>
    <cellStyle name="Normal 13 16 3 2 3" xfId="3853"/>
    <cellStyle name="Normal 13 16 3 3" xfId="3854"/>
    <cellStyle name="Normal 13 16 3 3 2" xfId="3855"/>
    <cellStyle name="Normal 13 16 3 4" xfId="3856"/>
    <cellStyle name="Normal 13 16 4" xfId="3857"/>
    <cellStyle name="Normal 13 16 5" xfId="3858"/>
    <cellStyle name="Normal 13 16 5 2" xfId="3859"/>
    <cellStyle name="Normal 13 16 6" xfId="3860"/>
    <cellStyle name="Normal 13 17" xfId="3861"/>
    <cellStyle name="Normal 13 18" xfId="3862"/>
    <cellStyle name="Normal 13 19" xfId="3863"/>
    <cellStyle name="Normal 13 2" xfId="3864"/>
    <cellStyle name="Normal 13 2 10" xfId="3865"/>
    <cellStyle name="Normal 13 2 2" xfId="3866"/>
    <cellStyle name="Normal 13 2 2 2" xfId="3867"/>
    <cellStyle name="Normal 13 2 2 2 2" xfId="3868"/>
    <cellStyle name="Normal 13 2 2 2 2 2" xfId="3869"/>
    <cellStyle name="Normal 13 2 2 2 2 2 2" xfId="3870"/>
    <cellStyle name="Normal 13 2 2 2 2 3" xfId="3871"/>
    <cellStyle name="Normal 13 2 2 2 3" xfId="3872"/>
    <cellStyle name="Normal 13 2 2 2 3 2" xfId="3873"/>
    <cellStyle name="Normal 13 2 2 2 3 2 2" xfId="3874"/>
    <cellStyle name="Normal 13 2 2 2 3 3" xfId="3875"/>
    <cellStyle name="Normal 13 2 2 2 4" xfId="3876"/>
    <cellStyle name="Normal 13 2 2 2 4 2" xfId="3877"/>
    <cellStyle name="Normal 13 2 2 2 5" xfId="3878"/>
    <cellStyle name="Normal 13 2 2 3" xfId="3879"/>
    <cellStyle name="Normal 13 2 2 3 2" xfId="3880"/>
    <cellStyle name="Normal 13 2 2 3 2 2" xfId="3881"/>
    <cellStyle name="Normal 13 2 2 3 2 2 2" xfId="3882"/>
    <cellStyle name="Normal 13 2 2 3 2 3" xfId="3883"/>
    <cellStyle name="Normal 13 2 2 3 3" xfId="3884"/>
    <cellStyle name="Normal 13 2 2 3 3 2" xfId="3885"/>
    <cellStyle name="Normal 13 2 2 3 4" xfId="3886"/>
    <cellStyle name="Normal 13 2 2 4" xfId="3887"/>
    <cellStyle name="Normal 13 2 2 5" xfId="3888"/>
    <cellStyle name="Normal 13 2 2 5 2" xfId="3889"/>
    <cellStyle name="Normal 13 2 2 6" xfId="3890"/>
    <cellStyle name="Normal 13 2 3" xfId="3891"/>
    <cellStyle name="Normal 13 2 3 2" xfId="3892"/>
    <cellStyle name="Normal 13 2 3 2 2" xfId="3893"/>
    <cellStyle name="Normal 13 2 3 2 2 2" xfId="3894"/>
    <cellStyle name="Normal 13 2 3 2 2 2 2" xfId="3895"/>
    <cellStyle name="Normal 13 2 3 2 2 3" xfId="3896"/>
    <cellStyle name="Normal 13 2 3 2 3" xfId="3897"/>
    <cellStyle name="Normal 13 2 3 2 3 2" xfId="3898"/>
    <cellStyle name="Normal 13 2 3 2 3 2 2" xfId="3899"/>
    <cellStyle name="Normal 13 2 3 2 3 3" xfId="3900"/>
    <cellStyle name="Normal 13 2 3 2 4" xfId="3901"/>
    <cellStyle name="Normal 13 2 3 2 4 2" xfId="3902"/>
    <cellStyle name="Normal 13 2 3 2 5" xfId="3903"/>
    <cellStyle name="Normal 13 2 3 3" xfId="3904"/>
    <cellStyle name="Normal 13 2 3 3 2" xfId="3905"/>
    <cellStyle name="Normal 13 2 3 3 2 2" xfId="3906"/>
    <cellStyle name="Normal 13 2 3 3 2 2 2" xfId="3907"/>
    <cellStyle name="Normal 13 2 3 3 2 3" xfId="3908"/>
    <cellStyle name="Normal 13 2 3 3 3" xfId="3909"/>
    <cellStyle name="Normal 13 2 3 3 3 2" xfId="3910"/>
    <cellStyle name="Normal 13 2 3 3 4" xfId="3911"/>
    <cellStyle name="Normal 13 2 3 4" xfId="3912"/>
    <cellStyle name="Normal 13 2 3 5" xfId="3913"/>
    <cellStyle name="Normal 13 2 3 5 2" xfId="3914"/>
    <cellStyle name="Normal 13 2 3 6" xfId="3915"/>
    <cellStyle name="Normal 13 2 4" xfId="3916"/>
    <cellStyle name="Normal 13 2 4 2" xfId="3917"/>
    <cellStyle name="Normal 13 2 4 2 2" xfId="3918"/>
    <cellStyle name="Normal 13 2 4 2 2 2" xfId="3919"/>
    <cellStyle name="Normal 13 2 4 2 2 2 2" xfId="3920"/>
    <cellStyle name="Normal 13 2 4 2 2 3" xfId="3921"/>
    <cellStyle name="Normal 13 2 4 2 3" xfId="3922"/>
    <cellStyle name="Normal 13 2 4 2 3 2" xfId="3923"/>
    <cellStyle name="Normal 13 2 4 2 3 2 2" xfId="3924"/>
    <cellStyle name="Normal 13 2 4 2 3 3" xfId="3925"/>
    <cellStyle name="Normal 13 2 4 2 4" xfId="3926"/>
    <cellStyle name="Normal 13 2 4 2 4 2" xfId="3927"/>
    <cellStyle name="Normal 13 2 4 2 5" xfId="3928"/>
    <cellStyle name="Normal 13 2 4 3" xfId="3929"/>
    <cellStyle name="Normal 13 2 4 3 2" xfId="3930"/>
    <cellStyle name="Normal 13 2 4 3 2 2" xfId="3931"/>
    <cellStyle name="Normal 13 2 4 3 2 2 2" xfId="3932"/>
    <cellStyle name="Normal 13 2 4 3 2 3" xfId="3933"/>
    <cellStyle name="Normal 13 2 4 3 3" xfId="3934"/>
    <cellStyle name="Normal 13 2 4 3 3 2" xfId="3935"/>
    <cellStyle name="Normal 13 2 4 3 4" xfId="3936"/>
    <cellStyle name="Normal 13 2 4 4" xfId="3937"/>
    <cellStyle name="Normal 13 2 4 5" xfId="3938"/>
    <cellStyle name="Normal 13 2 4 5 2" xfId="3939"/>
    <cellStyle name="Normal 13 2 4 6" xfId="3940"/>
    <cellStyle name="Normal 13 2 5" xfId="3941"/>
    <cellStyle name="Normal 13 2 5 2" xfId="3942"/>
    <cellStyle name="Normal 13 2 5 2 2" xfId="3943"/>
    <cellStyle name="Normal 13 2 5 2 2 2" xfId="3944"/>
    <cellStyle name="Normal 13 2 5 2 2 2 2" xfId="3945"/>
    <cellStyle name="Normal 13 2 5 2 2 3" xfId="3946"/>
    <cellStyle name="Normal 13 2 5 2 3" xfId="3947"/>
    <cellStyle name="Normal 13 2 5 2 3 2" xfId="3948"/>
    <cellStyle name="Normal 13 2 5 2 3 2 2" xfId="3949"/>
    <cellStyle name="Normal 13 2 5 2 3 3" xfId="3950"/>
    <cellStyle name="Normal 13 2 5 2 4" xfId="3951"/>
    <cellStyle name="Normal 13 2 5 2 4 2" xfId="3952"/>
    <cellStyle name="Normal 13 2 5 2 5" xfId="3953"/>
    <cellStyle name="Normal 13 2 5 3" xfId="3954"/>
    <cellStyle name="Normal 13 2 5 3 2" xfId="3955"/>
    <cellStyle name="Normal 13 2 5 3 2 2" xfId="3956"/>
    <cellStyle name="Normal 13 2 5 3 2 2 2" xfId="3957"/>
    <cellStyle name="Normal 13 2 5 3 2 3" xfId="3958"/>
    <cellStyle name="Normal 13 2 5 3 3" xfId="3959"/>
    <cellStyle name="Normal 13 2 5 3 3 2" xfId="3960"/>
    <cellStyle name="Normal 13 2 5 3 4" xfId="3961"/>
    <cellStyle name="Normal 13 2 5 4" xfId="3962"/>
    <cellStyle name="Normal 13 2 5 5" xfId="3963"/>
    <cellStyle name="Normal 13 2 5 5 2" xfId="3964"/>
    <cellStyle name="Normal 13 2 5 6" xfId="3965"/>
    <cellStyle name="Normal 13 2 6" xfId="3966"/>
    <cellStyle name="Normal 13 2 6 2" xfId="3967"/>
    <cellStyle name="Normal 13 2 6 2 2" xfId="3968"/>
    <cellStyle name="Normal 13 2 6 2 2 2" xfId="3969"/>
    <cellStyle name="Normal 13 2 6 2 2 2 2" xfId="3970"/>
    <cellStyle name="Normal 13 2 6 2 2 3" xfId="3971"/>
    <cellStyle name="Normal 13 2 6 2 3" xfId="3972"/>
    <cellStyle name="Normal 13 2 6 2 3 2" xfId="3973"/>
    <cellStyle name="Normal 13 2 6 2 3 2 2" xfId="3974"/>
    <cellStyle name="Normal 13 2 6 2 3 3" xfId="3975"/>
    <cellStyle name="Normal 13 2 6 2 4" xfId="3976"/>
    <cellStyle name="Normal 13 2 6 2 4 2" xfId="3977"/>
    <cellStyle name="Normal 13 2 6 2 5" xfId="3978"/>
    <cellStyle name="Normal 13 2 6 3" xfId="3979"/>
    <cellStyle name="Normal 13 2 6 3 2" xfId="3980"/>
    <cellStyle name="Normal 13 2 6 3 2 2" xfId="3981"/>
    <cellStyle name="Normal 13 2 6 3 2 2 2" xfId="3982"/>
    <cellStyle name="Normal 13 2 6 3 2 3" xfId="3983"/>
    <cellStyle name="Normal 13 2 6 3 3" xfId="3984"/>
    <cellStyle name="Normal 13 2 6 3 3 2" xfId="3985"/>
    <cellStyle name="Normal 13 2 6 3 4" xfId="3986"/>
    <cellStyle name="Normal 13 2 6 4" xfId="3987"/>
    <cellStyle name="Normal 13 2 6 5" xfId="3988"/>
    <cellStyle name="Normal 13 2 6 5 2" xfId="3989"/>
    <cellStyle name="Normal 13 2 6 6" xfId="3990"/>
    <cellStyle name="Normal 13 2 7" xfId="3991"/>
    <cellStyle name="Normal 13 2 7 2" xfId="3992"/>
    <cellStyle name="Normal 13 2 7 2 2" xfId="3993"/>
    <cellStyle name="Normal 13 2 7 2 2 2" xfId="3994"/>
    <cellStyle name="Normal 13 2 7 2 2 2 2" xfId="3995"/>
    <cellStyle name="Normal 13 2 7 2 2 3" xfId="3996"/>
    <cellStyle name="Normal 13 2 7 2 3" xfId="3997"/>
    <cellStyle name="Normal 13 2 7 2 3 2" xfId="3998"/>
    <cellStyle name="Normal 13 2 7 2 3 2 2" xfId="3999"/>
    <cellStyle name="Normal 13 2 7 2 3 3" xfId="4000"/>
    <cellStyle name="Normal 13 2 7 2 4" xfId="4001"/>
    <cellStyle name="Normal 13 2 7 2 4 2" xfId="4002"/>
    <cellStyle name="Normal 13 2 7 2 5" xfId="4003"/>
    <cellStyle name="Normal 13 2 7 3" xfId="4004"/>
    <cellStyle name="Normal 13 2 7 3 2" xfId="4005"/>
    <cellStyle name="Normal 13 2 7 3 2 2" xfId="4006"/>
    <cellStyle name="Normal 13 2 7 3 2 2 2" xfId="4007"/>
    <cellStyle name="Normal 13 2 7 3 2 3" xfId="4008"/>
    <cellStyle name="Normal 13 2 7 3 3" xfId="4009"/>
    <cellStyle name="Normal 13 2 7 3 3 2" xfId="4010"/>
    <cellStyle name="Normal 13 2 7 3 4" xfId="4011"/>
    <cellStyle name="Normal 13 2 7 4" xfId="4012"/>
    <cellStyle name="Normal 13 2 7 5" xfId="4013"/>
    <cellStyle name="Normal 13 2 7 5 2" xfId="4014"/>
    <cellStyle name="Normal 13 2 7 6" xfId="4015"/>
    <cellStyle name="Normal 13 2 8" xfId="4016"/>
    <cellStyle name="Normal 13 2 8 2" xfId="4017"/>
    <cellStyle name="Normal 13 2 8 2 2" xfId="4018"/>
    <cellStyle name="Normal 13 2 8 2 2 2" xfId="4019"/>
    <cellStyle name="Normal 13 2 8 2 2 2 2" xfId="4020"/>
    <cellStyle name="Normal 13 2 8 2 2 3" xfId="4021"/>
    <cellStyle name="Normal 13 2 8 2 3" xfId="4022"/>
    <cellStyle name="Normal 13 2 8 2 3 2" xfId="4023"/>
    <cellStyle name="Normal 13 2 8 2 3 2 2" xfId="4024"/>
    <cellStyle name="Normal 13 2 8 2 3 3" xfId="4025"/>
    <cellStyle name="Normal 13 2 8 2 4" xfId="4026"/>
    <cellStyle name="Normal 13 2 8 2 4 2" xfId="4027"/>
    <cellStyle name="Normal 13 2 8 2 5" xfId="4028"/>
    <cellStyle name="Normal 13 2 8 3" xfId="4029"/>
    <cellStyle name="Normal 13 2 8 3 2" xfId="4030"/>
    <cellStyle name="Normal 13 2 8 3 2 2" xfId="4031"/>
    <cellStyle name="Normal 13 2 8 3 2 2 2" xfId="4032"/>
    <cellStyle name="Normal 13 2 8 3 2 3" xfId="4033"/>
    <cellStyle name="Normal 13 2 8 3 3" xfId="4034"/>
    <cellStyle name="Normal 13 2 8 3 3 2" xfId="4035"/>
    <cellStyle name="Normal 13 2 8 3 4" xfId="4036"/>
    <cellStyle name="Normal 13 2 8 4" xfId="4037"/>
    <cellStyle name="Normal 13 2 8 5" xfId="4038"/>
    <cellStyle name="Normal 13 2 8 5 2" xfId="4039"/>
    <cellStyle name="Normal 13 2 8 6" xfId="4040"/>
    <cellStyle name="Normal 13 2 9" xfId="4041"/>
    <cellStyle name="Normal 13 20" xfId="4042"/>
    <cellStyle name="Normal 13 21" xfId="4043"/>
    <cellStyle name="Normal 13 22" xfId="4044"/>
    <cellStyle name="Normal 13 23" xfId="4045"/>
    <cellStyle name="Normal 13 24" xfId="4046"/>
    <cellStyle name="Normal 13 25" xfId="4047"/>
    <cellStyle name="Normal 13 26" xfId="4048"/>
    <cellStyle name="Normal 13 27" xfId="4049"/>
    <cellStyle name="Normal 13 28" xfId="4050"/>
    <cellStyle name="Normal 13 29" xfId="4051"/>
    <cellStyle name="Normal 13 3" xfId="4052"/>
    <cellStyle name="Normal 13 3 2" xfId="4053"/>
    <cellStyle name="Normal 13 3 2 2" xfId="4054"/>
    <cellStyle name="Normal 13 3 2 2 2" xfId="4055"/>
    <cellStyle name="Normal 13 3 2 2 2 2" xfId="4056"/>
    <cellStyle name="Normal 13 3 2 2 2 2 2" xfId="4057"/>
    <cellStyle name="Normal 13 3 2 2 2 3" xfId="4058"/>
    <cellStyle name="Normal 13 3 2 2 3" xfId="4059"/>
    <cellStyle name="Normal 13 3 2 2 3 2" xfId="4060"/>
    <cellStyle name="Normal 13 3 2 2 3 2 2" xfId="4061"/>
    <cellStyle name="Normal 13 3 2 2 3 3" xfId="4062"/>
    <cellStyle name="Normal 13 3 2 2 4" xfId="4063"/>
    <cellStyle name="Normal 13 3 2 2 4 2" xfId="4064"/>
    <cellStyle name="Normal 13 3 2 2 5" xfId="4065"/>
    <cellStyle name="Normal 13 3 2 3" xfId="4066"/>
    <cellStyle name="Normal 13 3 2 3 2" xfId="4067"/>
    <cellStyle name="Normal 13 3 2 3 2 2" xfId="4068"/>
    <cellStyle name="Normal 13 3 2 3 3" xfId="4069"/>
    <cellStyle name="Normal 13 3 2 4" xfId="4070"/>
    <cellStyle name="Normal 13 3 2 4 2" xfId="4071"/>
    <cellStyle name="Normal 13 3 2 4 2 2" xfId="4072"/>
    <cellStyle name="Normal 13 3 2 4 3" xfId="4073"/>
    <cellStyle name="Normal 13 3 2 5" xfId="4074"/>
    <cellStyle name="Normal 13 3 2 5 2" xfId="4075"/>
    <cellStyle name="Normal 13 3 2 6" xfId="4076"/>
    <cellStyle name="Normal 13 3 3" xfId="4077"/>
    <cellStyle name="Normal 13 3 4" xfId="4078"/>
    <cellStyle name="Normal 13 3 5" xfId="4079"/>
    <cellStyle name="Normal 13 30" xfId="4080"/>
    <cellStyle name="Normal 13 31" xfId="4081"/>
    <cellStyle name="Normal 13 32" xfId="4082"/>
    <cellStyle name="Normal 13 33" xfId="4083"/>
    <cellStyle name="Normal 13 34" xfId="4084"/>
    <cellStyle name="Normal 13 35" xfId="4085"/>
    <cellStyle name="Normal 13 36" xfId="4086"/>
    <cellStyle name="Normal 13 37" xfId="4087"/>
    <cellStyle name="Normal 13 38" xfId="4088"/>
    <cellStyle name="Normal 13 39" xfId="4089"/>
    <cellStyle name="Normal 13 39 2" xfId="4090"/>
    <cellStyle name="Normal 13 39 2 2" xfId="4091"/>
    <cellStyle name="Normal 13 39 2 2 2" xfId="4092"/>
    <cellStyle name="Normal 13 39 2 3" xfId="4093"/>
    <cellStyle name="Normal 13 39 3" xfId="4094"/>
    <cellStyle name="Normal 13 39 3 2" xfId="4095"/>
    <cellStyle name="Normal 13 39 3 2 2" xfId="4096"/>
    <cellStyle name="Normal 13 39 3 3" xfId="4097"/>
    <cellStyle name="Normal 13 39 4" xfId="4098"/>
    <cellStyle name="Normal 13 39 4 2" xfId="4099"/>
    <cellStyle name="Normal 13 39 5" xfId="4100"/>
    <cellStyle name="Normal 13 4" xfId="4101"/>
    <cellStyle name="Normal 13 4 2" xfId="4102"/>
    <cellStyle name="Normal 13 4 2 2" xfId="4103"/>
    <cellStyle name="Normal 13 4 2 2 2" xfId="4104"/>
    <cellStyle name="Normal 13 4 2 2 2 2" xfId="4105"/>
    <cellStyle name="Normal 13 4 2 2 2 2 2" xfId="4106"/>
    <cellStyle name="Normal 13 4 2 2 2 3" xfId="4107"/>
    <cellStyle name="Normal 13 4 2 2 3" xfId="4108"/>
    <cellStyle name="Normal 13 4 2 2 3 2" xfId="4109"/>
    <cellStyle name="Normal 13 4 2 2 3 2 2" xfId="4110"/>
    <cellStyle name="Normal 13 4 2 2 3 3" xfId="4111"/>
    <cellStyle name="Normal 13 4 2 2 4" xfId="4112"/>
    <cellStyle name="Normal 13 4 2 2 4 2" xfId="4113"/>
    <cellStyle name="Normal 13 4 2 2 5" xfId="4114"/>
    <cellStyle name="Normal 13 4 2 3" xfId="4115"/>
    <cellStyle name="Normal 13 4 2 3 2" xfId="4116"/>
    <cellStyle name="Normal 13 4 2 3 2 2" xfId="4117"/>
    <cellStyle name="Normal 13 4 2 3 3" xfId="4118"/>
    <cellStyle name="Normal 13 4 2 4" xfId="4119"/>
    <cellStyle name="Normal 13 4 2 4 2" xfId="4120"/>
    <cellStyle name="Normal 13 4 2 4 2 2" xfId="4121"/>
    <cellStyle name="Normal 13 4 2 4 3" xfId="4122"/>
    <cellStyle name="Normal 13 4 2 5" xfId="4123"/>
    <cellStyle name="Normal 13 4 2 5 2" xfId="4124"/>
    <cellStyle name="Normal 13 4 2 6" xfId="4125"/>
    <cellStyle name="Normal 13 4 3" xfId="4126"/>
    <cellStyle name="Normal 13 4 3 2" xfId="4127"/>
    <cellStyle name="Normal 13 4 3 2 2" xfId="4128"/>
    <cellStyle name="Normal 13 4 3 2 2 2" xfId="4129"/>
    <cellStyle name="Normal 13 4 3 2 3" xfId="4130"/>
    <cellStyle name="Normal 13 4 3 3" xfId="4131"/>
    <cellStyle name="Normal 13 4 3 3 2" xfId="4132"/>
    <cellStyle name="Normal 13 4 3 3 2 2" xfId="4133"/>
    <cellStyle name="Normal 13 4 3 3 3" xfId="4134"/>
    <cellStyle name="Normal 13 4 3 4" xfId="4135"/>
    <cellStyle name="Normal 13 4 3 4 2" xfId="4136"/>
    <cellStyle name="Normal 13 4 3 5" xfId="4137"/>
    <cellStyle name="Normal 13 4 4" xfId="4138"/>
    <cellStyle name="Normal 13 4 4 2" xfId="4139"/>
    <cellStyle name="Normal 13 4 4 2 2" xfId="4140"/>
    <cellStyle name="Normal 13 4 4 2 2 2" xfId="4141"/>
    <cellStyle name="Normal 13 4 4 2 3" xfId="4142"/>
    <cellStyle name="Normal 13 4 4 3" xfId="4143"/>
    <cellStyle name="Normal 13 4 4 3 2" xfId="4144"/>
    <cellStyle name="Normal 13 4 4 4" xfId="4145"/>
    <cellStyle name="Normal 13 4 5" xfId="4146"/>
    <cellStyle name="Normal 13 4 6" xfId="4147"/>
    <cellStyle name="Normal 13 4 6 2" xfId="4148"/>
    <cellStyle name="Normal 13 4 7" xfId="4149"/>
    <cellStyle name="Normal 13 40" xfId="4150"/>
    <cellStyle name="Normal 13 40 2" xfId="4151"/>
    <cellStyle name="Normal 13 40 2 2" xfId="4152"/>
    <cellStyle name="Normal 13 40 2 2 2" xfId="4153"/>
    <cellStyle name="Normal 13 40 2 3" xfId="4154"/>
    <cellStyle name="Normal 13 40 3" xfId="4155"/>
    <cellStyle name="Normal 13 40 3 2" xfId="4156"/>
    <cellStyle name="Normal 13 40 4" xfId="4157"/>
    <cellStyle name="Normal 13 41" xfId="4158"/>
    <cellStyle name="Normal 13 41 2" xfId="4159"/>
    <cellStyle name="Normal 13 5" xfId="4160"/>
    <cellStyle name="Normal 13 6" xfId="4161"/>
    <cellStyle name="Normal 13 7" xfId="4162"/>
    <cellStyle name="Normal 13 8" xfId="4163"/>
    <cellStyle name="Normal 13 9" xfId="4164"/>
    <cellStyle name="Normal 13 9 2" xfId="4165"/>
    <cellStyle name="Normal 13 9 2 2" xfId="4166"/>
    <cellStyle name="Normal 13 9 2 2 2" xfId="4167"/>
    <cellStyle name="Normal 13 9 2 2 2 2" xfId="4168"/>
    <cellStyle name="Normal 13 9 2 2 3" xfId="4169"/>
    <cellStyle name="Normal 13 9 2 3" xfId="4170"/>
    <cellStyle name="Normal 13 9 2 3 2" xfId="4171"/>
    <cellStyle name="Normal 13 9 2 3 2 2" xfId="4172"/>
    <cellStyle name="Normal 13 9 2 3 3" xfId="4173"/>
    <cellStyle name="Normal 13 9 2 4" xfId="4174"/>
    <cellStyle name="Normal 13 9 2 4 2" xfId="4175"/>
    <cellStyle name="Normal 13 9 2 5" xfId="4176"/>
    <cellStyle name="Normal 13 9 3" xfId="4177"/>
    <cellStyle name="Normal 13 9 3 2" xfId="4178"/>
    <cellStyle name="Normal 13 9 3 2 2" xfId="4179"/>
    <cellStyle name="Normal 13 9 3 2 2 2" xfId="4180"/>
    <cellStyle name="Normal 13 9 3 2 3" xfId="4181"/>
    <cellStyle name="Normal 13 9 3 3" xfId="4182"/>
    <cellStyle name="Normal 13 9 3 3 2" xfId="4183"/>
    <cellStyle name="Normal 13 9 3 4" xfId="4184"/>
    <cellStyle name="Normal 13 9 4" xfId="4185"/>
    <cellStyle name="Normal 13 9 5" xfId="4186"/>
    <cellStyle name="Normal 13 9 5 2" xfId="4187"/>
    <cellStyle name="Normal 13 9 6" xfId="4188"/>
    <cellStyle name="Normal 14" xfId="4189"/>
    <cellStyle name="Normal 14 10" xfId="4190"/>
    <cellStyle name="Normal 14 10 2" xfId="4191"/>
    <cellStyle name="Normal 14 10 2 2" xfId="4192"/>
    <cellStyle name="Normal 14 10 2 2 2" xfId="4193"/>
    <cellStyle name="Normal 14 10 2 2 2 2" xfId="4194"/>
    <cellStyle name="Normal 14 10 2 2 3" xfId="4195"/>
    <cellStyle name="Normal 14 10 2 3" xfId="4196"/>
    <cellStyle name="Normal 14 10 2 3 2" xfId="4197"/>
    <cellStyle name="Normal 14 10 2 3 2 2" xfId="4198"/>
    <cellStyle name="Normal 14 10 2 3 3" xfId="4199"/>
    <cellStyle name="Normal 14 10 2 4" xfId="4200"/>
    <cellStyle name="Normal 14 10 2 4 2" xfId="4201"/>
    <cellStyle name="Normal 14 10 2 5" xfId="4202"/>
    <cellStyle name="Normal 14 10 3" xfId="4203"/>
    <cellStyle name="Normal 14 10 3 2" xfId="4204"/>
    <cellStyle name="Normal 14 10 3 2 2" xfId="4205"/>
    <cellStyle name="Normal 14 10 3 2 2 2" xfId="4206"/>
    <cellStyle name="Normal 14 10 3 2 3" xfId="4207"/>
    <cellStyle name="Normal 14 10 3 3" xfId="4208"/>
    <cellStyle name="Normal 14 10 3 3 2" xfId="4209"/>
    <cellStyle name="Normal 14 10 3 4" xfId="4210"/>
    <cellStyle name="Normal 14 10 4" xfId="4211"/>
    <cellStyle name="Normal 14 10 5" xfId="4212"/>
    <cellStyle name="Normal 14 10 5 2" xfId="4213"/>
    <cellStyle name="Normal 14 10 6" xfId="4214"/>
    <cellStyle name="Normal 14 11" xfId="4215"/>
    <cellStyle name="Normal 14 11 2" xfId="4216"/>
    <cellStyle name="Normal 14 11 2 2" xfId="4217"/>
    <cellStyle name="Normal 14 11 2 2 2" xfId="4218"/>
    <cellStyle name="Normal 14 11 2 2 2 2" xfId="4219"/>
    <cellStyle name="Normal 14 11 2 2 3" xfId="4220"/>
    <cellStyle name="Normal 14 11 2 3" xfId="4221"/>
    <cellStyle name="Normal 14 11 2 3 2" xfId="4222"/>
    <cellStyle name="Normal 14 11 2 3 2 2" xfId="4223"/>
    <cellStyle name="Normal 14 11 2 3 3" xfId="4224"/>
    <cellStyle name="Normal 14 11 2 4" xfId="4225"/>
    <cellStyle name="Normal 14 11 2 4 2" xfId="4226"/>
    <cellStyle name="Normal 14 11 2 5" xfId="4227"/>
    <cellStyle name="Normal 14 11 3" xfId="4228"/>
    <cellStyle name="Normal 14 11 3 2" xfId="4229"/>
    <cellStyle name="Normal 14 11 3 2 2" xfId="4230"/>
    <cellStyle name="Normal 14 11 3 2 2 2" xfId="4231"/>
    <cellStyle name="Normal 14 11 3 2 3" xfId="4232"/>
    <cellStyle name="Normal 14 11 3 3" xfId="4233"/>
    <cellStyle name="Normal 14 11 3 3 2" xfId="4234"/>
    <cellStyle name="Normal 14 11 3 4" xfId="4235"/>
    <cellStyle name="Normal 14 11 4" xfId="4236"/>
    <cellStyle name="Normal 14 11 5" xfId="4237"/>
    <cellStyle name="Normal 14 11 5 2" xfId="4238"/>
    <cellStyle name="Normal 14 11 6" xfId="4239"/>
    <cellStyle name="Normal 14 12" xfId="4240"/>
    <cellStyle name="Normal 14 12 2" xfId="4241"/>
    <cellStyle name="Normal 14 12 2 2" xfId="4242"/>
    <cellStyle name="Normal 14 12 2 2 2" xfId="4243"/>
    <cellStyle name="Normal 14 12 2 2 2 2" xfId="4244"/>
    <cellStyle name="Normal 14 12 2 2 3" xfId="4245"/>
    <cellStyle name="Normal 14 12 2 3" xfId="4246"/>
    <cellStyle name="Normal 14 12 2 3 2" xfId="4247"/>
    <cellStyle name="Normal 14 12 2 3 2 2" xfId="4248"/>
    <cellStyle name="Normal 14 12 2 3 3" xfId="4249"/>
    <cellStyle name="Normal 14 12 2 4" xfId="4250"/>
    <cellStyle name="Normal 14 12 2 4 2" xfId="4251"/>
    <cellStyle name="Normal 14 12 2 5" xfId="4252"/>
    <cellStyle name="Normal 14 12 3" xfId="4253"/>
    <cellStyle name="Normal 14 12 3 2" xfId="4254"/>
    <cellStyle name="Normal 14 12 3 2 2" xfId="4255"/>
    <cellStyle name="Normal 14 12 3 2 2 2" xfId="4256"/>
    <cellStyle name="Normal 14 12 3 2 3" xfId="4257"/>
    <cellStyle name="Normal 14 12 3 3" xfId="4258"/>
    <cellStyle name="Normal 14 12 3 3 2" xfId="4259"/>
    <cellStyle name="Normal 14 12 3 4" xfId="4260"/>
    <cellStyle name="Normal 14 12 4" xfId="4261"/>
    <cellStyle name="Normal 14 12 5" xfId="4262"/>
    <cellStyle name="Normal 14 12 5 2" xfId="4263"/>
    <cellStyle name="Normal 14 12 6" xfId="4264"/>
    <cellStyle name="Normal 14 13" xfId="4265"/>
    <cellStyle name="Normal 14 13 2" xfId="4266"/>
    <cellStyle name="Normal 14 13 2 2" xfId="4267"/>
    <cellStyle name="Normal 14 13 2 2 2" xfId="4268"/>
    <cellStyle name="Normal 14 13 2 2 2 2" xfId="4269"/>
    <cellStyle name="Normal 14 13 2 2 3" xfId="4270"/>
    <cellStyle name="Normal 14 13 2 3" xfId="4271"/>
    <cellStyle name="Normal 14 13 2 3 2" xfId="4272"/>
    <cellStyle name="Normal 14 13 2 3 2 2" xfId="4273"/>
    <cellStyle name="Normal 14 13 2 3 3" xfId="4274"/>
    <cellStyle name="Normal 14 13 2 4" xfId="4275"/>
    <cellStyle name="Normal 14 13 2 4 2" xfId="4276"/>
    <cellStyle name="Normal 14 13 2 5" xfId="4277"/>
    <cellStyle name="Normal 14 13 3" xfId="4278"/>
    <cellStyle name="Normal 14 13 3 2" xfId="4279"/>
    <cellStyle name="Normal 14 13 3 2 2" xfId="4280"/>
    <cellStyle name="Normal 14 13 3 2 2 2" xfId="4281"/>
    <cellStyle name="Normal 14 13 3 2 3" xfId="4282"/>
    <cellStyle name="Normal 14 13 3 3" xfId="4283"/>
    <cellStyle name="Normal 14 13 3 3 2" xfId="4284"/>
    <cellStyle name="Normal 14 13 3 4" xfId="4285"/>
    <cellStyle name="Normal 14 13 4" xfId="4286"/>
    <cellStyle name="Normal 14 13 5" xfId="4287"/>
    <cellStyle name="Normal 14 13 5 2" xfId="4288"/>
    <cellStyle name="Normal 14 13 6" xfId="4289"/>
    <cellStyle name="Normal 14 14" xfId="4290"/>
    <cellStyle name="Normal 14 14 2" xfId="4291"/>
    <cellStyle name="Normal 14 14 2 2" xfId="4292"/>
    <cellStyle name="Normal 14 14 2 2 2" xfId="4293"/>
    <cellStyle name="Normal 14 14 2 2 2 2" xfId="4294"/>
    <cellStyle name="Normal 14 14 2 2 3" xfId="4295"/>
    <cellStyle name="Normal 14 14 2 3" xfId="4296"/>
    <cellStyle name="Normal 14 14 2 3 2" xfId="4297"/>
    <cellStyle name="Normal 14 14 2 3 2 2" xfId="4298"/>
    <cellStyle name="Normal 14 14 2 3 3" xfId="4299"/>
    <cellStyle name="Normal 14 14 2 4" xfId="4300"/>
    <cellStyle name="Normal 14 14 2 4 2" xfId="4301"/>
    <cellStyle name="Normal 14 14 2 5" xfId="4302"/>
    <cellStyle name="Normal 14 14 3" xfId="4303"/>
    <cellStyle name="Normal 14 14 3 2" xfId="4304"/>
    <cellStyle name="Normal 14 14 3 2 2" xfId="4305"/>
    <cellStyle name="Normal 14 14 3 2 2 2" xfId="4306"/>
    <cellStyle name="Normal 14 14 3 2 3" xfId="4307"/>
    <cellStyle name="Normal 14 14 3 3" xfId="4308"/>
    <cellStyle name="Normal 14 14 3 3 2" xfId="4309"/>
    <cellStyle name="Normal 14 14 3 4" xfId="4310"/>
    <cellStyle name="Normal 14 14 4" xfId="4311"/>
    <cellStyle name="Normal 14 14 5" xfId="4312"/>
    <cellStyle name="Normal 14 14 5 2" xfId="4313"/>
    <cellStyle name="Normal 14 14 6" xfId="4314"/>
    <cellStyle name="Normal 14 15" xfId="4315"/>
    <cellStyle name="Normal 14 15 2" xfId="4316"/>
    <cellStyle name="Normal 14 15 2 2" xfId="4317"/>
    <cellStyle name="Normal 14 15 2 2 2" xfId="4318"/>
    <cellStyle name="Normal 14 15 2 2 2 2" xfId="4319"/>
    <cellStyle name="Normal 14 15 2 2 3" xfId="4320"/>
    <cellStyle name="Normal 14 15 2 3" xfId="4321"/>
    <cellStyle name="Normal 14 15 2 3 2" xfId="4322"/>
    <cellStyle name="Normal 14 15 2 3 2 2" xfId="4323"/>
    <cellStyle name="Normal 14 15 2 3 3" xfId="4324"/>
    <cellStyle name="Normal 14 15 2 4" xfId="4325"/>
    <cellStyle name="Normal 14 15 2 4 2" xfId="4326"/>
    <cellStyle name="Normal 14 15 2 5" xfId="4327"/>
    <cellStyle name="Normal 14 15 3" xfId="4328"/>
    <cellStyle name="Normal 14 15 3 2" xfId="4329"/>
    <cellStyle name="Normal 14 15 3 2 2" xfId="4330"/>
    <cellStyle name="Normal 14 15 3 2 2 2" xfId="4331"/>
    <cellStyle name="Normal 14 15 3 2 3" xfId="4332"/>
    <cellStyle name="Normal 14 15 3 3" xfId="4333"/>
    <cellStyle name="Normal 14 15 3 3 2" xfId="4334"/>
    <cellStyle name="Normal 14 15 3 4" xfId="4335"/>
    <cellStyle name="Normal 14 15 4" xfId="4336"/>
    <cellStyle name="Normal 14 15 5" xfId="4337"/>
    <cellStyle name="Normal 14 15 5 2" xfId="4338"/>
    <cellStyle name="Normal 14 15 6" xfId="4339"/>
    <cellStyle name="Normal 14 16" xfId="4340"/>
    <cellStyle name="Normal 14 17" xfId="4341"/>
    <cellStyle name="Normal 14 17 2" xfId="4342"/>
    <cellStyle name="Normal 14 17 2 2" xfId="4343"/>
    <cellStyle name="Normal 14 17 2 2 2" xfId="4344"/>
    <cellStyle name="Normal 14 17 2 3" xfId="4345"/>
    <cellStyle name="Normal 14 17 3" xfId="4346"/>
    <cellStyle name="Normal 14 17 3 2" xfId="4347"/>
    <cellStyle name="Normal 14 17 3 2 2" xfId="4348"/>
    <cellStyle name="Normal 14 17 3 3" xfId="4349"/>
    <cellStyle name="Normal 14 17 4" xfId="4350"/>
    <cellStyle name="Normal 14 17 4 2" xfId="4351"/>
    <cellStyle name="Normal 14 17 5" xfId="4352"/>
    <cellStyle name="Normal 14 18" xfId="4353"/>
    <cellStyle name="Normal 14 18 2" xfId="4354"/>
    <cellStyle name="Normal 14 18 2 2" xfId="4355"/>
    <cellStyle name="Normal 14 18 2 2 2" xfId="4356"/>
    <cellStyle name="Normal 14 18 2 3" xfId="4357"/>
    <cellStyle name="Normal 14 18 3" xfId="4358"/>
    <cellStyle name="Normal 14 18 3 2" xfId="4359"/>
    <cellStyle name="Normal 14 18 4" xfId="4360"/>
    <cellStyle name="Normal 14 19" xfId="4361"/>
    <cellStyle name="Normal 14 19 2" xfId="4362"/>
    <cellStyle name="Normal 14 2" xfId="4363"/>
    <cellStyle name="Normal 14 2 10" xfId="4364"/>
    <cellStyle name="Normal 14 2 2" xfId="4365"/>
    <cellStyle name="Normal 14 2 3" xfId="4366"/>
    <cellStyle name="Normal 14 2 4" xfId="4367"/>
    <cellStyle name="Normal 14 2 5" xfId="4368"/>
    <cellStyle name="Normal 14 2 6" xfId="4369"/>
    <cellStyle name="Normal 14 2 7" xfId="4370"/>
    <cellStyle name="Normal 14 2 8" xfId="4371"/>
    <cellStyle name="Normal 14 2 8 2" xfId="4372"/>
    <cellStyle name="Normal 14 2 8 2 2" xfId="4373"/>
    <cellStyle name="Normal 14 2 8 2 2 2" xfId="4374"/>
    <cellStyle name="Normal 14 2 8 2 2 2 2" xfId="4375"/>
    <cellStyle name="Normal 14 2 8 2 2 3" xfId="4376"/>
    <cellStyle name="Normal 14 2 8 2 3" xfId="4377"/>
    <cellStyle name="Normal 14 2 8 2 3 2" xfId="4378"/>
    <cellStyle name="Normal 14 2 8 2 3 2 2" xfId="4379"/>
    <cellStyle name="Normal 14 2 8 2 3 3" xfId="4380"/>
    <cellStyle name="Normal 14 2 8 2 4" xfId="4381"/>
    <cellStyle name="Normal 14 2 8 2 4 2" xfId="4382"/>
    <cellStyle name="Normal 14 2 8 2 5" xfId="4383"/>
    <cellStyle name="Normal 14 2 8 3" xfId="4384"/>
    <cellStyle name="Normal 14 2 8 3 2" xfId="4385"/>
    <cellStyle name="Normal 14 2 8 3 2 2" xfId="4386"/>
    <cellStyle name="Normal 14 2 8 3 3" xfId="4387"/>
    <cellStyle name="Normal 14 2 8 4" xfId="4388"/>
    <cellStyle name="Normal 14 2 8 4 2" xfId="4389"/>
    <cellStyle name="Normal 14 2 8 4 2 2" xfId="4390"/>
    <cellStyle name="Normal 14 2 8 4 3" xfId="4391"/>
    <cellStyle name="Normal 14 2 8 5" xfId="4392"/>
    <cellStyle name="Normal 14 2 8 5 2" xfId="4393"/>
    <cellStyle name="Normal 14 2 8 6" xfId="4394"/>
    <cellStyle name="Normal 14 2 9" xfId="4395"/>
    <cellStyle name="Normal 14 3" xfId="4396"/>
    <cellStyle name="Normal 14 4" xfId="4397"/>
    <cellStyle name="Normal 14 4 2" xfId="4398"/>
    <cellStyle name="Normal 14 4 2 2" xfId="4399"/>
    <cellStyle name="Normal 14 4 2 2 2" xfId="4400"/>
    <cellStyle name="Normal 14 4 2 2 2 2" xfId="4401"/>
    <cellStyle name="Normal 14 4 2 2 3" xfId="4402"/>
    <cellStyle name="Normal 14 4 2 3" xfId="4403"/>
    <cellStyle name="Normal 14 4 2 3 2" xfId="4404"/>
    <cellStyle name="Normal 14 4 2 3 2 2" xfId="4405"/>
    <cellStyle name="Normal 14 4 2 3 3" xfId="4406"/>
    <cellStyle name="Normal 14 4 2 4" xfId="4407"/>
    <cellStyle name="Normal 14 4 2 4 2" xfId="4408"/>
    <cellStyle name="Normal 14 4 2 5" xfId="4409"/>
    <cellStyle name="Normal 14 4 3" xfId="4410"/>
    <cellStyle name="Normal 14 4 3 2" xfId="4411"/>
    <cellStyle name="Normal 14 4 3 2 2" xfId="4412"/>
    <cellStyle name="Normal 14 4 3 2 2 2" xfId="4413"/>
    <cellStyle name="Normal 14 4 3 2 3" xfId="4414"/>
    <cellStyle name="Normal 14 4 3 3" xfId="4415"/>
    <cellStyle name="Normal 14 4 3 3 2" xfId="4416"/>
    <cellStyle name="Normal 14 4 3 4" xfId="4417"/>
    <cellStyle name="Normal 14 4 4" xfId="4418"/>
    <cellStyle name="Normal 14 4 5" xfId="4419"/>
    <cellStyle name="Normal 14 4 5 2" xfId="4420"/>
    <cellStyle name="Normal 14 4 6" xfId="4421"/>
    <cellStyle name="Normal 14 5" xfId="4422"/>
    <cellStyle name="Normal 14 5 2" xfId="4423"/>
    <cellStyle name="Normal 14 5 2 2" xfId="4424"/>
    <cellStyle name="Normal 14 5 2 2 2" xfId="4425"/>
    <cellStyle name="Normal 14 5 2 2 2 2" xfId="4426"/>
    <cellStyle name="Normal 14 5 2 2 3" xfId="4427"/>
    <cellStyle name="Normal 14 5 2 3" xfId="4428"/>
    <cellStyle name="Normal 14 5 2 3 2" xfId="4429"/>
    <cellStyle name="Normal 14 5 2 3 2 2" xfId="4430"/>
    <cellStyle name="Normal 14 5 2 3 3" xfId="4431"/>
    <cellStyle name="Normal 14 5 2 4" xfId="4432"/>
    <cellStyle name="Normal 14 5 2 4 2" xfId="4433"/>
    <cellStyle name="Normal 14 5 2 5" xfId="4434"/>
    <cellStyle name="Normal 14 5 3" xfId="4435"/>
    <cellStyle name="Normal 14 5 3 2" xfId="4436"/>
    <cellStyle name="Normal 14 5 3 2 2" xfId="4437"/>
    <cellStyle name="Normal 14 5 3 2 2 2" xfId="4438"/>
    <cellStyle name="Normal 14 5 3 2 3" xfId="4439"/>
    <cellStyle name="Normal 14 5 3 3" xfId="4440"/>
    <cellStyle name="Normal 14 5 3 3 2" xfId="4441"/>
    <cellStyle name="Normal 14 5 3 4" xfId="4442"/>
    <cellStyle name="Normal 14 5 4" xfId="4443"/>
    <cellStyle name="Normal 14 5 5" xfId="4444"/>
    <cellStyle name="Normal 14 5 5 2" xfId="4445"/>
    <cellStyle name="Normal 14 5 6" xfId="4446"/>
    <cellStyle name="Normal 14 6" xfId="4447"/>
    <cellStyle name="Normal 14 7" xfId="4448"/>
    <cellStyle name="Normal 14 8" xfId="4449"/>
    <cellStyle name="Normal 14 9" xfId="4450"/>
    <cellStyle name="Normal 15" xfId="4451"/>
    <cellStyle name="Normal 15 2" xfId="4452"/>
    <cellStyle name="Normal 15 2 2" xfId="4453"/>
    <cellStyle name="Normal 15 2 3" xfId="4454"/>
    <cellStyle name="Normal 15 3" xfId="4455"/>
    <cellStyle name="Normal 15 4" xfId="4456"/>
    <cellStyle name="Normal 15 5" xfId="4457"/>
    <cellStyle name="Normal 15 6" xfId="4458"/>
    <cellStyle name="Normal 15 7" xfId="4459"/>
    <cellStyle name="Normal 16" xfId="4460"/>
    <cellStyle name="Normal 16 2" xfId="4461"/>
    <cellStyle name="Normal 16 2 2" xfId="4462"/>
    <cellStyle name="Normal 16 2 3" xfId="4463"/>
    <cellStyle name="Normal 16 3" xfId="4464"/>
    <cellStyle name="Normal 16 4" xfId="4465"/>
    <cellStyle name="Normal 16 5" xfId="4466"/>
    <cellStyle name="Normal 16 6" xfId="4467"/>
    <cellStyle name="Normal 16 7" xfId="4468"/>
    <cellStyle name="Normal 16 7 2" xfId="4469"/>
    <cellStyle name="Normal 16 7 2 2" xfId="4470"/>
    <cellStyle name="Normal 16 7 2 2 2" xfId="4471"/>
    <cellStyle name="Normal 16 7 2 2 2 2" xfId="4472"/>
    <cellStyle name="Normal 16 7 2 2 3" xfId="4473"/>
    <cellStyle name="Normal 16 7 2 3" xfId="4474"/>
    <cellStyle name="Normal 16 7 2 3 2" xfId="4475"/>
    <cellStyle name="Normal 16 7 2 3 2 2" xfId="4476"/>
    <cellStyle name="Normal 16 7 2 3 3" xfId="4477"/>
    <cellStyle name="Normal 16 7 2 4" xfId="4478"/>
    <cellStyle name="Normal 16 7 2 4 2" xfId="4479"/>
    <cellStyle name="Normal 16 7 2 5" xfId="4480"/>
    <cellStyle name="Normal 16 7 3" xfId="4481"/>
    <cellStyle name="Normal 16 7 3 2" xfId="4482"/>
    <cellStyle name="Normal 16 7 3 2 2" xfId="4483"/>
    <cellStyle name="Normal 16 7 3 3" xfId="4484"/>
    <cellStyle name="Normal 16 7 4" xfId="4485"/>
    <cellStyle name="Normal 16 7 4 2" xfId="4486"/>
    <cellStyle name="Normal 16 7 4 2 2" xfId="4487"/>
    <cellStyle name="Normal 16 7 4 3" xfId="4488"/>
    <cellStyle name="Normal 16 7 5" xfId="4489"/>
    <cellStyle name="Normal 16 7 5 2" xfId="4490"/>
    <cellStyle name="Normal 16 7 6" xfId="4491"/>
    <cellStyle name="Normal 16 8" xfId="4492"/>
    <cellStyle name="Normal 17" xfId="4493"/>
    <cellStyle name="Normal 17 10" xfId="4494"/>
    <cellStyle name="Normal 17 11" xfId="4495"/>
    <cellStyle name="Normal 17 12" xfId="4496"/>
    <cellStyle name="Normal 17 13" xfId="4497"/>
    <cellStyle name="Normal 17 14" xfId="4498"/>
    <cellStyle name="Normal 17 14 2" xfId="4499"/>
    <cellStyle name="Normal 17 14 2 2" xfId="4500"/>
    <cellStyle name="Normal 17 14 2 2 2" xfId="4501"/>
    <cellStyle name="Normal 17 14 2 2 2 2" xfId="4502"/>
    <cellStyle name="Normal 17 14 2 2 3" xfId="4503"/>
    <cellStyle name="Normal 17 14 2 3" xfId="4504"/>
    <cellStyle name="Normal 17 14 2 3 2" xfId="4505"/>
    <cellStyle name="Normal 17 14 2 3 2 2" xfId="4506"/>
    <cellStyle name="Normal 17 14 2 3 3" xfId="4507"/>
    <cellStyle name="Normal 17 14 2 4" xfId="4508"/>
    <cellStyle name="Normal 17 14 2 4 2" xfId="4509"/>
    <cellStyle name="Normal 17 14 2 5" xfId="4510"/>
    <cellStyle name="Normal 17 14 3" xfId="4511"/>
    <cellStyle name="Normal 17 14 3 2" xfId="4512"/>
    <cellStyle name="Normal 17 14 3 2 2" xfId="4513"/>
    <cellStyle name="Normal 17 14 3 3" xfId="4514"/>
    <cellStyle name="Normal 17 14 4" xfId="4515"/>
    <cellStyle name="Normal 17 14 4 2" xfId="4516"/>
    <cellStyle name="Normal 17 14 4 2 2" xfId="4517"/>
    <cellStyle name="Normal 17 14 4 3" xfId="4518"/>
    <cellStyle name="Normal 17 14 5" xfId="4519"/>
    <cellStyle name="Normal 17 14 5 2" xfId="4520"/>
    <cellStyle name="Normal 17 14 6" xfId="4521"/>
    <cellStyle name="Normal 17 15" xfId="4522"/>
    <cellStyle name="Normal 17 2" xfId="4523"/>
    <cellStyle name="Normal 17 2 2" xfId="4524"/>
    <cellStyle name="Normal 17 2 3" xfId="4525"/>
    <cellStyle name="Normal 17 3" xfId="4526"/>
    <cellStyle name="Normal 17 4" xfId="4527"/>
    <cellStyle name="Normal 17 5" xfId="4528"/>
    <cellStyle name="Normal 17 6" xfId="4529"/>
    <cellStyle name="Normal 17 7" xfId="4530"/>
    <cellStyle name="Normal 17 8" xfId="4531"/>
    <cellStyle name="Normal 17 9" xfId="4532"/>
    <cellStyle name="Normal 18" xfId="4533"/>
    <cellStyle name="Normal 18 2" xfId="4534"/>
    <cellStyle name="Normal 18 3" xfId="4535"/>
    <cellStyle name="Normal 18 3 2" xfId="4536"/>
    <cellStyle name="Normal 18 3 2 2" xfId="4537"/>
    <cellStyle name="Normal 18 3 2 2 2" xfId="4538"/>
    <cellStyle name="Normal 18 3 2 2 2 2" xfId="4539"/>
    <cellStyle name="Normal 18 3 2 2 3" xfId="4540"/>
    <cellStyle name="Normal 18 3 2 3" xfId="4541"/>
    <cellStyle name="Normal 18 3 2 3 2" xfId="4542"/>
    <cellStyle name="Normal 18 3 2 3 2 2" xfId="4543"/>
    <cellStyle name="Normal 18 3 2 3 3" xfId="4544"/>
    <cellStyle name="Normal 18 3 2 4" xfId="4545"/>
    <cellStyle name="Normal 18 3 2 4 2" xfId="4546"/>
    <cellStyle name="Normal 18 3 2 5" xfId="4547"/>
    <cellStyle name="Normal 18 3 3" xfId="4548"/>
    <cellStyle name="Normal 18 3 3 2" xfId="4549"/>
    <cellStyle name="Normal 18 3 3 2 2" xfId="4550"/>
    <cellStyle name="Normal 18 3 3 3" xfId="4551"/>
    <cellStyle name="Normal 18 3 4" xfId="4552"/>
    <cellStyle name="Normal 18 3 4 2" xfId="4553"/>
    <cellStyle name="Normal 18 3 4 2 2" xfId="4554"/>
    <cellStyle name="Normal 18 3 4 3" xfId="4555"/>
    <cellStyle name="Normal 18 3 5" xfId="4556"/>
    <cellStyle name="Normal 18 3 5 2" xfId="4557"/>
    <cellStyle name="Normal 18 3 6" xfId="4558"/>
    <cellStyle name="Normal 18 4" xfId="4559"/>
    <cellStyle name="Normal 18 5" xfId="4560"/>
    <cellStyle name="Normal 19" xfId="4561"/>
    <cellStyle name="Normal 19 2" xfId="4562"/>
    <cellStyle name="Normal 2" xfId="4563"/>
    <cellStyle name="Normal 2 10" xfId="4564"/>
    <cellStyle name="Normal 2 10 2" xfId="4565"/>
    <cellStyle name="Normal 2 10 3" xfId="4566"/>
    <cellStyle name="Normal 2 10 3 2" xfId="4567"/>
    <cellStyle name="Normal 2 10 3 2 2" xfId="4568"/>
    <cellStyle name="Normal 2 10 3 2 2 2" xfId="4569"/>
    <cellStyle name="Normal 2 10 3 2 3" xfId="4570"/>
    <cellStyle name="Normal 2 10 3 3" xfId="4571"/>
    <cellStyle name="Normal 2 10 3 3 2" xfId="4572"/>
    <cellStyle name="Normal 2 10 3 3 2 2" xfId="4573"/>
    <cellStyle name="Normal 2 10 3 3 3" xfId="4574"/>
    <cellStyle name="Normal 2 10 3 4" xfId="4575"/>
    <cellStyle name="Normal 2 10 3 4 2" xfId="4576"/>
    <cellStyle name="Normal 2 10 3 5" xfId="4577"/>
    <cellStyle name="Normal 2 10 4" xfId="4578"/>
    <cellStyle name="Normal 2 10 4 2" xfId="4579"/>
    <cellStyle name="Normal 2 10 4 2 2" xfId="4580"/>
    <cellStyle name="Normal 2 10 4 2 2 2" xfId="4581"/>
    <cellStyle name="Normal 2 10 4 2 3" xfId="4582"/>
    <cellStyle name="Normal 2 10 4 3" xfId="4583"/>
    <cellStyle name="Normal 2 10 4 3 2" xfId="4584"/>
    <cellStyle name="Normal 2 10 4 4" xfId="4585"/>
    <cellStyle name="Normal 2 10 5" xfId="4586"/>
    <cellStyle name="Normal 2 10 5 2" xfId="4587"/>
    <cellStyle name="Normal 2 11" xfId="4588"/>
    <cellStyle name="Normal 2 12" xfId="4589"/>
    <cellStyle name="Normal 2 13" xfId="4590"/>
    <cellStyle name="Normal 2 14" xfId="4591"/>
    <cellStyle name="Normal 2 15" xfId="4592"/>
    <cellStyle name="Normal 2 16" xfId="4593"/>
    <cellStyle name="Normal 2 17" xfId="4594"/>
    <cellStyle name="Normal 2 18" xfId="4595"/>
    <cellStyle name="Normal 2 18 2" xfId="4596"/>
    <cellStyle name="Normal 2 18 2 2" xfId="4597"/>
    <cellStyle name="Normal 2 18 2 2 2" xfId="4598"/>
    <cellStyle name="Normal 2 18 2 2 2 2" xfId="4599"/>
    <cellStyle name="Normal 2 18 2 2 2 2 2" xfId="4600"/>
    <cellStyle name="Normal 2 18 2 2 2 3" xfId="4601"/>
    <cellStyle name="Normal 2 18 2 2 3" xfId="4602"/>
    <cellStyle name="Normal 2 18 2 2 3 2" xfId="4603"/>
    <cellStyle name="Normal 2 18 2 2 3 2 2" xfId="4604"/>
    <cellStyle name="Normal 2 18 2 2 3 3" xfId="4605"/>
    <cellStyle name="Normal 2 18 2 2 4" xfId="4606"/>
    <cellStyle name="Normal 2 18 2 2 4 2" xfId="4607"/>
    <cellStyle name="Normal 2 18 2 2 5" xfId="4608"/>
    <cellStyle name="Normal 2 18 2 3" xfId="4609"/>
    <cellStyle name="Normal 2 18 2 3 2" xfId="4610"/>
    <cellStyle name="Normal 2 18 2 3 2 2" xfId="4611"/>
    <cellStyle name="Normal 2 18 2 3 3" xfId="4612"/>
    <cellStyle name="Normal 2 18 2 4" xfId="4613"/>
    <cellStyle name="Normal 2 18 2 4 2" xfId="4614"/>
    <cellStyle name="Normal 2 18 2 4 2 2" xfId="4615"/>
    <cellStyle name="Normal 2 18 2 4 3" xfId="4616"/>
    <cellStyle name="Normal 2 18 2 5" xfId="4617"/>
    <cellStyle name="Normal 2 18 2 5 2" xfId="4618"/>
    <cellStyle name="Normal 2 18 2 6" xfId="4619"/>
    <cellStyle name="Normal 2 18 3" xfId="4620"/>
    <cellStyle name="Normal 2 18 3 2" xfId="4621"/>
    <cellStyle name="Normal 2 18 4" xfId="4622"/>
    <cellStyle name="Normal 2 19" xfId="4623"/>
    <cellStyle name="Normal 2 19 2" xfId="4624"/>
    <cellStyle name="Normal 2 2" xfId="4625"/>
    <cellStyle name="Normal 2 2 10" xfId="4626"/>
    <cellStyle name="Normal 2 2 10 2" xfId="4627"/>
    <cellStyle name="Normal 2 2 10 2 2" xfId="4628"/>
    <cellStyle name="Normal 2 2 10 2 2 2" xfId="4629"/>
    <cellStyle name="Normal 2 2 10 2 2 2 2" xfId="4630"/>
    <cellStyle name="Normal 2 2 10 2 2 3" xfId="4631"/>
    <cellStyle name="Normal 2 2 10 2 3" xfId="4632"/>
    <cellStyle name="Normal 2 2 10 2 3 2" xfId="4633"/>
    <cellStyle name="Normal 2 2 10 2 3 2 2" xfId="4634"/>
    <cellStyle name="Normal 2 2 10 2 3 3" xfId="4635"/>
    <cellStyle name="Normal 2 2 10 2 4" xfId="4636"/>
    <cellStyle name="Normal 2 2 10 2 4 2" xfId="4637"/>
    <cellStyle name="Normal 2 2 10 2 5" xfId="4638"/>
    <cellStyle name="Normal 2 2 10 3" xfId="4639"/>
    <cellStyle name="Normal 2 2 10 3 2" xfId="4640"/>
    <cellStyle name="Normal 2 2 10 3 2 2" xfId="4641"/>
    <cellStyle name="Normal 2 2 10 3 2 2 2" xfId="4642"/>
    <cellStyle name="Normal 2 2 10 3 2 3" xfId="4643"/>
    <cellStyle name="Normal 2 2 10 3 3" xfId="4644"/>
    <cellStyle name="Normal 2 2 10 3 3 2" xfId="4645"/>
    <cellStyle name="Normal 2 2 10 3 4" xfId="4646"/>
    <cellStyle name="Normal 2 2 10 4" xfId="4647"/>
    <cellStyle name="Normal 2 2 10 5" xfId="4648"/>
    <cellStyle name="Normal 2 2 10 5 2" xfId="4649"/>
    <cellStyle name="Normal 2 2 10 6" xfId="4650"/>
    <cellStyle name="Normal 2 2 11" xfId="4651"/>
    <cellStyle name="Normal 2 2 11 2" xfId="4652"/>
    <cellStyle name="Normal 2 2 11 2 2" xfId="4653"/>
    <cellStyle name="Normal 2 2 11 2 2 2" xfId="4654"/>
    <cellStyle name="Normal 2 2 11 2 2 2 2" xfId="4655"/>
    <cellStyle name="Normal 2 2 11 2 2 3" xfId="4656"/>
    <cellStyle name="Normal 2 2 11 2 3" xfId="4657"/>
    <cellStyle name="Normal 2 2 11 2 3 2" xfId="4658"/>
    <cellStyle name="Normal 2 2 11 2 3 2 2" xfId="4659"/>
    <cellStyle name="Normal 2 2 11 2 3 3" xfId="4660"/>
    <cellStyle name="Normal 2 2 11 2 4" xfId="4661"/>
    <cellStyle name="Normal 2 2 11 2 4 2" xfId="4662"/>
    <cellStyle name="Normal 2 2 11 2 5" xfId="4663"/>
    <cellStyle name="Normal 2 2 11 3" xfId="4664"/>
    <cellStyle name="Normal 2 2 11 3 2" xfId="4665"/>
    <cellStyle name="Normal 2 2 11 3 2 2" xfId="4666"/>
    <cellStyle name="Normal 2 2 11 3 2 2 2" xfId="4667"/>
    <cellStyle name="Normal 2 2 11 3 2 3" xfId="4668"/>
    <cellStyle name="Normal 2 2 11 3 3" xfId="4669"/>
    <cellStyle name="Normal 2 2 11 3 3 2" xfId="4670"/>
    <cellStyle name="Normal 2 2 11 3 4" xfId="4671"/>
    <cellStyle name="Normal 2 2 11 4" xfId="4672"/>
    <cellStyle name="Normal 2 2 11 5" xfId="4673"/>
    <cellStyle name="Normal 2 2 11 5 2" xfId="4674"/>
    <cellStyle name="Normal 2 2 11 6" xfId="4675"/>
    <cellStyle name="Normal 2 2 12" xfId="4676"/>
    <cellStyle name="Normal 2 2 12 2" xfId="4677"/>
    <cellStyle name="Normal 2 2 12 2 2" xfId="4678"/>
    <cellStyle name="Normal 2 2 12 2 2 2" xfId="4679"/>
    <cellStyle name="Normal 2 2 12 2 2 2 2" xfId="4680"/>
    <cellStyle name="Normal 2 2 12 2 2 3" xfId="4681"/>
    <cellStyle name="Normal 2 2 12 2 3" xfId="4682"/>
    <cellStyle name="Normal 2 2 12 2 3 2" xfId="4683"/>
    <cellStyle name="Normal 2 2 12 2 3 2 2" xfId="4684"/>
    <cellStyle name="Normal 2 2 12 2 3 3" xfId="4685"/>
    <cellStyle name="Normal 2 2 12 2 4" xfId="4686"/>
    <cellStyle name="Normal 2 2 12 2 4 2" xfId="4687"/>
    <cellStyle name="Normal 2 2 12 2 5" xfId="4688"/>
    <cellStyle name="Normal 2 2 12 3" xfId="4689"/>
    <cellStyle name="Normal 2 2 12 3 2" xfId="4690"/>
    <cellStyle name="Normal 2 2 12 3 2 2" xfId="4691"/>
    <cellStyle name="Normal 2 2 12 3 2 2 2" xfId="4692"/>
    <cellStyle name="Normal 2 2 12 3 2 3" xfId="4693"/>
    <cellStyle name="Normal 2 2 12 3 3" xfId="4694"/>
    <cellStyle name="Normal 2 2 12 3 3 2" xfId="4695"/>
    <cellStyle name="Normal 2 2 12 3 4" xfId="4696"/>
    <cellStyle name="Normal 2 2 12 4" xfId="4697"/>
    <cellStyle name="Normal 2 2 12 5" xfId="4698"/>
    <cellStyle name="Normal 2 2 12 5 2" xfId="4699"/>
    <cellStyle name="Normal 2 2 12 6" xfId="4700"/>
    <cellStyle name="Normal 2 2 13" xfId="4701"/>
    <cellStyle name="Normal 2 2 13 2" xfId="4702"/>
    <cellStyle name="Normal 2 2 13 2 2" xfId="4703"/>
    <cellStyle name="Normal 2 2 13 2 2 2" xfId="4704"/>
    <cellStyle name="Normal 2 2 13 2 2 2 2" xfId="4705"/>
    <cellStyle name="Normal 2 2 13 2 2 3" xfId="4706"/>
    <cellStyle name="Normal 2 2 13 2 3" xfId="4707"/>
    <cellStyle name="Normal 2 2 13 2 3 2" xfId="4708"/>
    <cellStyle name="Normal 2 2 13 2 3 2 2" xfId="4709"/>
    <cellStyle name="Normal 2 2 13 2 3 3" xfId="4710"/>
    <cellStyle name="Normal 2 2 13 2 4" xfId="4711"/>
    <cellStyle name="Normal 2 2 13 2 4 2" xfId="4712"/>
    <cellStyle name="Normal 2 2 13 2 5" xfId="4713"/>
    <cellStyle name="Normal 2 2 13 3" xfId="4714"/>
    <cellStyle name="Normal 2 2 13 3 2" xfId="4715"/>
    <cellStyle name="Normal 2 2 13 3 2 2" xfId="4716"/>
    <cellStyle name="Normal 2 2 13 3 2 2 2" xfId="4717"/>
    <cellStyle name="Normal 2 2 13 3 2 3" xfId="4718"/>
    <cellStyle name="Normal 2 2 13 3 3" xfId="4719"/>
    <cellStyle name="Normal 2 2 13 3 3 2" xfId="4720"/>
    <cellStyle name="Normal 2 2 13 3 4" xfId="4721"/>
    <cellStyle name="Normal 2 2 13 4" xfId="4722"/>
    <cellStyle name="Normal 2 2 13 5" xfId="4723"/>
    <cellStyle name="Normal 2 2 13 5 2" xfId="4724"/>
    <cellStyle name="Normal 2 2 13 6" xfId="4725"/>
    <cellStyle name="Normal 2 2 14" xfId="4726"/>
    <cellStyle name="Normal 2 2 14 2" xfId="4727"/>
    <cellStyle name="Normal 2 2 14 3" xfId="4728"/>
    <cellStyle name="Normal 2 2 14 3 2" xfId="4729"/>
    <cellStyle name="Normal 2 2 14 3 2 2" xfId="4730"/>
    <cellStyle name="Normal 2 2 14 3 3" xfId="4731"/>
    <cellStyle name="Normal 2 2 15" xfId="4732"/>
    <cellStyle name="Normal 2 2 15 2" xfId="4733"/>
    <cellStyle name="Normal 2 2 15 2 2" xfId="4734"/>
    <cellStyle name="Normal 2 2 15 2 2 2" xfId="4735"/>
    <cellStyle name="Normal 2 2 15 2 2 2 2" xfId="4736"/>
    <cellStyle name="Normal 2 2 15 2 2 3" xfId="4737"/>
    <cellStyle name="Normal 2 2 15 2 3" xfId="4738"/>
    <cellStyle name="Normal 2 2 15 2 3 2" xfId="4739"/>
    <cellStyle name="Normal 2 2 15 2 3 2 2" xfId="4740"/>
    <cellStyle name="Normal 2 2 15 2 3 3" xfId="4741"/>
    <cellStyle name="Normal 2 2 15 2 4" xfId="4742"/>
    <cellStyle name="Normal 2 2 15 2 4 2" xfId="4743"/>
    <cellStyle name="Normal 2 2 15 2 5" xfId="4744"/>
    <cellStyle name="Normal 2 2 15 3" xfId="4745"/>
    <cellStyle name="Normal 2 2 15 3 2" xfId="4746"/>
    <cellStyle name="Normal 2 2 15 3 2 2" xfId="4747"/>
    <cellStyle name="Normal 2 2 15 3 3" xfId="4748"/>
    <cellStyle name="Normal 2 2 15 4" xfId="4749"/>
    <cellStyle name="Normal 2 2 15 4 2" xfId="4750"/>
    <cellStyle name="Normal 2 2 15 4 2 2" xfId="4751"/>
    <cellStyle name="Normal 2 2 15 4 3" xfId="4752"/>
    <cellStyle name="Normal 2 2 15 5" xfId="4753"/>
    <cellStyle name="Normal 2 2 15 5 2" xfId="4754"/>
    <cellStyle name="Normal 2 2 15 6" xfId="4755"/>
    <cellStyle name="Normal 2 2 16" xfId="4756"/>
    <cellStyle name="Normal 2 2 2" xfId="4757"/>
    <cellStyle name="Normal 2 2 2 2" xfId="4758"/>
    <cellStyle name="Normal 2 2 2 2 2" xfId="4759"/>
    <cellStyle name="Normal 2 2 2 3" xfId="4760"/>
    <cellStyle name="Normal 2 2 2 3 2" xfId="4761"/>
    <cellStyle name="Normal 2 2 2 4" xfId="4762"/>
    <cellStyle name="Normal 2 2 2 5" xfId="4763"/>
    <cellStyle name="Normal 2 2 2 5 2" xfId="4764"/>
    <cellStyle name="Normal 2 2 2 5 2 2" xfId="4765"/>
    <cellStyle name="Normal 2 2 2 5 2 2 2" xfId="4766"/>
    <cellStyle name="Normal 2 2 2 5 2 2 2 2" xfId="4767"/>
    <cellStyle name="Normal 2 2 2 5 2 2 3" xfId="4768"/>
    <cellStyle name="Normal 2 2 2 5 2 3" xfId="4769"/>
    <cellStyle name="Normal 2 2 2 5 2 3 2" xfId="4770"/>
    <cellStyle name="Normal 2 2 2 5 2 3 2 2" xfId="4771"/>
    <cellStyle name="Normal 2 2 2 5 2 3 3" xfId="4772"/>
    <cellStyle name="Normal 2 2 2 5 2 4" xfId="4773"/>
    <cellStyle name="Normal 2 2 2 5 2 4 2" xfId="4774"/>
    <cellStyle name="Normal 2 2 2 5 2 5" xfId="4775"/>
    <cellStyle name="Normal 2 2 2 5 3" xfId="4776"/>
    <cellStyle name="Normal 2 2 2 5 3 2" xfId="4777"/>
    <cellStyle name="Normal 2 2 2 5 3 2 2" xfId="4778"/>
    <cellStyle name="Normal 2 2 2 5 3 3" xfId="4779"/>
    <cellStyle name="Normal 2 2 2 5 4" xfId="4780"/>
    <cellStyle name="Normal 2 2 2 5 4 2" xfId="4781"/>
    <cellStyle name="Normal 2 2 2 5 4 2 2" xfId="4782"/>
    <cellStyle name="Normal 2 2 2 5 4 3" xfId="4783"/>
    <cellStyle name="Normal 2 2 2 5 5" xfId="4784"/>
    <cellStyle name="Normal 2 2 2 5 5 2" xfId="4785"/>
    <cellStyle name="Normal 2 2 2 5 6" xfId="4786"/>
    <cellStyle name="Normal 2 2 2 6" xfId="4787"/>
    <cellStyle name="Normal 2 2 2 6 2" xfId="4788"/>
    <cellStyle name="Normal 2 2 2 6 2 2" xfId="4789"/>
    <cellStyle name="Normal 2 2 2 6 2 2 2" xfId="4790"/>
    <cellStyle name="Normal 2 2 2 6 2 2 2 2" xfId="4791"/>
    <cellStyle name="Normal 2 2 2 6 2 2 3" xfId="4792"/>
    <cellStyle name="Normal 2 2 2 6 2 3" xfId="4793"/>
    <cellStyle name="Normal 2 2 2 6 2 3 2" xfId="4794"/>
    <cellStyle name="Normal 2 2 2 6 2 3 2 2" xfId="4795"/>
    <cellStyle name="Normal 2 2 2 6 2 3 3" xfId="4796"/>
    <cellStyle name="Normal 2 2 2 6 2 4" xfId="4797"/>
    <cellStyle name="Normal 2 2 2 6 2 4 2" xfId="4798"/>
    <cellStyle name="Normal 2 2 2 6 2 5" xfId="4799"/>
    <cellStyle name="Normal 2 2 2 6 3" xfId="4800"/>
    <cellStyle name="Normal 2 2 2 6 3 2" xfId="4801"/>
    <cellStyle name="Normal 2 2 2 6 3 2 2" xfId="4802"/>
    <cellStyle name="Normal 2 2 2 6 3 3" xfId="4803"/>
    <cellStyle name="Normal 2 2 2 6 4" xfId="4804"/>
    <cellStyle name="Normal 2 2 2 6 4 2" xfId="4805"/>
    <cellStyle name="Normal 2 2 2 6 4 2 2" xfId="4806"/>
    <cellStyle name="Normal 2 2 2 6 4 3" xfId="4807"/>
    <cellStyle name="Normal 2 2 2 6 5" xfId="4808"/>
    <cellStyle name="Normal 2 2 2 6 5 2" xfId="4809"/>
    <cellStyle name="Normal 2 2 2 6 6" xfId="4810"/>
    <cellStyle name="Normal 2 2 2 7" xfId="4811"/>
    <cellStyle name="Normal 2 2 2 8" xfId="4812"/>
    <cellStyle name="Normal 2 2 3" xfId="4813"/>
    <cellStyle name="Normal 2 2 3 2" xfId="4814"/>
    <cellStyle name="Normal 2 2 3 2 2" xfId="4815"/>
    <cellStyle name="Normal 2 2 3 2 2 2" xfId="4816"/>
    <cellStyle name="Normal 2 2 3 2 2 2 2" xfId="4817"/>
    <cellStyle name="Normal 2 2 3 2 2 2 2 2" xfId="4818"/>
    <cellStyle name="Normal 2 2 3 2 2 2 3" xfId="4819"/>
    <cellStyle name="Normal 2 2 3 2 2 3" xfId="4820"/>
    <cellStyle name="Normal 2 2 3 2 2 3 2" xfId="4821"/>
    <cellStyle name="Normal 2 2 3 2 2 3 2 2" xfId="4822"/>
    <cellStyle name="Normal 2 2 3 2 2 3 3" xfId="4823"/>
    <cellStyle name="Normal 2 2 3 2 2 4" xfId="4824"/>
    <cellStyle name="Normal 2 2 3 2 2 4 2" xfId="4825"/>
    <cellStyle name="Normal 2 2 3 2 2 5" xfId="4826"/>
    <cellStyle name="Normal 2 2 3 2 3" xfId="4827"/>
    <cellStyle name="Normal 2 2 3 2 3 2" xfId="4828"/>
    <cellStyle name="Normal 2 2 3 2 3 2 2" xfId="4829"/>
    <cellStyle name="Normal 2 2 3 2 3 3" xfId="4830"/>
    <cellStyle name="Normal 2 2 3 2 4" xfId="4831"/>
    <cellStyle name="Normal 2 2 3 2 4 2" xfId="4832"/>
    <cellStyle name="Normal 2 2 3 2 4 2 2" xfId="4833"/>
    <cellStyle name="Normal 2 2 3 2 4 3" xfId="4834"/>
    <cellStyle name="Normal 2 2 3 2 5" xfId="4835"/>
    <cellStyle name="Normal 2 2 3 2 5 2" xfId="4836"/>
    <cellStyle name="Normal 2 2 3 2 6" xfId="4837"/>
    <cellStyle name="Normal 2 2 3 3" xfId="4838"/>
    <cellStyle name="Normal 2 2 3 4" xfId="4839"/>
    <cellStyle name="Normal 2 2 4" xfId="4840"/>
    <cellStyle name="Normal 2 2 4 2" xfId="4841"/>
    <cellStyle name="Normal 2 2 4 2 2" xfId="4842"/>
    <cellStyle name="Normal 2 2 4 3" xfId="4843"/>
    <cellStyle name="Normal 2 2 4 3 2" xfId="4844"/>
    <cellStyle name="Normal 2 2 4 3 2 2" xfId="4845"/>
    <cellStyle name="Normal 2 2 4 3 2 2 2" xfId="4846"/>
    <cellStyle name="Normal 2 2 4 3 2 2 2 2" xfId="4847"/>
    <cellStyle name="Normal 2 2 4 3 2 2 3" xfId="4848"/>
    <cellStyle name="Normal 2 2 4 3 2 3" xfId="4849"/>
    <cellStyle name="Normal 2 2 4 3 2 3 2" xfId="4850"/>
    <cellStyle name="Normal 2 2 4 3 2 3 2 2" xfId="4851"/>
    <cellStyle name="Normal 2 2 4 3 2 3 3" xfId="4852"/>
    <cellStyle name="Normal 2 2 4 3 2 4" xfId="4853"/>
    <cellStyle name="Normal 2 2 4 3 2 4 2" xfId="4854"/>
    <cellStyle name="Normal 2 2 4 3 2 5" xfId="4855"/>
    <cellStyle name="Normal 2 2 4 3 3" xfId="4856"/>
    <cellStyle name="Normal 2 2 4 3 3 2" xfId="4857"/>
    <cellStyle name="Normal 2 2 4 3 3 2 2" xfId="4858"/>
    <cellStyle name="Normal 2 2 4 3 3 3" xfId="4859"/>
    <cellStyle name="Normal 2 2 4 3 4" xfId="4860"/>
    <cellStyle name="Normal 2 2 4 3 4 2" xfId="4861"/>
    <cellStyle name="Normal 2 2 4 3 4 2 2" xfId="4862"/>
    <cellStyle name="Normal 2 2 4 3 4 3" xfId="4863"/>
    <cellStyle name="Normal 2 2 4 3 5" xfId="4864"/>
    <cellStyle name="Normal 2 2 4 3 5 2" xfId="4865"/>
    <cellStyle name="Normal 2 2 4 3 6" xfId="4866"/>
    <cellStyle name="Normal 2 2 4 4" xfId="4867"/>
    <cellStyle name="Normal 2 2 4 5" xfId="4868"/>
    <cellStyle name="Normal 2 2 4 6" xfId="4869"/>
    <cellStyle name="Normal 2 2 5" xfId="4870"/>
    <cellStyle name="Normal 2 2 5 2" xfId="4871"/>
    <cellStyle name="Normal 2 2 5 2 2" xfId="4872"/>
    <cellStyle name="Normal 2 2 5 2 2 2" xfId="4873"/>
    <cellStyle name="Normal 2 2 5 2 2 2 2" xfId="4874"/>
    <cellStyle name="Normal 2 2 5 2 2 2 2 2" xfId="4875"/>
    <cellStyle name="Normal 2 2 5 2 2 2 3" xfId="4876"/>
    <cellStyle name="Normal 2 2 5 2 2 3" xfId="4877"/>
    <cellStyle name="Normal 2 2 5 2 2 3 2" xfId="4878"/>
    <cellStyle name="Normal 2 2 5 2 2 3 2 2" xfId="4879"/>
    <cellStyle name="Normal 2 2 5 2 2 3 3" xfId="4880"/>
    <cellStyle name="Normal 2 2 5 2 2 4" xfId="4881"/>
    <cellStyle name="Normal 2 2 5 2 2 4 2" xfId="4882"/>
    <cellStyle name="Normal 2 2 5 2 2 5" xfId="4883"/>
    <cellStyle name="Normal 2 2 5 2 3" xfId="4884"/>
    <cellStyle name="Normal 2 2 5 2 3 2" xfId="4885"/>
    <cellStyle name="Normal 2 2 5 2 3 2 2" xfId="4886"/>
    <cellStyle name="Normal 2 2 5 2 3 3" xfId="4887"/>
    <cellStyle name="Normal 2 2 5 2 4" xfId="4888"/>
    <cellStyle name="Normal 2 2 5 2 4 2" xfId="4889"/>
    <cellStyle name="Normal 2 2 5 2 4 2 2" xfId="4890"/>
    <cellStyle name="Normal 2 2 5 2 4 3" xfId="4891"/>
    <cellStyle name="Normal 2 2 5 2 5" xfId="4892"/>
    <cellStyle name="Normal 2 2 5 2 5 2" xfId="4893"/>
    <cellStyle name="Normal 2 2 5 2 6" xfId="4894"/>
    <cellStyle name="Normal 2 2 5 3" xfId="4895"/>
    <cellStyle name="Normal 2 2 5 3 2" xfId="4896"/>
    <cellStyle name="Normal 2 2 5 3 2 2" xfId="4897"/>
    <cellStyle name="Normal 2 2 5 3 2 2 2" xfId="4898"/>
    <cellStyle name="Normal 2 2 5 3 2 2 2 2" xfId="4899"/>
    <cellStyle name="Normal 2 2 5 3 2 2 3" xfId="4900"/>
    <cellStyle name="Normal 2 2 5 3 2 3" xfId="4901"/>
    <cellStyle name="Normal 2 2 5 3 2 3 2" xfId="4902"/>
    <cellStyle name="Normal 2 2 5 3 2 3 2 2" xfId="4903"/>
    <cellStyle name="Normal 2 2 5 3 2 3 3" xfId="4904"/>
    <cellStyle name="Normal 2 2 5 3 2 4" xfId="4905"/>
    <cellStyle name="Normal 2 2 5 3 2 4 2" xfId="4906"/>
    <cellStyle name="Normal 2 2 5 3 2 5" xfId="4907"/>
    <cellStyle name="Normal 2 2 5 3 3" xfId="4908"/>
    <cellStyle name="Normal 2 2 5 3 3 2" xfId="4909"/>
    <cellStyle name="Normal 2 2 5 3 3 2 2" xfId="4910"/>
    <cellStyle name="Normal 2 2 5 3 3 3" xfId="4911"/>
    <cellStyle name="Normal 2 2 5 3 4" xfId="4912"/>
    <cellStyle name="Normal 2 2 5 3 4 2" xfId="4913"/>
    <cellStyle name="Normal 2 2 5 3 4 2 2" xfId="4914"/>
    <cellStyle name="Normal 2 2 5 3 4 3" xfId="4915"/>
    <cellStyle name="Normal 2 2 5 3 5" xfId="4916"/>
    <cellStyle name="Normal 2 2 5 3 5 2" xfId="4917"/>
    <cellStyle name="Normal 2 2 5 3 6" xfId="4918"/>
    <cellStyle name="Normal 2 2 5 4" xfId="4919"/>
    <cellStyle name="Normal 2 2 5 5" xfId="4920"/>
    <cellStyle name="Normal 2 2 5 6" xfId="4921"/>
    <cellStyle name="Normal 2 2 6" xfId="4922"/>
    <cellStyle name="Normal 2 2 6 2" xfId="4923"/>
    <cellStyle name="Normal 2 2 6 2 2" xfId="4924"/>
    <cellStyle name="Normal 2 2 6 2 2 2" xfId="4925"/>
    <cellStyle name="Normal 2 2 6 2 2 2 2" xfId="4926"/>
    <cellStyle name="Normal 2 2 6 2 2 2 2 2" xfId="4927"/>
    <cellStyle name="Normal 2 2 6 2 2 2 3" xfId="4928"/>
    <cellStyle name="Normal 2 2 6 2 2 3" xfId="4929"/>
    <cellStyle name="Normal 2 2 6 2 2 3 2" xfId="4930"/>
    <cellStyle name="Normal 2 2 6 2 2 3 2 2" xfId="4931"/>
    <cellStyle name="Normal 2 2 6 2 2 3 3" xfId="4932"/>
    <cellStyle name="Normal 2 2 6 2 2 4" xfId="4933"/>
    <cellStyle name="Normal 2 2 6 2 2 4 2" xfId="4934"/>
    <cellStyle name="Normal 2 2 6 2 2 5" xfId="4935"/>
    <cellStyle name="Normal 2 2 6 2 3" xfId="4936"/>
    <cellStyle name="Normal 2 2 6 2 3 2" xfId="4937"/>
    <cellStyle name="Normal 2 2 6 2 3 2 2" xfId="4938"/>
    <cellStyle name="Normal 2 2 6 2 3 3" xfId="4939"/>
    <cellStyle name="Normal 2 2 6 2 4" xfId="4940"/>
    <cellStyle name="Normal 2 2 6 2 4 2" xfId="4941"/>
    <cellStyle name="Normal 2 2 6 2 4 2 2" xfId="4942"/>
    <cellStyle name="Normal 2 2 6 2 4 3" xfId="4943"/>
    <cellStyle name="Normal 2 2 6 2 5" xfId="4944"/>
    <cellStyle name="Normal 2 2 6 2 5 2" xfId="4945"/>
    <cellStyle name="Normal 2 2 6 2 6" xfId="4946"/>
    <cellStyle name="Normal 2 2 6 3" xfId="4947"/>
    <cellStyle name="Normal 2 2 6 4" xfId="4948"/>
    <cellStyle name="Normal 2 2 6 5" xfId="4949"/>
    <cellStyle name="Normal 2 2 7" xfId="4950"/>
    <cellStyle name="Normal 2 2 7 2" xfId="4951"/>
    <cellStyle name="Normal 2 2 7 2 2" xfId="4952"/>
    <cellStyle name="Normal 2 2 7 2 2 2" xfId="4953"/>
    <cellStyle name="Normal 2 2 7 2 2 2 2" xfId="4954"/>
    <cellStyle name="Normal 2 2 7 2 2 2 2 2" xfId="4955"/>
    <cellStyle name="Normal 2 2 7 2 2 2 3" xfId="4956"/>
    <cellStyle name="Normal 2 2 7 2 2 3" xfId="4957"/>
    <cellStyle name="Normal 2 2 7 2 2 3 2" xfId="4958"/>
    <cellStyle name="Normal 2 2 7 2 2 3 2 2" xfId="4959"/>
    <cellStyle name="Normal 2 2 7 2 2 3 3" xfId="4960"/>
    <cellStyle name="Normal 2 2 7 2 2 4" xfId="4961"/>
    <cellStyle name="Normal 2 2 7 2 2 4 2" xfId="4962"/>
    <cellStyle name="Normal 2 2 7 2 2 5" xfId="4963"/>
    <cellStyle name="Normal 2 2 7 2 3" xfId="4964"/>
    <cellStyle name="Normal 2 2 7 2 3 2" xfId="4965"/>
    <cellStyle name="Normal 2 2 7 2 3 2 2" xfId="4966"/>
    <cellStyle name="Normal 2 2 7 2 3 3" xfId="4967"/>
    <cellStyle name="Normal 2 2 7 2 4" xfId="4968"/>
    <cellStyle name="Normal 2 2 7 2 4 2" xfId="4969"/>
    <cellStyle name="Normal 2 2 7 2 4 2 2" xfId="4970"/>
    <cellStyle name="Normal 2 2 7 2 4 3" xfId="4971"/>
    <cellStyle name="Normal 2 2 7 2 5" xfId="4972"/>
    <cellStyle name="Normal 2 2 7 2 5 2" xfId="4973"/>
    <cellStyle name="Normal 2 2 7 2 6" xfId="4974"/>
    <cellStyle name="Normal 2 2 7 3" xfId="4975"/>
    <cellStyle name="Normal 2 2 7 3 2" xfId="4976"/>
    <cellStyle name="Normal 2 2 7 3 2 2" xfId="4977"/>
    <cellStyle name="Normal 2 2 7 3 2 2 2" xfId="4978"/>
    <cellStyle name="Normal 2 2 7 3 2 3" xfId="4979"/>
    <cellStyle name="Normal 2 2 7 3 3" xfId="4980"/>
    <cellStyle name="Normal 2 2 7 3 3 2" xfId="4981"/>
    <cellStyle name="Normal 2 2 7 3 3 2 2" xfId="4982"/>
    <cellStyle name="Normal 2 2 7 3 3 3" xfId="4983"/>
    <cellStyle name="Normal 2 2 7 3 4" xfId="4984"/>
    <cellStyle name="Normal 2 2 7 3 4 2" xfId="4985"/>
    <cellStyle name="Normal 2 2 7 3 5" xfId="4986"/>
    <cellStyle name="Normal 2 2 7 4" xfId="4987"/>
    <cellStyle name="Normal 2 2 7 4 2" xfId="4988"/>
    <cellStyle name="Normal 2 2 7 4 2 2" xfId="4989"/>
    <cellStyle name="Normal 2 2 7 4 2 2 2" xfId="4990"/>
    <cellStyle name="Normal 2 2 7 4 2 3" xfId="4991"/>
    <cellStyle name="Normal 2 2 7 4 3" xfId="4992"/>
    <cellStyle name="Normal 2 2 7 4 3 2" xfId="4993"/>
    <cellStyle name="Normal 2 2 7 4 4" xfId="4994"/>
    <cellStyle name="Normal 2 2 7 5" xfId="4995"/>
    <cellStyle name="Normal 2 2 7 6" xfId="4996"/>
    <cellStyle name="Normal 2 2 7 6 2" xfId="4997"/>
    <cellStyle name="Normal 2 2 7 7" xfId="4998"/>
    <cellStyle name="Normal 2 2 8" xfId="4999"/>
    <cellStyle name="Normal 2 2 8 2" xfId="5000"/>
    <cellStyle name="Normal 2 2 8 2 2" xfId="5001"/>
    <cellStyle name="Normal 2 2 8 2 2 2" xfId="5002"/>
    <cellStyle name="Normal 2 2 8 2 2 2 2" xfId="5003"/>
    <cellStyle name="Normal 2 2 8 2 2 2 2 2" xfId="5004"/>
    <cellStyle name="Normal 2 2 8 2 2 2 3" xfId="5005"/>
    <cellStyle name="Normal 2 2 8 2 2 3" xfId="5006"/>
    <cellStyle name="Normal 2 2 8 2 2 3 2" xfId="5007"/>
    <cellStyle name="Normal 2 2 8 2 2 3 2 2" xfId="5008"/>
    <cellStyle name="Normal 2 2 8 2 2 3 3" xfId="5009"/>
    <cellStyle name="Normal 2 2 8 2 2 4" xfId="5010"/>
    <cellStyle name="Normal 2 2 8 2 2 4 2" xfId="5011"/>
    <cellStyle name="Normal 2 2 8 2 2 5" xfId="5012"/>
    <cellStyle name="Normal 2 2 8 2 3" xfId="5013"/>
    <cellStyle name="Normal 2 2 8 2 3 2" xfId="5014"/>
    <cellStyle name="Normal 2 2 8 2 3 2 2" xfId="5015"/>
    <cellStyle name="Normal 2 2 8 2 3 3" xfId="5016"/>
    <cellStyle name="Normal 2 2 8 2 4" xfId="5017"/>
    <cellStyle name="Normal 2 2 8 2 4 2" xfId="5018"/>
    <cellStyle name="Normal 2 2 8 2 4 2 2" xfId="5019"/>
    <cellStyle name="Normal 2 2 8 2 4 3" xfId="5020"/>
    <cellStyle name="Normal 2 2 8 2 5" xfId="5021"/>
    <cellStyle name="Normal 2 2 8 2 5 2" xfId="5022"/>
    <cellStyle name="Normal 2 2 8 2 6" xfId="5023"/>
    <cellStyle name="Normal 2 2 8 3" xfId="5024"/>
    <cellStyle name="Normal 2 2 8 4" xfId="5025"/>
    <cellStyle name="Normal 2 2 9" xfId="5026"/>
    <cellStyle name="Normal 2 2 9 2" xfId="5027"/>
    <cellStyle name="Normal 2 2 9 2 2" xfId="5028"/>
    <cellStyle name="Normal 2 2 9 2 2 2" xfId="5029"/>
    <cellStyle name="Normal 2 2 9 2 2 2 2" xfId="5030"/>
    <cellStyle name="Normal 2 2 9 2 2 3" xfId="5031"/>
    <cellStyle name="Normal 2 2 9 2 3" xfId="5032"/>
    <cellStyle name="Normal 2 2 9 2 3 2" xfId="5033"/>
    <cellStyle name="Normal 2 2 9 2 3 2 2" xfId="5034"/>
    <cellStyle name="Normal 2 2 9 2 3 3" xfId="5035"/>
    <cellStyle name="Normal 2 2 9 2 4" xfId="5036"/>
    <cellStyle name="Normal 2 2 9 2 4 2" xfId="5037"/>
    <cellStyle name="Normal 2 2 9 2 5" xfId="5038"/>
    <cellStyle name="Normal 2 2 9 3" xfId="5039"/>
    <cellStyle name="Normal 2 2 9 3 2" xfId="5040"/>
    <cellStyle name="Normal 2 2 9 3 2 2" xfId="5041"/>
    <cellStyle name="Normal 2 2 9 3 2 2 2" xfId="5042"/>
    <cellStyle name="Normal 2 2 9 3 2 3" xfId="5043"/>
    <cellStyle name="Normal 2 2 9 3 3" xfId="5044"/>
    <cellStyle name="Normal 2 2 9 3 3 2" xfId="5045"/>
    <cellStyle name="Normal 2 2 9 3 4" xfId="5046"/>
    <cellStyle name="Normal 2 2 9 4" xfId="5047"/>
    <cellStyle name="Normal 2 2 9 5" xfId="5048"/>
    <cellStyle name="Normal 2 2 9 5 2" xfId="5049"/>
    <cellStyle name="Normal 2 2 9 6" xfId="5050"/>
    <cellStyle name="Normal 2 2_ELC" xfId="5051"/>
    <cellStyle name="Normal 2 20" xfId="5052"/>
    <cellStyle name="Normal 2 21" xfId="5053"/>
    <cellStyle name="Normal 2 22" xfId="5054"/>
    <cellStyle name="Normal 2 23" xfId="5055"/>
    <cellStyle name="Normal 2 24" xfId="5056"/>
    <cellStyle name="Normal 2 25" xfId="5057"/>
    <cellStyle name="Normal 2 26" xfId="5058"/>
    <cellStyle name="Normal 2 27" xfId="5059"/>
    <cellStyle name="Normal 2 28" xfId="5060"/>
    <cellStyle name="Normal 2 29" xfId="5061"/>
    <cellStyle name="Normal 2 3" xfId="5062"/>
    <cellStyle name="Normal 2 3 10" xfId="5063"/>
    <cellStyle name="Normal 2 3 10 2" xfId="5064"/>
    <cellStyle name="Normal 2 3 10 2 2" xfId="5065"/>
    <cellStyle name="Normal 2 3 10 2 2 2" xfId="5066"/>
    <cellStyle name="Normal 2 3 10 2 2 2 2" xfId="5067"/>
    <cellStyle name="Normal 2 3 10 2 2 3" xfId="5068"/>
    <cellStyle name="Normal 2 3 10 2 3" xfId="5069"/>
    <cellStyle name="Normal 2 3 10 2 3 2" xfId="5070"/>
    <cellStyle name="Normal 2 3 10 2 3 2 2" xfId="5071"/>
    <cellStyle name="Normal 2 3 10 2 3 3" xfId="5072"/>
    <cellStyle name="Normal 2 3 10 2 4" xfId="5073"/>
    <cellStyle name="Normal 2 3 10 2 4 2" xfId="5074"/>
    <cellStyle name="Normal 2 3 10 2 5" xfId="5075"/>
    <cellStyle name="Normal 2 3 10 3" xfId="5076"/>
    <cellStyle name="Normal 2 3 10 3 2" xfId="5077"/>
    <cellStyle name="Normal 2 3 10 3 2 2" xfId="5078"/>
    <cellStyle name="Normal 2 3 10 3 2 2 2" xfId="5079"/>
    <cellStyle name="Normal 2 3 10 3 2 3" xfId="5080"/>
    <cellStyle name="Normal 2 3 10 3 3" xfId="5081"/>
    <cellStyle name="Normal 2 3 10 3 3 2" xfId="5082"/>
    <cellStyle name="Normal 2 3 10 3 4" xfId="5083"/>
    <cellStyle name="Normal 2 3 10 4" xfId="5084"/>
    <cellStyle name="Normal 2 3 10 5" xfId="5085"/>
    <cellStyle name="Normal 2 3 10 5 2" xfId="5086"/>
    <cellStyle name="Normal 2 3 10 6" xfId="5087"/>
    <cellStyle name="Normal 2 3 11" xfId="5088"/>
    <cellStyle name="Normal 2 3 11 2" xfId="5089"/>
    <cellStyle name="Normal 2 3 11 2 2" xfId="5090"/>
    <cellStyle name="Normal 2 3 11 2 2 2" xfId="5091"/>
    <cellStyle name="Normal 2 3 11 2 2 2 2" xfId="5092"/>
    <cellStyle name="Normal 2 3 11 2 2 3" xfId="5093"/>
    <cellStyle name="Normal 2 3 11 2 3" xfId="5094"/>
    <cellStyle name="Normal 2 3 11 2 3 2" xfId="5095"/>
    <cellStyle name="Normal 2 3 11 2 3 2 2" xfId="5096"/>
    <cellStyle name="Normal 2 3 11 2 3 3" xfId="5097"/>
    <cellStyle name="Normal 2 3 11 2 4" xfId="5098"/>
    <cellStyle name="Normal 2 3 11 2 4 2" xfId="5099"/>
    <cellStyle name="Normal 2 3 11 2 5" xfId="5100"/>
    <cellStyle name="Normal 2 3 11 3" xfId="5101"/>
    <cellStyle name="Normal 2 3 11 3 2" xfId="5102"/>
    <cellStyle name="Normal 2 3 11 3 2 2" xfId="5103"/>
    <cellStyle name="Normal 2 3 11 3 2 2 2" xfId="5104"/>
    <cellStyle name="Normal 2 3 11 3 2 3" xfId="5105"/>
    <cellStyle name="Normal 2 3 11 3 3" xfId="5106"/>
    <cellStyle name="Normal 2 3 11 3 3 2" xfId="5107"/>
    <cellStyle name="Normal 2 3 11 3 4" xfId="5108"/>
    <cellStyle name="Normal 2 3 11 4" xfId="5109"/>
    <cellStyle name="Normal 2 3 11 5" xfId="5110"/>
    <cellStyle name="Normal 2 3 11 5 2" xfId="5111"/>
    <cellStyle name="Normal 2 3 11 6" xfId="5112"/>
    <cellStyle name="Normal 2 3 12" xfId="5113"/>
    <cellStyle name="Normal 2 3 12 2" xfId="5114"/>
    <cellStyle name="Normal 2 3 12 2 2" xfId="5115"/>
    <cellStyle name="Normal 2 3 12 2 2 2" xfId="5116"/>
    <cellStyle name="Normal 2 3 12 2 2 2 2" xfId="5117"/>
    <cellStyle name="Normal 2 3 12 2 2 3" xfId="5118"/>
    <cellStyle name="Normal 2 3 12 2 3" xfId="5119"/>
    <cellStyle name="Normal 2 3 12 2 3 2" xfId="5120"/>
    <cellStyle name="Normal 2 3 12 2 3 2 2" xfId="5121"/>
    <cellStyle name="Normal 2 3 12 2 3 3" xfId="5122"/>
    <cellStyle name="Normal 2 3 12 2 4" xfId="5123"/>
    <cellStyle name="Normal 2 3 12 2 4 2" xfId="5124"/>
    <cellStyle name="Normal 2 3 12 2 5" xfId="5125"/>
    <cellStyle name="Normal 2 3 12 3" xfId="5126"/>
    <cellStyle name="Normal 2 3 12 3 2" xfId="5127"/>
    <cellStyle name="Normal 2 3 12 3 2 2" xfId="5128"/>
    <cellStyle name="Normal 2 3 12 3 2 2 2" xfId="5129"/>
    <cellStyle name="Normal 2 3 12 3 2 3" xfId="5130"/>
    <cellStyle name="Normal 2 3 12 3 3" xfId="5131"/>
    <cellStyle name="Normal 2 3 12 3 3 2" xfId="5132"/>
    <cellStyle name="Normal 2 3 12 3 4" xfId="5133"/>
    <cellStyle name="Normal 2 3 12 4" xfId="5134"/>
    <cellStyle name="Normal 2 3 12 5" xfId="5135"/>
    <cellStyle name="Normal 2 3 12 5 2" xfId="5136"/>
    <cellStyle name="Normal 2 3 12 6" xfId="5137"/>
    <cellStyle name="Normal 2 3 13" xfId="5138"/>
    <cellStyle name="Normal 2 3 13 2" xfId="5139"/>
    <cellStyle name="Normal 2 3 13 2 2" xfId="5140"/>
    <cellStyle name="Normal 2 3 13 2 2 2" xfId="5141"/>
    <cellStyle name="Normal 2 3 13 2 2 2 2" xfId="5142"/>
    <cellStyle name="Normal 2 3 13 2 2 3" xfId="5143"/>
    <cellStyle name="Normal 2 3 13 2 3" xfId="5144"/>
    <cellStyle name="Normal 2 3 13 2 3 2" xfId="5145"/>
    <cellStyle name="Normal 2 3 13 2 3 2 2" xfId="5146"/>
    <cellStyle name="Normal 2 3 13 2 3 3" xfId="5147"/>
    <cellStyle name="Normal 2 3 13 2 4" xfId="5148"/>
    <cellStyle name="Normal 2 3 13 2 4 2" xfId="5149"/>
    <cellStyle name="Normal 2 3 13 2 5" xfId="5150"/>
    <cellStyle name="Normal 2 3 13 3" xfId="5151"/>
    <cellStyle name="Normal 2 3 13 3 2" xfId="5152"/>
    <cellStyle name="Normal 2 3 13 3 2 2" xfId="5153"/>
    <cellStyle name="Normal 2 3 13 3 2 2 2" xfId="5154"/>
    <cellStyle name="Normal 2 3 13 3 2 3" xfId="5155"/>
    <cellStyle name="Normal 2 3 13 3 3" xfId="5156"/>
    <cellStyle name="Normal 2 3 13 3 3 2" xfId="5157"/>
    <cellStyle name="Normal 2 3 13 3 4" xfId="5158"/>
    <cellStyle name="Normal 2 3 13 4" xfId="5159"/>
    <cellStyle name="Normal 2 3 13 5" xfId="5160"/>
    <cellStyle name="Normal 2 3 13 5 2" xfId="5161"/>
    <cellStyle name="Normal 2 3 13 6" xfId="5162"/>
    <cellStyle name="Normal 2 3 14" xfId="5163"/>
    <cellStyle name="Normal 2 3 2" xfId="5164"/>
    <cellStyle name="Normal 2 3 2 10" xfId="5165"/>
    <cellStyle name="Normal 2 3 2 10 2" xfId="5166"/>
    <cellStyle name="Normal 2 3 2 11" xfId="5167"/>
    <cellStyle name="Normal 2 3 2 2" xfId="5168"/>
    <cellStyle name="Normal 2 3 2 2 2" xfId="5169"/>
    <cellStyle name="Normal 2 3 2 2 2 2" xfId="5170"/>
    <cellStyle name="Normal 2 3 2 2 2 2 2" xfId="5171"/>
    <cellStyle name="Normal 2 3 2 2 2 2 2 2" xfId="5172"/>
    <cellStyle name="Normal 2 3 2 2 2 2 2 2 2" xfId="5173"/>
    <cellStyle name="Normal 2 3 2 2 2 2 2 3" xfId="5174"/>
    <cellStyle name="Normal 2 3 2 2 2 2 3" xfId="5175"/>
    <cellStyle name="Normal 2 3 2 2 2 2 3 2" xfId="5176"/>
    <cellStyle name="Normal 2 3 2 2 2 2 3 2 2" xfId="5177"/>
    <cellStyle name="Normal 2 3 2 2 2 2 3 3" xfId="5178"/>
    <cellStyle name="Normal 2 3 2 2 2 2 4" xfId="5179"/>
    <cellStyle name="Normal 2 3 2 2 2 2 4 2" xfId="5180"/>
    <cellStyle name="Normal 2 3 2 2 2 2 5" xfId="5181"/>
    <cellStyle name="Normal 2 3 2 2 2 3" xfId="5182"/>
    <cellStyle name="Normal 2 3 2 2 2 3 2" xfId="5183"/>
    <cellStyle name="Normal 2 3 2 2 2 3 2 2" xfId="5184"/>
    <cellStyle name="Normal 2 3 2 2 2 3 3" xfId="5185"/>
    <cellStyle name="Normal 2 3 2 2 2 4" xfId="5186"/>
    <cellStyle name="Normal 2 3 2 2 2 4 2" xfId="5187"/>
    <cellStyle name="Normal 2 3 2 2 2 4 2 2" xfId="5188"/>
    <cellStyle name="Normal 2 3 2 2 2 4 3" xfId="5189"/>
    <cellStyle name="Normal 2 3 2 2 2 5" xfId="5190"/>
    <cellStyle name="Normal 2 3 2 2 2 5 2" xfId="5191"/>
    <cellStyle name="Normal 2 3 2 2 2 6" xfId="5192"/>
    <cellStyle name="Normal 2 3 2 2 3" xfId="5193"/>
    <cellStyle name="Normal 2 3 2 2 3 2" xfId="5194"/>
    <cellStyle name="Normal 2 3 2 2 3 2 2" xfId="5195"/>
    <cellStyle name="Normal 2 3 2 2 3 2 2 2" xfId="5196"/>
    <cellStyle name="Normal 2 3 2 2 3 2 2 2 2" xfId="5197"/>
    <cellStyle name="Normal 2 3 2 2 3 2 2 3" xfId="5198"/>
    <cellStyle name="Normal 2 3 2 2 3 2 3" xfId="5199"/>
    <cellStyle name="Normal 2 3 2 2 3 2 3 2" xfId="5200"/>
    <cellStyle name="Normal 2 3 2 2 3 2 3 2 2" xfId="5201"/>
    <cellStyle name="Normal 2 3 2 2 3 2 3 3" xfId="5202"/>
    <cellStyle name="Normal 2 3 2 2 3 2 4" xfId="5203"/>
    <cellStyle name="Normal 2 3 2 2 3 2 4 2" xfId="5204"/>
    <cellStyle name="Normal 2 3 2 2 3 2 5" xfId="5205"/>
    <cellStyle name="Normal 2 3 2 2 3 3" xfId="5206"/>
    <cellStyle name="Normal 2 3 2 2 3 3 2" xfId="5207"/>
    <cellStyle name="Normal 2 3 2 2 3 3 2 2" xfId="5208"/>
    <cellStyle name="Normal 2 3 2 2 3 3 3" xfId="5209"/>
    <cellStyle name="Normal 2 3 2 2 3 4" xfId="5210"/>
    <cellStyle name="Normal 2 3 2 2 3 4 2" xfId="5211"/>
    <cellStyle name="Normal 2 3 2 2 3 4 2 2" xfId="5212"/>
    <cellStyle name="Normal 2 3 2 2 3 4 3" xfId="5213"/>
    <cellStyle name="Normal 2 3 2 2 3 5" xfId="5214"/>
    <cellStyle name="Normal 2 3 2 2 3 5 2" xfId="5215"/>
    <cellStyle name="Normal 2 3 2 2 3 6" xfId="5216"/>
    <cellStyle name="Normal 2 3 2 2 4" xfId="5217"/>
    <cellStyle name="Normal 2 3 2 2 4 2" xfId="5218"/>
    <cellStyle name="Normal 2 3 2 2 4 2 2" xfId="5219"/>
    <cellStyle name="Normal 2 3 2 2 4 2 2 2" xfId="5220"/>
    <cellStyle name="Normal 2 3 2 2 4 2 3" xfId="5221"/>
    <cellStyle name="Normal 2 3 2 2 4 3" xfId="5222"/>
    <cellStyle name="Normal 2 3 2 2 4 3 2" xfId="5223"/>
    <cellStyle name="Normal 2 3 2 2 4 3 2 2" xfId="5224"/>
    <cellStyle name="Normal 2 3 2 2 4 3 3" xfId="5225"/>
    <cellStyle name="Normal 2 3 2 2 4 4" xfId="5226"/>
    <cellStyle name="Normal 2 3 2 2 4 4 2" xfId="5227"/>
    <cellStyle name="Normal 2 3 2 2 4 5" xfId="5228"/>
    <cellStyle name="Normal 2 3 2 2 5" xfId="5229"/>
    <cellStyle name="Normal 2 3 2 2 5 2" xfId="5230"/>
    <cellStyle name="Normal 2 3 2 2 5 2 2" xfId="5231"/>
    <cellStyle name="Normal 2 3 2 2 5 3" xfId="5232"/>
    <cellStyle name="Normal 2 3 2 2 6" xfId="5233"/>
    <cellStyle name="Normal 2 3 2 2 6 2" xfId="5234"/>
    <cellStyle name="Normal 2 3 2 2 6 2 2" xfId="5235"/>
    <cellStyle name="Normal 2 3 2 2 6 3" xfId="5236"/>
    <cellStyle name="Normal 2 3 2 2 7" xfId="5237"/>
    <cellStyle name="Normal 2 3 2 2 7 2" xfId="5238"/>
    <cellStyle name="Normal 2 3 2 2 8" xfId="5239"/>
    <cellStyle name="Normal 2 3 2 3" xfId="5240"/>
    <cellStyle name="Normal 2 3 2 3 2" xfId="5241"/>
    <cellStyle name="Normal 2 3 2 3 2 2" xfId="5242"/>
    <cellStyle name="Normal 2 3 2 3 2 2 2" xfId="5243"/>
    <cellStyle name="Normal 2 3 2 3 2 2 2 2" xfId="5244"/>
    <cellStyle name="Normal 2 3 2 3 2 2 3" xfId="5245"/>
    <cellStyle name="Normal 2 3 2 3 2 3" xfId="5246"/>
    <cellStyle name="Normal 2 3 2 3 2 3 2" xfId="5247"/>
    <cellStyle name="Normal 2 3 2 3 2 3 2 2" xfId="5248"/>
    <cellStyle name="Normal 2 3 2 3 2 3 3" xfId="5249"/>
    <cellStyle name="Normal 2 3 2 3 2 4" xfId="5250"/>
    <cellStyle name="Normal 2 3 2 3 2 4 2" xfId="5251"/>
    <cellStyle name="Normal 2 3 2 3 2 5" xfId="5252"/>
    <cellStyle name="Normal 2 3 2 3 3" xfId="5253"/>
    <cellStyle name="Normal 2 3 2 3 3 2" xfId="5254"/>
    <cellStyle name="Normal 2 3 2 3 3 2 2" xfId="5255"/>
    <cellStyle name="Normal 2 3 2 3 3 3" xfId="5256"/>
    <cellStyle name="Normal 2 3 2 3 4" xfId="5257"/>
    <cellStyle name="Normal 2 3 2 3 4 2" xfId="5258"/>
    <cellStyle name="Normal 2 3 2 3 4 2 2" xfId="5259"/>
    <cellStyle name="Normal 2 3 2 3 4 3" xfId="5260"/>
    <cellStyle name="Normal 2 3 2 3 5" xfId="5261"/>
    <cellStyle name="Normal 2 3 2 3 5 2" xfId="5262"/>
    <cellStyle name="Normal 2 3 2 3 6" xfId="5263"/>
    <cellStyle name="Normal 2 3 2 4" xfId="5264"/>
    <cellStyle name="Normal 2 3 2 4 2" xfId="5265"/>
    <cellStyle name="Normal 2 3 2 4 2 2" xfId="5266"/>
    <cellStyle name="Normal 2 3 2 4 2 2 2" xfId="5267"/>
    <cellStyle name="Normal 2 3 2 4 2 2 2 2" xfId="5268"/>
    <cellStyle name="Normal 2 3 2 4 2 2 3" xfId="5269"/>
    <cellStyle name="Normal 2 3 2 4 2 3" xfId="5270"/>
    <cellStyle name="Normal 2 3 2 4 2 3 2" xfId="5271"/>
    <cellStyle name="Normal 2 3 2 4 2 3 2 2" xfId="5272"/>
    <cellStyle name="Normal 2 3 2 4 2 3 3" xfId="5273"/>
    <cellStyle name="Normal 2 3 2 4 2 4" xfId="5274"/>
    <cellStyle name="Normal 2 3 2 4 2 4 2" xfId="5275"/>
    <cellStyle name="Normal 2 3 2 4 2 5" xfId="5276"/>
    <cellStyle name="Normal 2 3 2 4 3" xfId="5277"/>
    <cellStyle name="Normal 2 3 2 4 3 2" xfId="5278"/>
    <cellStyle name="Normal 2 3 2 4 3 2 2" xfId="5279"/>
    <cellStyle name="Normal 2 3 2 4 3 3" xfId="5280"/>
    <cellStyle name="Normal 2 3 2 4 4" xfId="5281"/>
    <cellStyle name="Normal 2 3 2 4 4 2" xfId="5282"/>
    <cellStyle name="Normal 2 3 2 4 4 2 2" xfId="5283"/>
    <cellStyle name="Normal 2 3 2 4 4 3" xfId="5284"/>
    <cellStyle name="Normal 2 3 2 4 5" xfId="5285"/>
    <cellStyle name="Normal 2 3 2 4 5 2" xfId="5286"/>
    <cellStyle name="Normal 2 3 2 4 6" xfId="5287"/>
    <cellStyle name="Normal 2 3 2 5" xfId="5288"/>
    <cellStyle name="Normal 2 3 2 5 2" xfId="5289"/>
    <cellStyle name="Normal 2 3 2 5 2 2" xfId="5290"/>
    <cellStyle name="Normal 2 3 2 5 2 2 2" xfId="5291"/>
    <cellStyle name="Normal 2 3 2 5 2 2 2 2" xfId="5292"/>
    <cellStyle name="Normal 2 3 2 5 2 2 3" xfId="5293"/>
    <cellStyle name="Normal 2 3 2 5 2 3" xfId="5294"/>
    <cellStyle name="Normal 2 3 2 5 2 3 2" xfId="5295"/>
    <cellStyle name="Normal 2 3 2 5 2 3 2 2" xfId="5296"/>
    <cellStyle name="Normal 2 3 2 5 2 3 3" xfId="5297"/>
    <cellStyle name="Normal 2 3 2 5 2 4" xfId="5298"/>
    <cellStyle name="Normal 2 3 2 5 2 4 2" xfId="5299"/>
    <cellStyle name="Normal 2 3 2 5 2 5" xfId="5300"/>
    <cellStyle name="Normal 2 3 2 5 3" xfId="5301"/>
    <cellStyle name="Normal 2 3 2 5 3 2" xfId="5302"/>
    <cellStyle name="Normal 2 3 2 5 3 2 2" xfId="5303"/>
    <cellStyle name="Normal 2 3 2 5 3 3" xfId="5304"/>
    <cellStyle name="Normal 2 3 2 5 4" xfId="5305"/>
    <cellStyle name="Normal 2 3 2 5 4 2" xfId="5306"/>
    <cellStyle name="Normal 2 3 2 5 4 2 2" xfId="5307"/>
    <cellStyle name="Normal 2 3 2 5 4 3" xfId="5308"/>
    <cellStyle name="Normal 2 3 2 5 5" xfId="5309"/>
    <cellStyle name="Normal 2 3 2 5 5 2" xfId="5310"/>
    <cellStyle name="Normal 2 3 2 5 6" xfId="5311"/>
    <cellStyle name="Normal 2 3 2 6" xfId="5312"/>
    <cellStyle name="Normal 2 3 2 6 2" xfId="5313"/>
    <cellStyle name="Normal 2 3 2 6 2 2" xfId="5314"/>
    <cellStyle name="Normal 2 3 2 6 2 2 2" xfId="5315"/>
    <cellStyle name="Normal 2 3 2 6 2 2 2 2" xfId="5316"/>
    <cellStyle name="Normal 2 3 2 6 2 2 3" xfId="5317"/>
    <cellStyle name="Normal 2 3 2 6 2 3" xfId="5318"/>
    <cellStyle name="Normal 2 3 2 6 2 3 2" xfId="5319"/>
    <cellStyle name="Normal 2 3 2 6 2 3 2 2" xfId="5320"/>
    <cellStyle name="Normal 2 3 2 6 2 3 3" xfId="5321"/>
    <cellStyle name="Normal 2 3 2 6 2 4" xfId="5322"/>
    <cellStyle name="Normal 2 3 2 6 2 4 2" xfId="5323"/>
    <cellStyle name="Normal 2 3 2 6 2 5" xfId="5324"/>
    <cellStyle name="Normal 2 3 2 6 3" xfId="5325"/>
    <cellStyle name="Normal 2 3 2 6 3 2" xfId="5326"/>
    <cellStyle name="Normal 2 3 2 6 3 2 2" xfId="5327"/>
    <cellStyle name="Normal 2 3 2 6 3 3" xfId="5328"/>
    <cellStyle name="Normal 2 3 2 6 4" xfId="5329"/>
    <cellStyle name="Normal 2 3 2 6 4 2" xfId="5330"/>
    <cellStyle name="Normal 2 3 2 6 4 2 2" xfId="5331"/>
    <cellStyle name="Normal 2 3 2 6 4 3" xfId="5332"/>
    <cellStyle name="Normal 2 3 2 6 5" xfId="5333"/>
    <cellStyle name="Normal 2 3 2 6 5 2" xfId="5334"/>
    <cellStyle name="Normal 2 3 2 6 6" xfId="5335"/>
    <cellStyle name="Normal 2 3 2 7" xfId="5336"/>
    <cellStyle name="Normal 2 3 2 7 2" xfId="5337"/>
    <cellStyle name="Normal 2 3 2 7 2 2" xfId="5338"/>
    <cellStyle name="Normal 2 3 2 7 2 2 2" xfId="5339"/>
    <cellStyle name="Normal 2 3 2 7 2 3" xfId="5340"/>
    <cellStyle name="Normal 2 3 2 7 3" xfId="5341"/>
    <cellStyle name="Normal 2 3 2 7 3 2" xfId="5342"/>
    <cellStyle name="Normal 2 3 2 7 3 2 2" xfId="5343"/>
    <cellStyle name="Normal 2 3 2 7 3 3" xfId="5344"/>
    <cellStyle name="Normal 2 3 2 7 4" xfId="5345"/>
    <cellStyle name="Normal 2 3 2 7 4 2" xfId="5346"/>
    <cellStyle name="Normal 2 3 2 7 5" xfId="5347"/>
    <cellStyle name="Normal 2 3 2 8" xfId="5348"/>
    <cellStyle name="Normal 2 3 2 8 2" xfId="5349"/>
    <cellStyle name="Normal 2 3 2 8 2 2" xfId="5350"/>
    <cellStyle name="Normal 2 3 2 8 2 2 2" xfId="5351"/>
    <cellStyle name="Normal 2 3 2 8 2 3" xfId="5352"/>
    <cellStyle name="Normal 2 3 2 8 3" xfId="5353"/>
    <cellStyle name="Normal 2 3 2 8 3 2" xfId="5354"/>
    <cellStyle name="Normal 2 3 2 8 4" xfId="5355"/>
    <cellStyle name="Normal 2 3 2 9" xfId="5356"/>
    <cellStyle name="Normal 2 3 3" xfId="5357"/>
    <cellStyle name="Normal 2 3 3 2" xfId="5358"/>
    <cellStyle name="Normal 2 3 3 2 2" xfId="5359"/>
    <cellStyle name="Normal 2 3 3 2 2 2" xfId="5360"/>
    <cellStyle name="Normal 2 3 3 2 2 2 2" xfId="5361"/>
    <cellStyle name="Normal 2 3 3 2 2 2 2 2" xfId="5362"/>
    <cellStyle name="Normal 2 3 3 2 2 2 3" xfId="5363"/>
    <cellStyle name="Normal 2 3 3 2 2 3" xfId="5364"/>
    <cellStyle name="Normal 2 3 3 2 2 3 2" xfId="5365"/>
    <cellStyle name="Normal 2 3 3 2 2 3 2 2" xfId="5366"/>
    <cellStyle name="Normal 2 3 3 2 2 3 3" xfId="5367"/>
    <cellStyle name="Normal 2 3 3 2 2 4" xfId="5368"/>
    <cellStyle name="Normal 2 3 3 2 2 4 2" xfId="5369"/>
    <cellStyle name="Normal 2 3 3 2 2 5" xfId="5370"/>
    <cellStyle name="Normal 2 3 3 2 3" xfId="5371"/>
    <cellStyle name="Normal 2 3 3 2 3 2" xfId="5372"/>
    <cellStyle name="Normal 2 3 3 2 3 2 2" xfId="5373"/>
    <cellStyle name="Normal 2 3 3 2 3 3" xfId="5374"/>
    <cellStyle name="Normal 2 3 3 2 4" xfId="5375"/>
    <cellStyle name="Normal 2 3 3 2 4 2" xfId="5376"/>
    <cellStyle name="Normal 2 3 3 2 4 2 2" xfId="5377"/>
    <cellStyle name="Normal 2 3 3 2 4 3" xfId="5378"/>
    <cellStyle name="Normal 2 3 3 2 5" xfId="5379"/>
    <cellStyle name="Normal 2 3 3 2 5 2" xfId="5380"/>
    <cellStyle name="Normal 2 3 3 2 6" xfId="5381"/>
    <cellStyle name="Normal 2 3 3 3" xfId="5382"/>
    <cellStyle name="Normal 2 3 3 4" xfId="5383"/>
    <cellStyle name="Normal 2 3 3 5" xfId="5384"/>
    <cellStyle name="Normal 2 3 4" xfId="5385"/>
    <cellStyle name="Normal 2 3 4 10" xfId="5386"/>
    <cellStyle name="Normal 2 3 4 2" xfId="5387"/>
    <cellStyle name="Normal 2 3 4 2 2" xfId="5388"/>
    <cellStyle name="Normal 2 3 4 2 2 2" xfId="5389"/>
    <cellStyle name="Normal 2 3 4 2 2 2 2" xfId="5390"/>
    <cellStyle name="Normal 2 3 4 2 2 2 2 2" xfId="5391"/>
    <cellStyle name="Normal 2 3 4 2 2 2 2 2 2" xfId="5392"/>
    <cellStyle name="Normal 2 3 4 2 2 2 2 3" xfId="5393"/>
    <cellStyle name="Normal 2 3 4 2 2 2 3" xfId="5394"/>
    <cellStyle name="Normal 2 3 4 2 2 2 3 2" xfId="5395"/>
    <cellStyle name="Normal 2 3 4 2 2 2 3 2 2" xfId="5396"/>
    <cellStyle name="Normal 2 3 4 2 2 2 3 3" xfId="5397"/>
    <cellStyle name="Normal 2 3 4 2 2 2 4" xfId="5398"/>
    <cellStyle name="Normal 2 3 4 2 2 2 4 2" xfId="5399"/>
    <cellStyle name="Normal 2 3 4 2 2 2 5" xfId="5400"/>
    <cellStyle name="Normal 2 3 4 2 2 3" xfId="5401"/>
    <cellStyle name="Normal 2 3 4 2 2 3 2" xfId="5402"/>
    <cellStyle name="Normal 2 3 4 2 2 3 2 2" xfId="5403"/>
    <cellStyle name="Normal 2 3 4 2 2 3 3" xfId="5404"/>
    <cellStyle name="Normal 2 3 4 2 2 4" xfId="5405"/>
    <cellStyle name="Normal 2 3 4 2 2 4 2" xfId="5406"/>
    <cellStyle name="Normal 2 3 4 2 2 4 2 2" xfId="5407"/>
    <cellStyle name="Normal 2 3 4 2 2 4 3" xfId="5408"/>
    <cellStyle name="Normal 2 3 4 2 2 5" xfId="5409"/>
    <cellStyle name="Normal 2 3 4 2 2 5 2" xfId="5410"/>
    <cellStyle name="Normal 2 3 4 2 2 6" xfId="5411"/>
    <cellStyle name="Normal 2 3 4 2 3" xfId="5412"/>
    <cellStyle name="Normal 2 3 4 2 3 2" xfId="5413"/>
    <cellStyle name="Normal 2 3 4 2 3 2 2" xfId="5414"/>
    <cellStyle name="Normal 2 3 4 2 3 2 2 2" xfId="5415"/>
    <cellStyle name="Normal 2 3 4 2 3 2 3" xfId="5416"/>
    <cellStyle name="Normal 2 3 4 2 3 3" xfId="5417"/>
    <cellStyle name="Normal 2 3 4 2 3 3 2" xfId="5418"/>
    <cellStyle name="Normal 2 3 4 2 3 3 2 2" xfId="5419"/>
    <cellStyle name="Normal 2 3 4 2 3 3 3" xfId="5420"/>
    <cellStyle name="Normal 2 3 4 2 3 4" xfId="5421"/>
    <cellStyle name="Normal 2 3 4 2 3 4 2" xfId="5422"/>
    <cellStyle name="Normal 2 3 4 2 3 5" xfId="5423"/>
    <cellStyle name="Normal 2 3 4 2 4" xfId="5424"/>
    <cellStyle name="Normal 2 3 4 2 4 2" xfId="5425"/>
    <cellStyle name="Normal 2 3 4 2 4 2 2" xfId="5426"/>
    <cellStyle name="Normal 2 3 4 2 4 3" xfId="5427"/>
    <cellStyle name="Normal 2 3 4 2 5" xfId="5428"/>
    <cellStyle name="Normal 2 3 4 2 5 2" xfId="5429"/>
    <cellStyle name="Normal 2 3 4 2 5 2 2" xfId="5430"/>
    <cellStyle name="Normal 2 3 4 2 5 3" xfId="5431"/>
    <cellStyle name="Normal 2 3 4 2 6" xfId="5432"/>
    <cellStyle name="Normal 2 3 4 2 6 2" xfId="5433"/>
    <cellStyle name="Normal 2 3 4 2 7" xfId="5434"/>
    <cellStyle name="Normal 2 3 4 3" xfId="5435"/>
    <cellStyle name="Normal 2 3 4 3 2" xfId="5436"/>
    <cellStyle name="Normal 2 3 4 3 2 2" xfId="5437"/>
    <cellStyle name="Normal 2 3 4 3 2 2 2" xfId="5438"/>
    <cellStyle name="Normal 2 3 4 3 2 2 2 2" xfId="5439"/>
    <cellStyle name="Normal 2 3 4 3 2 2 3" xfId="5440"/>
    <cellStyle name="Normal 2 3 4 3 2 3" xfId="5441"/>
    <cellStyle name="Normal 2 3 4 3 2 3 2" xfId="5442"/>
    <cellStyle name="Normal 2 3 4 3 2 3 2 2" xfId="5443"/>
    <cellStyle name="Normal 2 3 4 3 2 3 3" xfId="5444"/>
    <cellStyle name="Normal 2 3 4 3 2 4" xfId="5445"/>
    <cellStyle name="Normal 2 3 4 3 2 4 2" xfId="5446"/>
    <cellStyle name="Normal 2 3 4 3 2 5" xfId="5447"/>
    <cellStyle name="Normal 2 3 4 3 3" xfId="5448"/>
    <cellStyle name="Normal 2 3 4 3 3 2" xfId="5449"/>
    <cellStyle name="Normal 2 3 4 3 3 2 2" xfId="5450"/>
    <cellStyle name="Normal 2 3 4 3 3 3" xfId="5451"/>
    <cellStyle name="Normal 2 3 4 3 4" xfId="5452"/>
    <cellStyle name="Normal 2 3 4 3 4 2" xfId="5453"/>
    <cellStyle name="Normal 2 3 4 3 4 2 2" xfId="5454"/>
    <cellStyle name="Normal 2 3 4 3 4 3" xfId="5455"/>
    <cellStyle name="Normal 2 3 4 3 5" xfId="5456"/>
    <cellStyle name="Normal 2 3 4 3 5 2" xfId="5457"/>
    <cellStyle name="Normal 2 3 4 3 6" xfId="5458"/>
    <cellStyle name="Normal 2 3 4 4" xfId="5459"/>
    <cellStyle name="Normal 2 3 4 4 2" xfId="5460"/>
    <cellStyle name="Normal 2 3 4 4 2 2" xfId="5461"/>
    <cellStyle name="Normal 2 3 4 4 2 2 2" xfId="5462"/>
    <cellStyle name="Normal 2 3 4 4 2 2 2 2" xfId="5463"/>
    <cellStyle name="Normal 2 3 4 4 2 2 3" xfId="5464"/>
    <cellStyle name="Normal 2 3 4 4 2 3" xfId="5465"/>
    <cellStyle name="Normal 2 3 4 4 2 3 2" xfId="5466"/>
    <cellStyle name="Normal 2 3 4 4 2 3 2 2" xfId="5467"/>
    <cellStyle name="Normal 2 3 4 4 2 3 3" xfId="5468"/>
    <cellStyle name="Normal 2 3 4 4 2 4" xfId="5469"/>
    <cellStyle name="Normal 2 3 4 4 2 4 2" xfId="5470"/>
    <cellStyle name="Normal 2 3 4 4 2 5" xfId="5471"/>
    <cellStyle name="Normal 2 3 4 4 3" xfId="5472"/>
    <cellStyle name="Normal 2 3 4 4 3 2" xfId="5473"/>
    <cellStyle name="Normal 2 3 4 4 3 2 2" xfId="5474"/>
    <cellStyle name="Normal 2 3 4 4 3 3" xfId="5475"/>
    <cellStyle name="Normal 2 3 4 4 4" xfId="5476"/>
    <cellStyle name="Normal 2 3 4 4 4 2" xfId="5477"/>
    <cellStyle name="Normal 2 3 4 4 4 2 2" xfId="5478"/>
    <cellStyle name="Normal 2 3 4 4 4 3" xfId="5479"/>
    <cellStyle name="Normal 2 3 4 4 5" xfId="5480"/>
    <cellStyle name="Normal 2 3 4 4 5 2" xfId="5481"/>
    <cellStyle name="Normal 2 3 4 4 6" xfId="5482"/>
    <cellStyle name="Normal 2 3 4 5" xfId="5483"/>
    <cellStyle name="Normal 2 3 4 5 2" xfId="5484"/>
    <cellStyle name="Normal 2 3 4 5 2 2" xfId="5485"/>
    <cellStyle name="Normal 2 3 4 5 2 2 2" xfId="5486"/>
    <cellStyle name="Normal 2 3 4 5 2 2 2 2" xfId="5487"/>
    <cellStyle name="Normal 2 3 4 5 2 2 3" xfId="5488"/>
    <cellStyle name="Normal 2 3 4 5 2 3" xfId="5489"/>
    <cellStyle name="Normal 2 3 4 5 2 3 2" xfId="5490"/>
    <cellStyle name="Normal 2 3 4 5 2 3 2 2" xfId="5491"/>
    <cellStyle name="Normal 2 3 4 5 2 3 3" xfId="5492"/>
    <cellStyle name="Normal 2 3 4 5 2 4" xfId="5493"/>
    <cellStyle name="Normal 2 3 4 5 2 4 2" xfId="5494"/>
    <cellStyle name="Normal 2 3 4 5 2 5" xfId="5495"/>
    <cellStyle name="Normal 2 3 4 5 3" xfId="5496"/>
    <cellStyle name="Normal 2 3 4 5 3 2" xfId="5497"/>
    <cellStyle name="Normal 2 3 4 5 3 2 2" xfId="5498"/>
    <cellStyle name="Normal 2 3 4 5 3 3" xfId="5499"/>
    <cellStyle name="Normal 2 3 4 5 4" xfId="5500"/>
    <cellStyle name="Normal 2 3 4 5 4 2" xfId="5501"/>
    <cellStyle name="Normal 2 3 4 5 4 2 2" xfId="5502"/>
    <cellStyle name="Normal 2 3 4 5 4 3" xfId="5503"/>
    <cellStyle name="Normal 2 3 4 5 5" xfId="5504"/>
    <cellStyle name="Normal 2 3 4 5 5 2" xfId="5505"/>
    <cellStyle name="Normal 2 3 4 5 6" xfId="5506"/>
    <cellStyle name="Normal 2 3 4 6" xfId="5507"/>
    <cellStyle name="Normal 2 3 4 6 2" xfId="5508"/>
    <cellStyle name="Normal 2 3 4 6 2 2" xfId="5509"/>
    <cellStyle name="Normal 2 3 4 6 2 2 2" xfId="5510"/>
    <cellStyle name="Normal 2 3 4 6 2 3" xfId="5511"/>
    <cellStyle name="Normal 2 3 4 6 3" xfId="5512"/>
    <cellStyle name="Normal 2 3 4 6 3 2" xfId="5513"/>
    <cellStyle name="Normal 2 3 4 6 3 2 2" xfId="5514"/>
    <cellStyle name="Normal 2 3 4 6 3 3" xfId="5515"/>
    <cellStyle name="Normal 2 3 4 6 4" xfId="5516"/>
    <cellStyle name="Normal 2 3 4 6 4 2" xfId="5517"/>
    <cellStyle name="Normal 2 3 4 6 5" xfId="5518"/>
    <cellStyle name="Normal 2 3 4 7" xfId="5519"/>
    <cellStyle name="Normal 2 3 4 7 2" xfId="5520"/>
    <cellStyle name="Normal 2 3 4 7 2 2" xfId="5521"/>
    <cellStyle name="Normal 2 3 4 7 2 2 2" xfId="5522"/>
    <cellStyle name="Normal 2 3 4 7 2 3" xfId="5523"/>
    <cellStyle name="Normal 2 3 4 7 3" xfId="5524"/>
    <cellStyle name="Normal 2 3 4 7 3 2" xfId="5525"/>
    <cellStyle name="Normal 2 3 4 7 4" xfId="5526"/>
    <cellStyle name="Normal 2 3 4 8" xfId="5527"/>
    <cellStyle name="Normal 2 3 4 9" xfId="5528"/>
    <cellStyle name="Normal 2 3 4 9 2" xfId="5529"/>
    <cellStyle name="Normal 2 3 5" xfId="5530"/>
    <cellStyle name="Normal 2 3 5 2" xfId="5531"/>
    <cellStyle name="Normal 2 3 5 2 2" xfId="5532"/>
    <cellStyle name="Normal 2 3 5 2 2 2" xfId="5533"/>
    <cellStyle name="Normal 2 3 5 2 2 2 2" xfId="5534"/>
    <cellStyle name="Normal 2 3 5 2 2 2 2 2" xfId="5535"/>
    <cellStyle name="Normal 2 3 5 2 2 2 3" xfId="5536"/>
    <cellStyle name="Normal 2 3 5 2 2 3" xfId="5537"/>
    <cellStyle name="Normal 2 3 5 2 2 3 2" xfId="5538"/>
    <cellStyle name="Normal 2 3 5 2 2 3 2 2" xfId="5539"/>
    <cellStyle name="Normal 2 3 5 2 2 3 3" xfId="5540"/>
    <cellStyle name="Normal 2 3 5 2 2 4" xfId="5541"/>
    <cellStyle name="Normal 2 3 5 2 2 4 2" xfId="5542"/>
    <cellStyle name="Normal 2 3 5 2 2 5" xfId="5543"/>
    <cellStyle name="Normal 2 3 5 2 3" xfId="5544"/>
    <cellStyle name="Normal 2 3 5 2 3 2" xfId="5545"/>
    <cellStyle name="Normal 2 3 5 2 3 2 2" xfId="5546"/>
    <cellStyle name="Normal 2 3 5 2 3 3" xfId="5547"/>
    <cellStyle name="Normal 2 3 5 2 4" xfId="5548"/>
    <cellStyle name="Normal 2 3 5 2 4 2" xfId="5549"/>
    <cellStyle name="Normal 2 3 5 2 4 2 2" xfId="5550"/>
    <cellStyle name="Normal 2 3 5 2 4 3" xfId="5551"/>
    <cellStyle name="Normal 2 3 5 2 5" xfId="5552"/>
    <cellStyle name="Normal 2 3 5 2 5 2" xfId="5553"/>
    <cellStyle name="Normal 2 3 5 2 6" xfId="5554"/>
    <cellStyle name="Normal 2 3 5 3" xfId="5555"/>
    <cellStyle name="Normal 2 3 5 3 2" xfId="5556"/>
    <cellStyle name="Normal 2 3 5 3 2 2" xfId="5557"/>
    <cellStyle name="Normal 2 3 5 3 2 2 2" xfId="5558"/>
    <cellStyle name="Normal 2 3 5 3 2 2 2 2" xfId="5559"/>
    <cellStyle name="Normal 2 3 5 3 2 2 3" xfId="5560"/>
    <cellStyle name="Normal 2 3 5 3 2 3" xfId="5561"/>
    <cellStyle name="Normal 2 3 5 3 2 3 2" xfId="5562"/>
    <cellStyle name="Normal 2 3 5 3 2 3 2 2" xfId="5563"/>
    <cellStyle name="Normal 2 3 5 3 2 3 3" xfId="5564"/>
    <cellStyle name="Normal 2 3 5 3 2 4" xfId="5565"/>
    <cellStyle name="Normal 2 3 5 3 2 4 2" xfId="5566"/>
    <cellStyle name="Normal 2 3 5 3 2 5" xfId="5567"/>
    <cellStyle name="Normal 2 3 5 3 3" xfId="5568"/>
    <cellStyle name="Normal 2 3 5 3 3 2" xfId="5569"/>
    <cellStyle name="Normal 2 3 5 3 3 2 2" xfId="5570"/>
    <cellStyle name="Normal 2 3 5 3 3 3" xfId="5571"/>
    <cellStyle name="Normal 2 3 5 3 4" xfId="5572"/>
    <cellStyle name="Normal 2 3 5 3 4 2" xfId="5573"/>
    <cellStyle name="Normal 2 3 5 3 4 2 2" xfId="5574"/>
    <cellStyle name="Normal 2 3 5 3 4 3" xfId="5575"/>
    <cellStyle name="Normal 2 3 5 3 5" xfId="5576"/>
    <cellStyle name="Normal 2 3 5 3 5 2" xfId="5577"/>
    <cellStyle name="Normal 2 3 5 3 6" xfId="5578"/>
    <cellStyle name="Normal 2 3 5 4" xfId="5579"/>
    <cellStyle name="Normal 2 3 5 4 2" xfId="5580"/>
    <cellStyle name="Normal 2 3 5 4 2 2" xfId="5581"/>
    <cellStyle name="Normal 2 3 5 4 2 2 2" xfId="5582"/>
    <cellStyle name="Normal 2 3 5 4 2 3" xfId="5583"/>
    <cellStyle name="Normal 2 3 5 4 3" xfId="5584"/>
    <cellStyle name="Normal 2 3 5 4 3 2" xfId="5585"/>
    <cellStyle name="Normal 2 3 5 4 3 2 2" xfId="5586"/>
    <cellStyle name="Normal 2 3 5 4 3 3" xfId="5587"/>
    <cellStyle name="Normal 2 3 5 4 4" xfId="5588"/>
    <cellStyle name="Normal 2 3 5 4 4 2" xfId="5589"/>
    <cellStyle name="Normal 2 3 5 4 5" xfId="5590"/>
    <cellStyle name="Normal 2 3 5 5" xfId="5591"/>
    <cellStyle name="Normal 2 3 5 5 2" xfId="5592"/>
    <cellStyle name="Normal 2 3 5 5 2 2" xfId="5593"/>
    <cellStyle name="Normal 2 3 5 5 2 2 2" xfId="5594"/>
    <cellStyle name="Normal 2 3 5 5 2 3" xfId="5595"/>
    <cellStyle name="Normal 2 3 5 5 3" xfId="5596"/>
    <cellStyle name="Normal 2 3 5 5 3 2" xfId="5597"/>
    <cellStyle name="Normal 2 3 5 5 4" xfId="5598"/>
    <cellStyle name="Normal 2 3 5 6" xfId="5599"/>
    <cellStyle name="Normal 2 3 5 7" xfId="5600"/>
    <cellStyle name="Normal 2 3 5 7 2" xfId="5601"/>
    <cellStyle name="Normal 2 3 5 8" xfId="5602"/>
    <cellStyle name="Normal 2 3 6" xfId="5603"/>
    <cellStyle name="Normal 2 3 6 2" xfId="5604"/>
    <cellStyle name="Normal 2 3 6 3" xfId="5605"/>
    <cellStyle name="Normal 2 3 6 3 2" xfId="5606"/>
    <cellStyle name="Normal 2 3 6 3 2 2" xfId="5607"/>
    <cellStyle name="Normal 2 3 6 3 2 2 2" xfId="5608"/>
    <cellStyle name="Normal 2 3 6 3 2 2 2 2" xfId="5609"/>
    <cellStyle name="Normal 2 3 6 3 2 2 3" xfId="5610"/>
    <cellStyle name="Normal 2 3 6 3 2 3" xfId="5611"/>
    <cellStyle name="Normal 2 3 6 3 2 3 2" xfId="5612"/>
    <cellStyle name="Normal 2 3 6 3 2 3 2 2" xfId="5613"/>
    <cellStyle name="Normal 2 3 6 3 2 3 3" xfId="5614"/>
    <cellStyle name="Normal 2 3 6 3 2 4" xfId="5615"/>
    <cellStyle name="Normal 2 3 6 3 2 4 2" xfId="5616"/>
    <cellStyle name="Normal 2 3 6 3 2 5" xfId="5617"/>
    <cellStyle name="Normal 2 3 6 3 3" xfId="5618"/>
    <cellStyle name="Normal 2 3 6 3 3 2" xfId="5619"/>
    <cellStyle name="Normal 2 3 6 3 3 2 2" xfId="5620"/>
    <cellStyle name="Normal 2 3 6 3 3 3" xfId="5621"/>
    <cellStyle name="Normal 2 3 6 3 4" xfId="5622"/>
    <cellStyle name="Normal 2 3 6 3 4 2" xfId="5623"/>
    <cellStyle name="Normal 2 3 6 3 4 2 2" xfId="5624"/>
    <cellStyle name="Normal 2 3 6 3 4 3" xfId="5625"/>
    <cellStyle name="Normal 2 3 6 3 5" xfId="5626"/>
    <cellStyle name="Normal 2 3 6 3 5 2" xfId="5627"/>
    <cellStyle name="Normal 2 3 6 3 6" xfId="5628"/>
    <cellStyle name="Normal 2 3 6 4" xfId="5629"/>
    <cellStyle name="Normal 2 3 6 4 2" xfId="5630"/>
    <cellStyle name="Normal 2 3 6 4 2 2" xfId="5631"/>
    <cellStyle name="Normal 2 3 6 4 2 2 2" xfId="5632"/>
    <cellStyle name="Normal 2 3 6 4 2 3" xfId="5633"/>
    <cellStyle name="Normal 2 3 6 4 3" xfId="5634"/>
    <cellStyle name="Normal 2 3 6 4 3 2" xfId="5635"/>
    <cellStyle name="Normal 2 3 6 4 3 2 2" xfId="5636"/>
    <cellStyle name="Normal 2 3 6 4 3 3" xfId="5637"/>
    <cellStyle name="Normal 2 3 6 4 4" xfId="5638"/>
    <cellStyle name="Normal 2 3 6 4 4 2" xfId="5639"/>
    <cellStyle name="Normal 2 3 6 4 5" xfId="5640"/>
    <cellStyle name="Normal 2 3 6 5" xfId="5641"/>
    <cellStyle name="Normal 2 3 6 5 2" xfId="5642"/>
    <cellStyle name="Normal 2 3 6 5 2 2" xfId="5643"/>
    <cellStyle name="Normal 2 3 6 5 2 2 2" xfId="5644"/>
    <cellStyle name="Normal 2 3 6 5 2 3" xfId="5645"/>
    <cellStyle name="Normal 2 3 6 5 3" xfId="5646"/>
    <cellStyle name="Normal 2 3 6 5 3 2" xfId="5647"/>
    <cellStyle name="Normal 2 3 6 5 4" xfId="5648"/>
    <cellStyle name="Normal 2 3 6 6" xfId="5649"/>
    <cellStyle name="Normal 2 3 6 6 2" xfId="5650"/>
    <cellStyle name="Normal 2 3 6 7" xfId="5651"/>
    <cellStyle name="Normal 2 3 7" xfId="5652"/>
    <cellStyle name="Normal 2 3 7 2" xfId="5653"/>
    <cellStyle name="Normal 2 3 7 2 2" xfId="5654"/>
    <cellStyle name="Normal 2 3 7 2 2 2" xfId="5655"/>
    <cellStyle name="Normal 2 3 7 2 2 2 2" xfId="5656"/>
    <cellStyle name="Normal 2 3 7 2 2 3" xfId="5657"/>
    <cellStyle name="Normal 2 3 7 2 3" xfId="5658"/>
    <cellStyle name="Normal 2 3 7 2 3 2" xfId="5659"/>
    <cellStyle name="Normal 2 3 7 2 3 2 2" xfId="5660"/>
    <cellStyle name="Normal 2 3 7 2 3 3" xfId="5661"/>
    <cellStyle name="Normal 2 3 7 2 4" xfId="5662"/>
    <cellStyle name="Normal 2 3 7 2 4 2" xfId="5663"/>
    <cellStyle name="Normal 2 3 7 2 5" xfId="5664"/>
    <cellStyle name="Normal 2 3 7 3" xfId="5665"/>
    <cellStyle name="Normal 2 3 7 3 2" xfId="5666"/>
    <cellStyle name="Normal 2 3 7 3 2 2" xfId="5667"/>
    <cellStyle name="Normal 2 3 7 3 2 2 2" xfId="5668"/>
    <cellStyle name="Normal 2 3 7 3 2 3" xfId="5669"/>
    <cellStyle name="Normal 2 3 7 3 3" xfId="5670"/>
    <cellStyle name="Normal 2 3 7 3 3 2" xfId="5671"/>
    <cellStyle name="Normal 2 3 7 3 4" xfId="5672"/>
    <cellStyle name="Normal 2 3 7 4" xfId="5673"/>
    <cellStyle name="Normal 2 3 7 5" xfId="5674"/>
    <cellStyle name="Normal 2 3 7 5 2" xfId="5675"/>
    <cellStyle name="Normal 2 3 7 6" xfId="5676"/>
    <cellStyle name="Normal 2 3 8" xfId="5677"/>
    <cellStyle name="Normal 2 3 8 2" xfId="5678"/>
    <cellStyle name="Normal 2 3 8 2 2" xfId="5679"/>
    <cellStyle name="Normal 2 3 8 2 2 2" xfId="5680"/>
    <cellStyle name="Normal 2 3 8 2 2 2 2" xfId="5681"/>
    <cellStyle name="Normal 2 3 8 2 2 3" xfId="5682"/>
    <cellStyle name="Normal 2 3 8 2 3" xfId="5683"/>
    <cellStyle name="Normal 2 3 8 2 3 2" xfId="5684"/>
    <cellStyle name="Normal 2 3 8 2 3 2 2" xfId="5685"/>
    <cellStyle name="Normal 2 3 8 2 3 3" xfId="5686"/>
    <cellStyle name="Normal 2 3 8 2 4" xfId="5687"/>
    <cellStyle name="Normal 2 3 8 2 4 2" xfId="5688"/>
    <cellStyle name="Normal 2 3 8 2 5" xfId="5689"/>
    <cellStyle name="Normal 2 3 8 3" xfId="5690"/>
    <cellStyle name="Normal 2 3 8 3 2" xfId="5691"/>
    <cellStyle name="Normal 2 3 8 3 2 2" xfId="5692"/>
    <cellStyle name="Normal 2 3 8 3 2 2 2" xfId="5693"/>
    <cellStyle name="Normal 2 3 8 3 2 3" xfId="5694"/>
    <cellStyle name="Normal 2 3 8 3 3" xfId="5695"/>
    <cellStyle name="Normal 2 3 8 3 3 2" xfId="5696"/>
    <cellStyle name="Normal 2 3 8 3 4" xfId="5697"/>
    <cellStyle name="Normal 2 3 8 4" xfId="5698"/>
    <cellStyle name="Normal 2 3 8 5" xfId="5699"/>
    <cellStyle name="Normal 2 3 8 5 2" xfId="5700"/>
    <cellStyle name="Normal 2 3 8 6" xfId="5701"/>
    <cellStyle name="Normal 2 3 9" xfId="5702"/>
    <cellStyle name="Normal 2 3 9 2" xfId="5703"/>
    <cellStyle name="Normal 2 3 9 2 2" xfId="5704"/>
    <cellStyle name="Normal 2 3 9 2 2 2" xfId="5705"/>
    <cellStyle name="Normal 2 3 9 2 2 2 2" xfId="5706"/>
    <cellStyle name="Normal 2 3 9 2 2 3" xfId="5707"/>
    <cellStyle name="Normal 2 3 9 2 3" xfId="5708"/>
    <cellStyle name="Normal 2 3 9 2 3 2" xfId="5709"/>
    <cellStyle name="Normal 2 3 9 2 3 2 2" xfId="5710"/>
    <cellStyle name="Normal 2 3 9 2 3 3" xfId="5711"/>
    <cellStyle name="Normal 2 3 9 2 4" xfId="5712"/>
    <cellStyle name="Normal 2 3 9 2 4 2" xfId="5713"/>
    <cellStyle name="Normal 2 3 9 2 5" xfId="5714"/>
    <cellStyle name="Normal 2 3 9 3" xfId="5715"/>
    <cellStyle name="Normal 2 3 9 3 2" xfId="5716"/>
    <cellStyle name="Normal 2 3 9 3 2 2" xfId="5717"/>
    <cellStyle name="Normal 2 3 9 3 2 2 2" xfId="5718"/>
    <cellStyle name="Normal 2 3 9 3 2 3" xfId="5719"/>
    <cellStyle name="Normal 2 3 9 3 3" xfId="5720"/>
    <cellStyle name="Normal 2 3 9 3 3 2" xfId="5721"/>
    <cellStyle name="Normal 2 3 9 3 4" xfId="5722"/>
    <cellStyle name="Normal 2 3 9 4" xfId="5723"/>
    <cellStyle name="Normal 2 3 9 5" xfId="5724"/>
    <cellStyle name="Normal 2 3 9 5 2" xfId="5725"/>
    <cellStyle name="Normal 2 3 9 6" xfId="5726"/>
    <cellStyle name="Normal 2 30" xfId="5727"/>
    <cellStyle name="Normal 2 31" xfId="5728"/>
    <cellStyle name="Normal 2 32" xfId="5729"/>
    <cellStyle name="Normal 2 33" xfId="5730"/>
    <cellStyle name="Normal 2 34" xfId="5731"/>
    <cellStyle name="Normal 2 35" xfId="5732"/>
    <cellStyle name="Normal 2 36" xfId="5733"/>
    <cellStyle name="Normal 2 37" xfId="5734"/>
    <cellStyle name="Normal 2 38" xfId="5735"/>
    <cellStyle name="Normal 2 39" xfId="5736"/>
    <cellStyle name="Normal 2 4" xfId="5737"/>
    <cellStyle name="Normal 2 4 10" xfId="5738"/>
    <cellStyle name="Normal 2 4 10 2" xfId="5739"/>
    <cellStyle name="Normal 2 4 10 2 2" xfId="5740"/>
    <cellStyle name="Normal 2 4 10 2 2 2" xfId="5741"/>
    <cellStyle name="Normal 2 4 10 2 2 2 2" xfId="5742"/>
    <cellStyle name="Normal 2 4 10 2 2 3" xfId="5743"/>
    <cellStyle name="Normal 2 4 10 2 3" xfId="5744"/>
    <cellStyle name="Normal 2 4 10 2 3 2" xfId="5745"/>
    <cellStyle name="Normal 2 4 10 2 3 2 2" xfId="5746"/>
    <cellStyle name="Normal 2 4 10 2 3 3" xfId="5747"/>
    <cellStyle name="Normal 2 4 10 2 4" xfId="5748"/>
    <cellStyle name="Normal 2 4 10 2 4 2" xfId="5749"/>
    <cellStyle name="Normal 2 4 10 2 5" xfId="5750"/>
    <cellStyle name="Normal 2 4 10 3" xfId="5751"/>
    <cellStyle name="Normal 2 4 10 3 2" xfId="5752"/>
    <cellStyle name="Normal 2 4 10 3 2 2" xfId="5753"/>
    <cellStyle name="Normal 2 4 10 3 2 2 2" xfId="5754"/>
    <cellStyle name="Normal 2 4 10 3 2 3" xfId="5755"/>
    <cellStyle name="Normal 2 4 10 3 3" xfId="5756"/>
    <cellStyle name="Normal 2 4 10 3 3 2" xfId="5757"/>
    <cellStyle name="Normal 2 4 10 3 4" xfId="5758"/>
    <cellStyle name="Normal 2 4 10 4" xfId="5759"/>
    <cellStyle name="Normal 2 4 10 5" xfId="5760"/>
    <cellStyle name="Normal 2 4 10 5 2" xfId="5761"/>
    <cellStyle name="Normal 2 4 10 6" xfId="5762"/>
    <cellStyle name="Normal 2 4 11" xfId="5763"/>
    <cellStyle name="Normal 2 4 11 2" xfId="5764"/>
    <cellStyle name="Normal 2 4 11 2 2" xfId="5765"/>
    <cellStyle name="Normal 2 4 11 2 2 2" xfId="5766"/>
    <cellStyle name="Normal 2 4 11 2 2 2 2" xfId="5767"/>
    <cellStyle name="Normal 2 4 11 2 2 3" xfId="5768"/>
    <cellStyle name="Normal 2 4 11 2 3" xfId="5769"/>
    <cellStyle name="Normal 2 4 11 2 3 2" xfId="5770"/>
    <cellStyle name="Normal 2 4 11 2 3 2 2" xfId="5771"/>
    <cellStyle name="Normal 2 4 11 2 3 3" xfId="5772"/>
    <cellStyle name="Normal 2 4 11 2 4" xfId="5773"/>
    <cellStyle name="Normal 2 4 11 2 4 2" xfId="5774"/>
    <cellStyle name="Normal 2 4 11 2 5" xfId="5775"/>
    <cellStyle name="Normal 2 4 11 3" xfId="5776"/>
    <cellStyle name="Normal 2 4 11 3 2" xfId="5777"/>
    <cellStyle name="Normal 2 4 11 3 2 2" xfId="5778"/>
    <cellStyle name="Normal 2 4 11 3 2 2 2" xfId="5779"/>
    <cellStyle name="Normal 2 4 11 3 2 3" xfId="5780"/>
    <cellStyle name="Normal 2 4 11 3 3" xfId="5781"/>
    <cellStyle name="Normal 2 4 11 3 3 2" xfId="5782"/>
    <cellStyle name="Normal 2 4 11 3 4" xfId="5783"/>
    <cellStyle name="Normal 2 4 11 4" xfId="5784"/>
    <cellStyle name="Normal 2 4 11 5" xfId="5785"/>
    <cellStyle name="Normal 2 4 11 5 2" xfId="5786"/>
    <cellStyle name="Normal 2 4 11 6" xfId="5787"/>
    <cellStyle name="Normal 2 4 12" xfId="5788"/>
    <cellStyle name="Normal 2 4 12 2" xfId="5789"/>
    <cellStyle name="Normal 2 4 12 2 2" xfId="5790"/>
    <cellStyle name="Normal 2 4 12 2 2 2" xfId="5791"/>
    <cellStyle name="Normal 2 4 12 2 2 2 2" xfId="5792"/>
    <cellStyle name="Normal 2 4 12 2 2 3" xfId="5793"/>
    <cellStyle name="Normal 2 4 12 2 3" xfId="5794"/>
    <cellStyle name="Normal 2 4 12 2 3 2" xfId="5795"/>
    <cellStyle name="Normal 2 4 12 2 3 2 2" xfId="5796"/>
    <cellStyle name="Normal 2 4 12 2 3 3" xfId="5797"/>
    <cellStyle name="Normal 2 4 12 2 4" xfId="5798"/>
    <cellStyle name="Normal 2 4 12 2 4 2" xfId="5799"/>
    <cellStyle name="Normal 2 4 12 2 5" xfId="5800"/>
    <cellStyle name="Normal 2 4 12 3" xfId="5801"/>
    <cellStyle name="Normal 2 4 12 3 2" xfId="5802"/>
    <cellStyle name="Normal 2 4 12 3 2 2" xfId="5803"/>
    <cellStyle name="Normal 2 4 12 3 2 2 2" xfId="5804"/>
    <cellStyle name="Normal 2 4 12 3 2 3" xfId="5805"/>
    <cellStyle name="Normal 2 4 12 3 3" xfId="5806"/>
    <cellStyle name="Normal 2 4 12 3 3 2" xfId="5807"/>
    <cellStyle name="Normal 2 4 12 3 4" xfId="5808"/>
    <cellStyle name="Normal 2 4 12 4" xfId="5809"/>
    <cellStyle name="Normal 2 4 12 5" xfId="5810"/>
    <cellStyle name="Normal 2 4 12 5 2" xfId="5811"/>
    <cellStyle name="Normal 2 4 12 6" xfId="5812"/>
    <cellStyle name="Normal 2 4 13" xfId="5813"/>
    <cellStyle name="Normal 2 4 13 2" xfId="5814"/>
    <cellStyle name="Normal 2 4 13 2 2" xfId="5815"/>
    <cellStyle name="Normal 2 4 13 2 2 2" xfId="5816"/>
    <cellStyle name="Normal 2 4 13 2 2 2 2" xfId="5817"/>
    <cellStyle name="Normal 2 4 13 2 2 3" xfId="5818"/>
    <cellStyle name="Normal 2 4 13 2 3" xfId="5819"/>
    <cellStyle name="Normal 2 4 13 2 3 2" xfId="5820"/>
    <cellStyle name="Normal 2 4 13 2 3 2 2" xfId="5821"/>
    <cellStyle name="Normal 2 4 13 2 3 3" xfId="5822"/>
    <cellStyle name="Normal 2 4 13 2 4" xfId="5823"/>
    <cellStyle name="Normal 2 4 13 2 4 2" xfId="5824"/>
    <cellStyle name="Normal 2 4 13 2 5" xfId="5825"/>
    <cellStyle name="Normal 2 4 13 3" xfId="5826"/>
    <cellStyle name="Normal 2 4 13 3 2" xfId="5827"/>
    <cellStyle name="Normal 2 4 13 3 2 2" xfId="5828"/>
    <cellStyle name="Normal 2 4 13 3 2 2 2" xfId="5829"/>
    <cellStyle name="Normal 2 4 13 3 2 3" xfId="5830"/>
    <cellStyle name="Normal 2 4 13 3 3" xfId="5831"/>
    <cellStyle name="Normal 2 4 13 3 3 2" xfId="5832"/>
    <cellStyle name="Normal 2 4 13 3 4" xfId="5833"/>
    <cellStyle name="Normal 2 4 13 4" xfId="5834"/>
    <cellStyle name="Normal 2 4 13 5" xfId="5835"/>
    <cellStyle name="Normal 2 4 13 5 2" xfId="5836"/>
    <cellStyle name="Normal 2 4 13 6" xfId="5837"/>
    <cellStyle name="Normal 2 4 14" xfId="5838"/>
    <cellStyle name="Normal 2 4 2" xfId="5839"/>
    <cellStyle name="Normal 2 4 2 2" xfId="5840"/>
    <cellStyle name="Normal 2 4 2 2 2" xfId="5841"/>
    <cellStyle name="Normal 2 4 2 2 2 2" xfId="5842"/>
    <cellStyle name="Normal 2 4 2 2 2 2 2" xfId="5843"/>
    <cellStyle name="Normal 2 4 2 2 2 2 2 2" xfId="5844"/>
    <cellStyle name="Normal 2 4 2 2 2 2 3" xfId="5845"/>
    <cellStyle name="Normal 2 4 2 2 2 3" xfId="5846"/>
    <cellStyle name="Normal 2 4 2 2 2 3 2" xfId="5847"/>
    <cellStyle name="Normal 2 4 2 2 2 3 2 2" xfId="5848"/>
    <cellStyle name="Normal 2 4 2 2 2 3 3" xfId="5849"/>
    <cellStyle name="Normal 2 4 2 2 2 4" xfId="5850"/>
    <cellStyle name="Normal 2 4 2 2 2 4 2" xfId="5851"/>
    <cellStyle name="Normal 2 4 2 2 2 5" xfId="5852"/>
    <cellStyle name="Normal 2 4 2 2 3" xfId="5853"/>
    <cellStyle name="Normal 2 4 2 2 3 2" xfId="5854"/>
    <cellStyle name="Normal 2 4 2 2 3 2 2" xfId="5855"/>
    <cellStyle name="Normal 2 4 2 2 3 3" xfId="5856"/>
    <cellStyle name="Normal 2 4 2 2 4" xfId="5857"/>
    <cellStyle name="Normal 2 4 2 2 4 2" xfId="5858"/>
    <cellStyle name="Normal 2 4 2 2 4 2 2" xfId="5859"/>
    <cellStyle name="Normal 2 4 2 2 4 3" xfId="5860"/>
    <cellStyle name="Normal 2 4 2 2 5" xfId="5861"/>
    <cellStyle name="Normal 2 4 2 2 5 2" xfId="5862"/>
    <cellStyle name="Normal 2 4 2 2 6" xfId="5863"/>
    <cellStyle name="Normal 2 4 2 3" xfId="5864"/>
    <cellStyle name="Normal 2 4 2 4" xfId="5865"/>
    <cellStyle name="Normal 2 4 3" xfId="5866"/>
    <cellStyle name="Normal 2 4 3 2" xfId="5867"/>
    <cellStyle name="Normal 2 4 3 2 2" xfId="5868"/>
    <cellStyle name="Normal 2 4 3 2 2 2" xfId="5869"/>
    <cellStyle name="Normal 2 4 3 2 2 2 2" xfId="5870"/>
    <cellStyle name="Normal 2 4 3 2 2 2 2 2" xfId="5871"/>
    <cellStyle name="Normal 2 4 3 2 2 2 3" xfId="5872"/>
    <cellStyle name="Normal 2 4 3 2 2 3" xfId="5873"/>
    <cellStyle name="Normal 2 4 3 2 2 3 2" xfId="5874"/>
    <cellStyle name="Normal 2 4 3 2 2 3 2 2" xfId="5875"/>
    <cellStyle name="Normal 2 4 3 2 2 3 3" xfId="5876"/>
    <cellStyle name="Normal 2 4 3 2 2 4" xfId="5877"/>
    <cellStyle name="Normal 2 4 3 2 2 4 2" xfId="5878"/>
    <cellStyle name="Normal 2 4 3 2 2 5" xfId="5879"/>
    <cellStyle name="Normal 2 4 3 2 3" xfId="5880"/>
    <cellStyle name="Normal 2 4 3 2 3 2" xfId="5881"/>
    <cellStyle name="Normal 2 4 3 2 3 2 2" xfId="5882"/>
    <cellStyle name="Normal 2 4 3 2 3 3" xfId="5883"/>
    <cellStyle name="Normal 2 4 3 2 4" xfId="5884"/>
    <cellStyle name="Normal 2 4 3 2 4 2" xfId="5885"/>
    <cellStyle name="Normal 2 4 3 2 4 2 2" xfId="5886"/>
    <cellStyle name="Normal 2 4 3 2 4 3" xfId="5887"/>
    <cellStyle name="Normal 2 4 3 2 5" xfId="5888"/>
    <cellStyle name="Normal 2 4 3 2 5 2" xfId="5889"/>
    <cellStyle name="Normal 2 4 3 2 6" xfId="5890"/>
    <cellStyle name="Normal 2 4 3 3" xfId="5891"/>
    <cellStyle name="Normal 2 4 3 4" xfId="5892"/>
    <cellStyle name="Normal 2 4 3 5" xfId="5893"/>
    <cellStyle name="Normal 2 4 4" xfId="5894"/>
    <cellStyle name="Normal 2 4 4 2" xfId="5895"/>
    <cellStyle name="Normal 2 4 4 2 2" xfId="5896"/>
    <cellStyle name="Normal 2 4 4 2 2 2" xfId="5897"/>
    <cellStyle name="Normal 2 4 4 2 2 2 2" xfId="5898"/>
    <cellStyle name="Normal 2 4 4 2 2 2 2 2" xfId="5899"/>
    <cellStyle name="Normal 2 4 4 2 2 2 3" xfId="5900"/>
    <cellStyle name="Normal 2 4 4 2 2 3" xfId="5901"/>
    <cellStyle name="Normal 2 4 4 2 2 3 2" xfId="5902"/>
    <cellStyle name="Normal 2 4 4 2 2 3 2 2" xfId="5903"/>
    <cellStyle name="Normal 2 4 4 2 2 3 3" xfId="5904"/>
    <cellStyle name="Normal 2 4 4 2 2 4" xfId="5905"/>
    <cellStyle name="Normal 2 4 4 2 2 4 2" xfId="5906"/>
    <cellStyle name="Normal 2 4 4 2 2 5" xfId="5907"/>
    <cellStyle name="Normal 2 4 4 2 3" xfId="5908"/>
    <cellStyle name="Normal 2 4 4 2 3 2" xfId="5909"/>
    <cellStyle name="Normal 2 4 4 2 3 2 2" xfId="5910"/>
    <cellStyle name="Normal 2 4 4 2 3 3" xfId="5911"/>
    <cellStyle name="Normal 2 4 4 2 4" xfId="5912"/>
    <cellStyle name="Normal 2 4 4 2 4 2" xfId="5913"/>
    <cellStyle name="Normal 2 4 4 2 4 2 2" xfId="5914"/>
    <cellStyle name="Normal 2 4 4 2 4 3" xfId="5915"/>
    <cellStyle name="Normal 2 4 4 2 5" xfId="5916"/>
    <cellStyle name="Normal 2 4 4 2 5 2" xfId="5917"/>
    <cellStyle name="Normal 2 4 4 2 6" xfId="5918"/>
    <cellStyle name="Normal 2 4 4 3" xfId="5919"/>
    <cellStyle name="Normal 2 4 4 4" xfId="5920"/>
    <cellStyle name="Normal 2 4 4 5" xfId="5921"/>
    <cellStyle name="Normal 2 4 5" xfId="5922"/>
    <cellStyle name="Normal 2 4 5 2" xfId="5923"/>
    <cellStyle name="Normal 2 4 5 2 2" xfId="5924"/>
    <cellStyle name="Normal 2 4 5 2 2 2" xfId="5925"/>
    <cellStyle name="Normal 2 4 5 2 2 2 2" xfId="5926"/>
    <cellStyle name="Normal 2 4 5 2 2 2 2 2" xfId="5927"/>
    <cellStyle name="Normal 2 4 5 2 2 2 3" xfId="5928"/>
    <cellStyle name="Normal 2 4 5 2 2 3" xfId="5929"/>
    <cellStyle name="Normal 2 4 5 2 2 3 2" xfId="5930"/>
    <cellStyle name="Normal 2 4 5 2 2 3 2 2" xfId="5931"/>
    <cellStyle name="Normal 2 4 5 2 2 3 3" xfId="5932"/>
    <cellStyle name="Normal 2 4 5 2 2 4" xfId="5933"/>
    <cellStyle name="Normal 2 4 5 2 2 4 2" xfId="5934"/>
    <cellStyle name="Normal 2 4 5 2 2 5" xfId="5935"/>
    <cellStyle name="Normal 2 4 5 2 3" xfId="5936"/>
    <cellStyle name="Normal 2 4 5 2 3 2" xfId="5937"/>
    <cellStyle name="Normal 2 4 5 2 3 2 2" xfId="5938"/>
    <cellStyle name="Normal 2 4 5 2 3 3" xfId="5939"/>
    <cellStyle name="Normal 2 4 5 2 4" xfId="5940"/>
    <cellStyle name="Normal 2 4 5 2 4 2" xfId="5941"/>
    <cellStyle name="Normal 2 4 5 2 4 2 2" xfId="5942"/>
    <cellStyle name="Normal 2 4 5 2 4 3" xfId="5943"/>
    <cellStyle name="Normal 2 4 5 2 5" xfId="5944"/>
    <cellStyle name="Normal 2 4 5 2 5 2" xfId="5945"/>
    <cellStyle name="Normal 2 4 5 2 6" xfId="5946"/>
    <cellStyle name="Normal 2 4 5 3" xfId="5947"/>
    <cellStyle name="Normal 2 4 5 3 2" xfId="5948"/>
    <cellStyle name="Normal 2 4 5 3 2 2" xfId="5949"/>
    <cellStyle name="Normal 2 4 5 3 2 2 2" xfId="5950"/>
    <cellStyle name="Normal 2 4 5 3 2 3" xfId="5951"/>
    <cellStyle name="Normal 2 4 5 3 3" xfId="5952"/>
    <cellStyle name="Normal 2 4 5 3 3 2" xfId="5953"/>
    <cellStyle name="Normal 2 4 5 3 3 2 2" xfId="5954"/>
    <cellStyle name="Normal 2 4 5 3 3 3" xfId="5955"/>
    <cellStyle name="Normal 2 4 5 3 4" xfId="5956"/>
    <cellStyle name="Normal 2 4 5 3 4 2" xfId="5957"/>
    <cellStyle name="Normal 2 4 5 3 5" xfId="5958"/>
    <cellStyle name="Normal 2 4 5 4" xfId="5959"/>
    <cellStyle name="Normal 2 4 5 4 2" xfId="5960"/>
    <cellStyle name="Normal 2 4 5 4 2 2" xfId="5961"/>
    <cellStyle name="Normal 2 4 5 4 2 2 2" xfId="5962"/>
    <cellStyle name="Normal 2 4 5 4 2 3" xfId="5963"/>
    <cellStyle name="Normal 2 4 5 4 3" xfId="5964"/>
    <cellStyle name="Normal 2 4 5 4 3 2" xfId="5965"/>
    <cellStyle name="Normal 2 4 5 4 4" xfId="5966"/>
    <cellStyle name="Normal 2 4 5 5" xfId="5967"/>
    <cellStyle name="Normal 2 4 5 6" xfId="5968"/>
    <cellStyle name="Normal 2 4 5 6 2" xfId="5969"/>
    <cellStyle name="Normal 2 4 5 7" xfId="5970"/>
    <cellStyle name="Normal 2 4 6" xfId="5971"/>
    <cellStyle name="Normal 2 4 6 2" xfId="5972"/>
    <cellStyle name="Normal 2 4 6 2 2" xfId="5973"/>
    <cellStyle name="Normal 2 4 6 2 2 2" xfId="5974"/>
    <cellStyle name="Normal 2 4 6 2 2 2 2" xfId="5975"/>
    <cellStyle name="Normal 2 4 6 2 2 3" xfId="5976"/>
    <cellStyle name="Normal 2 4 6 2 3" xfId="5977"/>
    <cellStyle name="Normal 2 4 6 2 3 2" xfId="5978"/>
    <cellStyle name="Normal 2 4 6 2 3 2 2" xfId="5979"/>
    <cellStyle name="Normal 2 4 6 2 3 3" xfId="5980"/>
    <cellStyle name="Normal 2 4 6 2 4" xfId="5981"/>
    <cellStyle name="Normal 2 4 6 2 4 2" xfId="5982"/>
    <cellStyle name="Normal 2 4 6 2 5" xfId="5983"/>
    <cellStyle name="Normal 2 4 6 3" xfId="5984"/>
    <cellStyle name="Normal 2 4 6 3 2" xfId="5985"/>
    <cellStyle name="Normal 2 4 6 3 2 2" xfId="5986"/>
    <cellStyle name="Normal 2 4 6 3 2 2 2" xfId="5987"/>
    <cellStyle name="Normal 2 4 6 3 2 3" xfId="5988"/>
    <cellStyle name="Normal 2 4 6 3 3" xfId="5989"/>
    <cellStyle name="Normal 2 4 6 3 3 2" xfId="5990"/>
    <cellStyle name="Normal 2 4 6 3 4" xfId="5991"/>
    <cellStyle name="Normal 2 4 6 4" xfId="5992"/>
    <cellStyle name="Normal 2 4 6 5" xfId="5993"/>
    <cellStyle name="Normal 2 4 6 5 2" xfId="5994"/>
    <cellStyle name="Normal 2 4 6 6" xfId="5995"/>
    <cellStyle name="Normal 2 4 7" xfId="5996"/>
    <cellStyle name="Normal 2 4 7 2" xfId="5997"/>
    <cellStyle name="Normal 2 4 7 2 2" xfId="5998"/>
    <cellStyle name="Normal 2 4 7 2 2 2" xfId="5999"/>
    <cellStyle name="Normal 2 4 7 2 2 2 2" xfId="6000"/>
    <cellStyle name="Normal 2 4 7 2 2 3" xfId="6001"/>
    <cellStyle name="Normal 2 4 7 2 3" xfId="6002"/>
    <cellStyle name="Normal 2 4 7 2 3 2" xfId="6003"/>
    <cellStyle name="Normal 2 4 7 2 3 2 2" xfId="6004"/>
    <cellStyle name="Normal 2 4 7 2 3 3" xfId="6005"/>
    <cellStyle name="Normal 2 4 7 2 4" xfId="6006"/>
    <cellStyle name="Normal 2 4 7 2 4 2" xfId="6007"/>
    <cellStyle name="Normal 2 4 7 2 5" xfId="6008"/>
    <cellStyle name="Normal 2 4 7 3" xfId="6009"/>
    <cellStyle name="Normal 2 4 7 3 2" xfId="6010"/>
    <cellStyle name="Normal 2 4 7 3 2 2" xfId="6011"/>
    <cellStyle name="Normal 2 4 7 3 2 2 2" xfId="6012"/>
    <cellStyle name="Normal 2 4 7 3 2 3" xfId="6013"/>
    <cellStyle name="Normal 2 4 7 3 3" xfId="6014"/>
    <cellStyle name="Normal 2 4 7 3 3 2" xfId="6015"/>
    <cellStyle name="Normal 2 4 7 3 4" xfId="6016"/>
    <cellStyle name="Normal 2 4 7 4" xfId="6017"/>
    <cellStyle name="Normal 2 4 7 5" xfId="6018"/>
    <cellStyle name="Normal 2 4 7 5 2" xfId="6019"/>
    <cellStyle name="Normal 2 4 7 6" xfId="6020"/>
    <cellStyle name="Normal 2 4 8" xfId="6021"/>
    <cellStyle name="Normal 2 4 8 2" xfId="6022"/>
    <cellStyle name="Normal 2 4 8 2 2" xfId="6023"/>
    <cellStyle name="Normal 2 4 8 2 2 2" xfId="6024"/>
    <cellStyle name="Normal 2 4 8 2 2 2 2" xfId="6025"/>
    <cellStyle name="Normal 2 4 8 2 2 3" xfId="6026"/>
    <cellStyle name="Normal 2 4 8 2 3" xfId="6027"/>
    <cellStyle name="Normal 2 4 8 2 3 2" xfId="6028"/>
    <cellStyle name="Normal 2 4 8 2 3 2 2" xfId="6029"/>
    <cellStyle name="Normal 2 4 8 2 3 3" xfId="6030"/>
    <cellStyle name="Normal 2 4 8 2 4" xfId="6031"/>
    <cellStyle name="Normal 2 4 8 2 4 2" xfId="6032"/>
    <cellStyle name="Normal 2 4 8 2 5" xfId="6033"/>
    <cellStyle name="Normal 2 4 8 3" xfId="6034"/>
    <cellStyle name="Normal 2 4 8 3 2" xfId="6035"/>
    <cellStyle name="Normal 2 4 8 3 2 2" xfId="6036"/>
    <cellStyle name="Normal 2 4 8 3 2 2 2" xfId="6037"/>
    <cellStyle name="Normal 2 4 8 3 2 3" xfId="6038"/>
    <cellStyle name="Normal 2 4 8 3 3" xfId="6039"/>
    <cellStyle name="Normal 2 4 8 3 3 2" xfId="6040"/>
    <cellStyle name="Normal 2 4 8 3 4" xfId="6041"/>
    <cellStyle name="Normal 2 4 8 4" xfId="6042"/>
    <cellStyle name="Normal 2 4 8 5" xfId="6043"/>
    <cellStyle name="Normal 2 4 8 5 2" xfId="6044"/>
    <cellStyle name="Normal 2 4 8 6" xfId="6045"/>
    <cellStyle name="Normal 2 4 9" xfId="6046"/>
    <cellStyle name="Normal 2 4 9 2" xfId="6047"/>
    <cellStyle name="Normal 2 4 9 2 2" xfId="6048"/>
    <cellStyle name="Normal 2 4 9 2 2 2" xfId="6049"/>
    <cellStyle name="Normal 2 4 9 2 2 2 2" xfId="6050"/>
    <cellStyle name="Normal 2 4 9 2 2 3" xfId="6051"/>
    <cellStyle name="Normal 2 4 9 2 3" xfId="6052"/>
    <cellStyle name="Normal 2 4 9 2 3 2" xfId="6053"/>
    <cellStyle name="Normal 2 4 9 2 3 2 2" xfId="6054"/>
    <cellStyle name="Normal 2 4 9 2 3 3" xfId="6055"/>
    <cellStyle name="Normal 2 4 9 2 4" xfId="6056"/>
    <cellStyle name="Normal 2 4 9 2 4 2" xfId="6057"/>
    <cellStyle name="Normal 2 4 9 2 5" xfId="6058"/>
    <cellStyle name="Normal 2 4 9 3" xfId="6059"/>
    <cellStyle name="Normal 2 4 9 3 2" xfId="6060"/>
    <cellStyle name="Normal 2 4 9 3 2 2" xfId="6061"/>
    <cellStyle name="Normal 2 4 9 3 2 2 2" xfId="6062"/>
    <cellStyle name="Normal 2 4 9 3 2 3" xfId="6063"/>
    <cellStyle name="Normal 2 4 9 3 3" xfId="6064"/>
    <cellStyle name="Normal 2 4 9 3 3 2" xfId="6065"/>
    <cellStyle name="Normal 2 4 9 3 4" xfId="6066"/>
    <cellStyle name="Normal 2 4 9 4" xfId="6067"/>
    <cellStyle name="Normal 2 4 9 5" xfId="6068"/>
    <cellStyle name="Normal 2 4 9 5 2" xfId="6069"/>
    <cellStyle name="Normal 2 4 9 6" xfId="6070"/>
    <cellStyle name="Normal 2 40" xfId="6071"/>
    <cellStyle name="Normal 2 41" xfId="6072"/>
    <cellStyle name="Normal 2 42" xfId="6073"/>
    <cellStyle name="Normal 2 43" xfId="6074"/>
    <cellStyle name="Normal 2 44" xfId="6075"/>
    <cellStyle name="Normal 2 45" xfId="6076"/>
    <cellStyle name="Normal 2 45 2" xfId="6077"/>
    <cellStyle name="Normal 2 45 2 2" xfId="6078"/>
    <cellStyle name="Normal 2 45 2 2 2" xfId="6079"/>
    <cellStyle name="Normal 2 45 2 2 2 2" xfId="6080"/>
    <cellStyle name="Normal 2 45 2 2 3" xfId="6081"/>
    <cellStyle name="Normal 2 45 2 3" xfId="6082"/>
    <cellStyle name="Normal 2 45 2 3 2" xfId="6083"/>
    <cellStyle name="Normal 2 45 2 3 2 2" xfId="6084"/>
    <cellStyle name="Normal 2 45 2 3 3" xfId="6085"/>
    <cellStyle name="Normal 2 45 2 4" xfId="6086"/>
    <cellStyle name="Normal 2 45 2 4 2" xfId="6087"/>
    <cellStyle name="Normal 2 45 2 5" xfId="6088"/>
    <cellStyle name="Normal 2 45 3" xfId="6089"/>
    <cellStyle name="Normal 2 45 3 2" xfId="6090"/>
    <cellStyle name="Normal 2 45 3 2 2" xfId="6091"/>
    <cellStyle name="Normal 2 45 3 3" xfId="6092"/>
    <cellStyle name="Normal 2 45 3 4" xfId="6093"/>
    <cellStyle name="Normal 2 45 4" xfId="6094"/>
    <cellStyle name="Normal 2 45 4 2" xfId="6095"/>
    <cellStyle name="Normal 2 45 4 2 2" xfId="6096"/>
    <cellStyle name="Normal 2 45 4 3" xfId="6097"/>
    <cellStyle name="Normal 2 45 5" xfId="6098"/>
    <cellStyle name="Normal 2 45 5 2" xfId="6099"/>
    <cellStyle name="Normal 2 45 6" xfId="6100"/>
    <cellStyle name="Normal 2 46" xfId="6101"/>
    <cellStyle name="Normal 2 46 2" xfId="6102"/>
    <cellStyle name="Normal 2 46 2 2" xfId="6103"/>
    <cellStyle name="Normal 2 46 2 2 2" xfId="6104"/>
    <cellStyle name="Normal 2 46 2 2 2 2" xfId="6105"/>
    <cellStyle name="Normal 2 46 2 2 3" xfId="6106"/>
    <cellStyle name="Normal 2 46 2 3" xfId="6107"/>
    <cellStyle name="Normal 2 46 2 3 2" xfId="6108"/>
    <cellStyle name="Normal 2 46 2 3 2 2" xfId="6109"/>
    <cellStyle name="Normal 2 46 2 3 3" xfId="6110"/>
    <cellStyle name="Normal 2 46 2 4" xfId="6111"/>
    <cellStyle name="Normal 2 46 2 4 2" xfId="6112"/>
    <cellStyle name="Normal 2 46 2 5" xfId="6113"/>
    <cellStyle name="Normal 2 46 3" xfId="6114"/>
    <cellStyle name="Normal 2 46 3 2" xfId="6115"/>
    <cellStyle name="Normal 2 46 3 2 2" xfId="6116"/>
    <cellStyle name="Normal 2 46 3 3" xfId="6117"/>
    <cellStyle name="Normal 2 46 4" xfId="6118"/>
    <cellStyle name="Normal 2 46 4 2" xfId="6119"/>
    <cellStyle name="Normal 2 46 4 2 2" xfId="6120"/>
    <cellStyle name="Normal 2 46 4 3" xfId="6121"/>
    <cellStyle name="Normal 2 46 5" xfId="6122"/>
    <cellStyle name="Normal 2 46 5 2" xfId="6123"/>
    <cellStyle name="Normal 2 46 6" xfId="6124"/>
    <cellStyle name="Normal 2 47" xfId="6125"/>
    <cellStyle name="Normal 2 47 2" xfId="6126"/>
    <cellStyle name="Normal 2 47 2 2" xfId="6127"/>
    <cellStyle name="Normal 2 47 2 2 2" xfId="6128"/>
    <cellStyle name="Normal 2 47 2 2 2 2" xfId="6129"/>
    <cellStyle name="Normal 2 47 2 2 3" xfId="6130"/>
    <cellStyle name="Normal 2 47 2 3" xfId="6131"/>
    <cellStyle name="Normal 2 47 2 3 2" xfId="6132"/>
    <cellStyle name="Normal 2 47 2 3 2 2" xfId="6133"/>
    <cellStyle name="Normal 2 47 2 3 3" xfId="6134"/>
    <cellStyle name="Normal 2 47 2 4" xfId="6135"/>
    <cellStyle name="Normal 2 47 2 4 2" xfId="6136"/>
    <cellStyle name="Normal 2 47 2 5" xfId="6137"/>
    <cellStyle name="Normal 2 47 3" xfId="6138"/>
    <cellStyle name="Normal 2 47 3 2" xfId="6139"/>
    <cellStyle name="Normal 2 47 3 2 2" xfId="6140"/>
    <cellStyle name="Normal 2 47 3 3" xfId="6141"/>
    <cellStyle name="Normal 2 47 4" xfId="6142"/>
    <cellStyle name="Normal 2 47 4 2" xfId="6143"/>
    <cellStyle name="Normal 2 47 4 2 2" xfId="6144"/>
    <cellStyle name="Normal 2 47 4 3" xfId="6145"/>
    <cellStyle name="Normal 2 47 5" xfId="6146"/>
    <cellStyle name="Normal 2 47 5 2" xfId="6147"/>
    <cellStyle name="Normal 2 47 6" xfId="6148"/>
    <cellStyle name="Normal 2 48" xfId="6149"/>
    <cellStyle name="Normal 2 48 2" xfId="6150"/>
    <cellStyle name="Normal 2 48 2 2" xfId="6151"/>
    <cellStyle name="Normal 2 48 2 2 2" xfId="6152"/>
    <cellStyle name="Normal 2 48 2 2 2 2" xfId="6153"/>
    <cellStyle name="Normal 2 48 2 2 3" xfId="6154"/>
    <cellStyle name="Normal 2 48 2 3" xfId="6155"/>
    <cellStyle name="Normal 2 48 2 3 2" xfId="6156"/>
    <cellStyle name="Normal 2 48 2 3 2 2" xfId="6157"/>
    <cellStyle name="Normal 2 48 2 3 3" xfId="6158"/>
    <cellStyle name="Normal 2 48 2 4" xfId="6159"/>
    <cellStyle name="Normal 2 48 2 4 2" xfId="6160"/>
    <cellStyle name="Normal 2 48 2 5" xfId="6161"/>
    <cellStyle name="Normal 2 48 3" xfId="6162"/>
    <cellStyle name="Normal 2 48 3 2" xfId="6163"/>
    <cellStyle name="Normal 2 48 3 2 2" xfId="6164"/>
    <cellStyle name="Normal 2 48 3 3" xfId="6165"/>
    <cellStyle name="Normal 2 48 4" xfId="6166"/>
    <cellStyle name="Normal 2 48 4 2" xfId="6167"/>
    <cellStyle name="Normal 2 48 4 2 2" xfId="6168"/>
    <cellStyle name="Normal 2 48 4 3" xfId="6169"/>
    <cellStyle name="Normal 2 48 5" xfId="6170"/>
    <cellStyle name="Normal 2 48 5 2" xfId="6171"/>
    <cellStyle name="Normal 2 48 6" xfId="6172"/>
    <cellStyle name="Normal 2 49" xfId="6173"/>
    <cellStyle name="Normal 2 49 2" xfId="6174"/>
    <cellStyle name="Normal 2 49 2 2" xfId="6175"/>
    <cellStyle name="Normal 2 49 2 2 2" xfId="6176"/>
    <cellStyle name="Normal 2 49 2 3" xfId="6177"/>
    <cellStyle name="Normal 2 49 3" xfId="6178"/>
    <cellStyle name="Normal 2 49 3 2" xfId="6179"/>
    <cellStyle name="Normal 2 49 3 2 2" xfId="6180"/>
    <cellStyle name="Normal 2 49 3 3" xfId="6181"/>
    <cellStyle name="Normal 2 49 4" xfId="6182"/>
    <cellStyle name="Normal 2 49 4 2" xfId="6183"/>
    <cellStyle name="Normal 2 49 5" xfId="6184"/>
    <cellStyle name="Normal 2 5" xfId="6185"/>
    <cellStyle name="Normal 2 5 10" xfId="6186"/>
    <cellStyle name="Normal 2 5 11" xfId="6187"/>
    <cellStyle name="Normal 2 5 12" xfId="6188"/>
    <cellStyle name="Normal 2 5 13" xfId="6189"/>
    <cellStyle name="Normal 2 5 14" xfId="6190"/>
    <cellStyle name="Normal 2 5 15" xfId="6191"/>
    <cellStyle name="Normal 2 5 16" xfId="6192"/>
    <cellStyle name="Normal 2 5 17" xfId="6193"/>
    <cellStyle name="Normal 2 5 2" xfId="6194"/>
    <cellStyle name="Normal 2 5 2 10" xfId="6195"/>
    <cellStyle name="Normal 2 5 2 2" xfId="6196"/>
    <cellStyle name="Normal 2 5 2 2 2" xfId="6197"/>
    <cellStyle name="Normal 2 5 2 2 3" xfId="6198"/>
    <cellStyle name="Normal 2 5 2 2 3 2" xfId="6199"/>
    <cellStyle name="Normal 2 5 2 2 3 2 2" xfId="6200"/>
    <cellStyle name="Normal 2 5 2 2 3 2 2 2" xfId="6201"/>
    <cellStyle name="Normal 2 5 2 2 3 2 3" xfId="6202"/>
    <cellStyle name="Normal 2 5 2 2 3 3" xfId="6203"/>
    <cellStyle name="Normal 2 5 2 2 3 3 2" xfId="6204"/>
    <cellStyle name="Normal 2 5 2 2 3 3 2 2" xfId="6205"/>
    <cellStyle name="Normal 2 5 2 2 3 3 3" xfId="6206"/>
    <cellStyle name="Normal 2 5 2 2 3 4" xfId="6207"/>
    <cellStyle name="Normal 2 5 2 2 3 4 2" xfId="6208"/>
    <cellStyle name="Normal 2 5 2 2 3 5" xfId="6209"/>
    <cellStyle name="Normal 2 5 2 2 4" xfId="6210"/>
    <cellStyle name="Normal 2 5 2 2 4 2" xfId="6211"/>
    <cellStyle name="Normal 2 5 2 2 4 2 2" xfId="6212"/>
    <cellStyle name="Normal 2 5 2 2 4 3" xfId="6213"/>
    <cellStyle name="Normal 2 5 2 2 5" xfId="6214"/>
    <cellStyle name="Normal 2 5 2 2 5 2" xfId="6215"/>
    <cellStyle name="Normal 2 5 2 2 5 2 2" xfId="6216"/>
    <cellStyle name="Normal 2 5 2 2 5 3" xfId="6217"/>
    <cellStyle name="Normal 2 5 2 2 6" xfId="6218"/>
    <cellStyle name="Normal 2 5 2 2 6 2" xfId="6219"/>
    <cellStyle name="Normal 2 5 2 2 7" xfId="6220"/>
    <cellStyle name="Normal 2 5 2 3" xfId="6221"/>
    <cellStyle name="Normal 2 5 2 3 2" xfId="6222"/>
    <cellStyle name="Normal 2 5 2 3 2 2" xfId="6223"/>
    <cellStyle name="Normal 2 5 2 3 2 2 2" xfId="6224"/>
    <cellStyle name="Normal 2 5 2 3 2 2 2 2" xfId="6225"/>
    <cellStyle name="Normal 2 5 2 3 2 2 3" xfId="6226"/>
    <cellStyle name="Normal 2 5 2 3 2 3" xfId="6227"/>
    <cellStyle name="Normal 2 5 2 3 2 3 2" xfId="6228"/>
    <cellStyle name="Normal 2 5 2 3 2 3 2 2" xfId="6229"/>
    <cellStyle name="Normal 2 5 2 3 2 3 3" xfId="6230"/>
    <cellStyle name="Normal 2 5 2 3 2 4" xfId="6231"/>
    <cellStyle name="Normal 2 5 2 3 2 4 2" xfId="6232"/>
    <cellStyle name="Normal 2 5 2 3 2 5" xfId="6233"/>
    <cellStyle name="Normal 2 5 2 3 3" xfId="6234"/>
    <cellStyle name="Normal 2 5 2 3 3 2" xfId="6235"/>
    <cellStyle name="Normal 2 5 2 3 3 2 2" xfId="6236"/>
    <cellStyle name="Normal 2 5 2 3 3 3" xfId="6237"/>
    <cellStyle name="Normal 2 5 2 3 4" xfId="6238"/>
    <cellStyle name="Normal 2 5 2 3 4 2" xfId="6239"/>
    <cellStyle name="Normal 2 5 2 3 4 2 2" xfId="6240"/>
    <cellStyle name="Normal 2 5 2 3 4 3" xfId="6241"/>
    <cellStyle name="Normal 2 5 2 3 5" xfId="6242"/>
    <cellStyle name="Normal 2 5 2 3 5 2" xfId="6243"/>
    <cellStyle name="Normal 2 5 2 3 6" xfId="6244"/>
    <cellStyle name="Normal 2 5 2 4" xfId="6245"/>
    <cellStyle name="Normal 2 5 2 4 2" xfId="6246"/>
    <cellStyle name="Normal 2 5 2 4 2 2" xfId="6247"/>
    <cellStyle name="Normal 2 5 2 4 2 2 2" xfId="6248"/>
    <cellStyle name="Normal 2 5 2 4 2 2 2 2" xfId="6249"/>
    <cellStyle name="Normal 2 5 2 4 2 2 3" xfId="6250"/>
    <cellStyle name="Normal 2 5 2 4 2 3" xfId="6251"/>
    <cellStyle name="Normal 2 5 2 4 2 3 2" xfId="6252"/>
    <cellStyle name="Normal 2 5 2 4 2 3 2 2" xfId="6253"/>
    <cellStyle name="Normal 2 5 2 4 2 3 3" xfId="6254"/>
    <cellStyle name="Normal 2 5 2 4 2 4" xfId="6255"/>
    <cellStyle name="Normal 2 5 2 4 2 4 2" xfId="6256"/>
    <cellStyle name="Normal 2 5 2 4 2 5" xfId="6257"/>
    <cellStyle name="Normal 2 5 2 4 3" xfId="6258"/>
    <cellStyle name="Normal 2 5 2 4 3 2" xfId="6259"/>
    <cellStyle name="Normal 2 5 2 4 3 2 2" xfId="6260"/>
    <cellStyle name="Normal 2 5 2 4 3 3" xfId="6261"/>
    <cellStyle name="Normal 2 5 2 4 4" xfId="6262"/>
    <cellStyle name="Normal 2 5 2 4 4 2" xfId="6263"/>
    <cellStyle name="Normal 2 5 2 4 4 2 2" xfId="6264"/>
    <cellStyle name="Normal 2 5 2 4 4 3" xfId="6265"/>
    <cellStyle name="Normal 2 5 2 4 5" xfId="6266"/>
    <cellStyle name="Normal 2 5 2 4 5 2" xfId="6267"/>
    <cellStyle name="Normal 2 5 2 4 6" xfId="6268"/>
    <cellStyle name="Normal 2 5 2 5" xfId="6269"/>
    <cellStyle name="Normal 2 5 2 5 2" xfId="6270"/>
    <cellStyle name="Normal 2 5 2 5 2 2" xfId="6271"/>
    <cellStyle name="Normal 2 5 2 5 2 2 2" xfId="6272"/>
    <cellStyle name="Normal 2 5 2 5 2 2 2 2" xfId="6273"/>
    <cellStyle name="Normal 2 5 2 5 2 2 3" xfId="6274"/>
    <cellStyle name="Normal 2 5 2 5 2 3" xfId="6275"/>
    <cellStyle name="Normal 2 5 2 5 2 3 2" xfId="6276"/>
    <cellStyle name="Normal 2 5 2 5 2 3 2 2" xfId="6277"/>
    <cellStyle name="Normal 2 5 2 5 2 3 3" xfId="6278"/>
    <cellStyle name="Normal 2 5 2 5 2 4" xfId="6279"/>
    <cellStyle name="Normal 2 5 2 5 2 4 2" xfId="6280"/>
    <cellStyle name="Normal 2 5 2 5 2 5" xfId="6281"/>
    <cellStyle name="Normal 2 5 2 5 3" xfId="6282"/>
    <cellStyle name="Normal 2 5 2 5 3 2" xfId="6283"/>
    <cellStyle name="Normal 2 5 2 5 3 2 2" xfId="6284"/>
    <cellStyle name="Normal 2 5 2 5 3 3" xfId="6285"/>
    <cellStyle name="Normal 2 5 2 5 4" xfId="6286"/>
    <cellStyle name="Normal 2 5 2 5 4 2" xfId="6287"/>
    <cellStyle name="Normal 2 5 2 5 4 2 2" xfId="6288"/>
    <cellStyle name="Normal 2 5 2 5 4 3" xfId="6289"/>
    <cellStyle name="Normal 2 5 2 5 5" xfId="6290"/>
    <cellStyle name="Normal 2 5 2 5 5 2" xfId="6291"/>
    <cellStyle name="Normal 2 5 2 5 6" xfId="6292"/>
    <cellStyle name="Normal 2 5 2 6" xfId="6293"/>
    <cellStyle name="Normal 2 5 2 6 2" xfId="6294"/>
    <cellStyle name="Normal 2 5 2 6 2 2" xfId="6295"/>
    <cellStyle name="Normal 2 5 2 6 2 2 2" xfId="6296"/>
    <cellStyle name="Normal 2 5 2 6 2 3" xfId="6297"/>
    <cellStyle name="Normal 2 5 2 6 3" xfId="6298"/>
    <cellStyle name="Normal 2 5 2 6 3 2" xfId="6299"/>
    <cellStyle name="Normal 2 5 2 6 3 2 2" xfId="6300"/>
    <cellStyle name="Normal 2 5 2 6 3 3" xfId="6301"/>
    <cellStyle name="Normal 2 5 2 6 4" xfId="6302"/>
    <cellStyle name="Normal 2 5 2 6 4 2" xfId="6303"/>
    <cellStyle name="Normal 2 5 2 6 5" xfId="6304"/>
    <cellStyle name="Normal 2 5 2 7" xfId="6305"/>
    <cellStyle name="Normal 2 5 2 7 2" xfId="6306"/>
    <cellStyle name="Normal 2 5 2 7 2 2" xfId="6307"/>
    <cellStyle name="Normal 2 5 2 7 3" xfId="6308"/>
    <cellStyle name="Normal 2 5 2 8" xfId="6309"/>
    <cellStyle name="Normal 2 5 2 8 2" xfId="6310"/>
    <cellStyle name="Normal 2 5 2 8 2 2" xfId="6311"/>
    <cellStyle name="Normal 2 5 2 8 3" xfId="6312"/>
    <cellStyle name="Normal 2 5 2 9" xfId="6313"/>
    <cellStyle name="Normal 2 5 2 9 2" xfId="6314"/>
    <cellStyle name="Normal 2 5 3" xfId="6315"/>
    <cellStyle name="Normal 2 5 4" xfId="6316"/>
    <cellStyle name="Normal 2 5 5" xfId="6317"/>
    <cellStyle name="Normal 2 5 6" xfId="6318"/>
    <cellStyle name="Normal 2 5 7" xfId="6319"/>
    <cellStyle name="Normal 2 5 8" xfId="6320"/>
    <cellStyle name="Normal 2 5 9" xfId="6321"/>
    <cellStyle name="Normal 2 50" xfId="6322"/>
    <cellStyle name="Normal 2 50 2" xfId="6323"/>
    <cellStyle name="Normal 2 50 2 2" xfId="6324"/>
    <cellStyle name="Normal 2 50 3" xfId="6325"/>
    <cellStyle name="Normal 2 51" xfId="6326"/>
    <cellStyle name="Normal 2 51 2" xfId="6327"/>
    <cellStyle name="Normal 2 52" xfId="6328"/>
    <cellStyle name="Normal 2 52 2" xfId="6329"/>
    <cellStyle name="Normal 2 53" xfId="6330"/>
    <cellStyle name="Normal 2 53 2" xfId="6331"/>
    <cellStyle name="Normal 2 54" xfId="6332"/>
    <cellStyle name="Normal 2 54 2" xfId="6333"/>
    <cellStyle name="Normal 2 6" xfId="6334"/>
    <cellStyle name="Normal 2 6 10" xfId="6335"/>
    <cellStyle name="Normal 2 6 11" xfId="6336"/>
    <cellStyle name="Normal 2 6 12" xfId="6337"/>
    <cellStyle name="Normal 2 6 13" xfId="6338"/>
    <cellStyle name="Normal 2 6 14" xfId="6339"/>
    <cellStyle name="Normal 2 6 15" xfId="6340"/>
    <cellStyle name="Normal 2 6 16" xfId="6341"/>
    <cellStyle name="Normal 2 6 17" xfId="6342"/>
    <cellStyle name="Normal 2 6 17 2" xfId="6343"/>
    <cellStyle name="Normal 2 6 17 2 2" xfId="6344"/>
    <cellStyle name="Normal 2 6 17 2 2 2" xfId="6345"/>
    <cellStyle name="Normal 2 6 17 2 2 2 2" xfId="6346"/>
    <cellStyle name="Normal 2 6 17 2 2 3" xfId="6347"/>
    <cellStyle name="Normal 2 6 17 2 3" xfId="6348"/>
    <cellStyle name="Normal 2 6 17 2 3 2" xfId="6349"/>
    <cellStyle name="Normal 2 6 17 2 3 2 2" xfId="6350"/>
    <cellStyle name="Normal 2 6 17 2 3 3" xfId="6351"/>
    <cellStyle name="Normal 2 6 17 2 4" xfId="6352"/>
    <cellStyle name="Normal 2 6 17 2 4 2" xfId="6353"/>
    <cellStyle name="Normal 2 6 17 2 5" xfId="6354"/>
    <cellStyle name="Normal 2 6 17 3" xfId="6355"/>
    <cellStyle name="Normal 2 6 17 3 2" xfId="6356"/>
    <cellStyle name="Normal 2 6 17 3 2 2" xfId="6357"/>
    <cellStyle name="Normal 2 6 17 3 3" xfId="6358"/>
    <cellStyle name="Normal 2 6 17 4" xfId="6359"/>
    <cellStyle name="Normal 2 6 17 4 2" xfId="6360"/>
    <cellStyle name="Normal 2 6 17 4 2 2" xfId="6361"/>
    <cellStyle name="Normal 2 6 17 4 3" xfId="6362"/>
    <cellStyle name="Normal 2 6 17 5" xfId="6363"/>
    <cellStyle name="Normal 2 6 17 5 2" xfId="6364"/>
    <cellStyle name="Normal 2 6 17 6" xfId="6365"/>
    <cellStyle name="Normal 2 6 18" xfId="6366"/>
    <cellStyle name="Normal 2 6 18 2" xfId="6367"/>
    <cellStyle name="Normal 2 6 18 2 2" xfId="6368"/>
    <cellStyle name="Normal 2 6 18 2 2 2" xfId="6369"/>
    <cellStyle name="Normal 2 6 18 2 2 2 2" xfId="6370"/>
    <cellStyle name="Normal 2 6 18 2 2 3" xfId="6371"/>
    <cellStyle name="Normal 2 6 18 2 3" xfId="6372"/>
    <cellStyle name="Normal 2 6 18 2 3 2" xfId="6373"/>
    <cellStyle name="Normal 2 6 18 2 3 2 2" xfId="6374"/>
    <cellStyle name="Normal 2 6 18 2 3 3" xfId="6375"/>
    <cellStyle name="Normal 2 6 18 2 4" xfId="6376"/>
    <cellStyle name="Normal 2 6 18 2 4 2" xfId="6377"/>
    <cellStyle name="Normal 2 6 18 2 5" xfId="6378"/>
    <cellStyle name="Normal 2 6 18 3" xfId="6379"/>
    <cellStyle name="Normal 2 6 18 3 2" xfId="6380"/>
    <cellStyle name="Normal 2 6 18 3 2 2" xfId="6381"/>
    <cellStyle name="Normal 2 6 18 3 3" xfId="6382"/>
    <cellStyle name="Normal 2 6 18 4" xfId="6383"/>
    <cellStyle name="Normal 2 6 18 4 2" xfId="6384"/>
    <cellStyle name="Normal 2 6 18 4 2 2" xfId="6385"/>
    <cellStyle name="Normal 2 6 18 4 3" xfId="6386"/>
    <cellStyle name="Normal 2 6 18 5" xfId="6387"/>
    <cellStyle name="Normal 2 6 18 5 2" xfId="6388"/>
    <cellStyle name="Normal 2 6 18 6" xfId="6389"/>
    <cellStyle name="Normal 2 6 19" xfId="6390"/>
    <cellStyle name="Normal 2 6 19 2" xfId="6391"/>
    <cellStyle name="Normal 2 6 19 2 2" xfId="6392"/>
    <cellStyle name="Normal 2 6 19 2 2 2" xfId="6393"/>
    <cellStyle name="Normal 2 6 19 2 3" xfId="6394"/>
    <cellStyle name="Normal 2 6 19 3" xfId="6395"/>
    <cellStyle name="Normal 2 6 19 3 2" xfId="6396"/>
    <cellStyle name="Normal 2 6 19 3 2 2" xfId="6397"/>
    <cellStyle name="Normal 2 6 19 3 3" xfId="6398"/>
    <cellStyle name="Normal 2 6 19 4" xfId="6399"/>
    <cellStyle name="Normal 2 6 19 4 2" xfId="6400"/>
    <cellStyle name="Normal 2 6 19 5" xfId="6401"/>
    <cellStyle name="Normal 2 6 2" xfId="6402"/>
    <cellStyle name="Normal 2 6 2 2" xfId="6403"/>
    <cellStyle name="Normal 2 6 2 3" xfId="6404"/>
    <cellStyle name="Normal 2 6 2 3 2" xfId="6405"/>
    <cellStyle name="Normal 2 6 2 3 2 2" xfId="6406"/>
    <cellStyle name="Normal 2 6 2 3 2 2 2" xfId="6407"/>
    <cellStyle name="Normal 2 6 2 3 2 2 2 2" xfId="6408"/>
    <cellStyle name="Normal 2 6 2 3 2 2 3" xfId="6409"/>
    <cellStyle name="Normal 2 6 2 3 2 3" xfId="6410"/>
    <cellStyle name="Normal 2 6 2 3 2 3 2" xfId="6411"/>
    <cellStyle name="Normal 2 6 2 3 2 3 2 2" xfId="6412"/>
    <cellStyle name="Normal 2 6 2 3 2 3 3" xfId="6413"/>
    <cellStyle name="Normal 2 6 2 3 2 4" xfId="6414"/>
    <cellStyle name="Normal 2 6 2 3 2 4 2" xfId="6415"/>
    <cellStyle name="Normal 2 6 2 3 2 5" xfId="6416"/>
    <cellStyle name="Normal 2 6 2 3 3" xfId="6417"/>
    <cellStyle name="Normal 2 6 2 3 3 2" xfId="6418"/>
    <cellStyle name="Normal 2 6 2 3 3 2 2" xfId="6419"/>
    <cellStyle name="Normal 2 6 2 3 3 3" xfId="6420"/>
    <cellStyle name="Normal 2 6 2 3 4" xfId="6421"/>
    <cellStyle name="Normal 2 6 2 3 4 2" xfId="6422"/>
    <cellStyle name="Normal 2 6 2 3 4 2 2" xfId="6423"/>
    <cellStyle name="Normal 2 6 2 3 4 3" xfId="6424"/>
    <cellStyle name="Normal 2 6 2 3 5" xfId="6425"/>
    <cellStyle name="Normal 2 6 2 3 5 2" xfId="6426"/>
    <cellStyle name="Normal 2 6 2 3 6" xfId="6427"/>
    <cellStyle name="Normal 2 6 2 4" xfId="6428"/>
    <cellStyle name="Normal 2 6 2 4 2" xfId="6429"/>
    <cellStyle name="Normal 2 6 2 4 2 2" xfId="6430"/>
    <cellStyle name="Normal 2 6 2 4 2 2 2" xfId="6431"/>
    <cellStyle name="Normal 2 6 2 4 2 2 2 2" xfId="6432"/>
    <cellStyle name="Normal 2 6 2 4 2 2 3" xfId="6433"/>
    <cellStyle name="Normal 2 6 2 4 2 3" xfId="6434"/>
    <cellStyle name="Normal 2 6 2 4 2 3 2" xfId="6435"/>
    <cellStyle name="Normal 2 6 2 4 2 3 2 2" xfId="6436"/>
    <cellStyle name="Normal 2 6 2 4 2 3 3" xfId="6437"/>
    <cellStyle name="Normal 2 6 2 4 2 4" xfId="6438"/>
    <cellStyle name="Normal 2 6 2 4 2 4 2" xfId="6439"/>
    <cellStyle name="Normal 2 6 2 4 2 5" xfId="6440"/>
    <cellStyle name="Normal 2 6 2 4 3" xfId="6441"/>
    <cellStyle name="Normal 2 6 2 4 3 2" xfId="6442"/>
    <cellStyle name="Normal 2 6 2 4 3 2 2" xfId="6443"/>
    <cellStyle name="Normal 2 6 2 4 3 3" xfId="6444"/>
    <cellStyle name="Normal 2 6 2 4 4" xfId="6445"/>
    <cellStyle name="Normal 2 6 2 4 4 2" xfId="6446"/>
    <cellStyle name="Normal 2 6 2 4 4 2 2" xfId="6447"/>
    <cellStyle name="Normal 2 6 2 4 4 3" xfId="6448"/>
    <cellStyle name="Normal 2 6 2 4 5" xfId="6449"/>
    <cellStyle name="Normal 2 6 2 4 5 2" xfId="6450"/>
    <cellStyle name="Normal 2 6 2 4 6" xfId="6451"/>
    <cellStyle name="Normal 2 6 2 5" xfId="6452"/>
    <cellStyle name="Normal 2 6 2 5 2" xfId="6453"/>
    <cellStyle name="Normal 2 6 2 5 2 2" xfId="6454"/>
    <cellStyle name="Normal 2 6 2 5 2 2 2" xfId="6455"/>
    <cellStyle name="Normal 2 6 2 5 2 3" xfId="6456"/>
    <cellStyle name="Normal 2 6 2 5 3" xfId="6457"/>
    <cellStyle name="Normal 2 6 2 5 3 2" xfId="6458"/>
    <cellStyle name="Normal 2 6 2 5 3 2 2" xfId="6459"/>
    <cellStyle name="Normal 2 6 2 5 3 3" xfId="6460"/>
    <cellStyle name="Normal 2 6 2 5 4" xfId="6461"/>
    <cellStyle name="Normal 2 6 2 5 4 2" xfId="6462"/>
    <cellStyle name="Normal 2 6 2 5 5" xfId="6463"/>
    <cellStyle name="Normal 2 6 2 6" xfId="6464"/>
    <cellStyle name="Normal 2 6 2 6 2" xfId="6465"/>
    <cellStyle name="Normal 2 6 2 6 2 2" xfId="6466"/>
    <cellStyle name="Normal 2 6 2 6 3" xfId="6467"/>
    <cellStyle name="Normal 2 6 2 7" xfId="6468"/>
    <cellStyle name="Normal 2 6 2 7 2" xfId="6469"/>
    <cellStyle name="Normal 2 6 2 7 2 2" xfId="6470"/>
    <cellStyle name="Normal 2 6 2 7 3" xfId="6471"/>
    <cellStyle name="Normal 2 6 2 8" xfId="6472"/>
    <cellStyle name="Normal 2 6 2 8 2" xfId="6473"/>
    <cellStyle name="Normal 2 6 2 9" xfId="6474"/>
    <cellStyle name="Normal 2 6 20" xfId="6475"/>
    <cellStyle name="Normal 2 6 20 2" xfId="6476"/>
    <cellStyle name="Normal 2 6 20 2 2" xfId="6477"/>
    <cellStyle name="Normal 2 6 20 2 2 2" xfId="6478"/>
    <cellStyle name="Normal 2 6 20 2 3" xfId="6479"/>
    <cellStyle name="Normal 2 6 20 3" xfId="6480"/>
    <cellStyle name="Normal 2 6 20 3 2" xfId="6481"/>
    <cellStyle name="Normal 2 6 20 4" xfId="6482"/>
    <cellStyle name="Normal 2 6 21" xfId="6483"/>
    <cellStyle name="Normal 2 6 21 2" xfId="6484"/>
    <cellStyle name="Normal 2 6 3" xfId="6485"/>
    <cellStyle name="Normal 2 6 3 2" xfId="6486"/>
    <cellStyle name="Normal 2 6 3 3" xfId="6487"/>
    <cellStyle name="Normal 2 6 3 3 2" xfId="6488"/>
    <cellStyle name="Normal 2 6 3 3 2 2" xfId="6489"/>
    <cellStyle name="Normal 2 6 3 3 2 2 2" xfId="6490"/>
    <cellStyle name="Normal 2 6 3 3 2 3" xfId="6491"/>
    <cellStyle name="Normal 2 6 3 3 3" xfId="6492"/>
    <cellStyle name="Normal 2 6 3 3 3 2" xfId="6493"/>
    <cellStyle name="Normal 2 6 3 3 3 2 2" xfId="6494"/>
    <cellStyle name="Normal 2 6 3 3 3 3" xfId="6495"/>
    <cellStyle name="Normal 2 6 3 3 4" xfId="6496"/>
    <cellStyle name="Normal 2 6 3 3 4 2" xfId="6497"/>
    <cellStyle name="Normal 2 6 3 3 5" xfId="6498"/>
    <cellStyle name="Normal 2 6 3 4" xfId="6499"/>
    <cellStyle name="Normal 2 6 3 4 2" xfId="6500"/>
    <cellStyle name="Normal 2 6 3 4 2 2" xfId="6501"/>
    <cellStyle name="Normal 2 6 3 4 3" xfId="6502"/>
    <cellStyle name="Normal 2 6 3 5" xfId="6503"/>
    <cellStyle name="Normal 2 6 3 5 2" xfId="6504"/>
    <cellStyle name="Normal 2 6 3 5 2 2" xfId="6505"/>
    <cellStyle name="Normal 2 6 3 5 3" xfId="6506"/>
    <cellStyle name="Normal 2 6 3 6" xfId="6507"/>
    <cellStyle name="Normal 2 6 3 6 2" xfId="6508"/>
    <cellStyle name="Normal 2 6 3 7" xfId="6509"/>
    <cellStyle name="Normal 2 6 4" xfId="6510"/>
    <cellStyle name="Normal 2 6 5" xfId="6511"/>
    <cellStyle name="Normal 2 6 6" xfId="6512"/>
    <cellStyle name="Normal 2 6 7" xfId="6513"/>
    <cellStyle name="Normal 2 6 8" xfId="6514"/>
    <cellStyle name="Normal 2 6 9" xfId="6515"/>
    <cellStyle name="Normal 2 7" xfId="6516"/>
    <cellStyle name="Normal 2 7 2" xfId="6517"/>
    <cellStyle name="Normal 2 8" xfId="6518"/>
    <cellStyle name="Normal 2 8 2" xfId="6519"/>
    <cellStyle name="Normal 2 8 3" xfId="6520"/>
    <cellStyle name="Normal 2 8 4" xfId="6521"/>
    <cellStyle name="Normal 2 8 4 2" xfId="6522"/>
    <cellStyle name="Normal 2 9" xfId="6523"/>
    <cellStyle name="Normal 2 9 2" xfId="6524"/>
    <cellStyle name="Normal 2 9 2 2" xfId="6525"/>
    <cellStyle name="Normal 2 9 2 3" xfId="6526"/>
    <cellStyle name="Normal 2 9 2 3 2" xfId="6527"/>
    <cellStyle name="Normal 2 9 2 3 2 2" xfId="6528"/>
    <cellStyle name="Normal 2 9 2 3 2 2 2" xfId="6529"/>
    <cellStyle name="Normal 2 9 2 3 2 3" xfId="6530"/>
    <cellStyle name="Normal 2 9 2 3 3" xfId="6531"/>
    <cellStyle name="Normal 2 9 2 3 3 2" xfId="6532"/>
    <cellStyle name="Normal 2 9 2 3 3 2 2" xfId="6533"/>
    <cellStyle name="Normal 2 9 2 3 3 3" xfId="6534"/>
    <cellStyle name="Normal 2 9 2 3 4" xfId="6535"/>
    <cellStyle name="Normal 2 9 2 3 4 2" xfId="6536"/>
    <cellStyle name="Normal 2 9 2 3 5" xfId="6537"/>
    <cellStyle name="Normal 2 9 2 4" xfId="6538"/>
    <cellStyle name="Normal 2 9 2 4 2" xfId="6539"/>
    <cellStyle name="Normal 2 9 2 4 2 2" xfId="6540"/>
    <cellStyle name="Normal 2 9 2 4 3" xfId="6541"/>
    <cellStyle name="Normal 2 9 2 5" xfId="6542"/>
    <cellStyle name="Normal 2 9 2 5 2" xfId="6543"/>
    <cellStyle name="Normal 2 9 2 5 2 2" xfId="6544"/>
    <cellStyle name="Normal 2 9 2 5 3" xfId="6545"/>
    <cellStyle name="Normal 2 9 2 6" xfId="6546"/>
    <cellStyle name="Normal 2 9 2 6 2" xfId="6547"/>
    <cellStyle name="Normal 2 9 2 7" xfId="6548"/>
    <cellStyle name="Normal 2 9 3" xfId="6549"/>
    <cellStyle name="Normal 2 9 3 2" xfId="6550"/>
    <cellStyle name="Normal 2 9 3 2 2" xfId="6551"/>
    <cellStyle name="Normal 2 9 3 2 2 2" xfId="6552"/>
    <cellStyle name="Normal 2 9 3 2 2 2 2" xfId="6553"/>
    <cellStyle name="Normal 2 9 3 2 2 3" xfId="6554"/>
    <cellStyle name="Normal 2 9 3 2 3" xfId="6555"/>
    <cellStyle name="Normal 2 9 3 2 3 2" xfId="6556"/>
    <cellStyle name="Normal 2 9 3 2 3 2 2" xfId="6557"/>
    <cellStyle name="Normal 2 9 3 2 3 3" xfId="6558"/>
    <cellStyle name="Normal 2 9 3 2 4" xfId="6559"/>
    <cellStyle name="Normal 2 9 3 2 4 2" xfId="6560"/>
    <cellStyle name="Normal 2 9 3 2 5" xfId="6561"/>
    <cellStyle name="Normal 2 9 3 3" xfId="6562"/>
    <cellStyle name="Normal 2 9 3 3 2" xfId="6563"/>
    <cellStyle name="Normal 2 9 3 3 2 2" xfId="6564"/>
    <cellStyle name="Normal 2 9 3 3 3" xfId="6565"/>
    <cellStyle name="Normal 2 9 3 4" xfId="6566"/>
    <cellStyle name="Normal 2 9 3 4 2" xfId="6567"/>
    <cellStyle name="Normal 2 9 3 4 2 2" xfId="6568"/>
    <cellStyle name="Normal 2 9 3 4 3" xfId="6569"/>
    <cellStyle name="Normal 2 9 3 5" xfId="6570"/>
    <cellStyle name="Normal 2 9 3 5 2" xfId="6571"/>
    <cellStyle name="Normal 2 9 3 6" xfId="6572"/>
    <cellStyle name="Normal 2 9 4" xfId="6573"/>
    <cellStyle name="Normal 2 9 4 2" xfId="6574"/>
    <cellStyle name="Normal 2 9 4 2 2" xfId="6575"/>
    <cellStyle name="Normal 2 9 4 2 2 2" xfId="6576"/>
    <cellStyle name="Normal 2 9 4 2 3" xfId="6577"/>
    <cellStyle name="Normal 2 9 4 3" xfId="6578"/>
    <cellStyle name="Normal 2 9 4 3 2" xfId="6579"/>
    <cellStyle name="Normal 2 9 4 3 2 2" xfId="6580"/>
    <cellStyle name="Normal 2 9 4 3 3" xfId="6581"/>
    <cellStyle name="Normal 2 9 4 4" xfId="6582"/>
    <cellStyle name="Normal 2 9 4 4 2" xfId="6583"/>
    <cellStyle name="Normal 2 9 4 5" xfId="6584"/>
    <cellStyle name="Normal 2 9 5" xfId="6585"/>
    <cellStyle name="Normal 2 9 5 2" xfId="6586"/>
    <cellStyle name="Normal 2 9 5 2 2" xfId="6587"/>
    <cellStyle name="Normal 2 9 5 2 2 2" xfId="6588"/>
    <cellStyle name="Normal 2 9 5 2 3" xfId="6589"/>
    <cellStyle name="Normal 2 9 5 3" xfId="6590"/>
    <cellStyle name="Normal 2 9 5 3 2" xfId="6591"/>
    <cellStyle name="Normal 2 9 5 4" xfId="6592"/>
    <cellStyle name="Normal 2 9 6" xfId="6593"/>
    <cellStyle name="Normal 2 9 6 2" xfId="6594"/>
    <cellStyle name="Normal 2_ELC" xfId="6595"/>
    <cellStyle name="Normal 20" xfId="6596"/>
    <cellStyle name="Normal 20 2" xfId="6597"/>
    <cellStyle name="Normal 20 3" xfId="6598"/>
    <cellStyle name="Normal 20 4" xfId="6599"/>
    <cellStyle name="Normal 21" xfId="6600"/>
    <cellStyle name="Normal 21 2" xfId="6601"/>
    <cellStyle name="Normal 21 2 2" xfId="6602"/>
    <cellStyle name="Normal 21 3" xfId="6603"/>
    <cellStyle name="Normal 21 4" xfId="6604"/>
    <cellStyle name="Normal 21 5" xfId="6605"/>
    <cellStyle name="Normal 21 5 2" xfId="6606"/>
    <cellStyle name="Normal 21_Scen_XBase" xfId="6607"/>
    <cellStyle name="Normal 22" xfId="6608"/>
    <cellStyle name="Normal 22 2" xfId="6609"/>
    <cellStyle name="Normal 23" xfId="6610"/>
    <cellStyle name="Normal 23 2" xfId="6611"/>
    <cellStyle name="Normal 23 3" xfId="6612"/>
    <cellStyle name="Normal 24" xfId="6613"/>
    <cellStyle name="Normal 24 10" xfId="6614"/>
    <cellStyle name="Normal 24 11" xfId="6615"/>
    <cellStyle name="Normal 24 12" xfId="6616"/>
    <cellStyle name="Normal 24 13" xfId="6617"/>
    <cellStyle name="Normal 24 14" xfId="6618"/>
    <cellStyle name="Normal 24 15" xfId="6619"/>
    <cellStyle name="Normal 24 16" xfId="6620"/>
    <cellStyle name="Normal 24 17" xfId="6621"/>
    <cellStyle name="Normal 24 18" xfId="6622"/>
    <cellStyle name="Normal 24 19" xfId="6623"/>
    <cellStyle name="Normal 24 2" xfId="6624"/>
    <cellStyle name="Normal 24 20" xfId="6625"/>
    <cellStyle name="Normal 24 21" xfId="6626"/>
    <cellStyle name="Normal 24 22" xfId="6627"/>
    <cellStyle name="Normal 24 3" xfId="6628"/>
    <cellStyle name="Normal 24 4" xfId="6629"/>
    <cellStyle name="Normal 24 5" xfId="6630"/>
    <cellStyle name="Normal 24 6" xfId="6631"/>
    <cellStyle name="Normal 24 7" xfId="6632"/>
    <cellStyle name="Normal 24 8" xfId="6633"/>
    <cellStyle name="Normal 24 9" xfId="6634"/>
    <cellStyle name="Normal 25" xfId="6635"/>
    <cellStyle name="Normal 25 2" xfId="6636"/>
    <cellStyle name="Normal 25 3" xfId="6637"/>
    <cellStyle name="Normal 26" xfId="6638"/>
    <cellStyle name="Normal 26 2" xfId="6639"/>
    <cellStyle name="Normal 26 3" xfId="6640"/>
    <cellStyle name="Normal 27" xfId="6641"/>
    <cellStyle name="Normal 27 2" xfId="6642"/>
    <cellStyle name="Normal 28" xfId="6643"/>
    <cellStyle name="Normal 29" xfId="6644"/>
    <cellStyle name="Normal 3" xfId="6645"/>
    <cellStyle name="Normal 3 10" xfId="6646"/>
    <cellStyle name="Normal 3 11" xfId="6647"/>
    <cellStyle name="Normal 3 12" xfId="6648"/>
    <cellStyle name="Normal 3 13" xfId="6649"/>
    <cellStyle name="Normal 3 14" xfId="6650"/>
    <cellStyle name="Normal 3 15" xfId="6651"/>
    <cellStyle name="Normal 3 16" xfId="6652"/>
    <cellStyle name="Normal 3 17" xfId="6653"/>
    <cellStyle name="Normal 3 18" xfId="6654"/>
    <cellStyle name="Normal 3 19" xfId="6655"/>
    <cellStyle name="Normal 3 2" xfId="6656"/>
    <cellStyle name="Normal 3 2 10" xfId="6657"/>
    <cellStyle name="Normal 3 2 11" xfId="6658"/>
    <cellStyle name="Normal 3 2 11 2" xfId="6659"/>
    <cellStyle name="Normal 3 2 11 2 2" xfId="6660"/>
    <cellStyle name="Normal 3 2 11 2 2 2" xfId="6661"/>
    <cellStyle name="Normal 3 2 11 2 2 2 2" xfId="6662"/>
    <cellStyle name="Normal 3 2 11 2 2 3" xfId="6663"/>
    <cellStyle name="Normal 3 2 11 2 3" xfId="6664"/>
    <cellStyle name="Normal 3 2 11 2 3 2" xfId="6665"/>
    <cellStyle name="Normal 3 2 11 2 3 2 2" xfId="6666"/>
    <cellStyle name="Normal 3 2 11 2 3 3" xfId="6667"/>
    <cellStyle name="Normal 3 2 11 2 4" xfId="6668"/>
    <cellStyle name="Normal 3 2 11 2 4 2" xfId="6669"/>
    <cellStyle name="Normal 3 2 11 2 5" xfId="6670"/>
    <cellStyle name="Normal 3 2 11 3" xfId="6671"/>
    <cellStyle name="Normal 3 2 11 3 2" xfId="6672"/>
    <cellStyle name="Normal 3 2 11 3 2 2" xfId="6673"/>
    <cellStyle name="Normal 3 2 11 3 3" xfId="6674"/>
    <cellStyle name="Normal 3 2 11 4" xfId="6675"/>
    <cellStyle name="Normal 3 2 11 4 2" xfId="6676"/>
    <cellStyle name="Normal 3 2 11 4 2 2" xfId="6677"/>
    <cellStyle name="Normal 3 2 11 4 3" xfId="6678"/>
    <cellStyle name="Normal 3 2 11 5" xfId="6679"/>
    <cellStyle name="Normal 3 2 11 5 2" xfId="6680"/>
    <cellStyle name="Normal 3 2 11 6" xfId="6681"/>
    <cellStyle name="Normal 3 2 12" xfId="6682"/>
    <cellStyle name="Normal 3 2 13" xfId="6683"/>
    <cellStyle name="Normal 3 2 2" xfId="6684"/>
    <cellStyle name="Normal 3 2 2 2" xfId="6685"/>
    <cellStyle name="Normal 3 2 2 2 2" xfId="6686"/>
    <cellStyle name="Normal 3 2 2 3" xfId="6687"/>
    <cellStyle name="Normal 3 2 2 4" xfId="6688"/>
    <cellStyle name="Normal 3 2 2 4 2" xfId="6689"/>
    <cellStyle name="Normal 3 2 2 4 2 2" xfId="6690"/>
    <cellStyle name="Normal 3 2 2 4 2 2 2" xfId="6691"/>
    <cellStyle name="Normal 3 2 2 4 2 2 2 2" xfId="6692"/>
    <cellStyle name="Normal 3 2 2 4 2 2 3" xfId="6693"/>
    <cellStyle name="Normal 3 2 2 4 2 3" xfId="6694"/>
    <cellStyle name="Normal 3 2 2 4 2 3 2" xfId="6695"/>
    <cellStyle name="Normal 3 2 2 4 2 3 2 2" xfId="6696"/>
    <cellStyle name="Normal 3 2 2 4 2 3 3" xfId="6697"/>
    <cellStyle name="Normal 3 2 2 4 2 4" xfId="6698"/>
    <cellStyle name="Normal 3 2 2 4 2 4 2" xfId="6699"/>
    <cellStyle name="Normal 3 2 2 4 2 5" xfId="6700"/>
    <cellStyle name="Normal 3 2 2 4 3" xfId="6701"/>
    <cellStyle name="Normal 3 2 2 4 3 2" xfId="6702"/>
    <cellStyle name="Normal 3 2 2 4 3 2 2" xfId="6703"/>
    <cellStyle name="Normal 3 2 2 4 3 3" xfId="6704"/>
    <cellStyle name="Normal 3 2 2 4 4" xfId="6705"/>
    <cellStyle name="Normal 3 2 2 4 4 2" xfId="6706"/>
    <cellStyle name="Normal 3 2 2 4 4 2 2" xfId="6707"/>
    <cellStyle name="Normal 3 2 2 4 4 3" xfId="6708"/>
    <cellStyle name="Normal 3 2 2 4 5" xfId="6709"/>
    <cellStyle name="Normal 3 2 2 4 5 2" xfId="6710"/>
    <cellStyle name="Normal 3 2 2 4 6" xfId="6711"/>
    <cellStyle name="Normal 3 2 3" xfId="6712"/>
    <cellStyle name="Normal 3 2 3 2" xfId="6713"/>
    <cellStyle name="Normal 3 2 3 3" xfId="6714"/>
    <cellStyle name="Normal 3 2 3 3 2" xfId="6715"/>
    <cellStyle name="Normal 3 2 3 3 2 2" xfId="6716"/>
    <cellStyle name="Normal 3 2 3 3 2 2 2" xfId="6717"/>
    <cellStyle name="Normal 3 2 3 3 2 3" xfId="6718"/>
    <cellStyle name="Normal 3 2 3 3 3" xfId="6719"/>
    <cellStyle name="Normal 3 2 3 3 3 2" xfId="6720"/>
    <cellStyle name="Normal 3 2 3 3 3 2 2" xfId="6721"/>
    <cellStyle name="Normal 3 2 3 3 3 3" xfId="6722"/>
    <cellStyle name="Normal 3 2 3 3 4" xfId="6723"/>
    <cellStyle name="Normal 3 2 3 3 4 2" xfId="6724"/>
    <cellStyle name="Normal 3 2 3 3 5" xfId="6725"/>
    <cellStyle name="Normal 3 2 3 4" xfId="6726"/>
    <cellStyle name="Normal 3 2 3 4 2" xfId="6727"/>
    <cellStyle name="Normal 3 2 3 4 2 2" xfId="6728"/>
    <cellStyle name="Normal 3 2 3 4 2 2 2" xfId="6729"/>
    <cellStyle name="Normal 3 2 3 4 2 3" xfId="6730"/>
    <cellStyle name="Normal 3 2 3 4 3" xfId="6731"/>
    <cellStyle name="Normal 3 2 3 4 3 2" xfId="6732"/>
    <cellStyle name="Normal 3 2 3 4 4" xfId="6733"/>
    <cellStyle name="Normal 3 2 3 5" xfId="6734"/>
    <cellStyle name="Normal 3 2 3 5 2" xfId="6735"/>
    <cellStyle name="Normal 3 2 4" xfId="6736"/>
    <cellStyle name="Normal 3 2 4 2" xfId="6737"/>
    <cellStyle name="Normal 3 2 4 3" xfId="6738"/>
    <cellStyle name="Normal 3 2 5" xfId="6739"/>
    <cellStyle name="Normal 3 2 6" xfId="6740"/>
    <cellStyle name="Normal 3 2 7" xfId="6741"/>
    <cellStyle name="Normal 3 2 8" xfId="6742"/>
    <cellStyle name="Normal 3 2 9" xfId="6743"/>
    <cellStyle name="Normal 3 2 9 2" xfId="6744"/>
    <cellStyle name="Normal 3 2 9 2 2" xfId="6745"/>
    <cellStyle name="Normal 3 2 9 2 2 2" xfId="6746"/>
    <cellStyle name="Normal 3 2 9 2 2 2 2" xfId="6747"/>
    <cellStyle name="Normal 3 2 9 2 2 2 2 2" xfId="6748"/>
    <cellStyle name="Normal 3 2 9 2 2 2 3" xfId="6749"/>
    <cellStyle name="Normal 3 2 9 2 2 3" xfId="6750"/>
    <cellStyle name="Normal 3 2 9 2 2 3 2" xfId="6751"/>
    <cellStyle name="Normal 3 2 9 2 2 3 2 2" xfId="6752"/>
    <cellStyle name="Normal 3 2 9 2 2 3 3" xfId="6753"/>
    <cellStyle name="Normal 3 2 9 2 2 4" xfId="6754"/>
    <cellStyle name="Normal 3 2 9 2 2 4 2" xfId="6755"/>
    <cellStyle name="Normal 3 2 9 2 2 5" xfId="6756"/>
    <cellStyle name="Normal 3 2 9 2 3" xfId="6757"/>
    <cellStyle name="Normal 3 2 9 2 3 2" xfId="6758"/>
    <cellStyle name="Normal 3 2 9 2 3 2 2" xfId="6759"/>
    <cellStyle name="Normal 3 2 9 2 3 3" xfId="6760"/>
    <cellStyle name="Normal 3 2 9 2 4" xfId="6761"/>
    <cellStyle name="Normal 3 2 9 2 4 2" xfId="6762"/>
    <cellStyle name="Normal 3 2 9 2 4 2 2" xfId="6763"/>
    <cellStyle name="Normal 3 2 9 2 4 3" xfId="6764"/>
    <cellStyle name="Normal 3 2 9 2 5" xfId="6765"/>
    <cellStyle name="Normal 3 2 9 2 5 2" xfId="6766"/>
    <cellStyle name="Normal 3 2 9 2 6" xfId="6767"/>
    <cellStyle name="Normal 3 2 9 3" xfId="6768"/>
    <cellStyle name="Normal 3 2 9 4" xfId="6769"/>
    <cellStyle name="Normal 3 2 9 4 2" xfId="6770"/>
    <cellStyle name="Normal 3 2 9 4 2 2" xfId="6771"/>
    <cellStyle name="Normal 3 2 9 4 3" xfId="6772"/>
    <cellStyle name="Normal 3 2_ELC" xfId="6773"/>
    <cellStyle name="Normal 3 20" xfId="6774"/>
    <cellStyle name="Normal 3 21" xfId="6775"/>
    <cellStyle name="Normal 3 22" xfId="6776"/>
    <cellStyle name="Normal 3 23" xfId="6777"/>
    <cellStyle name="Normal 3 24" xfId="6778"/>
    <cellStyle name="Normal 3 25" xfId="6779"/>
    <cellStyle name="Normal 3 26" xfId="6780"/>
    <cellStyle name="Normal 3 27" xfId="6781"/>
    <cellStyle name="Normal 3 28" xfId="6782"/>
    <cellStyle name="Normal 3 29" xfId="6783"/>
    <cellStyle name="Normal 3 29 2" xfId="6784"/>
    <cellStyle name="Normal 3 3" xfId="6785"/>
    <cellStyle name="Normal 3 3 2" xfId="6786"/>
    <cellStyle name="Normal 3 3 2 2" xfId="6787"/>
    <cellStyle name="Normal 3 3 2 3" xfId="6788"/>
    <cellStyle name="Normal 3 3 3" xfId="6789"/>
    <cellStyle name="Normal 3 3 4" xfId="6790"/>
    <cellStyle name="Normal 3 3 5" xfId="6791"/>
    <cellStyle name="Normal 3 3 6" xfId="6792"/>
    <cellStyle name="Normal 3 3 7" xfId="6793"/>
    <cellStyle name="Normal 3 3 8" xfId="6794"/>
    <cellStyle name="Normal 3 3 9" xfId="6795"/>
    <cellStyle name="Normal 3 30" xfId="6796"/>
    <cellStyle name="Normal 3 30 2" xfId="6797"/>
    <cellStyle name="Normal 3 30 2 2" xfId="6798"/>
    <cellStyle name="Normal 3 30 2 2 2" xfId="6799"/>
    <cellStyle name="Normal 3 30 2 3" xfId="6800"/>
    <cellStyle name="Normal 3 30 2 4" xfId="6801"/>
    <cellStyle name="Normal 3 30 3" xfId="6802"/>
    <cellStyle name="Normal 3 30 3 2" xfId="6803"/>
    <cellStyle name="Normal 3 30 3 2 2" xfId="6804"/>
    <cellStyle name="Normal 3 30 3 3" xfId="6805"/>
    <cellStyle name="Normal 3 30 4" xfId="6806"/>
    <cellStyle name="Normal 3 30 4 2" xfId="6807"/>
    <cellStyle name="Normal 3 30 5" xfId="6808"/>
    <cellStyle name="Normal 3 31" xfId="6809"/>
    <cellStyle name="Normal 3 31 2" xfId="6810"/>
    <cellStyle name="Normal 3 31 2 2" xfId="6811"/>
    <cellStyle name="Normal 3 31 3" xfId="6812"/>
    <cellStyle name="Normal 3 31 4" xfId="6813"/>
    <cellStyle name="Normal 3 32" xfId="6814"/>
    <cellStyle name="Normal 3 32 2" xfId="6815"/>
    <cellStyle name="Normal 3 32 3" xfId="6816"/>
    <cellStyle name="Normal 3 4" xfId="6817"/>
    <cellStyle name="Normal 3 4 2" xfId="6818"/>
    <cellStyle name="Normal 3 4 3" xfId="6819"/>
    <cellStyle name="Normal 3 4 4" xfId="6820"/>
    <cellStyle name="Normal 3 4 4 2" xfId="6821"/>
    <cellStyle name="Normal 3 4 4 3" xfId="6822"/>
    <cellStyle name="Normal 3 4 5" xfId="6823"/>
    <cellStyle name="Normal 3 4 6" xfId="6824"/>
    <cellStyle name="Normal 3 4 7" xfId="6825"/>
    <cellStyle name="Normal 3 4 8" xfId="6826"/>
    <cellStyle name="Normal 3 5" xfId="6827"/>
    <cellStyle name="Normal 3 5 2" xfId="6828"/>
    <cellStyle name="Normal 3 5 3" xfId="6829"/>
    <cellStyle name="Normal 3 5 3 2" xfId="6830"/>
    <cellStyle name="Normal 3 5 3 3" xfId="6831"/>
    <cellStyle name="Normal 3 5 4" xfId="6832"/>
    <cellStyle name="Normal 3 5 4 2" xfId="6833"/>
    <cellStyle name="Normal 3 5 4 3" xfId="6834"/>
    <cellStyle name="Normal 3 5 4 3 2" xfId="6835"/>
    <cellStyle name="Normal 3 5 4 3 2 2" xfId="6836"/>
    <cellStyle name="Normal 3 5 4 3 2 2 2" xfId="6837"/>
    <cellStyle name="Normal 3 5 4 3 2 3" xfId="6838"/>
    <cellStyle name="Normal 3 5 4 3 3" xfId="6839"/>
    <cellStyle name="Normal 3 5 4 3 3 2" xfId="6840"/>
    <cellStyle name="Normal 3 5 4 3 3 2 2" xfId="6841"/>
    <cellStyle name="Normal 3 5 4 3 3 3" xfId="6842"/>
    <cellStyle name="Normal 3 5 4 3 4" xfId="6843"/>
    <cellStyle name="Normal 3 5 4 3 4 2" xfId="6844"/>
    <cellStyle name="Normal 3 5 4 3 5" xfId="6845"/>
    <cellStyle name="Normal 3 5 4 4" xfId="6846"/>
    <cellStyle name="Normal 3 5 4 4 2" xfId="6847"/>
    <cellStyle name="Normal 3 5 4 4 2 2" xfId="6848"/>
    <cellStyle name="Normal 3 5 4 4 2 2 2" xfId="6849"/>
    <cellStyle name="Normal 3 5 4 4 2 3" xfId="6850"/>
    <cellStyle name="Normal 3 5 4 4 3" xfId="6851"/>
    <cellStyle name="Normal 3 5 4 4 3 2" xfId="6852"/>
    <cellStyle name="Normal 3 5 4 4 4" xfId="6853"/>
    <cellStyle name="Normal 3 5 4 5" xfId="6854"/>
    <cellStyle name="Normal 3 5 4 5 2" xfId="6855"/>
    <cellStyle name="Normal 3 5 5" xfId="6856"/>
    <cellStyle name="Normal 3 5 6" xfId="6857"/>
    <cellStyle name="Normal 3 5 7" xfId="6858"/>
    <cellStyle name="Normal 3 5 8" xfId="6859"/>
    <cellStyle name="Normal 3 5 9" xfId="6860"/>
    <cellStyle name="Normal 3 6" xfId="6861"/>
    <cellStyle name="Normal 3 6 2" xfId="6862"/>
    <cellStyle name="Normal 3 6 3" xfId="6863"/>
    <cellStyle name="Normal 3 7" xfId="6864"/>
    <cellStyle name="Normal 3 7 2" xfId="6865"/>
    <cellStyle name="Normal 3 7 3" xfId="6866"/>
    <cellStyle name="Normal 3 8" xfId="6867"/>
    <cellStyle name="Normal 3 9" xfId="6868"/>
    <cellStyle name="Normal 3_PrimaryEnergyPrices_TIMES" xfId="6869"/>
    <cellStyle name="Normal 30" xfId="6870"/>
    <cellStyle name="Normal 31" xfId="6871"/>
    <cellStyle name="Normal 31 2" xfId="6872"/>
    <cellStyle name="Normal 31 3" xfId="6873"/>
    <cellStyle name="Normal 32" xfId="6874"/>
    <cellStyle name="Normal 32 2" xfId="6875"/>
    <cellStyle name="Normal 33" xfId="6876"/>
    <cellStyle name="Normal 33 10" xfId="6877"/>
    <cellStyle name="Normal 33 11" xfId="6878"/>
    <cellStyle name="Normal 33 12" xfId="6879"/>
    <cellStyle name="Normal 33 13" xfId="6880"/>
    <cellStyle name="Normal 33 2" xfId="6881"/>
    <cellStyle name="Normal 33 3" xfId="6882"/>
    <cellStyle name="Normal 33 4" xfId="6883"/>
    <cellStyle name="Normal 33 5" xfId="6884"/>
    <cellStyle name="Normal 33 6" xfId="6885"/>
    <cellStyle name="Normal 33 7" xfId="6886"/>
    <cellStyle name="Normal 33 8" xfId="6887"/>
    <cellStyle name="Normal 33 9" xfId="6888"/>
    <cellStyle name="Normal 33_Scen_XBase" xfId="6889"/>
    <cellStyle name="Normal 34" xfId="6890"/>
    <cellStyle name="Normal 35" xfId="6891"/>
    <cellStyle name="Normal 35 2" xfId="6892"/>
    <cellStyle name="Normal 35 2 2" xfId="6893"/>
    <cellStyle name="Normal 35 2 2 2" xfId="6894"/>
    <cellStyle name="Normal 35 2 2 2 2" xfId="6895"/>
    <cellStyle name="Normal 35 2 2 3" xfId="6896"/>
    <cellStyle name="Normal 35 2 3" xfId="6897"/>
    <cellStyle name="Normal 35 2 3 2" xfId="6898"/>
    <cellStyle name="Normal 35 2 3 2 2" xfId="6899"/>
    <cellStyle name="Normal 35 2 3 3" xfId="6900"/>
    <cellStyle name="Normal 35 2 4" xfId="6901"/>
    <cellStyle name="Normal 35 2 4 2" xfId="6902"/>
    <cellStyle name="Normal 35 2 5" xfId="6903"/>
    <cellStyle name="Normal 35 3" xfId="6904"/>
    <cellStyle name="Normal 35 3 2" xfId="6905"/>
    <cellStyle name="Normal 35 3 2 2" xfId="6906"/>
    <cellStyle name="Normal 35 3 3" xfId="6907"/>
    <cellStyle name="Normal 35 3 4" xfId="6908"/>
    <cellStyle name="Normal 35 4" xfId="6909"/>
    <cellStyle name="Normal 35 4 2" xfId="6910"/>
    <cellStyle name="Normal 35 4 2 2" xfId="6911"/>
    <cellStyle name="Normal 35 4 3" xfId="6912"/>
    <cellStyle name="Normal 35 5" xfId="6913"/>
    <cellStyle name="Normal 35 5 2" xfId="6914"/>
    <cellStyle name="Normal 35 6" xfId="6915"/>
    <cellStyle name="Normal 36" xfId="6916"/>
    <cellStyle name="Normal 36 2" xfId="6917"/>
    <cellStyle name="Normal 36 2 2" xfId="6918"/>
    <cellStyle name="Normal 36 2 2 2" xfId="6919"/>
    <cellStyle name="Normal 36 2 2 2 2" xfId="6920"/>
    <cellStyle name="Normal 36 2 2 3" xfId="6921"/>
    <cellStyle name="Normal 36 2 3" xfId="6922"/>
    <cellStyle name="Normal 36 2 3 2" xfId="6923"/>
    <cellStyle name="Normal 36 2 3 2 2" xfId="6924"/>
    <cellStyle name="Normal 36 2 3 3" xfId="6925"/>
    <cellStyle name="Normal 36 2 4" xfId="6926"/>
    <cellStyle name="Normal 36 2 4 2" xfId="6927"/>
    <cellStyle name="Normal 36 2 5" xfId="6928"/>
    <cellStyle name="Normal 36 3" xfId="6929"/>
    <cellStyle name="Normal 36 3 2" xfId="6930"/>
    <cellStyle name="Normal 36 3 2 2" xfId="6931"/>
    <cellStyle name="Normal 36 3 3" xfId="6932"/>
    <cellStyle name="Normal 36 4" xfId="6933"/>
    <cellStyle name="Normal 36 4 2" xfId="6934"/>
    <cellStyle name="Normal 36 4 2 2" xfId="6935"/>
    <cellStyle name="Normal 36 4 3" xfId="6936"/>
    <cellStyle name="Normal 36 5" xfId="6937"/>
    <cellStyle name="Normal 36 5 2" xfId="6938"/>
    <cellStyle name="Normal 36 6" xfId="6939"/>
    <cellStyle name="Normal 37" xfId="6940"/>
    <cellStyle name="Normal 37 2" xfId="6941"/>
    <cellStyle name="Normal 37 2 2" xfId="6942"/>
    <cellStyle name="Normal 37 2 2 2" xfId="6943"/>
    <cellStyle name="Normal 37 2 2 2 2" xfId="6944"/>
    <cellStyle name="Normal 37 2 2 3" xfId="6945"/>
    <cellStyle name="Normal 37 2 3" xfId="6946"/>
    <cellStyle name="Normal 37 2 3 2" xfId="6947"/>
    <cellStyle name="Normal 37 2 3 2 2" xfId="6948"/>
    <cellStyle name="Normal 37 2 3 3" xfId="6949"/>
    <cellStyle name="Normal 37 2 4" xfId="6950"/>
    <cellStyle name="Normal 37 2 4 2" xfId="6951"/>
    <cellStyle name="Normal 37 2 5" xfId="6952"/>
    <cellStyle name="Normal 37 3" xfId="6953"/>
    <cellStyle name="Normal 37 3 2" xfId="6954"/>
    <cellStyle name="Normal 37 3 2 2" xfId="6955"/>
    <cellStyle name="Normal 37 3 3" xfId="6956"/>
    <cellStyle name="Normal 37 4" xfId="6957"/>
    <cellStyle name="Normal 37 4 2" xfId="6958"/>
    <cellStyle name="Normal 37 4 2 2" xfId="6959"/>
    <cellStyle name="Normal 37 4 3" xfId="6960"/>
    <cellStyle name="Normal 37 5" xfId="6961"/>
    <cellStyle name="Normal 37 5 2" xfId="6962"/>
    <cellStyle name="Normal 37 6" xfId="6963"/>
    <cellStyle name="Normal 38" xfId="6964"/>
    <cellStyle name="Normal 39" xfId="6965"/>
    <cellStyle name="Normal 4" xfId="6966"/>
    <cellStyle name="Normal 4 10" xfId="6967"/>
    <cellStyle name="Normal 4 10 2" xfId="6968"/>
    <cellStyle name="Normal 4 10 3" xfId="6969"/>
    <cellStyle name="Normal 4 11" xfId="6970"/>
    <cellStyle name="Normal 4 11 2" xfId="6971"/>
    <cellStyle name="Normal 4 11 3" xfId="6972"/>
    <cellStyle name="Normal 4 12" xfId="6973"/>
    <cellStyle name="Normal 4 13" xfId="6974"/>
    <cellStyle name="Normal 4 13 2" xfId="6975"/>
    <cellStyle name="Normal 4 13 2 2" xfId="6976"/>
    <cellStyle name="Normal 4 13 2 3" xfId="6977"/>
    <cellStyle name="Normal 4 13 2 4" xfId="6978"/>
    <cellStyle name="Normal 4 13 3" xfId="6979"/>
    <cellStyle name="Normal 4 2" xfId="6980"/>
    <cellStyle name="Normal 4 2 10" xfId="6981"/>
    <cellStyle name="Normal 4 2 10 2" xfId="6982"/>
    <cellStyle name="Normal 4 2 10 2 2" xfId="6983"/>
    <cellStyle name="Normal 4 2 10 2 2 2" xfId="6984"/>
    <cellStyle name="Normal 4 2 10 2 2 2 2" xfId="6985"/>
    <cellStyle name="Normal 4 2 10 2 2 3" xfId="6986"/>
    <cellStyle name="Normal 4 2 10 2 3" xfId="6987"/>
    <cellStyle name="Normal 4 2 10 2 3 2" xfId="6988"/>
    <cellStyle name="Normal 4 2 10 2 3 2 2" xfId="6989"/>
    <cellStyle name="Normal 4 2 10 2 3 3" xfId="6990"/>
    <cellStyle name="Normal 4 2 10 2 4" xfId="6991"/>
    <cellStyle name="Normal 4 2 10 2 4 2" xfId="6992"/>
    <cellStyle name="Normal 4 2 10 2 5" xfId="6993"/>
    <cellStyle name="Normal 4 2 10 3" xfId="6994"/>
    <cellStyle name="Normal 4 2 10 3 2" xfId="6995"/>
    <cellStyle name="Normal 4 2 10 3 2 2" xfId="6996"/>
    <cellStyle name="Normal 4 2 10 3 3" xfId="6997"/>
    <cellStyle name="Normal 4 2 10 4" xfId="6998"/>
    <cellStyle name="Normal 4 2 10 4 2" xfId="6999"/>
    <cellStyle name="Normal 4 2 10 4 2 2" xfId="7000"/>
    <cellStyle name="Normal 4 2 10 4 3" xfId="7001"/>
    <cellStyle name="Normal 4 2 10 5" xfId="7002"/>
    <cellStyle name="Normal 4 2 10 5 2" xfId="7003"/>
    <cellStyle name="Normal 4 2 10 6" xfId="7004"/>
    <cellStyle name="Normal 4 2 11" xfId="7005"/>
    <cellStyle name="Normal 4 2 12" xfId="7006"/>
    <cellStyle name="Normal 4 2 2" xfId="7007"/>
    <cellStyle name="Normal 4 2 2 10" xfId="7008"/>
    <cellStyle name="Normal 4 2 2 10 2" xfId="7009"/>
    <cellStyle name="Normal 4 2 2 10 2 2" xfId="7010"/>
    <cellStyle name="Normal 4 2 2 10 2 2 2" xfId="7011"/>
    <cellStyle name="Normal 4 2 2 10 2 2 2 2" xfId="7012"/>
    <cellStyle name="Normal 4 2 2 10 2 2 3" xfId="7013"/>
    <cellStyle name="Normal 4 2 2 10 2 3" xfId="7014"/>
    <cellStyle name="Normal 4 2 2 10 2 3 2" xfId="7015"/>
    <cellStyle name="Normal 4 2 2 10 2 3 2 2" xfId="7016"/>
    <cellStyle name="Normal 4 2 2 10 2 3 3" xfId="7017"/>
    <cellStyle name="Normal 4 2 2 10 2 4" xfId="7018"/>
    <cellStyle name="Normal 4 2 2 10 2 4 2" xfId="7019"/>
    <cellStyle name="Normal 4 2 2 10 2 5" xfId="7020"/>
    <cellStyle name="Normal 4 2 2 10 3" xfId="7021"/>
    <cellStyle name="Normal 4 2 2 10 3 2" xfId="7022"/>
    <cellStyle name="Normal 4 2 2 10 3 2 2" xfId="7023"/>
    <cellStyle name="Normal 4 2 2 10 3 2 2 2" xfId="7024"/>
    <cellStyle name="Normal 4 2 2 10 3 2 3" xfId="7025"/>
    <cellStyle name="Normal 4 2 2 10 3 3" xfId="7026"/>
    <cellStyle name="Normal 4 2 2 10 3 3 2" xfId="7027"/>
    <cellStyle name="Normal 4 2 2 10 3 4" xfId="7028"/>
    <cellStyle name="Normal 4 2 2 10 4" xfId="7029"/>
    <cellStyle name="Normal 4 2 2 10 5" xfId="7030"/>
    <cellStyle name="Normal 4 2 2 10 5 2" xfId="7031"/>
    <cellStyle name="Normal 4 2 2 10 6" xfId="7032"/>
    <cellStyle name="Normal 4 2 2 11" xfId="7033"/>
    <cellStyle name="Normal 4 2 2 11 2" xfId="7034"/>
    <cellStyle name="Normal 4 2 2 11 2 2" xfId="7035"/>
    <cellStyle name="Normal 4 2 2 11 2 2 2" xfId="7036"/>
    <cellStyle name="Normal 4 2 2 11 2 2 2 2" xfId="7037"/>
    <cellStyle name="Normal 4 2 2 11 2 2 3" xfId="7038"/>
    <cellStyle name="Normal 4 2 2 11 2 3" xfId="7039"/>
    <cellStyle name="Normal 4 2 2 11 2 3 2" xfId="7040"/>
    <cellStyle name="Normal 4 2 2 11 2 3 2 2" xfId="7041"/>
    <cellStyle name="Normal 4 2 2 11 2 3 3" xfId="7042"/>
    <cellStyle name="Normal 4 2 2 11 2 4" xfId="7043"/>
    <cellStyle name="Normal 4 2 2 11 2 4 2" xfId="7044"/>
    <cellStyle name="Normal 4 2 2 11 2 5" xfId="7045"/>
    <cellStyle name="Normal 4 2 2 11 3" xfId="7046"/>
    <cellStyle name="Normal 4 2 2 11 3 2" xfId="7047"/>
    <cellStyle name="Normal 4 2 2 11 3 2 2" xfId="7048"/>
    <cellStyle name="Normal 4 2 2 11 3 2 2 2" xfId="7049"/>
    <cellStyle name="Normal 4 2 2 11 3 2 3" xfId="7050"/>
    <cellStyle name="Normal 4 2 2 11 3 3" xfId="7051"/>
    <cellStyle name="Normal 4 2 2 11 3 3 2" xfId="7052"/>
    <cellStyle name="Normal 4 2 2 11 3 4" xfId="7053"/>
    <cellStyle name="Normal 4 2 2 11 4" xfId="7054"/>
    <cellStyle name="Normal 4 2 2 11 5" xfId="7055"/>
    <cellStyle name="Normal 4 2 2 11 5 2" xfId="7056"/>
    <cellStyle name="Normal 4 2 2 11 6" xfId="7057"/>
    <cellStyle name="Normal 4 2 2 12" xfId="7058"/>
    <cellStyle name="Normal 4 2 2 12 2" xfId="7059"/>
    <cellStyle name="Normal 4 2 2 12 2 2" xfId="7060"/>
    <cellStyle name="Normal 4 2 2 12 2 2 2" xfId="7061"/>
    <cellStyle name="Normal 4 2 2 12 2 2 2 2" xfId="7062"/>
    <cellStyle name="Normal 4 2 2 12 2 2 3" xfId="7063"/>
    <cellStyle name="Normal 4 2 2 12 2 3" xfId="7064"/>
    <cellStyle name="Normal 4 2 2 12 2 3 2" xfId="7065"/>
    <cellStyle name="Normal 4 2 2 12 2 3 2 2" xfId="7066"/>
    <cellStyle name="Normal 4 2 2 12 2 3 3" xfId="7067"/>
    <cellStyle name="Normal 4 2 2 12 2 4" xfId="7068"/>
    <cellStyle name="Normal 4 2 2 12 2 4 2" xfId="7069"/>
    <cellStyle name="Normal 4 2 2 12 2 5" xfId="7070"/>
    <cellStyle name="Normal 4 2 2 12 3" xfId="7071"/>
    <cellStyle name="Normal 4 2 2 12 3 2" xfId="7072"/>
    <cellStyle name="Normal 4 2 2 12 3 2 2" xfId="7073"/>
    <cellStyle name="Normal 4 2 2 12 3 2 2 2" xfId="7074"/>
    <cellStyle name="Normal 4 2 2 12 3 2 3" xfId="7075"/>
    <cellStyle name="Normal 4 2 2 12 3 3" xfId="7076"/>
    <cellStyle name="Normal 4 2 2 12 3 3 2" xfId="7077"/>
    <cellStyle name="Normal 4 2 2 12 3 4" xfId="7078"/>
    <cellStyle name="Normal 4 2 2 12 4" xfId="7079"/>
    <cellStyle name="Normal 4 2 2 12 5" xfId="7080"/>
    <cellStyle name="Normal 4 2 2 12 5 2" xfId="7081"/>
    <cellStyle name="Normal 4 2 2 12 6" xfId="7082"/>
    <cellStyle name="Normal 4 2 2 13" xfId="7083"/>
    <cellStyle name="Normal 4 2 2 13 2" xfId="7084"/>
    <cellStyle name="Normal 4 2 2 13 2 2" xfId="7085"/>
    <cellStyle name="Normal 4 2 2 13 2 2 2" xfId="7086"/>
    <cellStyle name="Normal 4 2 2 13 2 2 2 2" xfId="7087"/>
    <cellStyle name="Normal 4 2 2 13 2 2 3" xfId="7088"/>
    <cellStyle name="Normal 4 2 2 13 2 3" xfId="7089"/>
    <cellStyle name="Normal 4 2 2 13 2 3 2" xfId="7090"/>
    <cellStyle name="Normal 4 2 2 13 2 3 2 2" xfId="7091"/>
    <cellStyle name="Normal 4 2 2 13 2 3 3" xfId="7092"/>
    <cellStyle name="Normal 4 2 2 13 2 4" xfId="7093"/>
    <cellStyle name="Normal 4 2 2 13 2 4 2" xfId="7094"/>
    <cellStyle name="Normal 4 2 2 13 2 5" xfId="7095"/>
    <cellStyle name="Normal 4 2 2 13 3" xfId="7096"/>
    <cellStyle name="Normal 4 2 2 13 3 2" xfId="7097"/>
    <cellStyle name="Normal 4 2 2 13 3 2 2" xfId="7098"/>
    <cellStyle name="Normal 4 2 2 13 3 2 2 2" xfId="7099"/>
    <cellStyle name="Normal 4 2 2 13 3 2 3" xfId="7100"/>
    <cellStyle name="Normal 4 2 2 13 3 3" xfId="7101"/>
    <cellStyle name="Normal 4 2 2 13 3 3 2" xfId="7102"/>
    <cellStyle name="Normal 4 2 2 13 3 4" xfId="7103"/>
    <cellStyle name="Normal 4 2 2 13 4" xfId="7104"/>
    <cellStyle name="Normal 4 2 2 13 5" xfId="7105"/>
    <cellStyle name="Normal 4 2 2 13 5 2" xfId="7106"/>
    <cellStyle name="Normal 4 2 2 13 6" xfId="7107"/>
    <cellStyle name="Normal 4 2 2 14" xfId="7108"/>
    <cellStyle name="Normal 4 2 2 14 2" xfId="7109"/>
    <cellStyle name="Normal 4 2 2 14 2 2" xfId="7110"/>
    <cellStyle name="Normal 4 2 2 14 2 2 2" xfId="7111"/>
    <cellStyle name="Normal 4 2 2 14 2 3" xfId="7112"/>
    <cellStyle name="Normal 4 2 2 14 3" xfId="7113"/>
    <cellStyle name="Normal 4 2 2 14 3 2" xfId="7114"/>
    <cellStyle name="Normal 4 2 2 14 3 2 2" xfId="7115"/>
    <cellStyle name="Normal 4 2 2 14 3 3" xfId="7116"/>
    <cellStyle name="Normal 4 2 2 14 4" xfId="7117"/>
    <cellStyle name="Normal 4 2 2 14 4 2" xfId="7118"/>
    <cellStyle name="Normal 4 2 2 14 5" xfId="7119"/>
    <cellStyle name="Normal 4 2 2 15" xfId="7120"/>
    <cellStyle name="Normal 4 2 2 15 2" xfId="7121"/>
    <cellStyle name="Normal 4 2 2 15 2 2" xfId="7122"/>
    <cellStyle name="Normal 4 2 2 15 2 2 2" xfId="7123"/>
    <cellStyle name="Normal 4 2 2 15 2 3" xfId="7124"/>
    <cellStyle name="Normal 4 2 2 15 3" xfId="7125"/>
    <cellStyle name="Normal 4 2 2 15 3 2" xfId="7126"/>
    <cellStyle name="Normal 4 2 2 15 4" xfId="7127"/>
    <cellStyle name="Normal 4 2 2 16" xfId="7128"/>
    <cellStyle name="Normal 4 2 2 16 2" xfId="7129"/>
    <cellStyle name="Normal 4 2 2 2" xfId="7130"/>
    <cellStyle name="Normal 4 2 2 2 10" xfId="7131"/>
    <cellStyle name="Normal 4 2 2 2 11" xfId="7132"/>
    <cellStyle name="Normal 4 2 2 2 12" xfId="7133"/>
    <cellStyle name="Normal 4 2 2 2 13" xfId="7134"/>
    <cellStyle name="Normal 4 2 2 2 14" xfId="7135"/>
    <cellStyle name="Normal 4 2 2 2 14 2" xfId="7136"/>
    <cellStyle name="Normal 4 2 2 2 14 2 2" xfId="7137"/>
    <cellStyle name="Normal 4 2 2 2 14 2 2 2" xfId="7138"/>
    <cellStyle name="Normal 4 2 2 2 14 2 2 2 2" xfId="7139"/>
    <cellStyle name="Normal 4 2 2 2 14 2 2 3" xfId="7140"/>
    <cellStyle name="Normal 4 2 2 2 14 2 3" xfId="7141"/>
    <cellStyle name="Normal 4 2 2 2 14 2 3 2" xfId="7142"/>
    <cellStyle name="Normal 4 2 2 2 14 2 3 2 2" xfId="7143"/>
    <cellStyle name="Normal 4 2 2 2 14 2 3 3" xfId="7144"/>
    <cellStyle name="Normal 4 2 2 2 14 2 4" xfId="7145"/>
    <cellStyle name="Normal 4 2 2 2 14 2 4 2" xfId="7146"/>
    <cellStyle name="Normal 4 2 2 2 14 2 5" xfId="7147"/>
    <cellStyle name="Normal 4 2 2 2 14 3" xfId="7148"/>
    <cellStyle name="Normal 4 2 2 2 14 3 2" xfId="7149"/>
    <cellStyle name="Normal 4 2 2 2 14 3 2 2" xfId="7150"/>
    <cellStyle name="Normal 4 2 2 2 14 3 3" xfId="7151"/>
    <cellStyle name="Normal 4 2 2 2 14 4" xfId="7152"/>
    <cellStyle name="Normal 4 2 2 2 14 4 2" xfId="7153"/>
    <cellStyle name="Normal 4 2 2 2 14 4 2 2" xfId="7154"/>
    <cellStyle name="Normal 4 2 2 2 14 4 3" xfId="7155"/>
    <cellStyle name="Normal 4 2 2 2 14 5" xfId="7156"/>
    <cellStyle name="Normal 4 2 2 2 14 5 2" xfId="7157"/>
    <cellStyle name="Normal 4 2 2 2 14 6" xfId="7158"/>
    <cellStyle name="Normal 4 2 2 2 15" xfId="7159"/>
    <cellStyle name="Normal 4 2 2 2 16" xfId="7160"/>
    <cellStyle name="Normal 4 2 2 2 2" xfId="7161"/>
    <cellStyle name="Normal 4 2 2 2 3" xfId="7162"/>
    <cellStyle name="Normal 4 2 2 2 4" xfId="7163"/>
    <cellStyle name="Normal 4 2 2 2 5" xfId="7164"/>
    <cellStyle name="Normal 4 2 2 2 6" xfId="7165"/>
    <cellStyle name="Normal 4 2 2 2 7" xfId="7166"/>
    <cellStyle name="Normal 4 2 2 2 8" xfId="7167"/>
    <cellStyle name="Normal 4 2 2 2 9" xfId="7168"/>
    <cellStyle name="Normal 4 2 2 3" xfId="7169"/>
    <cellStyle name="Normal 4 2 2 3 2" xfId="7170"/>
    <cellStyle name="Normal 4 2 2 3 2 2" xfId="7171"/>
    <cellStyle name="Normal 4 2 2 3 2 2 2" xfId="7172"/>
    <cellStyle name="Normal 4 2 2 3 2 2 2 2" xfId="7173"/>
    <cellStyle name="Normal 4 2 2 3 2 2 3" xfId="7174"/>
    <cellStyle name="Normal 4 2 2 3 2 3" xfId="7175"/>
    <cellStyle name="Normal 4 2 2 3 2 3 2" xfId="7176"/>
    <cellStyle name="Normal 4 2 2 3 2 3 2 2" xfId="7177"/>
    <cellStyle name="Normal 4 2 2 3 2 3 3" xfId="7178"/>
    <cellStyle name="Normal 4 2 2 3 2 4" xfId="7179"/>
    <cellStyle name="Normal 4 2 2 3 2 4 2" xfId="7180"/>
    <cellStyle name="Normal 4 2 2 3 2 5" xfId="7181"/>
    <cellStyle name="Normal 4 2 2 3 3" xfId="7182"/>
    <cellStyle name="Normal 4 2 2 3 3 2" xfId="7183"/>
    <cellStyle name="Normal 4 2 2 3 3 2 2" xfId="7184"/>
    <cellStyle name="Normal 4 2 2 3 3 2 2 2" xfId="7185"/>
    <cellStyle name="Normal 4 2 2 3 3 2 3" xfId="7186"/>
    <cellStyle name="Normal 4 2 2 3 3 3" xfId="7187"/>
    <cellStyle name="Normal 4 2 2 3 3 3 2" xfId="7188"/>
    <cellStyle name="Normal 4 2 2 3 3 4" xfId="7189"/>
    <cellStyle name="Normal 4 2 2 3 4" xfId="7190"/>
    <cellStyle name="Normal 4 2 2 3 5" xfId="7191"/>
    <cellStyle name="Normal 4 2 2 3 5 2" xfId="7192"/>
    <cellStyle name="Normal 4 2 2 3 6" xfId="7193"/>
    <cellStyle name="Normal 4 2 2 4" xfId="7194"/>
    <cellStyle name="Normal 4 2 2 4 2" xfId="7195"/>
    <cellStyle name="Normal 4 2 2 4 2 2" xfId="7196"/>
    <cellStyle name="Normal 4 2 2 4 2 2 2" xfId="7197"/>
    <cellStyle name="Normal 4 2 2 4 2 2 2 2" xfId="7198"/>
    <cellStyle name="Normal 4 2 2 4 2 2 3" xfId="7199"/>
    <cellStyle name="Normal 4 2 2 4 2 3" xfId="7200"/>
    <cellStyle name="Normal 4 2 2 4 2 3 2" xfId="7201"/>
    <cellStyle name="Normal 4 2 2 4 2 3 2 2" xfId="7202"/>
    <cellStyle name="Normal 4 2 2 4 2 3 3" xfId="7203"/>
    <cellStyle name="Normal 4 2 2 4 2 4" xfId="7204"/>
    <cellStyle name="Normal 4 2 2 4 2 4 2" xfId="7205"/>
    <cellStyle name="Normal 4 2 2 4 2 5" xfId="7206"/>
    <cellStyle name="Normal 4 2 2 4 3" xfId="7207"/>
    <cellStyle name="Normal 4 2 2 4 3 2" xfId="7208"/>
    <cellStyle name="Normal 4 2 2 4 3 2 2" xfId="7209"/>
    <cellStyle name="Normal 4 2 2 4 3 2 2 2" xfId="7210"/>
    <cellStyle name="Normal 4 2 2 4 3 2 3" xfId="7211"/>
    <cellStyle name="Normal 4 2 2 4 3 3" xfId="7212"/>
    <cellStyle name="Normal 4 2 2 4 3 3 2" xfId="7213"/>
    <cellStyle name="Normal 4 2 2 4 3 4" xfId="7214"/>
    <cellStyle name="Normal 4 2 2 4 4" xfId="7215"/>
    <cellStyle name="Normal 4 2 2 4 5" xfId="7216"/>
    <cellStyle name="Normal 4 2 2 4 5 2" xfId="7217"/>
    <cellStyle name="Normal 4 2 2 4 6" xfId="7218"/>
    <cellStyle name="Normal 4 2 2 5" xfId="7219"/>
    <cellStyle name="Normal 4 2 2 5 2" xfId="7220"/>
    <cellStyle name="Normal 4 2 2 5 2 2" xfId="7221"/>
    <cellStyle name="Normal 4 2 2 5 2 2 2" xfId="7222"/>
    <cellStyle name="Normal 4 2 2 5 2 2 2 2" xfId="7223"/>
    <cellStyle name="Normal 4 2 2 5 2 2 3" xfId="7224"/>
    <cellStyle name="Normal 4 2 2 5 2 3" xfId="7225"/>
    <cellStyle name="Normal 4 2 2 5 2 3 2" xfId="7226"/>
    <cellStyle name="Normal 4 2 2 5 2 3 2 2" xfId="7227"/>
    <cellStyle name="Normal 4 2 2 5 2 3 3" xfId="7228"/>
    <cellStyle name="Normal 4 2 2 5 2 4" xfId="7229"/>
    <cellStyle name="Normal 4 2 2 5 2 4 2" xfId="7230"/>
    <cellStyle name="Normal 4 2 2 5 2 5" xfId="7231"/>
    <cellStyle name="Normal 4 2 2 5 3" xfId="7232"/>
    <cellStyle name="Normal 4 2 2 5 3 2" xfId="7233"/>
    <cellStyle name="Normal 4 2 2 5 3 2 2" xfId="7234"/>
    <cellStyle name="Normal 4 2 2 5 3 2 2 2" xfId="7235"/>
    <cellStyle name="Normal 4 2 2 5 3 2 3" xfId="7236"/>
    <cellStyle name="Normal 4 2 2 5 3 3" xfId="7237"/>
    <cellStyle name="Normal 4 2 2 5 3 3 2" xfId="7238"/>
    <cellStyle name="Normal 4 2 2 5 3 4" xfId="7239"/>
    <cellStyle name="Normal 4 2 2 5 4" xfId="7240"/>
    <cellStyle name="Normal 4 2 2 5 5" xfId="7241"/>
    <cellStyle name="Normal 4 2 2 5 5 2" xfId="7242"/>
    <cellStyle name="Normal 4 2 2 5 6" xfId="7243"/>
    <cellStyle name="Normal 4 2 2 6" xfId="7244"/>
    <cellStyle name="Normal 4 2 2 6 2" xfId="7245"/>
    <cellStyle name="Normal 4 2 2 6 2 2" xfId="7246"/>
    <cellStyle name="Normal 4 2 2 6 2 2 2" xfId="7247"/>
    <cellStyle name="Normal 4 2 2 6 2 2 2 2" xfId="7248"/>
    <cellStyle name="Normal 4 2 2 6 2 2 3" xfId="7249"/>
    <cellStyle name="Normal 4 2 2 6 2 3" xfId="7250"/>
    <cellStyle name="Normal 4 2 2 6 2 3 2" xfId="7251"/>
    <cellStyle name="Normal 4 2 2 6 2 3 2 2" xfId="7252"/>
    <cellStyle name="Normal 4 2 2 6 2 3 3" xfId="7253"/>
    <cellStyle name="Normal 4 2 2 6 2 4" xfId="7254"/>
    <cellStyle name="Normal 4 2 2 6 2 4 2" xfId="7255"/>
    <cellStyle name="Normal 4 2 2 6 2 5" xfId="7256"/>
    <cellStyle name="Normal 4 2 2 6 3" xfId="7257"/>
    <cellStyle name="Normal 4 2 2 6 3 2" xfId="7258"/>
    <cellStyle name="Normal 4 2 2 6 3 2 2" xfId="7259"/>
    <cellStyle name="Normal 4 2 2 6 3 2 2 2" xfId="7260"/>
    <cellStyle name="Normal 4 2 2 6 3 2 3" xfId="7261"/>
    <cellStyle name="Normal 4 2 2 6 3 3" xfId="7262"/>
    <cellStyle name="Normal 4 2 2 6 3 3 2" xfId="7263"/>
    <cellStyle name="Normal 4 2 2 6 3 4" xfId="7264"/>
    <cellStyle name="Normal 4 2 2 6 4" xfId="7265"/>
    <cellStyle name="Normal 4 2 2 6 5" xfId="7266"/>
    <cellStyle name="Normal 4 2 2 6 5 2" xfId="7267"/>
    <cellStyle name="Normal 4 2 2 6 6" xfId="7268"/>
    <cellStyle name="Normal 4 2 2 7" xfId="7269"/>
    <cellStyle name="Normal 4 2 2 7 2" xfId="7270"/>
    <cellStyle name="Normal 4 2 2 7 2 2" xfId="7271"/>
    <cellStyle name="Normal 4 2 2 7 2 2 2" xfId="7272"/>
    <cellStyle name="Normal 4 2 2 7 2 2 2 2" xfId="7273"/>
    <cellStyle name="Normal 4 2 2 7 2 2 3" xfId="7274"/>
    <cellStyle name="Normal 4 2 2 7 2 3" xfId="7275"/>
    <cellStyle name="Normal 4 2 2 7 2 3 2" xfId="7276"/>
    <cellStyle name="Normal 4 2 2 7 2 3 2 2" xfId="7277"/>
    <cellStyle name="Normal 4 2 2 7 2 3 3" xfId="7278"/>
    <cellStyle name="Normal 4 2 2 7 2 4" xfId="7279"/>
    <cellStyle name="Normal 4 2 2 7 2 4 2" xfId="7280"/>
    <cellStyle name="Normal 4 2 2 7 2 5" xfId="7281"/>
    <cellStyle name="Normal 4 2 2 7 3" xfId="7282"/>
    <cellStyle name="Normal 4 2 2 7 3 2" xfId="7283"/>
    <cellStyle name="Normal 4 2 2 7 3 2 2" xfId="7284"/>
    <cellStyle name="Normal 4 2 2 7 3 2 2 2" xfId="7285"/>
    <cellStyle name="Normal 4 2 2 7 3 2 3" xfId="7286"/>
    <cellStyle name="Normal 4 2 2 7 3 3" xfId="7287"/>
    <cellStyle name="Normal 4 2 2 7 3 3 2" xfId="7288"/>
    <cellStyle name="Normal 4 2 2 7 3 4" xfId="7289"/>
    <cellStyle name="Normal 4 2 2 7 4" xfId="7290"/>
    <cellStyle name="Normal 4 2 2 7 5" xfId="7291"/>
    <cellStyle name="Normal 4 2 2 7 5 2" xfId="7292"/>
    <cellStyle name="Normal 4 2 2 7 6" xfId="7293"/>
    <cellStyle name="Normal 4 2 2 8" xfId="7294"/>
    <cellStyle name="Normal 4 2 2 8 2" xfId="7295"/>
    <cellStyle name="Normal 4 2 2 8 2 2" xfId="7296"/>
    <cellStyle name="Normal 4 2 2 8 2 2 2" xfId="7297"/>
    <cellStyle name="Normal 4 2 2 8 2 2 2 2" xfId="7298"/>
    <cellStyle name="Normal 4 2 2 8 2 2 3" xfId="7299"/>
    <cellStyle name="Normal 4 2 2 8 2 3" xfId="7300"/>
    <cellStyle name="Normal 4 2 2 8 2 3 2" xfId="7301"/>
    <cellStyle name="Normal 4 2 2 8 2 3 2 2" xfId="7302"/>
    <cellStyle name="Normal 4 2 2 8 2 3 3" xfId="7303"/>
    <cellStyle name="Normal 4 2 2 8 2 4" xfId="7304"/>
    <cellStyle name="Normal 4 2 2 8 2 4 2" xfId="7305"/>
    <cellStyle name="Normal 4 2 2 8 2 5" xfId="7306"/>
    <cellStyle name="Normal 4 2 2 8 3" xfId="7307"/>
    <cellStyle name="Normal 4 2 2 8 3 2" xfId="7308"/>
    <cellStyle name="Normal 4 2 2 8 3 2 2" xfId="7309"/>
    <cellStyle name="Normal 4 2 2 8 3 2 2 2" xfId="7310"/>
    <cellStyle name="Normal 4 2 2 8 3 2 3" xfId="7311"/>
    <cellStyle name="Normal 4 2 2 8 3 3" xfId="7312"/>
    <cellStyle name="Normal 4 2 2 8 3 3 2" xfId="7313"/>
    <cellStyle name="Normal 4 2 2 8 3 4" xfId="7314"/>
    <cellStyle name="Normal 4 2 2 8 4" xfId="7315"/>
    <cellStyle name="Normal 4 2 2 8 5" xfId="7316"/>
    <cellStyle name="Normal 4 2 2 8 5 2" xfId="7317"/>
    <cellStyle name="Normal 4 2 2 8 6" xfId="7318"/>
    <cellStyle name="Normal 4 2 2 9" xfId="7319"/>
    <cellStyle name="Normal 4 2 2 9 2" xfId="7320"/>
    <cellStyle name="Normal 4 2 2 9 2 2" xfId="7321"/>
    <cellStyle name="Normal 4 2 2 9 2 2 2" xfId="7322"/>
    <cellStyle name="Normal 4 2 2 9 2 2 2 2" xfId="7323"/>
    <cellStyle name="Normal 4 2 2 9 2 2 3" xfId="7324"/>
    <cellStyle name="Normal 4 2 2 9 2 3" xfId="7325"/>
    <cellStyle name="Normal 4 2 2 9 2 3 2" xfId="7326"/>
    <cellStyle name="Normal 4 2 2 9 2 3 2 2" xfId="7327"/>
    <cellStyle name="Normal 4 2 2 9 2 3 3" xfId="7328"/>
    <cellStyle name="Normal 4 2 2 9 2 4" xfId="7329"/>
    <cellStyle name="Normal 4 2 2 9 2 4 2" xfId="7330"/>
    <cellStyle name="Normal 4 2 2 9 2 5" xfId="7331"/>
    <cellStyle name="Normal 4 2 2 9 3" xfId="7332"/>
    <cellStyle name="Normal 4 2 2 9 3 2" xfId="7333"/>
    <cellStyle name="Normal 4 2 2 9 3 2 2" xfId="7334"/>
    <cellStyle name="Normal 4 2 2 9 3 2 2 2" xfId="7335"/>
    <cellStyle name="Normal 4 2 2 9 3 2 3" xfId="7336"/>
    <cellStyle name="Normal 4 2 2 9 3 3" xfId="7337"/>
    <cellStyle name="Normal 4 2 2 9 3 3 2" xfId="7338"/>
    <cellStyle name="Normal 4 2 2 9 3 4" xfId="7339"/>
    <cellStyle name="Normal 4 2 2 9 4" xfId="7340"/>
    <cellStyle name="Normal 4 2 2 9 5" xfId="7341"/>
    <cellStyle name="Normal 4 2 2 9 5 2" xfId="7342"/>
    <cellStyle name="Normal 4 2 2 9 6" xfId="7343"/>
    <cellStyle name="Normal 4 2 3" xfId="7344"/>
    <cellStyle name="Normal 4 2 3 2" xfId="7345"/>
    <cellStyle name="Normal 4 2 3 2 2" xfId="7346"/>
    <cellStyle name="Normal 4 2 3 2 2 2" xfId="7347"/>
    <cellStyle name="Normal 4 2 3 2 2 2 2" xfId="7348"/>
    <cellStyle name="Normal 4 2 3 2 2 2 2 2" xfId="7349"/>
    <cellStyle name="Normal 4 2 3 2 2 2 3" xfId="7350"/>
    <cellStyle name="Normal 4 2 3 2 2 3" xfId="7351"/>
    <cellStyle name="Normal 4 2 3 2 2 3 2" xfId="7352"/>
    <cellStyle name="Normal 4 2 3 2 2 3 2 2" xfId="7353"/>
    <cellStyle name="Normal 4 2 3 2 2 3 3" xfId="7354"/>
    <cellStyle name="Normal 4 2 3 2 2 4" xfId="7355"/>
    <cellStyle name="Normal 4 2 3 2 2 4 2" xfId="7356"/>
    <cellStyle name="Normal 4 2 3 2 2 5" xfId="7357"/>
    <cellStyle name="Normal 4 2 3 2 3" xfId="7358"/>
    <cellStyle name="Normal 4 2 3 2 3 2" xfId="7359"/>
    <cellStyle name="Normal 4 2 3 2 3 2 2" xfId="7360"/>
    <cellStyle name="Normal 4 2 3 2 3 3" xfId="7361"/>
    <cellStyle name="Normal 4 2 3 2 3 4" xfId="7362"/>
    <cellStyle name="Normal 4 2 3 2 4" xfId="7363"/>
    <cellStyle name="Normal 4 2 3 2 4 2" xfId="7364"/>
    <cellStyle name="Normal 4 2 3 2 4 2 2" xfId="7365"/>
    <cellStyle name="Normal 4 2 3 2 4 3" xfId="7366"/>
    <cellStyle name="Normal 4 2 3 2 5" xfId="7367"/>
    <cellStyle name="Normal 4 2 3 2 5 2" xfId="7368"/>
    <cellStyle name="Normal 4 2 3 2 6" xfId="7369"/>
    <cellStyle name="Normal 4 2 3 3" xfId="7370"/>
    <cellStyle name="Normal 4 2 3 4" xfId="7371"/>
    <cellStyle name="Normal 4 2 4" xfId="7372"/>
    <cellStyle name="Normal 4 2 5" xfId="7373"/>
    <cellStyle name="Normal 4 2 6" xfId="7374"/>
    <cellStyle name="Normal 4 2 7" xfId="7375"/>
    <cellStyle name="Normal 4 2 8" xfId="7376"/>
    <cellStyle name="Normal 4 2 9" xfId="7377"/>
    <cellStyle name="Normal 4 2 9 2" xfId="7378"/>
    <cellStyle name="Normal 4 2 9 3" xfId="7379"/>
    <cellStyle name="Normal 4 2 9 3 2" xfId="7380"/>
    <cellStyle name="Normal 4 2 9 3 2 2" xfId="7381"/>
    <cellStyle name="Normal 4 2 9 3 3" xfId="7382"/>
    <cellStyle name="Normal 4 2_Scen_XBase" xfId="7383"/>
    <cellStyle name="Normal 4 3" xfId="7384"/>
    <cellStyle name="Normal 4 3 10" xfId="7385"/>
    <cellStyle name="Normal 4 3 10 2" xfId="7386"/>
    <cellStyle name="Normal 4 3 10 2 2" xfId="7387"/>
    <cellStyle name="Normal 4 3 10 2 2 2" xfId="7388"/>
    <cellStyle name="Normal 4 3 10 2 3" xfId="7389"/>
    <cellStyle name="Normal 4 3 10 3" xfId="7390"/>
    <cellStyle name="Normal 4 3 10 3 2" xfId="7391"/>
    <cellStyle name="Normal 4 3 10 3 2 2" xfId="7392"/>
    <cellStyle name="Normal 4 3 10 3 3" xfId="7393"/>
    <cellStyle name="Normal 4 3 10 4" xfId="7394"/>
    <cellStyle name="Normal 4 3 10 4 2" xfId="7395"/>
    <cellStyle name="Normal 4 3 10 5" xfId="7396"/>
    <cellStyle name="Normal 4 3 11" xfId="7397"/>
    <cellStyle name="Normal 4 3 11 2" xfId="7398"/>
    <cellStyle name="Normal 4 3 11 2 2" xfId="7399"/>
    <cellStyle name="Normal 4 3 11 2 2 2" xfId="7400"/>
    <cellStyle name="Normal 4 3 11 2 3" xfId="7401"/>
    <cellStyle name="Normal 4 3 11 3" xfId="7402"/>
    <cellStyle name="Normal 4 3 11 3 2" xfId="7403"/>
    <cellStyle name="Normal 4 3 11 4" xfId="7404"/>
    <cellStyle name="Normal 4 3 12" xfId="7405"/>
    <cellStyle name="Normal 4 3 12 2" xfId="7406"/>
    <cellStyle name="Normal 4 3 2" xfId="7407"/>
    <cellStyle name="Normal 4 3 2 2" xfId="7408"/>
    <cellStyle name="Normal 4 3 2 3" xfId="7409"/>
    <cellStyle name="Normal 4 3 3" xfId="7410"/>
    <cellStyle name="Normal 4 3 3 2" xfId="7411"/>
    <cellStyle name="Normal 4 3 3 2 2" xfId="7412"/>
    <cellStyle name="Normal 4 3 3 2 2 2" xfId="7413"/>
    <cellStyle name="Normal 4 3 3 2 2 2 2" xfId="7414"/>
    <cellStyle name="Normal 4 3 3 2 2 2 2 2" xfId="7415"/>
    <cellStyle name="Normal 4 3 3 2 2 2 3" xfId="7416"/>
    <cellStyle name="Normal 4 3 3 2 2 3" xfId="7417"/>
    <cellStyle name="Normal 4 3 3 2 2 3 2" xfId="7418"/>
    <cellStyle name="Normal 4 3 3 2 2 3 2 2" xfId="7419"/>
    <cellStyle name="Normal 4 3 3 2 2 3 3" xfId="7420"/>
    <cellStyle name="Normal 4 3 3 2 2 4" xfId="7421"/>
    <cellStyle name="Normal 4 3 3 2 2 4 2" xfId="7422"/>
    <cellStyle name="Normal 4 3 3 2 2 5" xfId="7423"/>
    <cellStyle name="Normal 4 3 3 2 3" xfId="7424"/>
    <cellStyle name="Normal 4 3 3 2 3 2" xfId="7425"/>
    <cellStyle name="Normal 4 3 3 2 3 2 2" xfId="7426"/>
    <cellStyle name="Normal 4 3 3 2 3 3" xfId="7427"/>
    <cellStyle name="Normal 4 3 3 2 4" xfId="7428"/>
    <cellStyle name="Normal 4 3 3 2 4 2" xfId="7429"/>
    <cellStyle name="Normal 4 3 3 2 4 2 2" xfId="7430"/>
    <cellStyle name="Normal 4 3 3 2 4 3" xfId="7431"/>
    <cellStyle name="Normal 4 3 3 2 5" xfId="7432"/>
    <cellStyle name="Normal 4 3 3 2 5 2" xfId="7433"/>
    <cellStyle name="Normal 4 3 3 2 6" xfId="7434"/>
    <cellStyle name="Normal 4 3 3 3" xfId="7435"/>
    <cellStyle name="Normal 4 3 3 4" xfId="7436"/>
    <cellStyle name="Normal 4 3 3 4 2" xfId="7437"/>
    <cellStyle name="Normal 4 3 3 4 2 2" xfId="7438"/>
    <cellStyle name="Normal 4 3 3 4 2 2 2" xfId="7439"/>
    <cellStyle name="Normal 4 3 3 4 2 3" xfId="7440"/>
    <cellStyle name="Normal 4 3 3 4 3" xfId="7441"/>
    <cellStyle name="Normal 4 3 3 4 3 2" xfId="7442"/>
    <cellStyle name="Normal 4 3 3 4 3 2 2" xfId="7443"/>
    <cellStyle name="Normal 4 3 3 4 3 3" xfId="7444"/>
    <cellStyle name="Normal 4 3 3 4 4" xfId="7445"/>
    <cellStyle name="Normal 4 3 3 4 4 2" xfId="7446"/>
    <cellStyle name="Normal 4 3 3 4 5" xfId="7447"/>
    <cellStyle name="Normal 4 3 3 5" xfId="7448"/>
    <cellStyle name="Normal 4 3 3 5 2" xfId="7449"/>
    <cellStyle name="Normal 4 3 3 5 2 2" xfId="7450"/>
    <cellStyle name="Normal 4 3 3 5 2 2 2" xfId="7451"/>
    <cellStyle name="Normal 4 3 3 5 2 3" xfId="7452"/>
    <cellStyle name="Normal 4 3 3 5 3" xfId="7453"/>
    <cellStyle name="Normal 4 3 3 5 3 2" xfId="7454"/>
    <cellStyle name="Normal 4 3 3 5 4" xfId="7455"/>
    <cellStyle name="Normal 4 3 3 6" xfId="7456"/>
    <cellStyle name="Normal 4 3 3 6 2" xfId="7457"/>
    <cellStyle name="Normal 4 3 4" xfId="7458"/>
    <cellStyle name="Normal 4 3 4 2" xfId="7459"/>
    <cellStyle name="Normal 4 3 4 3" xfId="7460"/>
    <cellStyle name="Normal 4 3 4 4" xfId="7461"/>
    <cellStyle name="Normal 4 3 4 4 2" xfId="7462"/>
    <cellStyle name="Normal 4 3 4 4 2 2" xfId="7463"/>
    <cellStyle name="Normal 4 3 4 4 2 2 2" xfId="7464"/>
    <cellStyle name="Normal 4 3 4 4 2 3" xfId="7465"/>
    <cellStyle name="Normal 4 3 4 4 3" xfId="7466"/>
    <cellStyle name="Normal 4 3 4 4 3 2" xfId="7467"/>
    <cellStyle name="Normal 4 3 4 4 3 2 2" xfId="7468"/>
    <cellStyle name="Normal 4 3 4 4 3 3" xfId="7469"/>
    <cellStyle name="Normal 4 3 4 4 4" xfId="7470"/>
    <cellStyle name="Normal 4 3 4 4 4 2" xfId="7471"/>
    <cellStyle name="Normal 4 3 4 4 5" xfId="7472"/>
    <cellStyle name="Normal 4 3 4 5" xfId="7473"/>
    <cellStyle name="Normal 4 3 4 5 2" xfId="7474"/>
    <cellStyle name="Normal 4 3 4 5 2 2" xfId="7475"/>
    <cellStyle name="Normal 4 3 4 5 2 2 2" xfId="7476"/>
    <cellStyle name="Normal 4 3 4 5 2 3" xfId="7477"/>
    <cellStyle name="Normal 4 3 4 5 3" xfId="7478"/>
    <cellStyle name="Normal 4 3 4 5 3 2" xfId="7479"/>
    <cellStyle name="Normal 4 3 4 5 4" xfId="7480"/>
    <cellStyle name="Normal 4 3 4 6" xfId="7481"/>
    <cellStyle name="Normal 4 3 4 6 2" xfId="7482"/>
    <cellStyle name="Normal 4 3 5" xfId="7483"/>
    <cellStyle name="Normal 4 3 5 2" xfId="7484"/>
    <cellStyle name="Normal 4 3 5 3" xfId="7485"/>
    <cellStyle name="Normal 4 3 5 3 2" xfId="7486"/>
    <cellStyle name="Normal 4 3 5 3 2 2" xfId="7487"/>
    <cellStyle name="Normal 4 3 5 3 2 2 2" xfId="7488"/>
    <cellStyle name="Normal 4 3 5 3 2 3" xfId="7489"/>
    <cellStyle name="Normal 4 3 5 3 3" xfId="7490"/>
    <cellStyle name="Normal 4 3 5 3 3 2" xfId="7491"/>
    <cellStyle name="Normal 4 3 5 3 3 2 2" xfId="7492"/>
    <cellStyle name="Normal 4 3 5 3 3 3" xfId="7493"/>
    <cellStyle name="Normal 4 3 5 3 4" xfId="7494"/>
    <cellStyle name="Normal 4 3 5 3 4 2" xfId="7495"/>
    <cellStyle name="Normal 4 3 5 3 5" xfId="7496"/>
    <cellStyle name="Normal 4 3 5 4" xfId="7497"/>
    <cellStyle name="Normal 4 3 5 4 2" xfId="7498"/>
    <cellStyle name="Normal 4 3 5 4 2 2" xfId="7499"/>
    <cellStyle name="Normal 4 3 5 4 2 2 2" xfId="7500"/>
    <cellStyle name="Normal 4 3 5 4 2 3" xfId="7501"/>
    <cellStyle name="Normal 4 3 5 4 3" xfId="7502"/>
    <cellStyle name="Normal 4 3 5 4 3 2" xfId="7503"/>
    <cellStyle name="Normal 4 3 5 4 4" xfId="7504"/>
    <cellStyle name="Normal 4 3 5 5" xfId="7505"/>
    <cellStyle name="Normal 4 3 5 5 2" xfId="7506"/>
    <cellStyle name="Normal 4 3 6" xfId="7507"/>
    <cellStyle name="Normal 4 3 7" xfId="7508"/>
    <cellStyle name="Normal 4 3 8" xfId="7509"/>
    <cellStyle name="Normal 4 3 9" xfId="7510"/>
    <cellStyle name="Normal 4 3 9 2" xfId="7511"/>
    <cellStyle name="Normal 4 3 9 2 2" xfId="7512"/>
    <cellStyle name="Normal 4 3 9 2 2 2" xfId="7513"/>
    <cellStyle name="Normal 4 3 9 2 2 2 2" xfId="7514"/>
    <cellStyle name="Normal 4 3 9 2 2 3" xfId="7515"/>
    <cellStyle name="Normal 4 3 9 2 3" xfId="7516"/>
    <cellStyle name="Normal 4 3 9 2 3 2" xfId="7517"/>
    <cellStyle name="Normal 4 3 9 2 3 2 2" xfId="7518"/>
    <cellStyle name="Normal 4 3 9 2 3 3" xfId="7519"/>
    <cellStyle name="Normal 4 3 9 2 4" xfId="7520"/>
    <cellStyle name="Normal 4 3 9 2 4 2" xfId="7521"/>
    <cellStyle name="Normal 4 3 9 2 5" xfId="7522"/>
    <cellStyle name="Normal 4 3 9 3" xfId="7523"/>
    <cellStyle name="Normal 4 3 9 3 2" xfId="7524"/>
    <cellStyle name="Normal 4 3 9 3 2 2" xfId="7525"/>
    <cellStyle name="Normal 4 3 9 3 3" xfId="7526"/>
    <cellStyle name="Normal 4 3 9 4" xfId="7527"/>
    <cellStyle name="Normal 4 3 9 4 2" xfId="7528"/>
    <cellStyle name="Normal 4 3 9 4 2 2" xfId="7529"/>
    <cellStyle name="Normal 4 3 9 4 3" xfId="7530"/>
    <cellStyle name="Normal 4 3 9 5" xfId="7531"/>
    <cellStyle name="Normal 4 3 9 5 2" xfId="7532"/>
    <cellStyle name="Normal 4 3 9 6" xfId="7533"/>
    <cellStyle name="Normal 4 3_Scen_XBase" xfId="7534"/>
    <cellStyle name="Normal 4 4" xfId="7535"/>
    <cellStyle name="Normal 4 4 2" xfId="7536"/>
    <cellStyle name="Normal 4 4 3" xfId="7537"/>
    <cellStyle name="Normal 4 4 3 2" xfId="7538"/>
    <cellStyle name="Normal 4 4 3 3" xfId="7539"/>
    <cellStyle name="Normal 4 4 4" xfId="7540"/>
    <cellStyle name="Normal 4 4 5" xfId="7541"/>
    <cellStyle name="Normal 4 4 6" xfId="7542"/>
    <cellStyle name="Normal 4 4 7" xfId="7543"/>
    <cellStyle name="Normal 4 4 8" xfId="7544"/>
    <cellStyle name="Normal 4 4 9" xfId="7545"/>
    <cellStyle name="Normal 4 5" xfId="7546"/>
    <cellStyle name="Normal 4 5 10" xfId="7547"/>
    <cellStyle name="Normal 4 5 10 2" xfId="7548"/>
    <cellStyle name="Normal 4 5 10 2 2" xfId="7549"/>
    <cellStyle name="Normal 4 5 10 2 2 2" xfId="7550"/>
    <cellStyle name="Normal 4 5 10 2 3" xfId="7551"/>
    <cellStyle name="Normal 4 5 10 3" xfId="7552"/>
    <cellStyle name="Normal 4 5 10 3 2" xfId="7553"/>
    <cellStyle name="Normal 4 5 10 3 2 2" xfId="7554"/>
    <cellStyle name="Normal 4 5 10 3 3" xfId="7555"/>
    <cellStyle name="Normal 4 5 10 4" xfId="7556"/>
    <cellStyle name="Normal 4 5 10 4 2" xfId="7557"/>
    <cellStyle name="Normal 4 5 10 5" xfId="7558"/>
    <cellStyle name="Normal 4 5 11" xfId="7559"/>
    <cellStyle name="Normal 4 5 11 2" xfId="7560"/>
    <cellStyle name="Normal 4 5 11 2 2" xfId="7561"/>
    <cellStyle name="Normal 4 5 11 2 2 2" xfId="7562"/>
    <cellStyle name="Normal 4 5 11 2 3" xfId="7563"/>
    <cellStyle name="Normal 4 5 11 3" xfId="7564"/>
    <cellStyle name="Normal 4 5 11 3 2" xfId="7565"/>
    <cellStyle name="Normal 4 5 11 4" xfId="7566"/>
    <cellStyle name="Normal 4 5 12" xfId="7567"/>
    <cellStyle name="Normal 4 5 12 2" xfId="7568"/>
    <cellStyle name="Normal 4 5 2" xfId="7569"/>
    <cellStyle name="Normal 4 5 2 2" xfId="7570"/>
    <cellStyle name="Normal 4 5 2 3" xfId="7571"/>
    <cellStyle name="Normal 4 5 2 3 2" xfId="7572"/>
    <cellStyle name="Normal 4 5 2 3 2 2" xfId="7573"/>
    <cellStyle name="Normal 4 5 2 3 2 2 2" xfId="7574"/>
    <cellStyle name="Normal 4 5 2 3 2 3" xfId="7575"/>
    <cellStyle name="Normal 4 5 2 3 3" xfId="7576"/>
    <cellStyle name="Normal 4 5 2 3 3 2" xfId="7577"/>
    <cellStyle name="Normal 4 5 2 3 3 2 2" xfId="7578"/>
    <cellStyle name="Normal 4 5 2 3 3 3" xfId="7579"/>
    <cellStyle name="Normal 4 5 2 3 4" xfId="7580"/>
    <cellStyle name="Normal 4 5 2 3 4 2" xfId="7581"/>
    <cellStyle name="Normal 4 5 2 3 5" xfId="7582"/>
    <cellStyle name="Normal 4 5 2 4" xfId="7583"/>
    <cellStyle name="Normal 4 5 2 4 2" xfId="7584"/>
    <cellStyle name="Normal 4 5 2 4 2 2" xfId="7585"/>
    <cellStyle name="Normal 4 5 2 4 2 2 2" xfId="7586"/>
    <cellStyle name="Normal 4 5 2 4 2 3" xfId="7587"/>
    <cellStyle name="Normal 4 5 2 4 3" xfId="7588"/>
    <cellStyle name="Normal 4 5 2 4 3 2" xfId="7589"/>
    <cellStyle name="Normal 4 5 2 4 4" xfId="7590"/>
    <cellStyle name="Normal 4 5 2 5" xfId="7591"/>
    <cellStyle name="Normal 4 5 2 5 2" xfId="7592"/>
    <cellStyle name="Normal 4 5 3" xfId="7593"/>
    <cellStyle name="Normal 4 5 3 2" xfId="7594"/>
    <cellStyle name="Normal 4 5 3 3" xfId="7595"/>
    <cellStyle name="Normal 4 5 3 3 2" xfId="7596"/>
    <cellStyle name="Normal 4 5 3 3 2 2" xfId="7597"/>
    <cellStyle name="Normal 4 5 3 3 2 2 2" xfId="7598"/>
    <cellStyle name="Normal 4 5 3 3 2 3" xfId="7599"/>
    <cellStyle name="Normal 4 5 3 3 3" xfId="7600"/>
    <cellStyle name="Normal 4 5 3 3 3 2" xfId="7601"/>
    <cellStyle name="Normal 4 5 3 3 3 2 2" xfId="7602"/>
    <cellStyle name="Normal 4 5 3 3 3 3" xfId="7603"/>
    <cellStyle name="Normal 4 5 3 3 4" xfId="7604"/>
    <cellStyle name="Normal 4 5 3 3 4 2" xfId="7605"/>
    <cellStyle name="Normal 4 5 3 3 5" xfId="7606"/>
    <cellStyle name="Normal 4 5 3 4" xfId="7607"/>
    <cellStyle name="Normal 4 5 3 4 2" xfId="7608"/>
    <cellStyle name="Normal 4 5 3 4 2 2" xfId="7609"/>
    <cellStyle name="Normal 4 5 3 4 2 2 2" xfId="7610"/>
    <cellStyle name="Normal 4 5 3 4 2 3" xfId="7611"/>
    <cellStyle name="Normal 4 5 3 4 3" xfId="7612"/>
    <cellStyle name="Normal 4 5 3 4 3 2" xfId="7613"/>
    <cellStyle name="Normal 4 5 3 4 4" xfId="7614"/>
    <cellStyle name="Normal 4 5 3 5" xfId="7615"/>
    <cellStyle name="Normal 4 5 3 5 2" xfId="7616"/>
    <cellStyle name="Normal 4 5 4" xfId="7617"/>
    <cellStyle name="Normal 4 5 5" xfId="7618"/>
    <cellStyle name="Normal 4 5 6" xfId="7619"/>
    <cellStyle name="Normal 4 5 7" xfId="7620"/>
    <cellStyle name="Normal 4 5 8" xfId="7621"/>
    <cellStyle name="Normal 4 5 9" xfId="7622"/>
    <cellStyle name="Normal 4 5 9 2" xfId="7623"/>
    <cellStyle name="Normal 4 5 9 2 2" xfId="7624"/>
    <cellStyle name="Normal 4 5 9 2 2 2" xfId="7625"/>
    <cellStyle name="Normal 4 5 9 2 2 2 2" xfId="7626"/>
    <cellStyle name="Normal 4 5 9 2 2 3" xfId="7627"/>
    <cellStyle name="Normal 4 5 9 2 3" xfId="7628"/>
    <cellStyle name="Normal 4 5 9 2 3 2" xfId="7629"/>
    <cellStyle name="Normal 4 5 9 2 3 2 2" xfId="7630"/>
    <cellStyle name="Normal 4 5 9 2 3 3" xfId="7631"/>
    <cellStyle name="Normal 4 5 9 2 4" xfId="7632"/>
    <cellStyle name="Normal 4 5 9 2 4 2" xfId="7633"/>
    <cellStyle name="Normal 4 5 9 2 5" xfId="7634"/>
    <cellStyle name="Normal 4 5 9 3" xfId="7635"/>
    <cellStyle name="Normal 4 5 9 3 2" xfId="7636"/>
    <cellStyle name="Normal 4 5 9 3 2 2" xfId="7637"/>
    <cellStyle name="Normal 4 5 9 3 3" xfId="7638"/>
    <cellStyle name="Normal 4 5 9 4" xfId="7639"/>
    <cellStyle name="Normal 4 5 9 4 2" xfId="7640"/>
    <cellStyle name="Normal 4 5 9 4 2 2" xfId="7641"/>
    <cellStyle name="Normal 4 5 9 4 3" xfId="7642"/>
    <cellStyle name="Normal 4 5 9 5" xfId="7643"/>
    <cellStyle name="Normal 4 5 9 5 2" xfId="7644"/>
    <cellStyle name="Normal 4 5 9 6" xfId="7645"/>
    <cellStyle name="Normal 4 6" xfId="7646"/>
    <cellStyle name="Normal 4 6 2" xfId="7647"/>
    <cellStyle name="Normal 4 6 2 2" xfId="7648"/>
    <cellStyle name="Normal 4 6 2 3" xfId="7649"/>
    <cellStyle name="Normal 4 6 2 3 2" xfId="7650"/>
    <cellStyle name="Normal 4 6 2 3 2 2" xfId="7651"/>
    <cellStyle name="Normal 4 6 2 3 2 2 2" xfId="7652"/>
    <cellStyle name="Normal 4 6 2 3 2 3" xfId="7653"/>
    <cellStyle name="Normal 4 6 2 3 3" xfId="7654"/>
    <cellStyle name="Normal 4 6 2 3 3 2" xfId="7655"/>
    <cellStyle name="Normal 4 6 2 3 3 2 2" xfId="7656"/>
    <cellStyle name="Normal 4 6 2 3 3 3" xfId="7657"/>
    <cellStyle name="Normal 4 6 2 3 4" xfId="7658"/>
    <cellStyle name="Normal 4 6 2 3 4 2" xfId="7659"/>
    <cellStyle name="Normal 4 6 2 3 5" xfId="7660"/>
    <cellStyle name="Normal 4 6 2 4" xfId="7661"/>
    <cellStyle name="Normal 4 6 2 4 2" xfId="7662"/>
    <cellStyle name="Normal 4 6 2 4 2 2" xfId="7663"/>
    <cellStyle name="Normal 4 6 2 4 3" xfId="7664"/>
    <cellStyle name="Normal 4 6 2 5" xfId="7665"/>
    <cellStyle name="Normal 4 6 2 5 2" xfId="7666"/>
    <cellStyle name="Normal 4 6 2 5 2 2" xfId="7667"/>
    <cellStyle name="Normal 4 6 2 5 3" xfId="7668"/>
    <cellStyle name="Normal 4 6 2 6" xfId="7669"/>
    <cellStyle name="Normal 4 6 2 6 2" xfId="7670"/>
    <cellStyle name="Normal 4 6 2 7" xfId="7671"/>
    <cellStyle name="Normal 4 6 3" xfId="7672"/>
    <cellStyle name="Normal 4 6 4" xfId="7673"/>
    <cellStyle name="Normal 4 6 4 2" xfId="7674"/>
    <cellStyle name="Normal 4 6 4 2 2" xfId="7675"/>
    <cellStyle name="Normal 4 6 4 2 2 2" xfId="7676"/>
    <cellStyle name="Normal 4 6 4 2 2 2 2" xfId="7677"/>
    <cellStyle name="Normal 4 6 4 2 2 3" xfId="7678"/>
    <cellStyle name="Normal 4 6 4 2 3" xfId="7679"/>
    <cellStyle name="Normal 4 6 4 2 3 2" xfId="7680"/>
    <cellStyle name="Normal 4 6 4 2 3 2 2" xfId="7681"/>
    <cellStyle name="Normal 4 6 4 2 3 3" xfId="7682"/>
    <cellStyle name="Normal 4 6 4 2 4" xfId="7683"/>
    <cellStyle name="Normal 4 6 4 2 4 2" xfId="7684"/>
    <cellStyle name="Normal 4 6 4 2 5" xfId="7685"/>
    <cellStyle name="Normal 4 6 4 3" xfId="7686"/>
    <cellStyle name="Normal 4 6 4 3 2" xfId="7687"/>
    <cellStyle name="Normal 4 6 4 3 2 2" xfId="7688"/>
    <cellStyle name="Normal 4 6 4 3 3" xfId="7689"/>
    <cellStyle name="Normal 4 6 4 4" xfId="7690"/>
    <cellStyle name="Normal 4 6 4 4 2" xfId="7691"/>
    <cellStyle name="Normal 4 6 4 4 2 2" xfId="7692"/>
    <cellStyle name="Normal 4 6 4 4 3" xfId="7693"/>
    <cellStyle name="Normal 4 6 4 5" xfId="7694"/>
    <cellStyle name="Normal 4 6 4 5 2" xfId="7695"/>
    <cellStyle name="Normal 4 6 4 6" xfId="7696"/>
    <cellStyle name="Normal 4 6 5" xfId="7697"/>
    <cellStyle name="Normal 4 6 5 2" xfId="7698"/>
    <cellStyle name="Normal 4 6 5 2 2" xfId="7699"/>
    <cellStyle name="Normal 4 6 5 2 2 2" xfId="7700"/>
    <cellStyle name="Normal 4 6 5 2 2 2 2" xfId="7701"/>
    <cellStyle name="Normal 4 6 5 2 2 3" xfId="7702"/>
    <cellStyle name="Normal 4 6 5 2 3" xfId="7703"/>
    <cellStyle name="Normal 4 6 5 2 3 2" xfId="7704"/>
    <cellStyle name="Normal 4 6 5 2 3 2 2" xfId="7705"/>
    <cellStyle name="Normal 4 6 5 2 3 3" xfId="7706"/>
    <cellStyle name="Normal 4 6 5 2 4" xfId="7707"/>
    <cellStyle name="Normal 4 6 5 2 4 2" xfId="7708"/>
    <cellStyle name="Normal 4 6 5 2 5" xfId="7709"/>
    <cellStyle name="Normal 4 6 5 3" xfId="7710"/>
    <cellStyle name="Normal 4 6 5 3 2" xfId="7711"/>
    <cellStyle name="Normal 4 6 5 3 2 2" xfId="7712"/>
    <cellStyle name="Normal 4 6 5 3 3" xfId="7713"/>
    <cellStyle name="Normal 4 6 5 4" xfId="7714"/>
    <cellStyle name="Normal 4 6 5 4 2" xfId="7715"/>
    <cellStyle name="Normal 4 6 5 4 2 2" xfId="7716"/>
    <cellStyle name="Normal 4 6 5 4 3" xfId="7717"/>
    <cellStyle name="Normal 4 6 5 5" xfId="7718"/>
    <cellStyle name="Normal 4 6 5 5 2" xfId="7719"/>
    <cellStyle name="Normal 4 6 5 6" xfId="7720"/>
    <cellStyle name="Normal 4 6 6" xfId="7721"/>
    <cellStyle name="Normal 4 6 6 2" xfId="7722"/>
    <cellStyle name="Normal 4 6 6 2 2" xfId="7723"/>
    <cellStyle name="Normal 4 6 6 2 2 2" xfId="7724"/>
    <cellStyle name="Normal 4 6 6 2 3" xfId="7725"/>
    <cellStyle name="Normal 4 6 6 3" xfId="7726"/>
    <cellStyle name="Normal 4 6 6 3 2" xfId="7727"/>
    <cellStyle name="Normal 4 6 6 3 2 2" xfId="7728"/>
    <cellStyle name="Normal 4 6 6 3 3" xfId="7729"/>
    <cellStyle name="Normal 4 6 6 4" xfId="7730"/>
    <cellStyle name="Normal 4 6 6 4 2" xfId="7731"/>
    <cellStyle name="Normal 4 6 6 5" xfId="7732"/>
    <cellStyle name="Normal 4 6 7" xfId="7733"/>
    <cellStyle name="Normal 4 6 7 2" xfId="7734"/>
    <cellStyle name="Normal 4 6 7 2 2" xfId="7735"/>
    <cellStyle name="Normal 4 6 7 2 2 2" xfId="7736"/>
    <cellStyle name="Normal 4 6 7 2 3" xfId="7737"/>
    <cellStyle name="Normal 4 6 7 3" xfId="7738"/>
    <cellStyle name="Normal 4 6 7 3 2" xfId="7739"/>
    <cellStyle name="Normal 4 6 7 4" xfId="7740"/>
    <cellStyle name="Normal 4 6 8" xfId="7741"/>
    <cellStyle name="Normal 4 6 8 2" xfId="7742"/>
    <cellStyle name="Normal 4 7" xfId="7743"/>
    <cellStyle name="Normal 4 7 2" xfId="7744"/>
    <cellStyle name="Normal 4 7 2 2" xfId="7745"/>
    <cellStyle name="Normal 4 7 2 2 2" xfId="7746"/>
    <cellStyle name="Normal 4 7 2 2 2 2" xfId="7747"/>
    <cellStyle name="Normal 4 7 2 2 2 2 2" xfId="7748"/>
    <cellStyle name="Normal 4 7 2 2 2 3" xfId="7749"/>
    <cellStyle name="Normal 4 7 2 2 3" xfId="7750"/>
    <cellStyle name="Normal 4 7 2 2 3 2" xfId="7751"/>
    <cellStyle name="Normal 4 7 2 2 3 2 2" xfId="7752"/>
    <cellStyle name="Normal 4 7 2 2 3 3" xfId="7753"/>
    <cellStyle name="Normal 4 7 2 2 4" xfId="7754"/>
    <cellStyle name="Normal 4 7 2 2 4 2" xfId="7755"/>
    <cellStyle name="Normal 4 7 2 2 5" xfId="7756"/>
    <cellStyle name="Normal 4 7 2 3" xfId="7757"/>
    <cellStyle name="Normal 4 7 2 3 2" xfId="7758"/>
    <cellStyle name="Normal 4 7 2 3 2 2" xfId="7759"/>
    <cellStyle name="Normal 4 7 2 3 3" xfId="7760"/>
    <cellStyle name="Normal 4 7 2 4" xfId="7761"/>
    <cellStyle name="Normal 4 7 2 4 2" xfId="7762"/>
    <cellStyle name="Normal 4 7 2 4 2 2" xfId="7763"/>
    <cellStyle name="Normal 4 7 2 4 3" xfId="7764"/>
    <cellStyle name="Normal 4 7 2 5" xfId="7765"/>
    <cellStyle name="Normal 4 7 2 5 2" xfId="7766"/>
    <cellStyle name="Normal 4 7 2 6" xfId="7767"/>
    <cellStyle name="Normal 4 7 3" xfId="7768"/>
    <cellStyle name="Normal 4 7 4" xfId="7769"/>
    <cellStyle name="Normal 4 7 4 2" xfId="7770"/>
    <cellStyle name="Normal 4 7 4 2 2" xfId="7771"/>
    <cellStyle name="Normal 4 7 4 2 2 2" xfId="7772"/>
    <cellStyle name="Normal 4 7 4 2 3" xfId="7773"/>
    <cellStyle name="Normal 4 7 4 3" xfId="7774"/>
    <cellStyle name="Normal 4 7 4 3 2" xfId="7775"/>
    <cellStyle name="Normal 4 7 4 3 2 2" xfId="7776"/>
    <cellStyle name="Normal 4 7 4 3 3" xfId="7777"/>
    <cellStyle name="Normal 4 7 4 4" xfId="7778"/>
    <cellStyle name="Normal 4 7 4 4 2" xfId="7779"/>
    <cellStyle name="Normal 4 7 4 5" xfId="7780"/>
    <cellStyle name="Normal 4 7 5" xfId="7781"/>
    <cellStyle name="Normal 4 7 5 2" xfId="7782"/>
    <cellStyle name="Normal 4 7 5 2 2" xfId="7783"/>
    <cellStyle name="Normal 4 7 5 2 2 2" xfId="7784"/>
    <cellStyle name="Normal 4 7 5 2 3" xfId="7785"/>
    <cellStyle name="Normal 4 7 5 3" xfId="7786"/>
    <cellStyle name="Normal 4 7 5 3 2" xfId="7787"/>
    <cellStyle name="Normal 4 7 5 4" xfId="7788"/>
    <cellStyle name="Normal 4 7 6" xfId="7789"/>
    <cellStyle name="Normal 4 7 6 2" xfId="7790"/>
    <cellStyle name="Normal 4 8" xfId="7791"/>
    <cellStyle name="Normal 4 8 2" xfId="7792"/>
    <cellStyle name="Normal 4 8 3" xfId="7793"/>
    <cellStyle name="Normal 4 8 4" xfId="7794"/>
    <cellStyle name="Normal 4 8 4 2" xfId="7795"/>
    <cellStyle name="Normal 4 8 4 2 2" xfId="7796"/>
    <cellStyle name="Normal 4 8 4 2 2 2" xfId="7797"/>
    <cellStyle name="Normal 4 8 4 2 3" xfId="7798"/>
    <cellStyle name="Normal 4 8 4 3" xfId="7799"/>
    <cellStyle name="Normal 4 8 4 3 2" xfId="7800"/>
    <cellStyle name="Normal 4 8 4 3 2 2" xfId="7801"/>
    <cellStyle name="Normal 4 8 4 3 3" xfId="7802"/>
    <cellStyle name="Normal 4 8 4 4" xfId="7803"/>
    <cellStyle name="Normal 4 8 4 4 2" xfId="7804"/>
    <cellStyle name="Normal 4 8 4 5" xfId="7805"/>
    <cellStyle name="Normal 4 8 5" xfId="7806"/>
    <cellStyle name="Normal 4 8 5 2" xfId="7807"/>
    <cellStyle name="Normal 4 8 5 2 2" xfId="7808"/>
    <cellStyle name="Normal 4 8 5 2 2 2" xfId="7809"/>
    <cellStyle name="Normal 4 8 5 2 3" xfId="7810"/>
    <cellStyle name="Normal 4 8 5 3" xfId="7811"/>
    <cellStyle name="Normal 4 8 5 3 2" xfId="7812"/>
    <cellStyle name="Normal 4 8 5 4" xfId="7813"/>
    <cellStyle name="Normal 4 8 6" xfId="7814"/>
    <cellStyle name="Normal 4 8 6 2" xfId="7815"/>
    <cellStyle name="Normal 4 9" xfId="7816"/>
    <cellStyle name="Normal 4 9 2" xfId="7817"/>
    <cellStyle name="Normal 4 9 3" xfId="7818"/>
    <cellStyle name="Normal 4_ELC" xfId="7819"/>
    <cellStyle name="Normal 40" xfId="7820"/>
    <cellStyle name="Normal 41" xfId="7821"/>
    <cellStyle name="Normal 42" xfId="7822"/>
    <cellStyle name="Normal 43" xfId="7823"/>
    <cellStyle name="Normal 44" xfId="7824"/>
    <cellStyle name="Normal 45" xfId="7825"/>
    <cellStyle name="Normal 46" xfId="7826"/>
    <cellStyle name="Normal 47" xfId="7827"/>
    <cellStyle name="Normal 48" xfId="7828"/>
    <cellStyle name="Normal 49" xfId="7829"/>
    <cellStyle name="Normal 5" xfId="7830"/>
    <cellStyle name="Normal 5 10" xfId="7831"/>
    <cellStyle name="Normal 5 10 2" xfId="7832"/>
    <cellStyle name="Normal 5 10 3" xfId="7833"/>
    <cellStyle name="Normal 5 11" xfId="7834"/>
    <cellStyle name="Normal 5 11 2" xfId="7835"/>
    <cellStyle name="Normal 5 11 3" xfId="7836"/>
    <cellStyle name="Normal 5 12" xfId="7837"/>
    <cellStyle name="Normal 5 12 2" xfId="7838"/>
    <cellStyle name="Normal 5 12 3" xfId="7839"/>
    <cellStyle name="Normal 5 12 3 2" xfId="7840"/>
    <cellStyle name="Normal 5 12 3 2 2" xfId="7841"/>
    <cellStyle name="Normal 5 12 3 2 2 2" xfId="7842"/>
    <cellStyle name="Normal 5 12 3 2 3" xfId="7843"/>
    <cellStyle name="Normal 5 12 3 3" xfId="7844"/>
    <cellStyle name="Normal 5 12 3 3 2" xfId="7845"/>
    <cellStyle name="Normal 5 12 3 3 2 2" xfId="7846"/>
    <cellStyle name="Normal 5 12 3 3 3" xfId="7847"/>
    <cellStyle name="Normal 5 12 3 4" xfId="7848"/>
    <cellStyle name="Normal 5 12 3 4 2" xfId="7849"/>
    <cellStyle name="Normal 5 12 3 5" xfId="7850"/>
    <cellStyle name="Normal 5 12 4" xfId="7851"/>
    <cellStyle name="Normal 5 12 4 2" xfId="7852"/>
    <cellStyle name="Normal 5 12 4 2 2" xfId="7853"/>
    <cellStyle name="Normal 5 12 4 2 2 2" xfId="7854"/>
    <cellStyle name="Normal 5 12 4 2 3" xfId="7855"/>
    <cellStyle name="Normal 5 12 4 3" xfId="7856"/>
    <cellStyle name="Normal 5 12 4 3 2" xfId="7857"/>
    <cellStyle name="Normal 5 12 4 4" xfId="7858"/>
    <cellStyle name="Normal 5 12 5" xfId="7859"/>
    <cellStyle name="Normal 5 12 5 2" xfId="7860"/>
    <cellStyle name="Normal 5 13" xfId="7861"/>
    <cellStyle name="Normal 5 13 2" xfId="7862"/>
    <cellStyle name="Normal 5 13 2 2" xfId="7863"/>
    <cellStyle name="Normal 5 13 2 2 2" xfId="7864"/>
    <cellStyle name="Normal 5 13 2 2 2 2" xfId="7865"/>
    <cellStyle name="Normal 5 13 2 2 3" xfId="7866"/>
    <cellStyle name="Normal 5 13 2 3" xfId="7867"/>
    <cellStyle name="Normal 5 13 2 3 2" xfId="7868"/>
    <cellStyle name="Normal 5 13 2 3 2 2" xfId="7869"/>
    <cellStyle name="Normal 5 13 2 3 3" xfId="7870"/>
    <cellStyle name="Normal 5 13 2 4" xfId="7871"/>
    <cellStyle name="Normal 5 13 2 4 2" xfId="7872"/>
    <cellStyle name="Normal 5 13 2 5" xfId="7873"/>
    <cellStyle name="Normal 5 13 3" xfId="7874"/>
    <cellStyle name="Normal 5 13 3 2" xfId="7875"/>
    <cellStyle name="Normal 5 13 3 2 2" xfId="7876"/>
    <cellStyle name="Normal 5 13 3 3" xfId="7877"/>
    <cellStyle name="Normal 5 13 3 4" xfId="7878"/>
    <cellStyle name="Normal 5 13 4" xfId="7879"/>
    <cellStyle name="Normal 5 13 4 2" xfId="7880"/>
    <cellStyle name="Normal 5 13 4 2 2" xfId="7881"/>
    <cellStyle name="Normal 5 13 4 3" xfId="7882"/>
    <cellStyle name="Normal 5 13 5" xfId="7883"/>
    <cellStyle name="Normal 5 13 5 2" xfId="7884"/>
    <cellStyle name="Normal 5 13 6" xfId="7885"/>
    <cellStyle name="Normal 5 14" xfId="7886"/>
    <cellStyle name="Normal 5 14 2" xfId="7887"/>
    <cellStyle name="Normal 5 2" xfId="7888"/>
    <cellStyle name="Normal 5 2 10" xfId="7889"/>
    <cellStyle name="Normal 5 2 2" xfId="7890"/>
    <cellStyle name="Normal 5 2 2 10" xfId="7891"/>
    <cellStyle name="Normal 5 2 2 10 2" xfId="7892"/>
    <cellStyle name="Normal 5 2 2 10 2 2" xfId="7893"/>
    <cellStyle name="Normal 5 2 2 10 2 2 2" xfId="7894"/>
    <cellStyle name="Normal 5 2 2 10 2 2 2 2" xfId="7895"/>
    <cellStyle name="Normal 5 2 2 10 2 2 3" xfId="7896"/>
    <cellStyle name="Normal 5 2 2 10 2 3" xfId="7897"/>
    <cellStyle name="Normal 5 2 2 10 2 3 2" xfId="7898"/>
    <cellStyle name="Normal 5 2 2 10 2 3 2 2" xfId="7899"/>
    <cellStyle name="Normal 5 2 2 10 2 3 3" xfId="7900"/>
    <cellStyle name="Normal 5 2 2 10 2 4" xfId="7901"/>
    <cellStyle name="Normal 5 2 2 10 2 4 2" xfId="7902"/>
    <cellStyle name="Normal 5 2 2 10 2 5" xfId="7903"/>
    <cellStyle name="Normal 5 2 2 10 3" xfId="7904"/>
    <cellStyle name="Normal 5 2 2 10 3 2" xfId="7905"/>
    <cellStyle name="Normal 5 2 2 10 3 2 2" xfId="7906"/>
    <cellStyle name="Normal 5 2 2 10 3 2 2 2" xfId="7907"/>
    <cellStyle name="Normal 5 2 2 10 3 2 3" xfId="7908"/>
    <cellStyle name="Normal 5 2 2 10 3 3" xfId="7909"/>
    <cellStyle name="Normal 5 2 2 10 3 3 2" xfId="7910"/>
    <cellStyle name="Normal 5 2 2 10 3 4" xfId="7911"/>
    <cellStyle name="Normal 5 2 2 10 4" xfId="7912"/>
    <cellStyle name="Normal 5 2 2 10 5" xfId="7913"/>
    <cellStyle name="Normal 5 2 2 10 5 2" xfId="7914"/>
    <cellStyle name="Normal 5 2 2 10 6" xfId="7915"/>
    <cellStyle name="Normal 5 2 2 11" xfId="7916"/>
    <cellStyle name="Normal 5 2 2 11 2" xfId="7917"/>
    <cellStyle name="Normal 5 2 2 11 2 2" xfId="7918"/>
    <cellStyle name="Normal 5 2 2 11 2 2 2" xfId="7919"/>
    <cellStyle name="Normal 5 2 2 11 2 2 2 2" xfId="7920"/>
    <cellStyle name="Normal 5 2 2 11 2 2 3" xfId="7921"/>
    <cellStyle name="Normal 5 2 2 11 2 3" xfId="7922"/>
    <cellStyle name="Normal 5 2 2 11 2 3 2" xfId="7923"/>
    <cellStyle name="Normal 5 2 2 11 2 3 2 2" xfId="7924"/>
    <cellStyle name="Normal 5 2 2 11 2 3 3" xfId="7925"/>
    <cellStyle name="Normal 5 2 2 11 2 4" xfId="7926"/>
    <cellStyle name="Normal 5 2 2 11 2 4 2" xfId="7927"/>
    <cellStyle name="Normal 5 2 2 11 2 5" xfId="7928"/>
    <cellStyle name="Normal 5 2 2 11 3" xfId="7929"/>
    <cellStyle name="Normal 5 2 2 11 3 2" xfId="7930"/>
    <cellStyle name="Normal 5 2 2 11 3 2 2" xfId="7931"/>
    <cellStyle name="Normal 5 2 2 11 3 2 2 2" xfId="7932"/>
    <cellStyle name="Normal 5 2 2 11 3 2 3" xfId="7933"/>
    <cellStyle name="Normal 5 2 2 11 3 3" xfId="7934"/>
    <cellStyle name="Normal 5 2 2 11 3 3 2" xfId="7935"/>
    <cellStyle name="Normal 5 2 2 11 3 4" xfId="7936"/>
    <cellStyle name="Normal 5 2 2 11 4" xfId="7937"/>
    <cellStyle name="Normal 5 2 2 11 5" xfId="7938"/>
    <cellStyle name="Normal 5 2 2 11 5 2" xfId="7939"/>
    <cellStyle name="Normal 5 2 2 11 6" xfId="7940"/>
    <cellStyle name="Normal 5 2 2 12" xfId="7941"/>
    <cellStyle name="Normal 5 2 2 12 2" xfId="7942"/>
    <cellStyle name="Normal 5 2 2 12 2 2" xfId="7943"/>
    <cellStyle name="Normal 5 2 2 12 2 2 2" xfId="7944"/>
    <cellStyle name="Normal 5 2 2 12 2 2 2 2" xfId="7945"/>
    <cellStyle name="Normal 5 2 2 12 2 2 3" xfId="7946"/>
    <cellStyle name="Normal 5 2 2 12 2 3" xfId="7947"/>
    <cellStyle name="Normal 5 2 2 12 2 3 2" xfId="7948"/>
    <cellStyle name="Normal 5 2 2 12 2 3 2 2" xfId="7949"/>
    <cellStyle name="Normal 5 2 2 12 2 3 3" xfId="7950"/>
    <cellStyle name="Normal 5 2 2 12 2 4" xfId="7951"/>
    <cellStyle name="Normal 5 2 2 12 2 4 2" xfId="7952"/>
    <cellStyle name="Normal 5 2 2 12 2 5" xfId="7953"/>
    <cellStyle name="Normal 5 2 2 12 3" xfId="7954"/>
    <cellStyle name="Normal 5 2 2 12 3 2" xfId="7955"/>
    <cellStyle name="Normal 5 2 2 12 3 2 2" xfId="7956"/>
    <cellStyle name="Normal 5 2 2 12 3 2 2 2" xfId="7957"/>
    <cellStyle name="Normal 5 2 2 12 3 2 3" xfId="7958"/>
    <cellStyle name="Normal 5 2 2 12 3 3" xfId="7959"/>
    <cellStyle name="Normal 5 2 2 12 3 3 2" xfId="7960"/>
    <cellStyle name="Normal 5 2 2 12 3 4" xfId="7961"/>
    <cellStyle name="Normal 5 2 2 12 4" xfId="7962"/>
    <cellStyle name="Normal 5 2 2 12 5" xfId="7963"/>
    <cellStyle name="Normal 5 2 2 12 5 2" xfId="7964"/>
    <cellStyle name="Normal 5 2 2 12 6" xfId="7965"/>
    <cellStyle name="Normal 5 2 2 13" xfId="7966"/>
    <cellStyle name="Normal 5 2 2 13 2" xfId="7967"/>
    <cellStyle name="Normal 5 2 2 13 2 2" xfId="7968"/>
    <cellStyle name="Normal 5 2 2 13 2 2 2" xfId="7969"/>
    <cellStyle name="Normal 5 2 2 13 2 2 2 2" xfId="7970"/>
    <cellStyle name="Normal 5 2 2 13 2 2 3" xfId="7971"/>
    <cellStyle name="Normal 5 2 2 13 2 3" xfId="7972"/>
    <cellStyle name="Normal 5 2 2 13 2 3 2" xfId="7973"/>
    <cellStyle name="Normal 5 2 2 13 2 3 2 2" xfId="7974"/>
    <cellStyle name="Normal 5 2 2 13 2 3 3" xfId="7975"/>
    <cellStyle name="Normal 5 2 2 13 2 4" xfId="7976"/>
    <cellStyle name="Normal 5 2 2 13 2 4 2" xfId="7977"/>
    <cellStyle name="Normal 5 2 2 13 2 5" xfId="7978"/>
    <cellStyle name="Normal 5 2 2 13 3" xfId="7979"/>
    <cellStyle name="Normal 5 2 2 13 3 2" xfId="7980"/>
    <cellStyle name="Normal 5 2 2 13 3 2 2" xfId="7981"/>
    <cellStyle name="Normal 5 2 2 13 3 2 2 2" xfId="7982"/>
    <cellStyle name="Normal 5 2 2 13 3 2 3" xfId="7983"/>
    <cellStyle name="Normal 5 2 2 13 3 3" xfId="7984"/>
    <cellStyle name="Normal 5 2 2 13 3 3 2" xfId="7985"/>
    <cellStyle name="Normal 5 2 2 13 3 4" xfId="7986"/>
    <cellStyle name="Normal 5 2 2 13 4" xfId="7987"/>
    <cellStyle name="Normal 5 2 2 13 5" xfId="7988"/>
    <cellStyle name="Normal 5 2 2 13 5 2" xfId="7989"/>
    <cellStyle name="Normal 5 2 2 13 6" xfId="7990"/>
    <cellStyle name="Normal 5 2 2 14" xfId="7991"/>
    <cellStyle name="Normal 5 2 2 15" xfId="7992"/>
    <cellStyle name="Normal 5 2 2 2" xfId="7993"/>
    <cellStyle name="Normal 5 2 2 2 10" xfId="7994"/>
    <cellStyle name="Normal 5 2 2 2 11" xfId="7995"/>
    <cellStyle name="Normal 5 2 2 2 12" xfId="7996"/>
    <cellStyle name="Normal 5 2 2 2 13" xfId="7997"/>
    <cellStyle name="Normal 5 2 2 2 14" xfId="7998"/>
    <cellStyle name="Normal 5 2 2 2 14 2" xfId="7999"/>
    <cellStyle name="Normal 5 2 2 2 14 2 2" xfId="8000"/>
    <cellStyle name="Normal 5 2 2 2 14 2 2 2" xfId="8001"/>
    <cellStyle name="Normal 5 2 2 2 14 2 2 2 2" xfId="8002"/>
    <cellStyle name="Normal 5 2 2 2 14 2 2 3" xfId="8003"/>
    <cellStyle name="Normal 5 2 2 2 14 2 3" xfId="8004"/>
    <cellStyle name="Normal 5 2 2 2 14 2 3 2" xfId="8005"/>
    <cellStyle name="Normal 5 2 2 2 14 2 3 2 2" xfId="8006"/>
    <cellStyle name="Normal 5 2 2 2 14 2 3 3" xfId="8007"/>
    <cellStyle name="Normal 5 2 2 2 14 2 4" xfId="8008"/>
    <cellStyle name="Normal 5 2 2 2 14 2 4 2" xfId="8009"/>
    <cellStyle name="Normal 5 2 2 2 14 2 5" xfId="8010"/>
    <cellStyle name="Normal 5 2 2 2 14 3" xfId="8011"/>
    <cellStyle name="Normal 5 2 2 2 14 3 2" xfId="8012"/>
    <cellStyle name="Normal 5 2 2 2 14 3 2 2" xfId="8013"/>
    <cellStyle name="Normal 5 2 2 2 14 3 3" xfId="8014"/>
    <cellStyle name="Normal 5 2 2 2 14 4" xfId="8015"/>
    <cellStyle name="Normal 5 2 2 2 14 4 2" xfId="8016"/>
    <cellStyle name="Normal 5 2 2 2 14 4 2 2" xfId="8017"/>
    <cellStyle name="Normal 5 2 2 2 14 4 3" xfId="8018"/>
    <cellStyle name="Normal 5 2 2 2 14 5" xfId="8019"/>
    <cellStyle name="Normal 5 2 2 2 14 5 2" xfId="8020"/>
    <cellStyle name="Normal 5 2 2 2 14 6" xfId="8021"/>
    <cellStyle name="Normal 5 2 2 2 15" xfId="8022"/>
    <cellStyle name="Normal 5 2 2 2 16" xfId="8023"/>
    <cellStyle name="Normal 5 2 2 2 2" xfId="8024"/>
    <cellStyle name="Normal 5 2 2 2 3" xfId="8025"/>
    <cellStyle name="Normal 5 2 2 2 4" xfId="8026"/>
    <cellStyle name="Normal 5 2 2 2 5" xfId="8027"/>
    <cellStyle name="Normal 5 2 2 2 6" xfId="8028"/>
    <cellStyle name="Normal 5 2 2 2 7" xfId="8029"/>
    <cellStyle name="Normal 5 2 2 2 8" xfId="8030"/>
    <cellStyle name="Normal 5 2 2 2 9" xfId="8031"/>
    <cellStyle name="Normal 5 2 2 3" xfId="8032"/>
    <cellStyle name="Normal 5 2 2 3 2" xfId="8033"/>
    <cellStyle name="Normal 5 2 2 3 2 2" xfId="8034"/>
    <cellStyle name="Normal 5 2 2 3 2 2 2" xfId="8035"/>
    <cellStyle name="Normal 5 2 2 3 2 2 2 2" xfId="8036"/>
    <cellStyle name="Normal 5 2 2 3 2 2 2 2 2" xfId="8037"/>
    <cellStyle name="Normal 5 2 2 3 2 2 2 3" xfId="8038"/>
    <cellStyle name="Normal 5 2 2 3 2 2 3" xfId="8039"/>
    <cellStyle name="Normal 5 2 2 3 2 2 3 2" xfId="8040"/>
    <cellStyle name="Normal 5 2 2 3 2 2 3 2 2" xfId="8041"/>
    <cellStyle name="Normal 5 2 2 3 2 2 3 3" xfId="8042"/>
    <cellStyle name="Normal 5 2 2 3 2 2 4" xfId="8043"/>
    <cellStyle name="Normal 5 2 2 3 2 2 4 2" xfId="8044"/>
    <cellStyle name="Normal 5 2 2 3 2 2 5" xfId="8045"/>
    <cellStyle name="Normal 5 2 2 3 2 3" xfId="8046"/>
    <cellStyle name="Normal 5 2 2 3 2 3 2" xfId="8047"/>
    <cellStyle name="Normal 5 2 2 3 2 3 2 2" xfId="8048"/>
    <cellStyle name="Normal 5 2 2 3 2 3 3" xfId="8049"/>
    <cellStyle name="Normal 5 2 2 3 2 4" xfId="8050"/>
    <cellStyle name="Normal 5 2 2 3 2 4 2" xfId="8051"/>
    <cellStyle name="Normal 5 2 2 3 2 4 2 2" xfId="8052"/>
    <cellStyle name="Normal 5 2 2 3 2 4 3" xfId="8053"/>
    <cellStyle name="Normal 5 2 2 3 2 5" xfId="8054"/>
    <cellStyle name="Normal 5 2 2 3 2 5 2" xfId="8055"/>
    <cellStyle name="Normal 5 2 2 3 2 6" xfId="8056"/>
    <cellStyle name="Normal 5 2 2 3 3" xfId="8057"/>
    <cellStyle name="Normal 5 2 2 3 3 2" xfId="8058"/>
    <cellStyle name="Normal 5 2 2 3 3 2 2" xfId="8059"/>
    <cellStyle name="Normal 5 2 2 3 3 2 2 2" xfId="8060"/>
    <cellStyle name="Normal 5 2 2 3 3 2 3" xfId="8061"/>
    <cellStyle name="Normal 5 2 2 3 3 3" xfId="8062"/>
    <cellStyle name="Normal 5 2 2 3 3 3 2" xfId="8063"/>
    <cellStyle name="Normal 5 2 2 3 3 3 2 2" xfId="8064"/>
    <cellStyle name="Normal 5 2 2 3 3 3 3" xfId="8065"/>
    <cellStyle name="Normal 5 2 2 3 3 4" xfId="8066"/>
    <cellStyle name="Normal 5 2 2 3 3 4 2" xfId="8067"/>
    <cellStyle name="Normal 5 2 2 3 3 5" xfId="8068"/>
    <cellStyle name="Normal 5 2 2 3 4" xfId="8069"/>
    <cellStyle name="Normal 5 2 2 3 4 2" xfId="8070"/>
    <cellStyle name="Normal 5 2 2 3 4 2 2" xfId="8071"/>
    <cellStyle name="Normal 5 2 2 3 4 2 2 2" xfId="8072"/>
    <cellStyle name="Normal 5 2 2 3 4 2 3" xfId="8073"/>
    <cellStyle name="Normal 5 2 2 3 4 3" xfId="8074"/>
    <cellStyle name="Normal 5 2 2 3 4 3 2" xfId="8075"/>
    <cellStyle name="Normal 5 2 2 3 4 4" xfId="8076"/>
    <cellStyle name="Normal 5 2 2 3 5" xfId="8077"/>
    <cellStyle name="Normal 5 2 2 3 6" xfId="8078"/>
    <cellStyle name="Normal 5 2 2 3 6 2" xfId="8079"/>
    <cellStyle name="Normal 5 2 2 3 7" xfId="8080"/>
    <cellStyle name="Normal 5 2 2 4" xfId="8081"/>
    <cellStyle name="Normal 5 2 2 4 2" xfId="8082"/>
    <cellStyle name="Normal 5 2 2 4 2 2" xfId="8083"/>
    <cellStyle name="Normal 5 2 2 4 2 2 2" xfId="8084"/>
    <cellStyle name="Normal 5 2 2 4 2 2 2 2" xfId="8085"/>
    <cellStyle name="Normal 5 2 2 4 2 2 3" xfId="8086"/>
    <cellStyle name="Normal 5 2 2 4 2 3" xfId="8087"/>
    <cellStyle name="Normal 5 2 2 4 2 3 2" xfId="8088"/>
    <cellStyle name="Normal 5 2 2 4 2 3 2 2" xfId="8089"/>
    <cellStyle name="Normal 5 2 2 4 2 3 3" xfId="8090"/>
    <cellStyle name="Normal 5 2 2 4 2 4" xfId="8091"/>
    <cellStyle name="Normal 5 2 2 4 2 4 2" xfId="8092"/>
    <cellStyle name="Normal 5 2 2 4 2 5" xfId="8093"/>
    <cellStyle name="Normal 5 2 2 4 3" xfId="8094"/>
    <cellStyle name="Normal 5 2 2 4 3 2" xfId="8095"/>
    <cellStyle name="Normal 5 2 2 4 3 2 2" xfId="8096"/>
    <cellStyle name="Normal 5 2 2 4 3 2 2 2" xfId="8097"/>
    <cellStyle name="Normal 5 2 2 4 3 2 3" xfId="8098"/>
    <cellStyle name="Normal 5 2 2 4 3 3" xfId="8099"/>
    <cellStyle name="Normal 5 2 2 4 3 3 2" xfId="8100"/>
    <cellStyle name="Normal 5 2 2 4 3 4" xfId="8101"/>
    <cellStyle name="Normal 5 2 2 4 4" xfId="8102"/>
    <cellStyle name="Normal 5 2 2 4 5" xfId="8103"/>
    <cellStyle name="Normal 5 2 2 4 5 2" xfId="8104"/>
    <cellStyle name="Normal 5 2 2 4 6" xfId="8105"/>
    <cellStyle name="Normal 5 2 2 5" xfId="8106"/>
    <cellStyle name="Normal 5 2 2 5 2" xfId="8107"/>
    <cellStyle name="Normal 5 2 2 5 2 2" xfId="8108"/>
    <cellStyle name="Normal 5 2 2 5 2 2 2" xfId="8109"/>
    <cellStyle name="Normal 5 2 2 5 2 2 2 2" xfId="8110"/>
    <cellStyle name="Normal 5 2 2 5 2 2 3" xfId="8111"/>
    <cellStyle name="Normal 5 2 2 5 2 3" xfId="8112"/>
    <cellStyle name="Normal 5 2 2 5 2 3 2" xfId="8113"/>
    <cellStyle name="Normal 5 2 2 5 2 3 2 2" xfId="8114"/>
    <cellStyle name="Normal 5 2 2 5 2 3 3" xfId="8115"/>
    <cellStyle name="Normal 5 2 2 5 2 4" xfId="8116"/>
    <cellStyle name="Normal 5 2 2 5 2 4 2" xfId="8117"/>
    <cellStyle name="Normal 5 2 2 5 2 5" xfId="8118"/>
    <cellStyle name="Normal 5 2 2 5 3" xfId="8119"/>
    <cellStyle name="Normal 5 2 2 5 3 2" xfId="8120"/>
    <cellStyle name="Normal 5 2 2 5 3 2 2" xfId="8121"/>
    <cellStyle name="Normal 5 2 2 5 3 2 2 2" xfId="8122"/>
    <cellStyle name="Normal 5 2 2 5 3 2 3" xfId="8123"/>
    <cellStyle name="Normal 5 2 2 5 3 3" xfId="8124"/>
    <cellStyle name="Normal 5 2 2 5 3 3 2" xfId="8125"/>
    <cellStyle name="Normal 5 2 2 5 3 4" xfId="8126"/>
    <cellStyle name="Normal 5 2 2 5 4" xfId="8127"/>
    <cellStyle name="Normal 5 2 2 5 5" xfId="8128"/>
    <cellStyle name="Normal 5 2 2 5 5 2" xfId="8129"/>
    <cellStyle name="Normal 5 2 2 5 6" xfId="8130"/>
    <cellStyle name="Normal 5 2 2 6" xfId="8131"/>
    <cellStyle name="Normal 5 2 2 6 2" xfId="8132"/>
    <cellStyle name="Normal 5 2 2 6 2 2" xfId="8133"/>
    <cellStyle name="Normal 5 2 2 6 2 2 2" xfId="8134"/>
    <cellStyle name="Normal 5 2 2 6 2 2 2 2" xfId="8135"/>
    <cellStyle name="Normal 5 2 2 6 2 2 3" xfId="8136"/>
    <cellStyle name="Normal 5 2 2 6 2 3" xfId="8137"/>
    <cellStyle name="Normal 5 2 2 6 2 3 2" xfId="8138"/>
    <cellStyle name="Normal 5 2 2 6 2 3 2 2" xfId="8139"/>
    <cellStyle name="Normal 5 2 2 6 2 3 3" xfId="8140"/>
    <cellStyle name="Normal 5 2 2 6 2 4" xfId="8141"/>
    <cellStyle name="Normal 5 2 2 6 2 4 2" xfId="8142"/>
    <cellStyle name="Normal 5 2 2 6 2 5" xfId="8143"/>
    <cellStyle name="Normal 5 2 2 6 3" xfId="8144"/>
    <cellStyle name="Normal 5 2 2 6 3 2" xfId="8145"/>
    <cellStyle name="Normal 5 2 2 6 3 2 2" xfId="8146"/>
    <cellStyle name="Normal 5 2 2 6 3 2 2 2" xfId="8147"/>
    <cellStyle name="Normal 5 2 2 6 3 2 3" xfId="8148"/>
    <cellStyle name="Normal 5 2 2 6 3 3" xfId="8149"/>
    <cellStyle name="Normal 5 2 2 6 3 3 2" xfId="8150"/>
    <cellStyle name="Normal 5 2 2 6 3 4" xfId="8151"/>
    <cellStyle name="Normal 5 2 2 6 4" xfId="8152"/>
    <cellStyle name="Normal 5 2 2 6 5" xfId="8153"/>
    <cellStyle name="Normal 5 2 2 6 5 2" xfId="8154"/>
    <cellStyle name="Normal 5 2 2 6 6" xfId="8155"/>
    <cellStyle name="Normal 5 2 2 7" xfId="8156"/>
    <cellStyle name="Normal 5 2 2 7 2" xfId="8157"/>
    <cellStyle name="Normal 5 2 2 7 2 2" xfId="8158"/>
    <cellStyle name="Normal 5 2 2 7 2 2 2" xfId="8159"/>
    <cellStyle name="Normal 5 2 2 7 2 2 2 2" xfId="8160"/>
    <cellStyle name="Normal 5 2 2 7 2 2 3" xfId="8161"/>
    <cellStyle name="Normal 5 2 2 7 2 3" xfId="8162"/>
    <cellStyle name="Normal 5 2 2 7 2 3 2" xfId="8163"/>
    <cellStyle name="Normal 5 2 2 7 2 3 2 2" xfId="8164"/>
    <cellStyle name="Normal 5 2 2 7 2 3 3" xfId="8165"/>
    <cellStyle name="Normal 5 2 2 7 2 4" xfId="8166"/>
    <cellStyle name="Normal 5 2 2 7 2 4 2" xfId="8167"/>
    <cellStyle name="Normal 5 2 2 7 2 5" xfId="8168"/>
    <cellStyle name="Normal 5 2 2 7 3" xfId="8169"/>
    <cellStyle name="Normal 5 2 2 7 3 2" xfId="8170"/>
    <cellStyle name="Normal 5 2 2 7 3 2 2" xfId="8171"/>
    <cellStyle name="Normal 5 2 2 7 3 2 2 2" xfId="8172"/>
    <cellStyle name="Normal 5 2 2 7 3 2 3" xfId="8173"/>
    <cellStyle name="Normal 5 2 2 7 3 3" xfId="8174"/>
    <cellStyle name="Normal 5 2 2 7 3 3 2" xfId="8175"/>
    <cellStyle name="Normal 5 2 2 7 3 4" xfId="8176"/>
    <cellStyle name="Normal 5 2 2 7 4" xfId="8177"/>
    <cellStyle name="Normal 5 2 2 7 5" xfId="8178"/>
    <cellStyle name="Normal 5 2 2 7 5 2" xfId="8179"/>
    <cellStyle name="Normal 5 2 2 7 6" xfId="8180"/>
    <cellStyle name="Normal 5 2 2 8" xfId="8181"/>
    <cellStyle name="Normal 5 2 2 8 2" xfId="8182"/>
    <cellStyle name="Normal 5 2 2 8 2 2" xfId="8183"/>
    <cellStyle name="Normal 5 2 2 8 2 2 2" xfId="8184"/>
    <cellStyle name="Normal 5 2 2 8 2 2 2 2" xfId="8185"/>
    <cellStyle name="Normal 5 2 2 8 2 2 3" xfId="8186"/>
    <cellStyle name="Normal 5 2 2 8 2 3" xfId="8187"/>
    <cellStyle name="Normal 5 2 2 8 2 3 2" xfId="8188"/>
    <cellStyle name="Normal 5 2 2 8 2 3 2 2" xfId="8189"/>
    <cellStyle name="Normal 5 2 2 8 2 3 3" xfId="8190"/>
    <cellStyle name="Normal 5 2 2 8 2 4" xfId="8191"/>
    <cellStyle name="Normal 5 2 2 8 2 4 2" xfId="8192"/>
    <cellStyle name="Normal 5 2 2 8 2 5" xfId="8193"/>
    <cellStyle name="Normal 5 2 2 8 3" xfId="8194"/>
    <cellStyle name="Normal 5 2 2 8 3 2" xfId="8195"/>
    <cellStyle name="Normal 5 2 2 8 3 2 2" xfId="8196"/>
    <cellStyle name="Normal 5 2 2 8 3 2 2 2" xfId="8197"/>
    <cellStyle name="Normal 5 2 2 8 3 2 3" xfId="8198"/>
    <cellStyle name="Normal 5 2 2 8 3 3" xfId="8199"/>
    <cellStyle name="Normal 5 2 2 8 3 3 2" xfId="8200"/>
    <cellStyle name="Normal 5 2 2 8 3 4" xfId="8201"/>
    <cellStyle name="Normal 5 2 2 8 4" xfId="8202"/>
    <cellStyle name="Normal 5 2 2 8 5" xfId="8203"/>
    <cellStyle name="Normal 5 2 2 8 5 2" xfId="8204"/>
    <cellStyle name="Normal 5 2 2 8 6" xfId="8205"/>
    <cellStyle name="Normal 5 2 2 9" xfId="8206"/>
    <cellStyle name="Normal 5 2 2 9 2" xfId="8207"/>
    <cellStyle name="Normal 5 2 2 9 2 2" xfId="8208"/>
    <cellStyle name="Normal 5 2 2 9 2 2 2" xfId="8209"/>
    <cellStyle name="Normal 5 2 2 9 2 2 2 2" xfId="8210"/>
    <cellStyle name="Normal 5 2 2 9 2 2 3" xfId="8211"/>
    <cellStyle name="Normal 5 2 2 9 2 3" xfId="8212"/>
    <cellStyle name="Normal 5 2 2 9 2 3 2" xfId="8213"/>
    <cellStyle name="Normal 5 2 2 9 2 3 2 2" xfId="8214"/>
    <cellStyle name="Normal 5 2 2 9 2 3 3" xfId="8215"/>
    <cellStyle name="Normal 5 2 2 9 2 4" xfId="8216"/>
    <cellStyle name="Normal 5 2 2 9 2 4 2" xfId="8217"/>
    <cellStyle name="Normal 5 2 2 9 2 5" xfId="8218"/>
    <cellStyle name="Normal 5 2 2 9 3" xfId="8219"/>
    <cellStyle name="Normal 5 2 2 9 3 2" xfId="8220"/>
    <cellStyle name="Normal 5 2 2 9 3 2 2" xfId="8221"/>
    <cellStyle name="Normal 5 2 2 9 3 2 2 2" xfId="8222"/>
    <cellStyle name="Normal 5 2 2 9 3 2 3" xfId="8223"/>
    <cellStyle name="Normal 5 2 2 9 3 3" xfId="8224"/>
    <cellStyle name="Normal 5 2 2 9 3 3 2" xfId="8225"/>
    <cellStyle name="Normal 5 2 2 9 3 4" xfId="8226"/>
    <cellStyle name="Normal 5 2 2 9 4" xfId="8227"/>
    <cellStyle name="Normal 5 2 2 9 5" xfId="8228"/>
    <cellStyle name="Normal 5 2 2 9 5 2" xfId="8229"/>
    <cellStyle name="Normal 5 2 2 9 6" xfId="8230"/>
    <cellStyle name="Normal 5 2 3" xfId="8231"/>
    <cellStyle name="Normal 5 2 3 2" xfId="8232"/>
    <cellStyle name="Normal 5 2 3 3" xfId="8233"/>
    <cellStyle name="Normal 5 2 3 3 2" xfId="8234"/>
    <cellStyle name="Normal 5 2 3 3 2 2" xfId="8235"/>
    <cellStyle name="Normal 5 2 3 3 2 2 2" xfId="8236"/>
    <cellStyle name="Normal 5 2 3 3 2 3" xfId="8237"/>
    <cellStyle name="Normal 5 2 3 3 3" xfId="8238"/>
    <cellStyle name="Normal 5 2 3 3 3 2" xfId="8239"/>
    <cellStyle name="Normal 5 2 3 3 3 2 2" xfId="8240"/>
    <cellStyle name="Normal 5 2 3 3 3 3" xfId="8241"/>
    <cellStyle name="Normal 5 2 3 3 4" xfId="8242"/>
    <cellStyle name="Normal 5 2 3 3 4 2" xfId="8243"/>
    <cellStyle name="Normal 5 2 3 3 5" xfId="8244"/>
    <cellStyle name="Normal 5 2 3 4" xfId="8245"/>
    <cellStyle name="Normal 5 2 3 4 2" xfId="8246"/>
    <cellStyle name="Normal 5 2 3 4 2 2" xfId="8247"/>
    <cellStyle name="Normal 5 2 3 4 2 2 2" xfId="8248"/>
    <cellStyle name="Normal 5 2 3 4 2 3" xfId="8249"/>
    <cellStyle name="Normal 5 2 3 4 3" xfId="8250"/>
    <cellStyle name="Normal 5 2 3 4 3 2" xfId="8251"/>
    <cellStyle name="Normal 5 2 3 4 4" xfId="8252"/>
    <cellStyle name="Normal 5 2 3 5" xfId="8253"/>
    <cellStyle name="Normal 5 2 3 5 2" xfId="8254"/>
    <cellStyle name="Normal 5 2 4" xfId="8255"/>
    <cellStyle name="Normal 5 2 5" xfId="8256"/>
    <cellStyle name="Normal 5 2 6" xfId="8257"/>
    <cellStyle name="Normal 5 2 7" xfId="8258"/>
    <cellStyle name="Normal 5 2 8" xfId="8259"/>
    <cellStyle name="Normal 5 2 9" xfId="8260"/>
    <cellStyle name="Normal 5 3" xfId="8261"/>
    <cellStyle name="Normal 5 3 10" xfId="8262"/>
    <cellStyle name="Normal 5 3 10 2" xfId="8263"/>
    <cellStyle name="Normal 5 3 2" xfId="8264"/>
    <cellStyle name="Normal 5 3 2 2" xfId="8265"/>
    <cellStyle name="Normal 5 3 2 3" xfId="8266"/>
    <cellStyle name="Normal 5 3 3" xfId="8267"/>
    <cellStyle name="Normal 5 3 3 2" xfId="8268"/>
    <cellStyle name="Normal 5 3 3 3" xfId="8269"/>
    <cellStyle name="Normal 5 3 3 3 2" xfId="8270"/>
    <cellStyle name="Normal 5 3 3 3 2 2" xfId="8271"/>
    <cellStyle name="Normal 5 3 3 3 2 2 2" xfId="8272"/>
    <cellStyle name="Normal 5 3 3 3 2 3" xfId="8273"/>
    <cellStyle name="Normal 5 3 3 3 3" xfId="8274"/>
    <cellStyle name="Normal 5 3 3 3 3 2" xfId="8275"/>
    <cellStyle name="Normal 5 3 3 3 3 2 2" xfId="8276"/>
    <cellStyle name="Normal 5 3 3 3 3 3" xfId="8277"/>
    <cellStyle name="Normal 5 3 3 3 4" xfId="8278"/>
    <cellStyle name="Normal 5 3 3 3 4 2" xfId="8279"/>
    <cellStyle name="Normal 5 3 3 3 5" xfId="8280"/>
    <cellStyle name="Normal 5 3 3 4" xfId="8281"/>
    <cellStyle name="Normal 5 3 3 4 2" xfId="8282"/>
    <cellStyle name="Normal 5 3 3 4 2 2" xfId="8283"/>
    <cellStyle name="Normal 5 3 3 4 2 2 2" xfId="8284"/>
    <cellStyle name="Normal 5 3 3 4 2 3" xfId="8285"/>
    <cellStyle name="Normal 5 3 3 4 3" xfId="8286"/>
    <cellStyle name="Normal 5 3 3 4 3 2" xfId="8287"/>
    <cellStyle name="Normal 5 3 3 4 4" xfId="8288"/>
    <cellStyle name="Normal 5 3 3 5" xfId="8289"/>
    <cellStyle name="Normal 5 3 3 5 2" xfId="8290"/>
    <cellStyle name="Normal 5 3 4" xfId="8291"/>
    <cellStyle name="Normal 5 3 5" xfId="8292"/>
    <cellStyle name="Normal 5 3 6" xfId="8293"/>
    <cellStyle name="Normal 5 3 7" xfId="8294"/>
    <cellStyle name="Normal 5 3 8" xfId="8295"/>
    <cellStyle name="Normal 5 3 9" xfId="8296"/>
    <cellStyle name="Normal 5 4" xfId="8297"/>
    <cellStyle name="Normal 5 4 2" xfId="8298"/>
    <cellStyle name="Normal 5 4 3" xfId="8299"/>
    <cellStyle name="Normal 5 4 4" xfId="8300"/>
    <cellStyle name="Normal 5 4 5" xfId="8301"/>
    <cellStyle name="Normal 5 4 6" xfId="8302"/>
    <cellStyle name="Normal 5 4 7" xfId="8303"/>
    <cellStyle name="Normal 5 4 8" xfId="8304"/>
    <cellStyle name="Normal 5 5" xfId="8305"/>
    <cellStyle name="Normal 5 5 10" xfId="8306"/>
    <cellStyle name="Normal 5 5 10 2" xfId="8307"/>
    <cellStyle name="Normal 5 5 10 2 2" xfId="8308"/>
    <cellStyle name="Normal 5 5 10 2 2 2" xfId="8309"/>
    <cellStyle name="Normal 5 5 10 2 3" xfId="8310"/>
    <cellStyle name="Normal 5 5 10 3" xfId="8311"/>
    <cellStyle name="Normal 5 5 10 3 2" xfId="8312"/>
    <cellStyle name="Normal 5 5 10 3 2 2" xfId="8313"/>
    <cellStyle name="Normal 5 5 10 3 3" xfId="8314"/>
    <cellStyle name="Normal 5 5 10 4" xfId="8315"/>
    <cellStyle name="Normal 5 5 10 4 2" xfId="8316"/>
    <cellStyle name="Normal 5 5 10 5" xfId="8317"/>
    <cellStyle name="Normal 5 5 11" xfId="8318"/>
    <cellStyle name="Normal 5 5 11 2" xfId="8319"/>
    <cellStyle name="Normal 5 5 11 2 2" xfId="8320"/>
    <cellStyle name="Normal 5 5 11 2 2 2" xfId="8321"/>
    <cellStyle name="Normal 5 5 11 2 3" xfId="8322"/>
    <cellStyle name="Normal 5 5 11 3" xfId="8323"/>
    <cellStyle name="Normal 5 5 11 3 2" xfId="8324"/>
    <cellStyle name="Normal 5 5 11 4" xfId="8325"/>
    <cellStyle name="Normal 5 5 12" xfId="8326"/>
    <cellStyle name="Normal 5 5 12 2" xfId="8327"/>
    <cellStyle name="Normal 5 5 2" xfId="8328"/>
    <cellStyle name="Normal 5 5 2 2" xfId="8329"/>
    <cellStyle name="Normal 5 5 2 2 2" xfId="8330"/>
    <cellStyle name="Normal 5 5 2 2 2 2" xfId="8331"/>
    <cellStyle name="Normal 5 5 2 2 2 2 2" xfId="8332"/>
    <cellStyle name="Normal 5 5 2 2 2 2 2 2" xfId="8333"/>
    <cellStyle name="Normal 5 5 2 2 2 2 3" xfId="8334"/>
    <cellStyle name="Normal 5 5 2 2 2 3" xfId="8335"/>
    <cellStyle name="Normal 5 5 2 2 2 3 2" xfId="8336"/>
    <cellStyle name="Normal 5 5 2 2 2 3 2 2" xfId="8337"/>
    <cellStyle name="Normal 5 5 2 2 2 3 3" xfId="8338"/>
    <cellStyle name="Normal 5 5 2 2 2 4" xfId="8339"/>
    <cellStyle name="Normal 5 5 2 2 2 4 2" xfId="8340"/>
    <cellStyle name="Normal 5 5 2 2 2 5" xfId="8341"/>
    <cellStyle name="Normal 5 5 2 2 3" xfId="8342"/>
    <cellStyle name="Normal 5 5 2 2 3 2" xfId="8343"/>
    <cellStyle name="Normal 5 5 2 2 3 2 2" xfId="8344"/>
    <cellStyle name="Normal 5 5 2 2 3 3" xfId="8345"/>
    <cellStyle name="Normal 5 5 2 2 4" xfId="8346"/>
    <cellStyle name="Normal 5 5 2 2 4 2" xfId="8347"/>
    <cellStyle name="Normal 5 5 2 2 4 2 2" xfId="8348"/>
    <cellStyle name="Normal 5 5 2 2 4 3" xfId="8349"/>
    <cellStyle name="Normal 5 5 2 2 5" xfId="8350"/>
    <cellStyle name="Normal 5 5 2 2 5 2" xfId="8351"/>
    <cellStyle name="Normal 5 5 2 2 6" xfId="8352"/>
    <cellStyle name="Normal 5 5 2 3" xfId="8353"/>
    <cellStyle name="Normal 5 5 2 4" xfId="8354"/>
    <cellStyle name="Normal 5 5 2 4 2" xfId="8355"/>
    <cellStyle name="Normal 5 5 2 4 2 2" xfId="8356"/>
    <cellStyle name="Normal 5 5 2 4 2 2 2" xfId="8357"/>
    <cellStyle name="Normal 5 5 2 4 2 3" xfId="8358"/>
    <cellStyle name="Normal 5 5 2 4 3" xfId="8359"/>
    <cellStyle name="Normal 5 5 2 4 3 2" xfId="8360"/>
    <cellStyle name="Normal 5 5 2 4 3 2 2" xfId="8361"/>
    <cellStyle name="Normal 5 5 2 4 3 3" xfId="8362"/>
    <cellStyle name="Normal 5 5 2 4 4" xfId="8363"/>
    <cellStyle name="Normal 5 5 2 4 4 2" xfId="8364"/>
    <cellStyle name="Normal 5 5 2 4 5" xfId="8365"/>
    <cellStyle name="Normal 5 5 2 5" xfId="8366"/>
    <cellStyle name="Normal 5 5 2 5 2" xfId="8367"/>
    <cellStyle name="Normal 5 5 2 5 2 2" xfId="8368"/>
    <cellStyle name="Normal 5 5 2 5 2 2 2" xfId="8369"/>
    <cellStyle name="Normal 5 5 2 5 2 3" xfId="8370"/>
    <cellStyle name="Normal 5 5 2 5 3" xfId="8371"/>
    <cellStyle name="Normal 5 5 2 5 3 2" xfId="8372"/>
    <cellStyle name="Normal 5 5 2 5 4" xfId="8373"/>
    <cellStyle name="Normal 5 5 2 6" xfId="8374"/>
    <cellStyle name="Normal 5 5 2 6 2" xfId="8375"/>
    <cellStyle name="Normal 5 5 3" xfId="8376"/>
    <cellStyle name="Normal 5 5 3 2" xfId="8377"/>
    <cellStyle name="Normal 5 5 3 3" xfId="8378"/>
    <cellStyle name="Normal 5 5 3 3 2" xfId="8379"/>
    <cellStyle name="Normal 5 5 3 3 2 2" xfId="8380"/>
    <cellStyle name="Normal 5 5 3 3 2 2 2" xfId="8381"/>
    <cellStyle name="Normal 5 5 3 3 2 3" xfId="8382"/>
    <cellStyle name="Normal 5 5 3 3 3" xfId="8383"/>
    <cellStyle name="Normal 5 5 3 3 3 2" xfId="8384"/>
    <cellStyle name="Normal 5 5 3 3 3 2 2" xfId="8385"/>
    <cellStyle name="Normal 5 5 3 3 3 3" xfId="8386"/>
    <cellStyle name="Normal 5 5 3 3 4" xfId="8387"/>
    <cellStyle name="Normal 5 5 3 3 4 2" xfId="8388"/>
    <cellStyle name="Normal 5 5 3 3 5" xfId="8389"/>
    <cellStyle name="Normal 5 5 3 4" xfId="8390"/>
    <cellStyle name="Normal 5 5 3 4 2" xfId="8391"/>
    <cellStyle name="Normal 5 5 3 4 2 2" xfId="8392"/>
    <cellStyle name="Normal 5 5 3 4 2 2 2" xfId="8393"/>
    <cellStyle name="Normal 5 5 3 4 2 3" xfId="8394"/>
    <cellStyle name="Normal 5 5 3 4 3" xfId="8395"/>
    <cellStyle name="Normal 5 5 3 4 3 2" xfId="8396"/>
    <cellStyle name="Normal 5 5 3 4 4" xfId="8397"/>
    <cellStyle name="Normal 5 5 3 5" xfId="8398"/>
    <cellStyle name="Normal 5 5 3 5 2" xfId="8399"/>
    <cellStyle name="Normal 5 5 4" xfId="8400"/>
    <cellStyle name="Normal 5 5 4 2" xfId="8401"/>
    <cellStyle name="Normal 5 5 4 3" xfId="8402"/>
    <cellStyle name="Normal 5 5 4 3 2" xfId="8403"/>
    <cellStyle name="Normal 5 5 4 3 2 2" xfId="8404"/>
    <cellStyle name="Normal 5 5 4 3 2 2 2" xfId="8405"/>
    <cellStyle name="Normal 5 5 4 3 2 3" xfId="8406"/>
    <cellStyle name="Normal 5 5 4 3 3" xfId="8407"/>
    <cellStyle name="Normal 5 5 4 3 3 2" xfId="8408"/>
    <cellStyle name="Normal 5 5 4 3 3 2 2" xfId="8409"/>
    <cellStyle name="Normal 5 5 4 3 3 3" xfId="8410"/>
    <cellStyle name="Normal 5 5 4 3 4" xfId="8411"/>
    <cellStyle name="Normal 5 5 4 3 4 2" xfId="8412"/>
    <cellStyle name="Normal 5 5 4 3 5" xfId="8413"/>
    <cellStyle name="Normal 5 5 4 4" xfId="8414"/>
    <cellStyle name="Normal 5 5 4 4 2" xfId="8415"/>
    <cellStyle name="Normal 5 5 4 4 2 2" xfId="8416"/>
    <cellStyle name="Normal 5 5 4 4 2 2 2" xfId="8417"/>
    <cellStyle name="Normal 5 5 4 4 2 3" xfId="8418"/>
    <cellStyle name="Normal 5 5 4 4 3" xfId="8419"/>
    <cellStyle name="Normal 5 5 4 4 3 2" xfId="8420"/>
    <cellStyle name="Normal 5 5 4 4 4" xfId="8421"/>
    <cellStyle name="Normal 5 5 4 5" xfId="8422"/>
    <cellStyle name="Normal 5 5 4 5 2" xfId="8423"/>
    <cellStyle name="Normal 5 5 5" xfId="8424"/>
    <cellStyle name="Normal 5 5 6" xfId="8425"/>
    <cellStyle name="Normal 5 5 7" xfId="8426"/>
    <cellStyle name="Normal 5 5 8" xfId="8427"/>
    <cellStyle name="Normal 5 5 9" xfId="8428"/>
    <cellStyle name="Normal 5 5 9 2" xfId="8429"/>
    <cellStyle name="Normal 5 5 9 2 2" xfId="8430"/>
    <cellStyle name="Normal 5 5 9 2 2 2" xfId="8431"/>
    <cellStyle name="Normal 5 5 9 2 2 2 2" xfId="8432"/>
    <cellStyle name="Normal 5 5 9 2 2 3" xfId="8433"/>
    <cellStyle name="Normal 5 5 9 2 3" xfId="8434"/>
    <cellStyle name="Normal 5 5 9 2 3 2" xfId="8435"/>
    <cellStyle name="Normal 5 5 9 2 3 2 2" xfId="8436"/>
    <cellStyle name="Normal 5 5 9 2 3 3" xfId="8437"/>
    <cellStyle name="Normal 5 5 9 2 4" xfId="8438"/>
    <cellStyle name="Normal 5 5 9 2 4 2" xfId="8439"/>
    <cellStyle name="Normal 5 5 9 2 5" xfId="8440"/>
    <cellStyle name="Normal 5 5 9 3" xfId="8441"/>
    <cellStyle name="Normal 5 5 9 3 2" xfId="8442"/>
    <cellStyle name="Normal 5 5 9 3 2 2" xfId="8443"/>
    <cellStyle name="Normal 5 5 9 3 3" xfId="8444"/>
    <cellStyle name="Normal 5 5 9 4" xfId="8445"/>
    <cellStyle name="Normal 5 5 9 4 2" xfId="8446"/>
    <cellStyle name="Normal 5 5 9 4 2 2" xfId="8447"/>
    <cellStyle name="Normal 5 5 9 4 3" xfId="8448"/>
    <cellStyle name="Normal 5 5 9 5" xfId="8449"/>
    <cellStyle name="Normal 5 5 9 5 2" xfId="8450"/>
    <cellStyle name="Normal 5 5 9 6" xfId="8451"/>
    <cellStyle name="Normal 5 6" xfId="8452"/>
    <cellStyle name="Normal 5 6 2" xfId="8453"/>
    <cellStyle name="Normal 5 6 3" xfId="8454"/>
    <cellStyle name="Normal 5 7" xfId="8455"/>
    <cellStyle name="Normal 5 8" xfId="8456"/>
    <cellStyle name="Normal 5 9" xfId="8457"/>
    <cellStyle name="Normal 5_ELC" xfId="8458"/>
    <cellStyle name="Normal 50" xfId="8459"/>
    <cellStyle name="Normal 51" xfId="8460"/>
    <cellStyle name="Normal 52" xfId="8461"/>
    <cellStyle name="Normal 53" xfId="8462"/>
    <cellStyle name="Normal 54" xfId="8463"/>
    <cellStyle name="Normal 55" xfId="8464"/>
    <cellStyle name="Normal 56" xfId="8465"/>
    <cellStyle name="Normal 57" xfId="8466"/>
    <cellStyle name="Normal 58" xfId="8467"/>
    <cellStyle name="Normal 59" xfId="8468"/>
    <cellStyle name="Normal 6" xfId="8469"/>
    <cellStyle name="Normal 6 10" xfId="8470"/>
    <cellStyle name="Normal 6 10 2" xfId="8471"/>
    <cellStyle name="Normal 6 10 3" xfId="8472"/>
    <cellStyle name="Normal 6 11" xfId="8473"/>
    <cellStyle name="Normal 6 12" xfId="8474"/>
    <cellStyle name="Normal 6 12 2" xfId="8475"/>
    <cellStyle name="Normal 6 12 3" xfId="8476"/>
    <cellStyle name="Normal 6 2" xfId="8477"/>
    <cellStyle name="Normal 6 2 10" xfId="8478"/>
    <cellStyle name="Normal 6 2 11" xfId="8479"/>
    <cellStyle name="Normal 6 2 12" xfId="8480"/>
    <cellStyle name="Normal 6 2 13" xfId="8481"/>
    <cellStyle name="Normal 6 2 14" xfId="8482"/>
    <cellStyle name="Normal 6 2 2" xfId="8483"/>
    <cellStyle name="Normal 6 2 2 10" xfId="8484"/>
    <cellStyle name="Normal 6 2 2 10 2" xfId="8485"/>
    <cellStyle name="Normal 6 2 2 10 2 2" xfId="8486"/>
    <cellStyle name="Normal 6 2 2 10 2 2 2" xfId="8487"/>
    <cellStyle name="Normal 6 2 2 10 2 2 2 2" xfId="8488"/>
    <cellStyle name="Normal 6 2 2 10 2 2 3" xfId="8489"/>
    <cellStyle name="Normal 6 2 2 10 2 3" xfId="8490"/>
    <cellStyle name="Normal 6 2 2 10 2 3 2" xfId="8491"/>
    <cellStyle name="Normal 6 2 2 10 2 3 2 2" xfId="8492"/>
    <cellStyle name="Normal 6 2 2 10 2 3 3" xfId="8493"/>
    <cellStyle name="Normal 6 2 2 10 2 4" xfId="8494"/>
    <cellStyle name="Normal 6 2 2 10 2 4 2" xfId="8495"/>
    <cellStyle name="Normal 6 2 2 10 2 5" xfId="8496"/>
    <cellStyle name="Normal 6 2 2 10 3" xfId="8497"/>
    <cellStyle name="Normal 6 2 2 10 3 2" xfId="8498"/>
    <cellStyle name="Normal 6 2 2 10 3 2 2" xfId="8499"/>
    <cellStyle name="Normal 6 2 2 10 3 2 2 2" xfId="8500"/>
    <cellStyle name="Normal 6 2 2 10 3 2 3" xfId="8501"/>
    <cellStyle name="Normal 6 2 2 10 3 3" xfId="8502"/>
    <cellStyle name="Normal 6 2 2 10 3 3 2" xfId="8503"/>
    <cellStyle name="Normal 6 2 2 10 3 4" xfId="8504"/>
    <cellStyle name="Normal 6 2 2 10 4" xfId="8505"/>
    <cellStyle name="Normal 6 2 2 10 5" xfId="8506"/>
    <cellStyle name="Normal 6 2 2 10 5 2" xfId="8507"/>
    <cellStyle name="Normal 6 2 2 10 6" xfId="8508"/>
    <cellStyle name="Normal 6 2 2 11" xfId="8509"/>
    <cellStyle name="Normal 6 2 2 11 2" xfId="8510"/>
    <cellStyle name="Normal 6 2 2 11 2 2" xfId="8511"/>
    <cellStyle name="Normal 6 2 2 11 2 2 2" xfId="8512"/>
    <cellStyle name="Normal 6 2 2 11 2 2 2 2" xfId="8513"/>
    <cellStyle name="Normal 6 2 2 11 2 2 3" xfId="8514"/>
    <cellStyle name="Normal 6 2 2 11 2 3" xfId="8515"/>
    <cellStyle name="Normal 6 2 2 11 2 3 2" xfId="8516"/>
    <cellStyle name="Normal 6 2 2 11 2 3 2 2" xfId="8517"/>
    <cellStyle name="Normal 6 2 2 11 2 3 3" xfId="8518"/>
    <cellStyle name="Normal 6 2 2 11 2 4" xfId="8519"/>
    <cellStyle name="Normal 6 2 2 11 2 4 2" xfId="8520"/>
    <cellStyle name="Normal 6 2 2 11 2 5" xfId="8521"/>
    <cellStyle name="Normal 6 2 2 11 3" xfId="8522"/>
    <cellStyle name="Normal 6 2 2 11 3 2" xfId="8523"/>
    <cellStyle name="Normal 6 2 2 11 3 2 2" xfId="8524"/>
    <cellStyle name="Normal 6 2 2 11 3 2 2 2" xfId="8525"/>
    <cellStyle name="Normal 6 2 2 11 3 2 3" xfId="8526"/>
    <cellStyle name="Normal 6 2 2 11 3 3" xfId="8527"/>
    <cellStyle name="Normal 6 2 2 11 3 3 2" xfId="8528"/>
    <cellStyle name="Normal 6 2 2 11 3 4" xfId="8529"/>
    <cellStyle name="Normal 6 2 2 11 4" xfId="8530"/>
    <cellStyle name="Normal 6 2 2 11 5" xfId="8531"/>
    <cellStyle name="Normal 6 2 2 11 5 2" xfId="8532"/>
    <cellStyle name="Normal 6 2 2 11 6" xfId="8533"/>
    <cellStyle name="Normal 6 2 2 12" xfId="8534"/>
    <cellStyle name="Normal 6 2 2 12 2" xfId="8535"/>
    <cellStyle name="Normal 6 2 2 12 2 2" xfId="8536"/>
    <cellStyle name="Normal 6 2 2 12 2 2 2" xfId="8537"/>
    <cellStyle name="Normal 6 2 2 12 2 2 2 2" xfId="8538"/>
    <cellStyle name="Normal 6 2 2 12 2 2 3" xfId="8539"/>
    <cellStyle name="Normal 6 2 2 12 2 3" xfId="8540"/>
    <cellStyle name="Normal 6 2 2 12 2 3 2" xfId="8541"/>
    <cellStyle name="Normal 6 2 2 12 2 3 2 2" xfId="8542"/>
    <cellStyle name="Normal 6 2 2 12 2 3 3" xfId="8543"/>
    <cellStyle name="Normal 6 2 2 12 2 4" xfId="8544"/>
    <cellStyle name="Normal 6 2 2 12 2 4 2" xfId="8545"/>
    <cellStyle name="Normal 6 2 2 12 2 5" xfId="8546"/>
    <cellStyle name="Normal 6 2 2 12 3" xfId="8547"/>
    <cellStyle name="Normal 6 2 2 12 3 2" xfId="8548"/>
    <cellStyle name="Normal 6 2 2 12 3 2 2" xfId="8549"/>
    <cellStyle name="Normal 6 2 2 12 3 2 2 2" xfId="8550"/>
    <cellStyle name="Normal 6 2 2 12 3 2 3" xfId="8551"/>
    <cellStyle name="Normal 6 2 2 12 3 3" xfId="8552"/>
    <cellStyle name="Normal 6 2 2 12 3 3 2" xfId="8553"/>
    <cellStyle name="Normal 6 2 2 12 3 4" xfId="8554"/>
    <cellStyle name="Normal 6 2 2 12 4" xfId="8555"/>
    <cellStyle name="Normal 6 2 2 12 5" xfId="8556"/>
    <cellStyle name="Normal 6 2 2 12 5 2" xfId="8557"/>
    <cellStyle name="Normal 6 2 2 12 6" xfId="8558"/>
    <cellStyle name="Normal 6 2 2 13" xfId="8559"/>
    <cellStyle name="Normal 6 2 2 13 2" xfId="8560"/>
    <cellStyle name="Normal 6 2 2 13 2 2" xfId="8561"/>
    <cellStyle name="Normal 6 2 2 13 2 2 2" xfId="8562"/>
    <cellStyle name="Normal 6 2 2 13 2 2 2 2" xfId="8563"/>
    <cellStyle name="Normal 6 2 2 13 2 2 3" xfId="8564"/>
    <cellStyle name="Normal 6 2 2 13 2 3" xfId="8565"/>
    <cellStyle name="Normal 6 2 2 13 2 3 2" xfId="8566"/>
    <cellStyle name="Normal 6 2 2 13 2 3 2 2" xfId="8567"/>
    <cellStyle name="Normal 6 2 2 13 2 3 3" xfId="8568"/>
    <cellStyle name="Normal 6 2 2 13 2 4" xfId="8569"/>
    <cellStyle name="Normal 6 2 2 13 2 4 2" xfId="8570"/>
    <cellStyle name="Normal 6 2 2 13 2 5" xfId="8571"/>
    <cellStyle name="Normal 6 2 2 13 3" xfId="8572"/>
    <cellStyle name="Normal 6 2 2 13 3 2" xfId="8573"/>
    <cellStyle name="Normal 6 2 2 13 3 2 2" xfId="8574"/>
    <cellStyle name="Normal 6 2 2 13 3 2 2 2" xfId="8575"/>
    <cellStyle name="Normal 6 2 2 13 3 2 3" xfId="8576"/>
    <cellStyle name="Normal 6 2 2 13 3 3" xfId="8577"/>
    <cellStyle name="Normal 6 2 2 13 3 3 2" xfId="8578"/>
    <cellStyle name="Normal 6 2 2 13 3 4" xfId="8579"/>
    <cellStyle name="Normal 6 2 2 13 4" xfId="8580"/>
    <cellStyle name="Normal 6 2 2 13 5" xfId="8581"/>
    <cellStyle name="Normal 6 2 2 13 5 2" xfId="8582"/>
    <cellStyle name="Normal 6 2 2 13 6" xfId="8583"/>
    <cellStyle name="Normal 6 2 2 2" xfId="8584"/>
    <cellStyle name="Normal 6 2 2 2 2" xfId="8585"/>
    <cellStyle name="Normal 6 2 2 2 2 2" xfId="8586"/>
    <cellStyle name="Normal 6 2 2 2 2 2 2" xfId="8587"/>
    <cellStyle name="Normal 6 2 2 2 2 2 2 2" xfId="8588"/>
    <cellStyle name="Normal 6 2 2 2 2 2 3" xfId="8589"/>
    <cellStyle name="Normal 6 2 2 2 2 3" xfId="8590"/>
    <cellStyle name="Normal 6 2 2 2 2 3 2" xfId="8591"/>
    <cellStyle name="Normal 6 2 2 2 2 3 2 2" xfId="8592"/>
    <cellStyle name="Normal 6 2 2 2 2 3 3" xfId="8593"/>
    <cellStyle name="Normal 6 2 2 2 2 4" xfId="8594"/>
    <cellStyle name="Normal 6 2 2 2 2 4 2" xfId="8595"/>
    <cellStyle name="Normal 6 2 2 2 2 5" xfId="8596"/>
    <cellStyle name="Normal 6 2 2 2 3" xfId="8597"/>
    <cellStyle name="Normal 6 2 2 2 3 2" xfId="8598"/>
    <cellStyle name="Normal 6 2 2 2 3 2 2" xfId="8599"/>
    <cellStyle name="Normal 6 2 2 2 3 2 2 2" xfId="8600"/>
    <cellStyle name="Normal 6 2 2 2 3 2 3" xfId="8601"/>
    <cellStyle name="Normal 6 2 2 2 3 3" xfId="8602"/>
    <cellStyle name="Normal 6 2 2 2 3 3 2" xfId="8603"/>
    <cellStyle name="Normal 6 2 2 2 3 4" xfId="8604"/>
    <cellStyle name="Normal 6 2 2 2 4" xfId="8605"/>
    <cellStyle name="Normal 6 2 2 2 5" xfId="8606"/>
    <cellStyle name="Normal 6 2 2 2 5 2" xfId="8607"/>
    <cellStyle name="Normal 6 2 2 2 6" xfId="8608"/>
    <cellStyle name="Normal 6 2 2 3" xfId="8609"/>
    <cellStyle name="Normal 6 2 2 3 2" xfId="8610"/>
    <cellStyle name="Normal 6 2 2 3 2 2" xfId="8611"/>
    <cellStyle name="Normal 6 2 2 3 2 2 2" xfId="8612"/>
    <cellStyle name="Normal 6 2 2 3 2 2 2 2" xfId="8613"/>
    <cellStyle name="Normal 6 2 2 3 2 2 3" xfId="8614"/>
    <cellStyle name="Normal 6 2 2 3 2 3" xfId="8615"/>
    <cellStyle name="Normal 6 2 2 3 2 3 2" xfId="8616"/>
    <cellStyle name="Normal 6 2 2 3 2 3 2 2" xfId="8617"/>
    <cellStyle name="Normal 6 2 2 3 2 3 3" xfId="8618"/>
    <cellStyle name="Normal 6 2 2 3 2 4" xfId="8619"/>
    <cellStyle name="Normal 6 2 2 3 2 4 2" xfId="8620"/>
    <cellStyle name="Normal 6 2 2 3 2 5" xfId="8621"/>
    <cellStyle name="Normal 6 2 2 3 3" xfId="8622"/>
    <cellStyle name="Normal 6 2 2 3 3 2" xfId="8623"/>
    <cellStyle name="Normal 6 2 2 3 3 2 2" xfId="8624"/>
    <cellStyle name="Normal 6 2 2 3 3 2 2 2" xfId="8625"/>
    <cellStyle name="Normal 6 2 2 3 3 2 3" xfId="8626"/>
    <cellStyle name="Normal 6 2 2 3 3 3" xfId="8627"/>
    <cellStyle name="Normal 6 2 2 3 3 3 2" xfId="8628"/>
    <cellStyle name="Normal 6 2 2 3 3 4" xfId="8629"/>
    <cellStyle name="Normal 6 2 2 3 4" xfId="8630"/>
    <cellStyle name="Normal 6 2 2 3 5" xfId="8631"/>
    <cellStyle name="Normal 6 2 2 3 5 2" xfId="8632"/>
    <cellStyle name="Normal 6 2 2 3 6" xfId="8633"/>
    <cellStyle name="Normal 6 2 2 4" xfId="8634"/>
    <cellStyle name="Normal 6 2 2 4 2" xfId="8635"/>
    <cellStyle name="Normal 6 2 2 4 2 2" xfId="8636"/>
    <cellStyle name="Normal 6 2 2 4 2 2 2" xfId="8637"/>
    <cellStyle name="Normal 6 2 2 4 2 2 2 2" xfId="8638"/>
    <cellStyle name="Normal 6 2 2 4 2 2 3" xfId="8639"/>
    <cellStyle name="Normal 6 2 2 4 2 3" xfId="8640"/>
    <cellStyle name="Normal 6 2 2 4 2 3 2" xfId="8641"/>
    <cellStyle name="Normal 6 2 2 4 2 3 2 2" xfId="8642"/>
    <cellStyle name="Normal 6 2 2 4 2 3 3" xfId="8643"/>
    <cellStyle name="Normal 6 2 2 4 2 4" xfId="8644"/>
    <cellStyle name="Normal 6 2 2 4 2 4 2" xfId="8645"/>
    <cellStyle name="Normal 6 2 2 4 2 5" xfId="8646"/>
    <cellStyle name="Normal 6 2 2 4 3" xfId="8647"/>
    <cellStyle name="Normal 6 2 2 4 3 2" xfId="8648"/>
    <cellStyle name="Normal 6 2 2 4 3 2 2" xfId="8649"/>
    <cellStyle name="Normal 6 2 2 4 3 2 2 2" xfId="8650"/>
    <cellStyle name="Normal 6 2 2 4 3 2 3" xfId="8651"/>
    <cellStyle name="Normal 6 2 2 4 3 3" xfId="8652"/>
    <cellStyle name="Normal 6 2 2 4 3 3 2" xfId="8653"/>
    <cellStyle name="Normal 6 2 2 4 3 4" xfId="8654"/>
    <cellStyle name="Normal 6 2 2 4 4" xfId="8655"/>
    <cellStyle name="Normal 6 2 2 4 5" xfId="8656"/>
    <cellStyle name="Normal 6 2 2 4 5 2" xfId="8657"/>
    <cellStyle name="Normal 6 2 2 4 6" xfId="8658"/>
    <cellStyle name="Normal 6 2 2 5" xfId="8659"/>
    <cellStyle name="Normal 6 2 2 5 2" xfId="8660"/>
    <cellStyle name="Normal 6 2 2 5 2 2" xfId="8661"/>
    <cellStyle name="Normal 6 2 2 5 2 2 2" xfId="8662"/>
    <cellStyle name="Normal 6 2 2 5 2 2 2 2" xfId="8663"/>
    <cellStyle name="Normal 6 2 2 5 2 2 3" xfId="8664"/>
    <cellStyle name="Normal 6 2 2 5 2 3" xfId="8665"/>
    <cellStyle name="Normal 6 2 2 5 2 3 2" xfId="8666"/>
    <cellStyle name="Normal 6 2 2 5 2 3 2 2" xfId="8667"/>
    <cellStyle name="Normal 6 2 2 5 2 3 3" xfId="8668"/>
    <cellStyle name="Normal 6 2 2 5 2 4" xfId="8669"/>
    <cellStyle name="Normal 6 2 2 5 2 4 2" xfId="8670"/>
    <cellStyle name="Normal 6 2 2 5 2 5" xfId="8671"/>
    <cellStyle name="Normal 6 2 2 5 3" xfId="8672"/>
    <cellStyle name="Normal 6 2 2 5 3 2" xfId="8673"/>
    <cellStyle name="Normal 6 2 2 5 3 2 2" xfId="8674"/>
    <cellStyle name="Normal 6 2 2 5 3 2 2 2" xfId="8675"/>
    <cellStyle name="Normal 6 2 2 5 3 2 3" xfId="8676"/>
    <cellStyle name="Normal 6 2 2 5 3 3" xfId="8677"/>
    <cellStyle name="Normal 6 2 2 5 3 3 2" xfId="8678"/>
    <cellStyle name="Normal 6 2 2 5 3 4" xfId="8679"/>
    <cellStyle name="Normal 6 2 2 5 4" xfId="8680"/>
    <cellStyle name="Normal 6 2 2 5 5" xfId="8681"/>
    <cellStyle name="Normal 6 2 2 5 5 2" xfId="8682"/>
    <cellStyle name="Normal 6 2 2 5 6" xfId="8683"/>
    <cellStyle name="Normal 6 2 2 6" xfId="8684"/>
    <cellStyle name="Normal 6 2 2 6 2" xfId="8685"/>
    <cellStyle name="Normal 6 2 2 6 2 2" xfId="8686"/>
    <cellStyle name="Normal 6 2 2 6 2 2 2" xfId="8687"/>
    <cellStyle name="Normal 6 2 2 6 2 2 2 2" xfId="8688"/>
    <cellStyle name="Normal 6 2 2 6 2 2 3" xfId="8689"/>
    <cellStyle name="Normal 6 2 2 6 2 3" xfId="8690"/>
    <cellStyle name="Normal 6 2 2 6 2 3 2" xfId="8691"/>
    <cellStyle name="Normal 6 2 2 6 2 3 2 2" xfId="8692"/>
    <cellStyle name="Normal 6 2 2 6 2 3 3" xfId="8693"/>
    <cellStyle name="Normal 6 2 2 6 2 4" xfId="8694"/>
    <cellStyle name="Normal 6 2 2 6 2 4 2" xfId="8695"/>
    <cellStyle name="Normal 6 2 2 6 2 5" xfId="8696"/>
    <cellStyle name="Normal 6 2 2 6 3" xfId="8697"/>
    <cellStyle name="Normal 6 2 2 6 3 2" xfId="8698"/>
    <cellStyle name="Normal 6 2 2 6 3 2 2" xfId="8699"/>
    <cellStyle name="Normal 6 2 2 6 3 2 2 2" xfId="8700"/>
    <cellStyle name="Normal 6 2 2 6 3 2 3" xfId="8701"/>
    <cellStyle name="Normal 6 2 2 6 3 3" xfId="8702"/>
    <cellStyle name="Normal 6 2 2 6 3 3 2" xfId="8703"/>
    <cellStyle name="Normal 6 2 2 6 3 4" xfId="8704"/>
    <cellStyle name="Normal 6 2 2 6 4" xfId="8705"/>
    <cellStyle name="Normal 6 2 2 6 5" xfId="8706"/>
    <cellStyle name="Normal 6 2 2 6 5 2" xfId="8707"/>
    <cellStyle name="Normal 6 2 2 6 6" xfId="8708"/>
    <cellStyle name="Normal 6 2 2 7" xfId="8709"/>
    <cellStyle name="Normal 6 2 2 7 2" xfId="8710"/>
    <cellStyle name="Normal 6 2 2 7 2 2" xfId="8711"/>
    <cellStyle name="Normal 6 2 2 7 2 2 2" xfId="8712"/>
    <cellStyle name="Normal 6 2 2 7 2 2 2 2" xfId="8713"/>
    <cellStyle name="Normal 6 2 2 7 2 2 3" xfId="8714"/>
    <cellStyle name="Normal 6 2 2 7 2 3" xfId="8715"/>
    <cellStyle name="Normal 6 2 2 7 2 3 2" xfId="8716"/>
    <cellStyle name="Normal 6 2 2 7 2 3 2 2" xfId="8717"/>
    <cellStyle name="Normal 6 2 2 7 2 3 3" xfId="8718"/>
    <cellStyle name="Normal 6 2 2 7 2 4" xfId="8719"/>
    <cellStyle name="Normal 6 2 2 7 2 4 2" xfId="8720"/>
    <cellStyle name="Normal 6 2 2 7 2 5" xfId="8721"/>
    <cellStyle name="Normal 6 2 2 7 3" xfId="8722"/>
    <cellStyle name="Normal 6 2 2 7 3 2" xfId="8723"/>
    <cellStyle name="Normal 6 2 2 7 3 2 2" xfId="8724"/>
    <cellStyle name="Normal 6 2 2 7 3 2 2 2" xfId="8725"/>
    <cellStyle name="Normal 6 2 2 7 3 2 3" xfId="8726"/>
    <cellStyle name="Normal 6 2 2 7 3 3" xfId="8727"/>
    <cellStyle name="Normal 6 2 2 7 3 3 2" xfId="8728"/>
    <cellStyle name="Normal 6 2 2 7 3 4" xfId="8729"/>
    <cellStyle name="Normal 6 2 2 7 4" xfId="8730"/>
    <cellStyle name="Normal 6 2 2 7 5" xfId="8731"/>
    <cellStyle name="Normal 6 2 2 7 5 2" xfId="8732"/>
    <cellStyle name="Normal 6 2 2 7 6" xfId="8733"/>
    <cellStyle name="Normal 6 2 2 8" xfId="8734"/>
    <cellStyle name="Normal 6 2 2 8 2" xfId="8735"/>
    <cellStyle name="Normal 6 2 2 8 2 2" xfId="8736"/>
    <cellStyle name="Normal 6 2 2 8 2 2 2" xfId="8737"/>
    <cellStyle name="Normal 6 2 2 8 2 2 2 2" xfId="8738"/>
    <cellStyle name="Normal 6 2 2 8 2 2 3" xfId="8739"/>
    <cellStyle name="Normal 6 2 2 8 2 3" xfId="8740"/>
    <cellStyle name="Normal 6 2 2 8 2 3 2" xfId="8741"/>
    <cellStyle name="Normal 6 2 2 8 2 3 2 2" xfId="8742"/>
    <cellStyle name="Normal 6 2 2 8 2 3 3" xfId="8743"/>
    <cellStyle name="Normal 6 2 2 8 2 4" xfId="8744"/>
    <cellStyle name="Normal 6 2 2 8 2 4 2" xfId="8745"/>
    <cellStyle name="Normal 6 2 2 8 2 5" xfId="8746"/>
    <cellStyle name="Normal 6 2 2 8 3" xfId="8747"/>
    <cellStyle name="Normal 6 2 2 8 3 2" xfId="8748"/>
    <cellStyle name="Normal 6 2 2 8 3 2 2" xfId="8749"/>
    <cellStyle name="Normal 6 2 2 8 3 2 2 2" xfId="8750"/>
    <cellStyle name="Normal 6 2 2 8 3 2 3" xfId="8751"/>
    <cellStyle name="Normal 6 2 2 8 3 3" xfId="8752"/>
    <cellStyle name="Normal 6 2 2 8 3 3 2" xfId="8753"/>
    <cellStyle name="Normal 6 2 2 8 3 4" xfId="8754"/>
    <cellStyle name="Normal 6 2 2 8 4" xfId="8755"/>
    <cellStyle name="Normal 6 2 2 8 5" xfId="8756"/>
    <cellStyle name="Normal 6 2 2 8 5 2" xfId="8757"/>
    <cellStyle name="Normal 6 2 2 8 6" xfId="8758"/>
    <cellStyle name="Normal 6 2 2 9" xfId="8759"/>
    <cellStyle name="Normal 6 2 2 9 2" xfId="8760"/>
    <cellStyle name="Normal 6 2 2 9 2 2" xfId="8761"/>
    <cellStyle name="Normal 6 2 2 9 2 2 2" xfId="8762"/>
    <cellStyle name="Normal 6 2 2 9 2 2 2 2" xfId="8763"/>
    <cellStyle name="Normal 6 2 2 9 2 2 3" xfId="8764"/>
    <cellStyle name="Normal 6 2 2 9 2 3" xfId="8765"/>
    <cellStyle name="Normal 6 2 2 9 2 3 2" xfId="8766"/>
    <cellStyle name="Normal 6 2 2 9 2 3 2 2" xfId="8767"/>
    <cellStyle name="Normal 6 2 2 9 2 3 3" xfId="8768"/>
    <cellStyle name="Normal 6 2 2 9 2 4" xfId="8769"/>
    <cellStyle name="Normal 6 2 2 9 2 4 2" xfId="8770"/>
    <cellStyle name="Normal 6 2 2 9 2 5" xfId="8771"/>
    <cellStyle name="Normal 6 2 2 9 3" xfId="8772"/>
    <cellStyle name="Normal 6 2 2 9 3 2" xfId="8773"/>
    <cellStyle name="Normal 6 2 2 9 3 2 2" xfId="8774"/>
    <cellStyle name="Normal 6 2 2 9 3 2 2 2" xfId="8775"/>
    <cellStyle name="Normal 6 2 2 9 3 2 3" xfId="8776"/>
    <cellStyle name="Normal 6 2 2 9 3 3" xfId="8777"/>
    <cellStyle name="Normal 6 2 2 9 3 3 2" xfId="8778"/>
    <cellStyle name="Normal 6 2 2 9 3 4" xfId="8779"/>
    <cellStyle name="Normal 6 2 2 9 4" xfId="8780"/>
    <cellStyle name="Normal 6 2 2 9 5" xfId="8781"/>
    <cellStyle name="Normal 6 2 2 9 5 2" xfId="8782"/>
    <cellStyle name="Normal 6 2 2 9 6" xfId="8783"/>
    <cellStyle name="Normal 6 2 3" xfId="8784"/>
    <cellStyle name="Normal 6 2 4" xfId="8785"/>
    <cellStyle name="Normal 6 2 4 2" xfId="8786"/>
    <cellStyle name="Normal 6 2 5" xfId="8787"/>
    <cellStyle name="Normal 6 2 6" xfId="8788"/>
    <cellStyle name="Normal 6 2 7" xfId="8789"/>
    <cellStyle name="Normal 6 2 8" xfId="8790"/>
    <cellStyle name="Normal 6 2 9" xfId="8791"/>
    <cellStyle name="Normal 6 3" xfId="8792"/>
    <cellStyle name="Normal 6 3 10" xfId="8793"/>
    <cellStyle name="Normal 6 3 11" xfId="8794"/>
    <cellStyle name="Normal 6 3 12" xfId="8795"/>
    <cellStyle name="Normal 6 3 13" xfId="8796"/>
    <cellStyle name="Normal 6 3 14" xfId="8797"/>
    <cellStyle name="Normal 6 3 15" xfId="8798"/>
    <cellStyle name="Normal 6 3 16" xfId="8799"/>
    <cellStyle name="Normal 6 3 17" xfId="8800"/>
    <cellStyle name="Normal 6 3 17 2" xfId="8801"/>
    <cellStyle name="Normal 6 3 17 2 2" xfId="8802"/>
    <cellStyle name="Normal 6 3 17 2 2 2" xfId="8803"/>
    <cellStyle name="Normal 6 3 17 2 2 2 2" xfId="8804"/>
    <cellStyle name="Normal 6 3 17 2 2 3" xfId="8805"/>
    <cellStyle name="Normal 6 3 17 2 3" xfId="8806"/>
    <cellStyle name="Normal 6 3 17 2 3 2" xfId="8807"/>
    <cellStyle name="Normal 6 3 17 2 3 2 2" xfId="8808"/>
    <cellStyle name="Normal 6 3 17 2 3 3" xfId="8809"/>
    <cellStyle name="Normal 6 3 17 2 4" xfId="8810"/>
    <cellStyle name="Normal 6 3 17 2 4 2" xfId="8811"/>
    <cellStyle name="Normal 6 3 17 2 5" xfId="8812"/>
    <cellStyle name="Normal 6 3 17 3" xfId="8813"/>
    <cellStyle name="Normal 6 3 17 3 2" xfId="8814"/>
    <cellStyle name="Normal 6 3 17 3 2 2" xfId="8815"/>
    <cellStyle name="Normal 6 3 17 3 3" xfId="8816"/>
    <cellStyle name="Normal 6 3 17 4" xfId="8817"/>
    <cellStyle name="Normal 6 3 17 4 2" xfId="8818"/>
    <cellStyle name="Normal 6 3 17 4 2 2" xfId="8819"/>
    <cellStyle name="Normal 6 3 17 4 3" xfId="8820"/>
    <cellStyle name="Normal 6 3 17 5" xfId="8821"/>
    <cellStyle name="Normal 6 3 17 5 2" xfId="8822"/>
    <cellStyle name="Normal 6 3 17 6" xfId="8823"/>
    <cellStyle name="Normal 6 3 18" xfId="8824"/>
    <cellStyle name="Normal 6 3 2" xfId="8825"/>
    <cellStyle name="Normal 6 3 3" xfId="8826"/>
    <cellStyle name="Normal 6 3 4" xfId="8827"/>
    <cellStyle name="Normal 6 3 5" xfId="8828"/>
    <cellStyle name="Normal 6 3 6" xfId="8829"/>
    <cellStyle name="Normal 6 3 7" xfId="8830"/>
    <cellStyle name="Normal 6 3 8" xfId="8831"/>
    <cellStyle name="Normal 6 3 9" xfId="8832"/>
    <cellStyle name="Normal 6 4" xfId="8833"/>
    <cellStyle name="Normal 6 4 2" xfId="8834"/>
    <cellStyle name="Normal 6 4 3" xfId="8835"/>
    <cellStyle name="Normal 6 4 4" xfId="8836"/>
    <cellStyle name="Normal 6 4 5" xfId="8837"/>
    <cellStyle name="Normal 6 4 6" xfId="8838"/>
    <cellStyle name="Normal 6 4 7" xfId="8839"/>
    <cellStyle name="Normal 6 4 8" xfId="8840"/>
    <cellStyle name="Normal 6 5" xfId="8841"/>
    <cellStyle name="Normal 6 5 2" xfId="8842"/>
    <cellStyle name="Normal 6 5 3" xfId="8843"/>
    <cellStyle name="Normal 6 5 4" xfId="8844"/>
    <cellStyle name="Normal 6 5 5" xfId="8845"/>
    <cellStyle name="Normal 6 5 6" xfId="8846"/>
    <cellStyle name="Normal 6 5 7" xfId="8847"/>
    <cellStyle name="Normal 6 5 8" xfId="8848"/>
    <cellStyle name="Normal 6 6" xfId="8849"/>
    <cellStyle name="Normal 6 7" xfId="8850"/>
    <cellStyle name="Normal 6 8" xfId="8851"/>
    <cellStyle name="Normal 6 9" xfId="8852"/>
    <cellStyle name="Normal 6_ELC" xfId="8853"/>
    <cellStyle name="Normal 60" xfId="8854"/>
    <cellStyle name="Normal 61" xfId="8855"/>
    <cellStyle name="Normal 7" xfId="8856"/>
    <cellStyle name="Normal 7 10" xfId="8857"/>
    <cellStyle name="Normal 7 11" xfId="8858"/>
    <cellStyle name="Normal 7 12" xfId="8859"/>
    <cellStyle name="Normal 7 13" xfId="8860"/>
    <cellStyle name="Normal 7 2" xfId="8861"/>
    <cellStyle name="Normal 7 2 2" xfId="8862"/>
    <cellStyle name="Normal 7 2 3" xfId="8863"/>
    <cellStyle name="Normal 7 2 3 2" xfId="8864"/>
    <cellStyle name="Normal 7 2 3 3" xfId="8865"/>
    <cellStyle name="Normal 7 2 4" xfId="8866"/>
    <cellStyle name="Normal 7 2 5" xfId="8867"/>
    <cellStyle name="Normal 7 2 6" xfId="8868"/>
    <cellStyle name="Normal 7 2 7" xfId="8869"/>
    <cellStyle name="Normal 7 2 8" xfId="8870"/>
    <cellStyle name="Normal 7 2 9" xfId="8871"/>
    <cellStyle name="Normal 7 2_Scen_XBase" xfId="8872"/>
    <cellStyle name="Normal 7 3" xfId="8873"/>
    <cellStyle name="Normal 7 3 10" xfId="8874"/>
    <cellStyle name="Normal 7 3 10 2" xfId="8875"/>
    <cellStyle name="Normal 7 3 10 2 2" xfId="8876"/>
    <cellStyle name="Normal 7 3 10 2 2 2" xfId="8877"/>
    <cellStyle name="Normal 7 3 10 2 3" xfId="8878"/>
    <cellStyle name="Normal 7 3 10 3" xfId="8879"/>
    <cellStyle name="Normal 7 3 10 3 2" xfId="8880"/>
    <cellStyle name="Normal 7 3 10 3 2 2" xfId="8881"/>
    <cellStyle name="Normal 7 3 10 3 3" xfId="8882"/>
    <cellStyle name="Normal 7 3 10 4" xfId="8883"/>
    <cellStyle name="Normal 7 3 10 4 2" xfId="8884"/>
    <cellStyle name="Normal 7 3 10 5" xfId="8885"/>
    <cellStyle name="Normal 7 3 11" xfId="8886"/>
    <cellStyle name="Normal 7 3 11 2" xfId="8887"/>
    <cellStyle name="Normal 7 3 11 2 2" xfId="8888"/>
    <cellStyle name="Normal 7 3 11 2 2 2" xfId="8889"/>
    <cellStyle name="Normal 7 3 11 2 3" xfId="8890"/>
    <cellStyle name="Normal 7 3 11 3" xfId="8891"/>
    <cellStyle name="Normal 7 3 11 3 2" xfId="8892"/>
    <cellStyle name="Normal 7 3 11 4" xfId="8893"/>
    <cellStyle name="Normal 7 3 12" xfId="8894"/>
    <cellStyle name="Normal 7 3 12 2" xfId="8895"/>
    <cellStyle name="Normal 7 3 2" xfId="8896"/>
    <cellStyle name="Normal 7 3 3" xfId="8897"/>
    <cellStyle name="Normal 7 3 4" xfId="8898"/>
    <cellStyle name="Normal 7 3 5" xfId="8899"/>
    <cellStyle name="Normal 7 3 6" xfId="8900"/>
    <cellStyle name="Normal 7 3 7" xfId="8901"/>
    <cellStyle name="Normal 7 3 8" xfId="8902"/>
    <cellStyle name="Normal 7 3 9" xfId="8903"/>
    <cellStyle name="Normal 7 4" xfId="8904"/>
    <cellStyle name="Normal 7 4 2" xfId="8905"/>
    <cellStyle name="Normal 7 4 3" xfId="8906"/>
    <cellStyle name="Normal 7 4 4" xfId="8907"/>
    <cellStyle name="Normal 7 4 5" xfId="8908"/>
    <cellStyle name="Normal 7 4 6" xfId="8909"/>
    <cellStyle name="Normal 7 4 7" xfId="8910"/>
    <cellStyle name="Normal 7 4 8" xfId="8911"/>
    <cellStyle name="Normal 7 5" xfId="8912"/>
    <cellStyle name="Normal 7 5 2" xfId="8913"/>
    <cellStyle name="Normal 7 5 3" xfId="8914"/>
    <cellStyle name="Normal 7 5 4" xfId="8915"/>
    <cellStyle name="Normal 7 5 5" xfId="8916"/>
    <cellStyle name="Normal 7 5 6" xfId="8917"/>
    <cellStyle name="Normal 7 5 7" xfId="8918"/>
    <cellStyle name="Normal 7 5 8" xfId="8919"/>
    <cellStyle name="Normal 7 6" xfId="8920"/>
    <cellStyle name="Normal 7 7" xfId="8921"/>
    <cellStyle name="Normal 7 8" xfId="8922"/>
    <cellStyle name="Normal 7 9" xfId="8923"/>
    <cellStyle name="Normal 8" xfId="8924"/>
    <cellStyle name="Normal 8 10" xfId="8925"/>
    <cellStyle name="Normal 8 10 2" xfId="8926"/>
    <cellStyle name="Normal 8 10 3" xfId="8927"/>
    <cellStyle name="Normal 8 11" xfId="8928"/>
    <cellStyle name="Normal 8 11 2" xfId="8929"/>
    <cellStyle name="Normal 8 11 3" xfId="8930"/>
    <cellStyle name="Normal 8 11 3 2" xfId="8931"/>
    <cellStyle name="Normal 8 11 3 2 2" xfId="8932"/>
    <cellStyle name="Normal 8 11 3 2 2 2" xfId="8933"/>
    <cellStyle name="Normal 8 11 3 2 3" xfId="8934"/>
    <cellStyle name="Normal 8 11 3 3" xfId="8935"/>
    <cellStyle name="Normal 8 11 3 3 2" xfId="8936"/>
    <cellStyle name="Normal 8 11 3 3 2 2" xfId="8937"/>
    <cellStyle name="Normal 8 11 3 3 3" xfId="8938"/>
    <cellStyle name="Normal 8 11 3 4" xfId="8939"/>
    <cellStyle name="Normal 8 11 3 4 2" xfId="8940"/>
    <cellStyle name="Normal 8 11 3 5" xfId="8941"/>
    <cellStyle name="Normal 8 11 4" xfId="8942"/>
    <cellStyle name="Normal 8 11 4 2" xfId="8943"/>
    <cellStyle name="Normal 8 11 4 2 2" xfId="8944"/>
    <cellStyle name="Normal 8 11 4 2 2 2" xfId="8945"/>
    <cellStyle name="Normal 8 11 4 2 3" xfId="8946"/>
    <cellStyle name="Normal 8 11 4 3" xfId="8947"/>
    <cellStyle name="Normal 8 11 4 3 2" xfId="8948"/>
    <cellStyle name="Normal 8 11 4 4" xfId="8949"/>
    <cellStyle name="Normal 8 11 5" xfId="8950"/>
    <cellStyle name="Normal 8 11 5 2" xfId="8951"/>
    <cellStyle name="Normal 8 12" xfId="8952"/>
    <cellStyle name="Normal 8 13" xfId="8953"/>
    <cellStyle name="Normal 8 2" xfId="8954"/>
    <cellStyle name="Normal 8 2 2" xfId="8955"/>
    <cellStyle name="Normal 8 2 3" xfId="8956"/>
    <cellStyle name="Normal 8 2 4" xfId="8957"/>
    <cellStyle name="Normal 8 2 5" xfId="8958"/>
    <cellStyle name="Normal 8 2 6" xfId="8959"/>
    <cellStyle name="Normal 8 2 7" xfId="8960"/>
    <cellStyle name="Normal 8 2 8" xfId="8961"/>
    <cellStyle name="Normal 8 2 9" xfId="8962"/>
    <cellStyle name="Normal 8 3" xfId="8963"/>
    <cellStyle name="Normal 8 3 2" xfId="8964"/>
    <cellStyle name="Normal 8 3 3" xfId="8965"/>
    <cellStyle name="Normal 8 3 4" xfId="8966"/>
    <cellStyle name="Normal 8 3 5" xfId="8967"/>
    <cellStyle name="Normal 8 3 6" xfId="8968"/>
    <cellStyle name="Normal 8 3 7" xfId="8969"/>
    <cellStyle name="Normal 8 3 8" xfId="8970"/>
    <cellStyle name="Normal 8 4" xfId="8971"/>
    <cellStyle name="Normal 8 4 2" xfId="8972"/>
    <cellStyle name="Normal 8 4 3" xfId="8973"/>
    <cellStyle name="Normal 8 4 4" xfId="8974"/>
    <cellStyle name="Normal 8 4 5" xfId="8975"/>
    <cellStyle name="Normal 8 4 6" xfId="8976"/>
    <cellStyle name="Normal 8 4 7" xfId="8977"/>
    <cellStyle name="Normal 8 4 8" xfId="8978"/>
    <cellStyle name="Normal 8 5" xfId="8979"/>
    <cellStyle name="Normal 8 5 2" xfId="8980"/>
    <cellStyle name="Normal 8 5 3" xfId="8981"/>
    <cellStyle name="Normal 8 5 4" xfId="8982"/>
    <cellStyle name="Normal 8 5 5" xfId="8983"/>
    <cellStyle name="Normal 8 5 6" xfId="8984"/>
    <cellStyle name="Normal 8 5 7" xfId="8985"/>
    <cellStyle name="Normal 8 5 8" xfId="8986"/>
    <cellStyle name="Normal 8 6" xfId="8987"/>
    <cellStyle name="Normal 8 7" xfId="8988"/>
    <cellStyle name="Normal 8 8" xfId="8989"/>
    <cellStyle name="Normal 8 9" xfId="8990"/>
    <cellStyle name="Normal 9" xfId="8991"/>
    <cellStyle name="Normal 9 10" xfId="8992"/>
    <cellStyle name="Normal 9 10 2" xfId="8993"/>
    <cellStyle name="Normal 9 10 2 2" xfId="8994"/>
    <cellStyle name="Normal 9 10 2 2 2" xfId="8995"/>
    <cellStyle name="Normal 9 10 2 2 2 2" xfId="8996"/>
    <cellStyle name="Normal 9 10 2 2 3" xfId="8997"/>
    <cellStyle name="Normal 9 10 2 3" xfId="8998"/>
    <cellStyle name="Normal 9 10 2 3 2" xfId="8999"/>
    <cellStyle name="Normal 9 10 2 3 2 2" xfId="9000"/>
    <cellStyle name="Normal 9 10 2 3 3" xfId="9001"/>
    <cellStyle name="Normal 9 10 2 4" xfId="9002"/>
    <cellStyle name="Normal 9 10 2 4 2" xfId="9003"/>
    <cellStyle name="Normal 9 10 2 5" xfId="9004"/>
    <cellStyle name="Normal 9 10 3" xfId="9005"/>
    <cellStyle name="Normal 9 10 3 2" xfId="9006"/>
    <cellStyle name="Normal 9 10 3 2 2" xfId="9007"/>
    <cellStyle name="Normal 9 10 3 3" xfId="9008"/>
    <cellStyle name="Normal 9 10 4" xfId="9009"/>
    <cellStyle name="Normal 9 10 4 2" xfId="9010"/>
    <cellStyle name="Normal 9 10 4 2 2" xfId="9011"/>
    <cellStyle name="Normal 9 10 4 3" xfId="9012"/>
    <cellStyle name="Normal 9 10 5" xfId="9013"/>
    <cellStyle name="Normal 9 10 5 2" xfId="9014"/>
    <cellStyle name="Normal 9 10 6" xfId="9015"/>
    <cellStyle name="Normal 9 11" xfId="9016"/>
    <cellStyle name="Normal 9 11 2" xfId="9017"/>
    <cellStyle name="Normal 9 11 2 2" xfId="9018"/>
    <cellStyle name="Normal 9 11 2 2 2" xfId="9019"/>
    <cellStyle name="Normal 9 11 2 2 2 2" xfId="9020"/>
    <cellStyle name="Normal 9 11 2 2 3" xfId="9021"/>
    <cellStyle name="Normal 9 11 2 3" xfId="9022"/>
    <cellStyle name="Normal 9 11 2 3 2" xfId="9023"/>
    <cellStyle name="Normal 9 11 2 3 2 2" xfId="9024"/>
    <cellStyle name="Normal 9 11 2 3 3" xfId="9025"/>
    <cellStyle name="Normal 9 11 2 4" xfId="9026"/>
    <cellStyle name="Normal 9 11 2 4 2" xfId="9027"/>
    <cellStyle name="Normal 9 11 2 5" xfId="9028"/>
    <cellStyle name="Normal 9 11 3" xfId="9029"/>
    <cellStyle name="Normal 9 11 3 2" xfId="9030"/>
    <cellStyle name="Normal 9 11 3 2 2" xfId="9031"/>
    <cellStyle name="Normal 9 11 3 3" xfId="9032"/>
    <cellStyle name="Normal 9 11 4" xfId="9033"/>
    <cellStyle name="Normal 9 11 4 2" xfId="9034"/>
    <cellStyle name="Normal 9 11 4 2 2" xfId="9035"/>
    <cellStyle name="Normal 9 11 4 3" xfId="9036"/>
    <cellStyle name="Normal 9 11 5" xfId="9037"/>
    <cellStyle name="Normal 9 11 5 2" xfId="9038"/>
    <cellStyle name="Normal 9 11 6" xfId="9039"/>
    <cellStyle name="Normal 9 12" xfId="9040"/>
    <cellStyle name="Normal 9 12 2" xfId="9041"/>
    <cellStyle name="Normal 9 12 2 2" xfId="9042"/>
    <cellStyle name="Normal 9 12 2 2 2" xfId="9043"/>
    <cellStyle name="Normal 9 12 2 3" xfId="9044"/>
    <cellStyle name="Normal 9 12 3" xfId="9045"/>
    <cellStyle name="Normal 9 12 3 2" xfId="9046"/>
    <cellStyle name="Normal 9 12 3 2 2" xfId="9047"/>
    <cellStyle name="Normal 9 12 3 3" xfId="9048"/>
    <cellStyle name="Normal 9 12 4" xfId="9049"/>
    <cellStyle name="Normal 9 12 4 2" xfId="9050"/>
    <cellStyle name="Normal 9 12 5" xfId="9051"/>
    <cellStyle name="Normal 9 13" xfId="9052"/>
    <cellStyle name="Normal 9 13 2" xfId="9053"/>
    <cellStyle name="Normal 9 13 2 2" xfId="9054"/>
    <cellStyle name="Normal 9 13 2 2 2" xfId="9055"/>
    <cellStyle name="Normal 9 13 2 3" xfId="9056"/>
    <cellStyle name="Normal 9 13 3" xfId="9057"/>
    <cellStyle name="Normal 9 13 3 2" xfId="9058"/>
    <cellStyle name="Normal 9 13 4" xfId="9059"/>
    <cellStyle name="Normal 9 14" xfId="9060"/>
    <cellStyle name="Normal 9 14 2" xfId="9061"/>
    <cellStyle name="Normal 9 2" xfId="9062"/>
    <cellStyle name="Normal 9 2 2" xfId="9063"/>
    <cellStyle name="Normal 9 2 2 2" xfId="9064"/>
    <cellStyle name="Normal 9 2 2 3" xfId="9065"/>
    <cellStyle name="Normal 9 2 2 3 2" xfId="9066"/>
    <cellStyle name="Normal 9 2 2 3 2 2" xfId="9067"/>
    <cellStyle name="Normal 9 2 2 3 2 2 2" xfId="9068"/>
    <cellStyle name="Normal 9 2 2 3 2 3" xfId="9069"/>
    <cellStyle name="Normal 9 2 2 3 3" xfId="9070"/>
    <cellStyle name="Normal 9 2 2 3 3 2" xfId="9071"/>
    <cellStyle name="Normal 9 2 2 3 3 2 2" xfId="9072"/>
    <cellStyle name="Normal 9 2 2 3 3 3" xfId="9073"/>
    <cellStyle name="Normal 9 2 2 3 4" xfId="9074"/>
    <cellStyle name="Normal 9 2 2 3 4 2" xfId="9075"/>
    <cellStyle name="Normal 9 2 2 3 5" xfId="9076"/>
    <cellStyle name="Normal 9 2 2 4" xfId="9077"/>
    <cellStyle name="Normal 9 2 2 4 2" xfId="9078"/>
    <cellStyle name="Normal 9 2 2 4 2 2" xfId="9079"/>
    <cellStyle name="Normal 9 2 2 4 3" xfId="9080"/>
    <cellStyle name="Normal 9 2 2 5" xfId="9081"/>
    <cellStyle name="Normal 9 2 2 5 2" xfId="9082"/>
    <cellStyle name="Normal 9 2 2 5 2 2" xfId="9083"/>
    <cellStyle name="Normal 9 2 2 5 3" xfId="9084"/>
    <cellStyle name="Normal 9 2 2 6" xfId="9085"/>
    <cellStyle name="Normal 9 2 2 6 2" xfId="9086"/>
    <cellStyle name="Normal 9 2 2 7" xfId="9087"/>
    <cellStyle name="Normal 9 2 3" xfId="9088"/>
    <cellStyle name="Normal 9 2 3 2" xfId="9089"/>
    <cellStyle name="Normal 9 2 3 2 2" xfId="9090"/>
    <cellStyle name="Normal 9 2 3 2 2 2" xfId="9091"/>
    <cellStyle name="Normal 9 2 3 2 2 2 2" xfId="9092"/>
    <cellStyle name="Normal 9 2 3 2 2 3" xfId="9093"/>
    <cellStyle name="Normal 9 2 3 2 3" xfId="9094"/>
    <cellStyle name="Normal 9 2 3 2 3 2" xfId="9095"/>
    <cellStyle name="Normal 9 2 3 2 3 2 2" xfId="9096"/>
    <cellStyle name="Normal 9 2 3 2 3 3" xfId="9097"/>
    <cellStyle name="Normal 9 2 3 2 4" xfId="9098"/>
    <cellStyle name="Normal 9 2 3 2 4 2" xfId="9099"/>
    <cellStyle name="Normal 9 2 3 2 5" xfId="9100"/>
    <cellStyle name="Normal 9 2 3 3" xfId="9101"/>
    <cellStyle name="Normal 9 2 3 3 2" xfId="9102"/>
    <cellStyle name="Normal 9 2 3 3 2 2" xfId="9103"/>
    <cellStyle name="Normal 9 2 3 3 3" xfId="9104"/>
    <cellStyle name="Normal 9 2 3 4" xfId="9105"/>
    <cellStyle name="Normal 9 2 3 4 2" xfId="9106"/>
    <cellStyle name="Normal 9 2 3 4 2 2" xfId="9107"/>
    <cellStyle name="Normal 9 2 3 4 3" xfId="9108"/>
    <cellStyle name="Normal 9 2 3 5" xfId="9109"/>
    <cellStyle name="Normal 9 2 3 5 2" xfId="9110"/>
    <cellStyle name="Normal 9 2 3 6" xfId="9111"/>
    <cellStyle name="Normal 9 2 4" xfId="9112"/>
    <cellStyle name="Normal 9 2 4 2" xfId="9113"/>
    <cellStyle name="Normal 9 2 4 2 2" xfId="9114"/>
    <cellStyle name="Normal 9 2 4 2 2 2" xfId="9115"/>
    <cellStyle name="Normal 9 2 4 2 2 2 2" xfId="9116"/>
    <cellStyle name="Normal 9 2 4 2 2 3" xfId="9117"/>
    <cellStyle name="Normal 9 2 4 2 3" xfId="9118"/>
    <cellStyle name="Normal 9 2 4 2 3 2" xfId="9119"/>
    <cellStyle name="Normal 9 2 4 2 3 2 2" xfId="9120"/>
    <cellStyle name="Normal 9 2 4 2 3 3" xfId="9121"/>
    <cellStyle name="Normal 9 2 4 2 4" xfId="9122"/>
    <cellStyle name="Normal 9 2 4 2 4 2" xfId="9123"/>
    <cellStyle name="Normal 9 2 4 2 5" xfId="9124"/>
    <cellStyle name="Normal 9 2 4 3" xfId="9125"/>
    <cellStyle name="Normal 9 2 4 3 2" xfId="9126"/>
    <cellStyle name="Normal 9 2 4 3 2 2" xfId="9127"/>
    <cellStyle name="Normal 9 2 4 3 3" xfId="9128"/>
    <cellStyle name="Normal 9 2 4 4" xfId="9129"/>
    <cellStyle name="Normal 9 2 4 4 2" xfId="9130"/>
    <cellStyle name="Normal 9 2 4 4 2 2" xfId="9131"/>
    <cellStyle name="Normal 9 2 4 4 3" xfId="9132"/>
    <cellStyle name="Normal 9 2 4 5" xfId="9133"/>
    <cellStyle name="Normal 9 2 4 5 2" xfId="9134"/>
    <cellStyle name="Normal 9 2 4 6" xfId="9135"/>
    <cellStyle name="Normal 9 2 5" xfId="9136"/>
    <cellStyle name="Normal 9 2 5 2" xfId="9137"/>
    <cellStyle name="Normal 9 2 5 2 2" xfId="9138"/>
    <cellStyle name="Normal 9 2 5 2 2 2" xfId="9139"/>
    <cellStyle name="Normal 9 2 5 2 3" xfId="9140"/>
    <cellStyle name="Normal 9 2 5 3" xfId="9141"/>
    <cellStyle name="Normal 9 2 5 3 2" xfId="9142"/>
    <cellStyle name="Normal 9 2 5 3 2 2" xfId="9143"/>
    <cellStyle name="Normal 9 2 5 3 3" xfId="9144"/>
    <cellStyle name="Normal 9 2 5 4" xfId="9145"/>
    <cellStyle name="Normal 9 2 5 4 2" xfId="9146"/>
    <cellStyle name="Normal 9 2 5 5" xfId="9147"/>
    <cellStyle name="Normal 9 2 6" xfId="9148"/>
    <cellStyle name="Normal 9 2 6 2" xfId="9149"/>
    <cellStyle name="Normal 9 2 6 2 2" xfId="9150"/>
    <cellStyle name="Normal 9 2 6 2 2 2" xfId="9151"/>
    <cellStyle name="Normal 9 2 6 2 3" xfId="9152"/>
    <cellStyle name="Normal 9 2 6 3" xfId="9153"/>
    <cellStyle name="Normal 9 2 6 3 2" xfId="9154"/>
    <cellStyle name="Normal 9 2 6 4" xfId="9155"/>
    <cellStyle name="Normal 9 2 7" xfId="9156"/>
    <cellStyle name="Normal 9 2 7 2" xfId="9157"/>
    <cellStyle name="Normal 9 3" xfId="9158"/>
    <cellStyle name="Normal 9 3 2" xfId="9159"/>
    <cellStyle name="Normal 9 3 3" xfId="9160"/>
    <cellStyle name="Normal 9 3 3 2" xfId="9161"/>
    <cellStyle name="Normal 9 3 3 2 2" xfId="9162"/>
    <cellStyle name="Normal 9 3 3 2 2 2" xfId="9163"/>
    <cellStyle name="Normal 9 3 3 2 3" xfId="9164"/>
    <cellStyle name="Normal 9 3 3 3" xfId="9165"/>
    <cellStyle name="Normal 9 3 3 3 2" xfId="9166"/>
    <cellStyle name="Normal 9 3 3 3 2 2" xfId="9167"/>
    <cellStyle name="Normal 9 3 3 3 3" xfId="9168"/>
    <cellStyle name="Normal 9 3 3 4" xfId="9169"/>
    <cellStyle name="Normal 9 3 3 4 2" xfId="9170"/>
    <cellStyle name="Normal 9 3 3 5" xfId="9171"/>
    <cellStyle name="Normal 9 3 4" xfId="9172"/>
    <cellStyle name="Normal 9 3 4 2" xfId="9173"/>
    <cellStyle name="Normal 9 3 4 2 2" xfId="9174"/>
    <cellStyle name="Normal 9 3 4 2 2 2" xfId="9175"/>
    <cellStyle name="Normal 9 3 4 2 3" xfId="9176"/>
    <cellStyle name="Normal 9 3 4 3" xfId="9177"/>
    <cellStyle name="Normal 9 3 4 3 2" xfId="9178"/>
    <cellStyle name="Normal 9 3 4 4" xfId="9179"/>
    <cellStyle name="Normal 9 3 5" xfId="9180"/>
    <cellStyle name="Normal 9 3 5 2" xfId="9181"/>
    <cellStyle name="Normal 9 4" xfId="9182"/>
    <cellStyle name="Normal 9 5" xfId="9183"/>
    <cellStyle name="Normal 9 6" xfId="9184"/>
    <cellStyle name="Normal 9 7" xfId="9185"/>
    <cellStyle name="Normal 9 8" xfId="9186"/>
    <cellStyle name="Normal 9 9" xfId="9187"/>
    <cellStyle name="Normal GHG Numbers (0.00)" xfId="9188"/>
    <cellStyle name="Normal GHG Textfiels Bold" xfId="9189"/>
    <cellStyle name="Normal GHG whole table" xfId="9190"/>
    <cellStyle name="Normal GHG-Shade" xfId="9191"/>
    <cellStyle name="Normale_B2020" xfId="9192"/>
    <cellStyle name="Note 10" xfId="9193"/>
    <cellStyle name="Note 10 2" xfId="9194"/>
    <cellStyle name="Note 10 3" xfId="9195"/>
    <cellStyle name="Note 10 3 2" xfId="9196"/>
    <cellStyle name="Note 10 3_ELC_final" xfId="9197"/>
    <cellStyle name="Note 10_ELC_final" xfId="9198"/>
    <cellStyle name="Note 11" xfId="9199"/>
    <cellStyle name="Note 11 2" xfId="9200"/>
    <cellStyle name="Note 11_ELC_final" xfId="9201"/>
    <cellStyle name="Note 12" xfId="9202"/>
    <cellStyle name="Note 12 2" xfId="9203"/>
    <cellStyle name="Note 12_ELC_final" xfId="9204"/>
    <cellStyle name="Note 13" xfId="9205"/>
    <cellStyle name="Note 13 2" xfId="9206"/>
    <cellStyle name="Note 13_ELC_final" xfId="9207"/>
    <cellStyle name="Note 14" xfId="9208"/>
    <cellStyle name="Note 14 2" xfId="9209"/>
    <cellStyle name="Note 14_ELC_final" xfId="9210"/>
    <cellStyle name="Note 15" xfId="9211"/>
    <cellStyle name="Note 15 2" xfId="9212"/>
    <cellStyle name="Note 15_ELC_final" xfId="9213"/>
    <cellStyle name="Note 16" xfId="9214"/>
    <cellStyle name="Note 16 2" xfId="9215"/>
    <cellStyle name="Note 16_ELC_final" xfId="9216"/>
    <cellStyle name="Note 17" xfId="9217"/>
    <cellStyle name="Note 17 2" xfId="9218"/>
    <cellStyle name="Note 17_ELC_final" xfId="9219"/>
    <cellStyle name="Note 18" xfId="9220"/>
    <cellStyle name="Note 18 2" xfId="9221"/>
    <cellStyle name="Note 18_ELC_final" xfId="9222"/>
    <cellStyle name="Note 19" xfId="9223"/>
    <cellStyle name="Note 2" xfId="9224"/>
    <cellStyle name="Note 2 10" xfId="9225"/>
    <cellStyle name="Note 2 11" xfId="9226"/>
    <cellStyle name="Note 2 12" xfId="9227"/>
    <cellStyle name="Note 2 13" xfId="9228"/>
    <cellStyle name="Note 2 14" xfId="9229"/>
    <cellStyle name="Note 2 15" xfId="9230"/>
    <cellStyle name="Note 2 16" xfId="9231"/>
    <cellStyle name="Note 2 2" xfId="9232"/>
    <cellStyle name="Note 2 2 2" xfId="9233"/>
    <cellStyle name="Note 2 2 2 2" xfId="9234"/>
    <cellStyle name="Note 2 3" xfId="9235"/>
    <cellStyle name="Note 2 4" xfId="9236"/>
    <cellStyle name="Note 2 5" xfId="9237"/>
    <cellStyle name="Note 2 6" xfId="9238"/>
    <cellStyle name="Note 2 7" xfId="9239"/>
    <cellStyle name="Note 2 8" xfId="9240"/>
    <cellStyle name="Note 2 9" xfId="9241"/>
    <cellStyle name="Note 2_PrimaryEnergyPrices_TIMES" xfId="9242"/>
    <cellStyle name="Note 20" xfId="9243"/>
    <cellStyle name="Note 21" xfId="9244"/>
    <cellStyle name="Note 22" xfId="9245"/>
    <cellStyle name="Note 23" xfId="9246"/>
    <cellStyle name="Note 24" xfId="9247"/>
    <cellStyle name="Note 25" xfId="9248"/>
    <cellStyle name="Note 26" xfId="9249"/>
    <cellStyle name="Note 27" xfId="9250"/>
    <cellStyle name="Note 28" xfId="9251"/>
    <cellStyle name="Note 29" xfId="9252"/>
    <cellStyle name="Note 3" xfId="9253"/>
    <cellStyle name="Note 3 2" xfId="9254"/>
    <cellStyle name="Note 3 2 2" xfId="9255"/>
    <cellStyle name="Note 3 3" xfId="9256"/>
    <cellStyle name="Note 3 4" xfId="9257"/>
    <cellStyle name="Note 3 4 2" xfId="9258"/>
    <cellStyle name="Note 3 4 3" xfId="9259"/>
    <cellStyle name="Note 3 5" xfId="9260"/>
    <cellStyle name="Note 3 6" xfId="9261"/>
    <cellStyle name="Note 3 7" xfId="9262"/>
    <cellStyle name="Note 3_PrimaryEnergyPrices_TIMES" xfId="9263"/>
    <cellStyle name="Note 30" xfId="9264"/>
    <cellStyle name="Note 31" xfId="9265"/>
    <cellStyle name="Note 32" xfId="9266"/>
    <cellStyle name="Note 33" xfId="9267"/>
    <cellStyle name="Note 34" xfId="9268"/>
    <cellStyle name="Note 35" xfId="9269"/>
    <cellStyle name="Note 36" xfId="9270"/>
    <cellStyle name="Note 37" xfId="9271"/>
    <cellStyle name="Note 38" xfId="9272"/>
    <cellStyle name="Note 39" xfId="9273"/>
    <cellStyle name="Note 4" xfId="9274"/>
    <cellStyle name="Note 4 2" xfId="9275"/>
    <cellStyle name="Note 4 3" xfId="9276"/>
    <cellStyle name="Note 4 3 2" xfId="9277"/>
    <cellStyle name="Note 4 3_ELC_final" xfId="9278"/>
    <cellStyle name="Note 4 4" xfId="9279"/>
    <cellStyle name="Note 4_ELC_final" xfId="9280"/>
    <cellStyle name="Note 40" xfId="9281"/>
    <cellStyle name="Note 41" xfId="9282"/>
    <cellStyle name="Note 5" xfId="9283"/>
    <cellStyle name="Note 5 2" xfId="9284"/>
    <cellStyle name="Note 5 3" xfId="9285"/>
    <cellStyle name="Note 5 3 2" xfId="9286"/>
    <cellStyle name="Note 5 3_ELC_final" xfId="9287"/>
    <cellStyle name="Note 5 4" xfId="9288"/>
    <cellStyle name="Note 5_ELC_final" xfId="9289"/>
    <cellStyle name="Note 6" xfId="9290"/>
    <cellStyle name="Note 6 2" xfId="9291"/>
    <cellStyle name="Note 6 3" xfId="9292"/>
    <cellStyle name="Note 6 3 2" xfId="9293"/>
    <cellStyle name="Note 6 3_ELC_final" xfId="9294"/>
    <cellStyle name="Note 6 4" xfId="9295"/>
    <cellStyle name="Note 6_ELC_final" xfId="9296"/>
    <cellStyle name="Note 7" xfId="9297"/>
    <cellStyle name="Note 7 2" xfId="9298"/>
    <cellStyle name="Note 7 3" xfId="9299"/>
    <cellStyle name="Note 7 3 2" xfId="9300"/>
    <cellStyle name="Note 7 3_ELC_final" xfId="9301"/>
    <cellStyle name="Note 7 4" xfId="9302"/>
    <cellStyle name="Note 7_ELC_final" xfId="9303"/>
    <cellStyle name="Note 8" xfId="9304"/>
    <cellStyle name="Note 8 2" xfId="9305"/>
    <cellStyle name="Note 8 3" xfId="9306"/>
    <cellStyle name="Note 8 3 2" xfId="9307"/>
    <cellStyle name="Note 8 3_ELC_final" xfId="9308"/>
    <cellStyle name="Note 8 4" xfId="9309"/>
    <cellStyle name="Note 8_ELC_final" xfId="9310"/>
    <cellStyle name="Note 9" xfId="9311"/>
    <cellStyle name="Note 9 2" xfId="9312"/>
    <cellStyle name="Note 9 3" xfId="9313"/>
    <cellStyle name="Note 9 3 2" xfId="9314"/>
    <cellStyle name="Note 9 3_ELC_final" xfId="9315"/>
    <cellStyle name="Note 9 4" xfId="9316"/>
    <cellStyle name="Note 9_ELC_final" xfId="9317"/>
    <cellStyle name="Notiz" xfId="9318"/>
    <cellStyle name="Notiz 2" xfId="9319"/>
    <cellStyle name="Notiz 3" xfId="9320"/>
    <cellStyle name="num_note" xfId="9321"/>
    <cellStyle name="Nuovo" xfId="9322"/>
    <cellStyle name="Nuovo 10" xfId="9323"/>
    <cellStyle name="Nuovo 11" xfId="9324"/>
    <cellStyle name="Nuovo 12" xfId="9325"/>
    <cellStyle name="Nuovo 13" xfId="9326"/>
    <cellStyle name="Nuovo 14" xfId="9327"/>
    <cellStyle name="Nuovo 15" xfId="9328"/>
    <cellStyle name="Nuovo 16" xfId="9329"/>
    <cellStyle name="Nuovo 17" xfId="9330"/>
    <cellStyle name="Nuovo 18" xfId="9331"/>
    <cellStyle name="Nuovo 19" xfId="9332"/>
    <cellStyle name="Nuovo 2" xfId="9333"/>
    <cellStyle name="Nuovo 2 2" xfId="9334"/>
    <cellStyle name="Nuovo 20" xfId="9335"/>
    <cellStyle name="Nuovo 21" xfId="9336"/>
    <cellStyle name="Nuovo 22" xfId="9337"/>
    <cellStyle name="Nuovo 23" xfId="9338"/>
    <cellStyle name="Nuovo 24" xfId="9339"/>
    <cellStyle name="Nuovo 25" xfId="9340"/>
    <cellStyle name="Nuovo 26" xfId="9341"/>
    <cellStyle name="Nuovo 27" xfId="9342"/>
    <cellStyle name="Nuovo 28" xfId="9343"/>
    <cellStyle name="Nuovo 29" xfId="9344"/>
    <cellStyle name="Nuovo 3" xfId="9345"/>
    <cellStyle name="Nuovo 30" xfId="9346"/>
    <cellStyle name="Nuovo 31" xfId="9347"/>
    <cellStyle name="Nuovo 32" xfId="9348"/>
    <cellStyle name="Nuovo 33" xfId="9349"/>
    <cellStyle name="Nuovo 34" xfId="9350"/>
    <cellStyle name="Nuovo 35" xfId="9351"/>
    <cellStyle name="Nuovo 36" xfId="9352"/>
    <cellStyle name="Nuovo 37" xfId="9353"/>
    <cellStyle name="Nuovo 38" xfId="9354"/>
    <cellStyle name="Nuovo 38 2" xfId="9355"/>
    <cellStyle name="Nuovo 38 3" xfId="9356"/>
    <cellStyle name="Nuovo 38 4" xfId="9357"/>
    <cellStyle name="Nuovo 39" xfId="9358"/>
    <cellStyle name="Nuovo 39 2" xfId="9359"/>
    <cellStyle name="Nuovo 4" xfId="9360"/>
    <cellStyle name="Nuovo 4 2" xfId="9361"/>
    <cellStyle name="Nuovo 40" xfId="9362"/>
    <cellStyle name="Nuovo 40 2" xfId="9363"/>
    <cellStyle name="Nuovo 5" xfId="9364"/>
    <cellStyle name="Nuovo 6" xfId="9365"/>
    <cellStyle name="Nuovo 7" xfId="9366"/>
    <cellStyle name="Nuovo 8" xfId="9367"/>
    <cellStyle name="Nuovo 9" xfId="9368"/>
    <cellStyle name="Output 10" xfId="9369"/>
    <cellStyle name="Output 11" xfId="9370"/>
    <cellStyle name="Output 12" xfId="9371"/>
    <cellStyle name="Output 13" xfId="9372"/>
    <cellStyle name="Output 14" xfId="9373"/>
    <cellStyle name="Output 15" xfId="9374"/>
    <cellStyle name="Output 16" xfId="9375"/>
    <cellStyle name="Output 17" xfId="9376"/>
    <cellStyle name="Output 18" xfId="9377"/>
    <cellStyle name="Output 19" xfId="9378"/>
    <cellStyle name="Output 2" xfId="9379"/>
    <cellStyle name="Output 2 10" xfId="9380"/>
    <cellStyle name="Output 2 11" xfId="9381"/>
    <cellStyle name="Output 2 2" xfId="9382"/>
    <cellStyle name="Output 2 3" xfId="9383"/>
    <cellStyle name="Output 2 4" xfId="9384"/>
    <cellStyle name="Output 2 5" xfId="9385"/>
    <cellStyle name="Output 2 6" xfId="9386"/>
    <cellStyle name="Output 2 7" xfId="9387"/>
    <cellStyle name="Output 2 8" xfId="9388"/>
    <cellStyle name="Output 2 9" xfId="9389"/>
    <cellStyle name="Output 20" xfId="9390"/>
    <cellStyle name="Output 21" xfId="9391"/>
    <cellStyle name="Output 22" xfId="9392"/>
    <cellStyle name="Output 23" xfId="9393"/>
    <cellStyle name="Output 24" xfId="9394"/>
    <cellStyle name="Output 25" xfId="9395"/>
    <cellStyle name="Output 26" xfId="9396"/>
    <cellStyle name="Output 27" xfId="9397"/>
    <cellStyle name="Output 28" xfId="9398"/>
    <cellStyle name="Output 29" xfId="9399"/>
    <cellStyle name="Output 3" xfId="9400"/>
    <cellStyle name="Output 3 2" xfId="9401"/>
    <cellStyle name="Output 3 2 2" xfId="9402"/>
    <cellStyle name="Output 3 3" xfId="9403"/>
    <cellStyle name="Output 3 4" xfId="9404"/>
    <cellStyle name="Output 30" xfId="9405"/>
    <cellStyle name="Output 31" xfId="9406"/>
    <cellStyle name="Output 32" xfId="9407"/>
    <cellStyle name="Output 33" xfId="9408"/>
    <cellStyle name="Output 34" xfId="9409"/>
    <cellStyle name="Output 35" xfId="9410"/>
    <cellStyle name="Output 36" xfId="9411"/>
    <cellStyle name="Output 37" xfId="9412"/>
    <cellStyle name="Output 38" xfId="9413"/>
    <cellStyle name="Output 39" xfId="9414"/>
    <cellStyle name="Output 4" xfId="9415"/>
    <cellStyle name="Output 4 2" xfId="9416"/>
    <cellStyle name="Output 40" xfId="9417"/>
    <cellStyle name="Output 41" xfId="9418"/>
    <cellStyle name="Output 42" xfId="9419"/>
    <cellStyle name="Output 43" xfId="9420"/>
    <cellStyle name="Output 5" xfId="9421"/>
    <cellStyle name="Output 5 2" xfId="9422"/>
    <cellStyle name="Output 6" xfId="9423"/>
    <cellStyle name="Output 6 2" xfId="9424"/>
    <cellStyle name="Output 7" xfId="9425"/>
    <cellStyle name="Output 8" xfId="9426"/>
    <cellStyle name="Output 9" xfId="9427"/>
    <cellStyle name="Pattern" xfId="9428"/>
    <cellStyle name="Percent 10" xfId="9429"/>
    <cellStyle name="Percent 10 10" xfId="9430"/>
    <cellStyle name="Percent 10 11" xfId="9431"/>
    <cellStyle name="Percent 10 11 2" xfId="9432"/>
    <cellStyle name="Percent 10 11 3" xfId="9433"/>
    <cellStyle name="Percent 10 12" xfId="9434"/>
    <cellStyle name="Percent 10 12 2" xfId="9435"/>
    <cellStyle name="Percent 10 12 3" xfId="9436"/>
    <cellStyle name="Percent 10 13" xfId="9437"/>
    <cellStyle name="Percent 10 13 2" xfId="9438"/>
    <cellStyle name="Percent 10 13 3" xfId="9439"/>
    <cellStyle name="Percent 10 14" xfId="9440"/>
    <cellStyle name="Percent 10 14 2" xfId="9441"/>
    <cellStyle name="Percent 10 14 3" xfId="9442"/>
    <cellStyle name="Percent 10 14 4" xfId="9443"/>
    <cellStyle name="Percent 10 15" xfId="9444"/>
    <cellStyle name="Percent 10 15 2" xfId="9445"/>
    <cellStyle name="Percent 10 15 3" xfId="9446"/>
    <cellStyle name="Percent 10 15 4" xfId="9447"/>
    <cellStyle name="Percent 10 16" xfId="9448"/>
    <cellStyle name="Percent 10 16 2" xfId="9449"/>
    <cellStyle name="Percent 10 16 3" xfId="9450"/>
    <cellStyle name="Percent 10 16 4" xfId="9451"/>
    <cellStyle name="Percent 10 17" xfId="9452"/>
    <cellStyle name="Percent 10 17 2" xfId="9453"/>
    <cellStyle name="Percent 10 17 3" xfId="9454"/>
    <cellStyle name="Percent 10 17 4" xfId="9455"/>
    <cellStyle name="Percent 10 18" xfId="9456"/>
    <cellStyle name="Percent 10 18 2" xfId="9457"/>
    <cellStyle name="Percent 10 18 3" xfId="9458"/>
    <cellStyle name="Percent 10 18 4" xfId="9459"/>
    <cellStyle name="Percent 10 19" xfId="9460"/>
    <cellStyle name="Percent 10 19 2" xfId="9461"/>
    <cellStyle name="Percent 10 19 3" xfId="9462"/>
    <cellStyle name="Percent 10 19 4" xfId="9463"/>
    <cellStyle name="Percent 10 2" xfId="9464"/>
    <cellStyle name="Percent 10 2 2" xfId="9465"/>
    <cellStyle name="Percent 10 2 2 2" xfId="9466"/>
    <cellStyle name="Percent 10 2 2 3" xfId="9467"/>
    <cellStyle name="Percent 10 2 2 4" xfId="9468"/>
    <cellStyle name="Percent 10 2 3" xfId="9469"/>
    <cellStyle name="Percent 10 2 3 2" xfId="9470"/>
    <cellStyle name="Percent 10 2 3 3" xfId="9471"/>
    <cellStyle name="Percent 10 2 3 4" xfId="9472"/>
    <cellStyle name="Percent 10 2 4" xfId="9473"/>
    <cellStyle name="Percent 10 2 5" xfId="9474"/>
    <cellStyle name="Percent 10 2 6" xfId="9475"/>
    <cellStyle name="Percent 10 20" xfId="9476"/>
    <cellStyle name="Percent 10 20 2" xfId="9477"/>
    <cellStyle name="Percent 10 20 3" xfId="9478"/>
    <cellStyle name="Percent 10 20 4" xfId="9479"/>
    <cellStyle name="Percent 10 3" xfId="9480"/>
    <cellStyle name="Percent 10 3 2" xfId="9481"/>
    <cellStyle name="Percent 10 3 2 2" xfId="9482"/>
    <cellStyle name="Percent 10 3 2 3" xfId="9483"/>
    <cellStyle name="Percent 10 3 2 4" xfId="9484"/>
    <cellStyle name="Percent 10 3 3" xfId="9485"/>
    <cellStyle name="Percent 10 3 3 2" xfId="9486"/>
    <cellStyle name="Percent 10 3 3 3" xfId="9487"/>
    <cellStyle name="Percent 10 3 3 4" xfId="9488"/>
    <cellStyle name="Percent 10 3 4" xfId="9489"/>
    <cellStyle name="Percent 10 3 5" xfId="9490"/>
    <cellStyle name="Percent 10 3 6" xfId="9491"/>
    <cellStyle name="Percent 10 4" xfId="9492"/>
    <cellStyle name="Percent 10 4 2" xfId="9493"/>
    <cellStyle name="Percent 10 4 2 2" xfId="9494"/>
    <cellStyle name="Percent 10 4 2 3" xfId="9495"/>
    <cellStyle name="Percent 10 4 2 4" xfId="9496"/>
    <cellStyle name="Percent 10 4 3" xfId="9497"/>
    <cellStyle name="Percent 10 4 3 2" xfId="9498"/>
    <cellStyle name="Percent 10 4 3 3" xfId="9499"/>
    <cellStyle name="Percent 10 4 3 4" xfId="9500"/>
    <cellStyle name="Percent 10 4 4" xfId="9501"/>
    <cellStyle name="Percent 10 4 5" xfId="9502"/>
    <cellStyle name="Percent 10 4 6" xfId="9503"/>
    <cellStyle name="Percent 10 5" xfId="9504"/>
    <cellStyle name="Percent 10 5 2" xfId="9505"/>
    <cellStyle name="Percent 10 5 2 2" xfId="9506"/>
    <cellStyle name="Percent 10 5 2 3" xfId="9507"/>
    <cellStyle name="Percent 10 5 2 4" xfId="9508"/>
    <cellStyle name="Percent 10 5 3" xfId="9509"/>
    <cellStyle name="Percent 10 5 3 2" xfId="9510"/>
    <cellStyle name="Percent 10 5 3 3" xfId="9511"/>
    <cellStyle name="Percent 10 5 3 4" xfId="9512"/>
    <cellStyle name="Percent 10 5 4" xfId="9513"/>
    <cellStyle name="Percent 10 5 5" xfId="9514"/>
    <cellStyle name="Percent 10 5 6" xfId="9515"/>
    <cellStyle name="Percent 10 6" xfId="9516"/>
    <cellStyle name="Percent 10 6 2" xfId="9517"/>
    <cellStyle name="Percent 10 6 2 2" xfId="9518"/>
    <cellStyle name="Percent 10 6 2 3" xfId="9519"/>
    <cellStyle name="Percent 10 6 2 4" xfId="9520"/>
    <cellStyle name="Percent 10 6 3" xfId="9521"/>
    <cellStyle name="Percent 10 6 3 2" xfId="9522"/>
    <cellStyle name="Percent 10 6 3 3" xfId="9523"/>
    <cellStyle name="Percent 10 6 3 4" xfId="9524"/>
    <cellStyle name="Percent 10 6 4" xfId="9525"/>
    <cellStyle name="Percent 10 6 5" xfId="9526"/>
    <cellStyle name="Percent 10 6 6" xfId="9527"/>
    <cellStyle name="Percent 10 7" xfId="9528"/>
    <cellStyle name="Percent 10 7 2" xfId="9529"/>
    <cellStyle name="Percent 10 7 2 2" xfId="9530"/>
    <cellStyle name="Percent 10 7 2 3" xfId="9531"/>
    <cellStyle name="Percent 10 7 2 4" xfId="9532"/>
    <cellStyle name="Percent 10 7 3" xfId="9533"/>
    <cellStyle name="Percent 10 7 3 2" xfId="9534"/>
    <cellStyle name="Percent 10 7 3 3" xfId="9535"/>
    <cellStyle name="Percent 10 7 3 4" xfId="9536"/>
    <cellStyle name="Percent 10 7 4" xfId="9537"/>
    <cellStyle name="Percent 10 7 4 2" xfId="9538"/>
    <cellStyle name="Percent 10 7 4 3" xfId="9539"/>
    <cellStyle name="Percent 10 7 4 4" xfId="9540"/>
    <cellStyle name="Percent 10 7 5" xfId="9541"/>
    <cellStyle name="Percent 10 7 5 2" xfId="9542"/>
    <cellStyle name="Percent 10 7 5 3" xfId="9543"/>
    <cellStyle name="Percent 10 7 5 4" xfId="9544"/>
    <cellStyle name="Percent 10 7 6" xfId="9545"/>
    <cellStyle name="Percent 10 7 7" xfId="9546"/>
    <cellStyle name="Percent 10 7 8" xfId="9547"/>
    <cellStyle name="Percent 10 8" xfId="9548"/>
    <cellStyle name="Percent 10 8 2" xfId="9549"/>
    <cellStyle name="Percent 10 8 2 2" xfId="9550"/>
    <cellStyle name="Percent 10 8 2 3" xfId="9551"/>
    <cellStyle name="Percent 10 8 2 4" xfId="9552"/>
    <cellStyle name="Percent 10 8 3" xfId="9553"/>
    <cellStyle name="Percent 10 8 3 2" xfId="9554"/>
    <cellStyle name="Percent 10 8 3 3" xfId="9555"/>
    <cellStyle name="Percent 10 8 3 4" xfId="9556"/>
    <cellStyle name="Percent 10 8 4" xfId="9557"/>
    <cellStyle name="Percent 10 8 5" xfId="9558"/>
    <cellStyle name="Percent 10 8 6" xfId="9559"/>
    <cellStyle name="Percent 10 9" xfId="9560"/>
    <cellStyle name="Percent 10 9 2" xfId="9561"/>
    <cellStyle name="Percent 10 9 3" xfId="9562"/>
    <cellStyle name="Percent 10 9 4" xfId="9563"/>
    <cellStyle name="Percent 11" xfId="9564"/>
    <cellStyle name="Percent 11 10" xfId="9565"/>
    <cellStyle name="Percent 11 10 2" xfId="9566"/>
    <cellStyle name="Percent 11 10 3" xfId="9567"/>
    <cellStyle name="Percent 11 10 4" xfId="9568"/>
    <cellStyle name="Percent 11 11" xfId="9569"/>
    <cellStyle name="Percent 11 12" xfId="9570"/>
    <cellStyle name="Percent 11 13" xfId="9571"/>
    <cellStyle name="Percent 11 2" xfId="9572"/>
    <cellStyle name="Percent 11 2 2" xfId="9573"/>
    <cellStyle name="Percent 11 2 2 2" xfId="9574"/>
    <cellStyle name="Percent 11 2 2 3" xfId="9575"/>
    <cellStyle name="Percent 11 2 2 4" xfId="9576"/>
    <cellStyle name="Percent 11 2 3" xfId="9577"/>
    <cellStyle name="Percent 11 2 3 2" xfId="9578"/>
    <cellStyle name="Percent 11 2 3 3" xfId="9579"/>
    <cellStyle name="Percent 11 2 3 4" xfId="9580"/>
    <cellStyle name="Percent 11 2 4" xfId="9581"/>
    <cellStyle name="Percent 11 2 5" xfId="9582"/>
    <cellStyle name="Percent 11 2 6" xfId="9583"/>
    <cellStyle name="Percent 11 3" xfId="9584"/>
    <cellStyle name="Percent 11 3 2" xfId="9585"/>
    <cellStyle name="Percent 11 3 2 2" xfId="9586"/>
    <cellStyle name="Percent 11 3 2 3" xfId="9587"/>
    <cellStyle name="Percent 11 3 2 4" xfId="9588"/>
    <cellStyle name="Percent 11 3 3" xfId="9589"/>
    <cellStyle name="Percent 11 3 3 2" xfId="9590"/>
    <cellStyle name="Percent 11 3 3 3" xfId="9591"/>
    <cellStyle name="Percent 11 3 3 4" xfId="9592"/>
    <cellStyle name="Percent 11 3 4" xfId="9593"/>
    <cellStyle name="Percent 11 3 5" xfId="9594"/>
    <cellStyle name="Percent 11 3 6" xfId="9595"/>
    <cellStyle name="Percent 11 4" xfId="9596"/>
    <cellStyle name="Percent 11 4 2" xfId="9597"/>
    <cellStyle name="Percent 11 4 2 2" xfId="9598"/>
    <cellStyle name="Percent 11 4 2 3" xfId="9599"/>
    <cellStyle name="Percent 11 4 2 4" xfId="9600"/>
    <cellStyle name="Percent 11 4 3" xfId="9601"/>
    <cellStyle name="Percent 11 4 3 2" xfId="9602"/>
    <cellStyle name="Percent 11 4 3 3" xfId="9603"/>
    <cellStyle name="Percent 11 4 3 4" xfId="9604"/>
    <cellStyle name="Percent 11 4 4" xfId="9605"/>
    <cellStyle name="Percent 11 4 5" xfId="9606"/>
    <cellStyle name="Percent 11 4 6" xfId="9607"/>
    <cellStyle name="Percent 11 5" xfId="9608"/>
    <cellStyle name="Percent 11 5 2" xfId="9609"/>
    <cellStyle name="Percent 11 5 2 2" xfId="9610"/>
    <cellStyle name="Percent 11 5 2 3" xfId="9611"/>
    <cellStyle name="Percent 11 5 2 4" xfId="9612"/>
    <cellStyle name="Percent 11 5 3" xfId="9613"/>
    <cellStyle name="Percent 11 5 3 2" xfId="9614"/>
    <cellStyle name="Percent 11 5 3 3" xfId="9615"/>
    <cellStyle name="Percent 11 5 3 4" xfId="9616"/>
    <cellStyle name="Percent 11 5 4" xfId="9617"/>
    <cellStyle name="Percent 11 5 5" xfId="9618"/>
    <cellStyle name="Percent 11 5 6" xfId="9619"/>
    <cellStyle name="Percent 11 6" xfId="9620"/>
    <cellStyle name="Percent 11 6 2" xfId="9621"/>
    <cellStyle name="Percent 11 6 2 2" xfId="9622"/>
    <cellStyle name="Percent 11 6 2 3" xfId="9623"/>
    <cellStyle name="Percent 11 6 2 4" xfId="9624"/>
    <cellStyle name="Percent 11 6 3" xfId="9625"/>
    <cellStyle name="Percent 11 6 3 2" xfId="9626"/>
    <cellStyle name="Percent 11 6 3 3" xfId="9627"/>
    <cellStyle name="Percent 11 6 3 4" xfId="9628"/>
    <cellStyle name="Percent 11 6 4" xfId="9629"/>
    <cellStyle name="Percent 11 6 5" xfId="9630"/>
    <cellStyle name="Percent 11 6 6" xfId="9631"/>
    <cellStyle name="Percent 11 7" xfId="9632"/>
    <cellStyle name="Percent 11 7 2" xfId="9633"/>
    <cellStyle name="Percent 11 7 2 2" xfId="9634"/>
    <cellStyle name="Percent 11 7 2 3" xfId="9635"/>
    <cellStyle name="Percent 11 7 2 4" xfId="9636"/>
    <cellStyle name="Percent 11 7 3" xfId="9637"/>
    <cellStyle name="Percent 11 7 3 2" xfId="9638"/>
    <cellStyle name="Percent 11 7 3 3" xfId="9639"/>
    <cellStyle name="Percent 11 7 3 4" xfId="9640"/>
    <cellStyle name="Percent 11 7 4" xfId="9641"/>
    <cellStyle name="Percent 11 7 4 2" xfId="9642"/>
    <cellStyle name="Percent 11 7 4 3" xfId="9643"/>
    <cellStyle name="Percent 11 7 4 4" xfId="9644"/>
    <cellStyle name="Percent 11 7 5" xfId="9645"/>
    <cellStyle name="Percent 11 7 5 2" xfId="9646"/>
    <cellStyle name="Percent 11 7 5 3" xfId="9647"/>
    <cellStyle name="Percent 11 7 5 4" xfId="9648"/>
    <cellStyle name="Percent 11 7 6" xfId="9649"/>
    <cellStyle name="Percent 11 7 7" xfId="9650"/>
    <cellStyle name="Percent 11 7 8" xfId="9651"/>
    <cellStyle name="Percent 11 8" xfId="9652"/>
    <cellStyle name="Percent 11 8 2" xfId="9653"/>
    <cellStyle name="Percent 11 8 2 2" xfId="9654"/>
    <cellStyle name="Percent 11 8 2 3" xfId="9655"/>
    <cellStyle name="Percent 11 8 2 4" xfId="9656"/>
    <cellStyle name="Percent 11 8 3" xfId="9657"/>
    <cellStyle name="Percent 11 8 3 2" xfId="9658"/>
    <cellStyle name="Percent 11 8 3 3" xfId="9659"/>
    <cellStyle name="Percent 11 8 3 4" xfId="9660"/>
    <cellStyle name="Percent 11 8 4" xfId="9661"/>
    <cellStyle name="Percent 11 8 5" xfId="9662"/>
    <cellStyle name="Percent 11 8 6" xfId="9663"/>
    <cellStyle name="Percent 11 9" xfId="9664"/>
    <cellStyle name="Percent 11 9 2" xfId="9665"/>
    <cellStyle name="Percent 11 9 3" xfId="9666"/>
    <cellStyle name="Percent 11 9 4" xfId="9667"/>
    <cellStyle name="Percent 12" xfId="9668"/>
    <cellStyle name="Percent 12 10" xfId="9669"/>
    <cellStyle name="Percent 12 10 2" xfId="9670"/>
    <cellStyle name="Percent 12 10 3" xfId="9671"/>
    <cellStyle name="Percent 12 10 4" xfId="9672"/>
    <cellStyle name="Percent 12 11" xfId="9673"/>
    <cellStyle name="Percent 12 12" xfId="9674"/>
    <cellStyle name="Percent 12 13" xfId="9675"/>
    <cellStyle name="Percent 12 2" xfId="9676"/>
    <cellStyle name="Percent 12 2 2" xfId="9677"/>
    <cellStyle name="Percent 12 2 2 2" xfId="9678"/>
    <cellStyle name="Percent 12 2 2 3" xfId="9679"/>
    <cellStyle name="Percent 12 2 2 4" xfId="9680"/>
    <cellStyle name="Percent 12 2 3" xfId="9681"/>
    <cellStyle name="Percent 12 2 3 2" xfId="9682"/>
    <cellStyle name="Percent 12 2 3 3" xfId="9683"/>
    <cellStyle name="Percent 12 2 3 4" xfId="9684"/>
    <cellStyle name="Percent 12 2 4" xfId="9685"/>
    <cellStyle name="Percent 12 2 5" xfId="9686"/>
    <cellStyle name="Percent 12 2 6" xfId="9687"/>
    <cellStyle name="Percent 12 3" xfId="9688"/>
    <cellStyle name="Percent 12 3 2" xfId="9689"/>
    <cellStyle name="Percent 12 3 2 2" xfId="9690"/>
    <cellStyle name="Percent 12 3 2 3" xfId="9691"/>
    <cellStyle name="Percent 12 3 2 4" xfId="9692"/>
    <cellStyle name="Percent 12 3 3" xfId="9693"/>
    <cellStyle name="Percent 12 3 3 2" xfId="9694"/>
    <cellStyle name="Percent 12 3 3 3" xfId="9695"/>
    <cellStyle name="Percent 12 3 3 4" xfId="9696"/>
    <cellStyle name="Percent 12 3 4" xfId="9697"/>
    <cellStyle name="Percent 12 3 5" xfId="9698"/>
    <cellStyle name="Percent 12 3 6" xfId="9699"/>
    <cellStyle name="Percent 12 4" xfId="9700"/>
    <cellStyle name="Percent 12 4 2" xfId="9701"/>
    <cellStyle name="Percent 12 4 2 2" xfId="9702"/>
    <cellStyle name="Percent 12 4 2 3" xfId="9703"/>
    <cellStyle name="Percent 12 4 2 4" xfId="9704"/>
    <cellStyle name="Percent 12 4 3" xfId="9705"/>
    <cellStyle name="Percent 12 4 3 2" xfId="9706"/>
    <cellStyle name="Percent 12 4 3 3" xfId="9707"/>
    <cellStyle name="Percent 12 4 3 4" xfId="9708"/>
    <cellStyle name="Percent 12 4 4" xfId="9709"/>
    <cellStyle name="Percent 12 4 5" xfId="9710"/>
    <cellStyle name="Percent 12 4 6" xfId="9711"/>
    <cellStyle name="Percent 12 5" xfId="9712"/>
    <cellStyle name="Percent 12 5 2" xfId="9713"/>
    <cellStyle name="Percent 12 5 2 2" xfId="9714"/>
    <cellStyle name="Percent 12 5 2 3" xfId="9715"/>
    <cellStyle name="Percent 12 5 2 4" xfId="9716"/>
    <cellStyle name="Percent 12 5 3" xfId="9717"/>
    <cellStyle name="Percent 12 5 3 2" xfId="9718"/>
    <cellStyle name="Percent 12 5 3 3" xfId="9719"/>
    <cellStyle name="Percent 12 5 3 4" xfId="9720"/>
    <cellStyle name="Percent 12 5 4" xfId="9721"/>
    <cellStyle name="Percent 12 5 5" xfId="9722"/>
    <cellStyle name="Percent 12 5 6" xfId="9723"/>
    <cellStyle name="Percent 12 6" xfId="9724"/>
    <cellStyle name="Percent 12 6 2" xfId="9725"/>
    <cellStyle name="Percent 12 6 2 2" xfId="9726"/>
    <cellStyle name="Percent 12 6 2 3" xfId="9727"/>
    <cellStyle name="Percent 12 6 2 4" xfId="9728"/>
    <cellStyle name="Percent 12 6 3" xfId="9729"/>
    <cellStyle name="Percent 12 6 3 2" xfId="9730"/>
    <cellStyle name="Percent 12 6 3 3" xfId="9731"/>
    <cellStyle name="Percent 12 6 3 4" xfId="9732"/>
    <cellStyle name="Percent 12 6 4" xfId="9733"/>
    <cellStyle name="Percent 12 6 5" xfId="9734"/>
    <cellStyle name="Percent 12 6 6" xfId="9735"/>
    <cellStyle name="Percent 12 7" xfId="9736"/>
    <cellStyle name="Percent 12 7 2" xfId="9737"/>
    <cellStyle name="Percent 12 7 2 2" xfId="9738"/>
    <cellStyle name="Percent 12 7 2 3" xfId="9739"/>
    <cellStyle name="Percent 12 7 2 4" xfId="9740"/>
    <cellStyle name="Percent 12 7 3" xfId="9741"/>
    <cellStyle name="Percent 12 7 3 2" xfId="9742"/>
    <cellStyle name="Percent 12 7 3 3" xfId="9743"/>
    <cellStyle name="Percent 12 7 3 4" xfId="9744"/>
    <cellStyle name="Percent 12 7 4" xfId="9745"/>
    <cellStyle name="Percent 12 7 4 2" xfId="9746"/>
    <cellStyle name="Percent 12 7 4 3" xfId="9747"/>
    <cellStyle name="Percent 12 7 4 4" xfId="9748"/>
    <cellStyle name="Percent 12 7 5" xfId="9749"/>
    <cellStyle name="Percent 12 7 5 2" xfId="9750"/>
    <cellStyle name="Percent 12 7 5 3" xfId="9751"/>
    <cellStyle name="Percent 12 7 5 4" xfId="9752"/>
    <cellStyle name="Percent 12 7 6" xfId="9753"/>
    <cellStyle name="Percent 12 7 7" xfId="9754"/>
    <cellStyle name="Percent 12 7 8" xfId="9755"/>
    <cellStyle name="Percent 12 8" xfId="9756"/>
    <cellStyle name="Percent 12 8 2" xfId="9757"/>
    <cellStyle name="Percent 12 8 2 2" xfId="9758"/>
    <cellStyle name="Percent 12 8 2 3" xfId="9759"/>
    <cellStyle name="Percent 12 8 2 4" xfId="9760"/>
    <cellStyle name="Percent 12 8 3" xfId="9761"/>
    <cellStyle name="Percent 12 8 3 2" xfId="9762"/>
    <cellStyle name="Percent 12 8 3 3" xfId="9763"/>
    <cellStyle name="Percent 12 8 3 4" xfId="9764"/>
    <cellStyle name="Percent 12 8 4" xfId="9765"/>
    <cellStyle name="Percent 12 8 5" xfId="9766"/>
    <cellStyle name="Percent 12 8 6" xfId="9767"/>
    <cellStyle name="Percent 12 9" xfId="9768"/>
    <cellStyle name="Percent 12 9 2" xfId="9769"/>
    <cellStyle name="Percent 12 9 3" xfId="9770"/>
    <cellStyle name="Percent 12 9 4" xfId="9771"/>
    <cellStyle name="Percent 13" xfId="9772"/>
    <cellStyle name="Percent 13 10" xfId="9773"/>
    <cellStyle name="Percent 13 10 2" xfId="9774"/>
    <cellStyle name="Percent 13 10 3" xfId="9775"/>
    <cellStyle name="Percent 13 10 4" xfId="9776"/>
    <cellStyle name="Percent 13 11" xfId="9777"/>
    <cellStyle name="Percent 13 12" xfId="9778"/>
    <cellStyle name="Percent 13 13" xfId="9779"/>
    <cellStyle name="Percent 13 2" xfId="9780"/>
    <cellStyle name="Percent 13 2 2" xfId="9781"/>
    <cellStyle name="Percent 13 2 2 2" xfId="9782"/>
    <cellStyle name="Percent 13 2 2 3" xfId="9783"/>
    <cellStyle name="Percent 13 2 2 4" xfId="9784"/>
    <cellStyle name="Percent 13 2 3" xfId="9785"/>
    <cellStyle name="Percent 13 2 3 2" xfId="9786"/>
    <cellStyle name="Percent 13 2 3 3" xfId="9787"/>
    <cellStyle name="Percent 13 2 3 4" xfId="9788"/>
    <cellStyle name="Percent 13 2 4" xfId="9789"/>
    <cellStyle name="Percent 13 2 5" xfId="9790"/>
    <cellStyle name="Percent 13 2 6" xfId="9791"/>
    <cellStyle name="Percent 13 3" xfId="9792"/>
    <cellStyle name="Percent 13 3 2" xfId="9793"/>
    <cellStyle name="Percent 13 3 2 2" xfId="9794"/>
    <cellStyle name="Percent 13 3 2 3" xfId="9795"/>
    <cellStyle name="Percent 13 3 2 4" xfId="9796"/>
    <cellStyle name="Percent 13 3 3" xfId="9797"/>
    <cellStyle name="Percent 13 3 3 2" xfId="9798"/>
    <cellStyle name="Percent 13 3 3 3" xfId="9799"/>
    <cellStyle name="Percent 13 3 3 4" xfId="9800"/>
    <cellStyle name="Percent 13 3 4" xfId="9801"/>
    <cellStyle name="Percent 13 3 5" xfId="9802"/>
    <cellStyle name="Percent 13 3 6" xfId="9803"/>
    <cellStyle name="Percent 13 4" xfId="9804"/>
    <cellStyle name="Percent 13 4 2" xfId="9805"/>
    <cellStyle name="Percent 13 4 2 2" xfId="9806"/>
    <cellStyle name="Percent 13 4 2 3" xfId="9807"/>
    <cellStyle name="Percent 13 4 2 4" xfId="9808"/>
    <cellStyle name="Percent 13 4 3" xfId="9809"/>
    <cellStyle name="Percent 13 4 3 2" xfId="9810"/>
    <cellStyle name="Percent 13 4 3 3" xfId="9811"/>
    <cellStyle name="Percent 13 4 3 4" xfId="9812"/>
    <cellStyle name="Percent 13 4 4" xfId="9813"/>
    <cellStyle name="Percent 13 4 5" xfId="9814"/>
    <cellStyle name="Percent 13 4 6" xfId="9815"/>
    <cellStyle name="Percent 13 5" xfId="9816"/>
    <cellStyle name="Percent 13 5 2" xfId="9817"/>
    <cellStyle name="Percent 13 5 2 2" xfId="9818"/>
    <cellStyle name="Percent 13 5 2 3" xfId="9819"/>
    <cellStyle name="Percent 13 5 2 4" xfId="9820"/>
    <cellStyle name="Percent 13 5 3" xfId="9821"/>
    <cellStyle name="Percent 13 5 3 2" xfId="9822"/>
    <cellStyle name="Percent 13 5 3 3" xfId="9823"/>
    <cellStyle name="Percent 13 5 3 4" xfId="9824"/>
    <cellStyle name="Percent 13 5 4" xfId="9825"/>
    <cellStyle name="Percent 13 5 5" xfId="9826"/>
    <cellStyle name="Percent 13 5 6" xfId="9827"/>
    <cellStyle name="Percent 13 6" xfId="9828"/>
    <cellStyle name="Percent 13 6 2" xfId="9829"/>
    <cellStyle name="Percent 13 6 2 2" xfId="9830"/>
    <cellStyle name="Percent 13 6 2 3" xfId="9831"/>
    <cellStyle name="Percent 13 6 2 4" xfId="9832"/>
    <cellStyle name="Percent 13 6 3" xfId="9833"/>
    <cellStyle name="Percent 13 6 3 2" xfId="9834"/>
    <cellStyle name="Percent 13 6 3 3" xfId="9835"/>
    <cellStyle name="Percent 13 6 3 4" xfId="9836"/>
    <cellStyle name="Percent 13 6 4" xfId="9837"/>
    <cellStyle name="Percent 13 6 5" xfId="9838"/>
    <cellStyle name="Percent 13 6 6" xfId="9839"/>
    <cellStyle name="Percent 13 7" xfId="9840"/>
    <cellStyle name="Percent 13 7 2" xfId="9841"/>
    <cellStyle name="Percent 13 7 2 2" xfId="9842"/>
    <cellStyle name="Percent 13 7 2 3" xfId="9843"/>
    <cellStyle name="Percent 13 7 2 4" xfId="9844"/>
    <cellStyle name="Percent 13 7 3" xfId="9845"/>
    <cellStyle name="Percent 13 7 3 2" xfId="9846"/>
    <cellStyle name="Percent 13 7 3 3" xfId="9847"/>
    <cellStyle name="Percent 13 7 3 4" xfId="9848"/>
    <cellStyle name="Percent 13 7 4" xfId="9849"/>
    <cellStyle name="Percent 13 7 4 2" xfId="9850"/>
    <cellStyle name="Percent 13 7 4 3" xfId="9851"/>
    <cellStyle name="Percent 13 7 4 4" xfId="9852"/>
    <cellStyle name="Percent 13 7 5" xfId="9853"/>
    <cellStyle name="Percent 13 7 5 2" xfId="9854"/>
    <cellStyle name="Percent 13 7 5 3" xfId="9855"/>
    <cellStyle name="Percent 13 7 5 4" xfId="9856"/>
    <cellStyle name="Percent 13 7 6" xfId="9857"/>
    <cellStyle name="Percent 13 7 7" xfId="9858"/>
    <cellStyle name="Percent 13 7 8" xfId="9859"/>
    <cellStyle name="Percent 13 8" xfId="9860"/>
    <cellStyle name="Percent 13 8 2" xfId="9861"/>
    <cellStyle name="Percent 13 8 2 2" xfId="9862"/>
    <cellStyle name="Percent 13 8 2 3" xfId="9863"/>
    <cellStyle name="Percent 13 8 2 4" xfId="9864"/>
    <cellStyle name="Percent 13 8 3" xfId="9865"/>
    <cellStyle name="Percent 13 8 3 2" xfId="9866"/>
    <cellStyle name="Percent 13 8 3 3" xfId="9867"/>
    <cellStyle name="Percent 13 8 3 4" xfId="9868"/>
    <cellStyle name="Percent 13 8 4" xfId="9869"/>
    <cellStyle name="Percent 13 8 5" xfId="9870"/>
    <cellStyle name="Percent 13 8 6" xfId="9871"/>
    <cellStyle name="Percent 13 9" xfId="9872"/>
    <cellStyle name="Percent 13 9 2" xfId="9873"/>
    <cellStyle name="Percent 13 9 3" xfId="9874"/>
    <cellStyle name="Percent 13 9 4" xfId="9875"/>
    <cellStyle name="Percent 14" xfId="9876"/>
    <cellStyle name="Percent 14 10" xfId="9877"/>
    <cellStyle name="Percent 14 10 2" xfId="9878"/>
    <cellStyle name="Percent 14 10 3" xfId="9879"/>
    <cellStyle name="Percent 14 10 4" xfId="9880"/>
    <cellStyle name="Percent 14 11" xfId="9881"/>
    <cellStyle name="Percent 14 12" xfId="9882"/>
    <cellStyle name="Percent 14 13" xfId="9883"/>
    <cellStyle name="Percent 14 2" xfId="9884"/>
    <cellStyle name="Percent 14 2 2" xfId="9885"/>
    <cellStyle name="Percent 14 2 2 2" xfId="9886"/>
    <cellStyle name="Percent 14 2 2 3" xfId="9887"/>
    <cellStyle name="Percent 14 2 2 4" xfId="9888"/>
    <cellStyle name="Percent 14 2 3" xfId="9889"/>
    <cellStyle name="Percent 14 2 3 2" xfId="9890"/>
    <cellStyle name="Percent 14 2 3 3" xfId="9891"/>
    <cellStyle name="Percent 14 2 3 4" xfId="9892"/>
    <cellStyle name="Percent 14 2 4" xfId="9893"/>
    <cellStyle name="Percent 14 2 5" xfId="9894"/>
    <cellStyle name="Percent 14 2 6" xfId="9895"/>
    <cellStyle name="Percent 14 3" xfId="9896"/>
    <cellStyle name="Percent 14 3 2" xfId="9897"/>
    <cellStyle name="Percent 14 3 2 2" xfId="9898"/>
    <cellStyle name="Percent 14 3 2 3" xfId="9899"/>
    <cellStyle name="Percent 14 3 2 4" xfId="9900"/>
    <cellStyle name="Percent 14 3 3" xfId="9901"/>
    <cellStyle name="Percent 14 3 3 2" xfId="9902"/>
    <cellStyle name="Percent 14 3 3 3" xfId="9903"/>
    <cellStyle name="Percent 14 3 3 4" xfId="9904"/>
    <cellStyle name="Percent 14 3 4" xfId="9905"/>
    <cellStyle name="Percent 14 3 5" xfId="9906"/>
    <cellStyle name="Percent 14 3 6" xfId="9907"/>
    <cellStyle name="Percent 14 4" xfId="9908"/>
    <cellStyle name="Percent 14 4 2" xfId="9909"/>
    <cellStyle name="Percent 14 4 2 2" xfId="9910"/>
    <cellStyle name="Percent 14 4 2 3" xfId="9911"/>
    <cellStyle name="Percent 14 4 2 4" xfId="9912"/>
    <cellStyle name="Percent 14 4 3" xfId="9913"/>
    <cellStyle name="Percent 14 4 3 2" xfId="9914"/>
    <cellStyle name="Percent 14 4 3 3" xfId="9915"/>
    <cellStyle name="Percent 14 4 3 4" xfId="9916"/>
    <cellStyle name="Percent 14 4 4" xfId="9917"/>
    <cellStyle name="Percent 14 4 5" xfId="9918"/>
    <cellStyle name="Percent 14 4 6" xfId="9919"/>
    <cellStyle name="Percent 14 5" xfId="9920"/>
    <cellStyle name="Percent 14 5 2" xfId="9921"/>
    <cellStyle name="Percent 14 5 2 2" xfId="9922"/>
    <cellStyle name="Percent 14 5 2 3" xfId="9923"/>
    <cellStyle name="Percent 14 5 2 4" xfId="9924"/>
    <cellStyle name="Percent 14 5 3" xfId="9925"/>
    <cellStyle name="Percent 14 5 3 2" xfId="9926"/>
    <cellStyle name="Percent 14 5 3 3" xfId="9927"/>
    <cellStyle name="Percent 14 5 3 4" xfId="9928"/>
    <cellStyle name="Percent 14 5 4" xfId="9929"/>
    <cellStyle name="Percent 14 5 5" xfId="9930"/>
    <cellStyle name="Percent 14 5 6" xfId="9931"/>
    <cellStyle name="Percent 14 6" xfId="9932"/>
    <cellStyle name="Percent 14 6 2" xfId="9933"/>
    <cellStyle name="Percent 14 6 2 2" xfId="9934"/>
    <cellStyle name="Percent 14 6 2 3" xfId="9935"/>
    <cellStyle name="Percent 14 6 2 4" xfId="9936"/>
    <cellStyle name="Percent 14 6 3" xfId="9937"/>
    <cellStyle name="Percent 14 6 3 2" xfId="9938"/>
    <cellStyle name="Percent 14 6 3 3" xfId="9939"/>
    <cellStyle name="Percent 14 6 3 4" xfId="9940"/>
    <cellStyle name="Percent 14 6 4" xfId="9941"/>
    <cellStyle name="Percent 14 6 5" xfId="9942"/>
    <cellStyle name="Percent 14 6 6" xfId="9943"/>
    <cellStyle name="Percent 14 7" xfId="9944"/>
    <cellStyle name="Percent 14 7 2" xfId="9945"/>
    <cellStyle name="Percent 14 7 2 2" xfId="9946"/>
    <cellStyle name="Percent 14 7 2 3" xfId="9947"/>
    <cellStyle name="Percent 14 7 2 4" xfId="9948"/>
    <cellStyle name="Percent 14 7 3" xfId="9949"/>
    <cellStyle name="Percent 14 7 3 2" xfId="9950"/>
    <cellStyle name="Percent 14 7 3 3" xfId="9951"/>
    <cellStyle name="Percent 14 7 3 4" xfId="9952"/>
    <cellStyle name="Percent 14 7 4" xfId="9953"/>
    <cellStyle name="Percent 14 7 4 2" xfId="9954"/>
    <cellStyle name="Percent 14 7 4 3" xfId="9955"/>
    <cellStyle name="Percent 14 7 4 4" xfId="9956"/>
    <cellStyle name="Percent 14 7 5" xfId="9957"/>
    <cellStyle name="Percent 14 7 5 2" xfId="9958"/>
    <cellStyle name="Percent 14 7 5 3" xfId="9959"/>
    <cellStyle name="Percent 14 7 5 4" xfId="9960"/>
    <cellStyle name="Percent 14 7 6" xfId="9961"/>
    <cellStyle name="Percent 14 7 7" xfId="9962"/>
    <cellStyle name="Percent 14 7 8" xfId="9963"/>
    <cellStyle name="Percent 14 8" xfId="9964"/>
    <cellStyle name="Percent 14 8 2" xfId="9965"/>
    <cellStyle name="Percent 14 8 2 2" xfId="9966"/>
    <cellStyle name="Percent 14 8 2 3" xfId="9967"/>
    <cellStyle name="Percent 14 8 2 4" xfId="9968"/>
    <cellStyle name="Percent 14 8 3" xfId="9969"/>
    <cellStyle name="Percent 14 8 3 2" xfId="9970"/>
    <cellStyle name="Percent 14 8 3 3" xfId="9971"/>
    <cellStyle name="Percent 14 8 3 4" xfId="9972"/>
    <cellStyle name="Percent 14 8 4" xfId="9973"/>
    <cellStyle name="Percent 14 8 5" xfId="9974"/>
    <cellStyle name="Percent 14 8 6" xfId="9975"/>
    <cellStyle name="Percent 14 9" xfId="9976"/>
    <cellStyle name="Percent 14 9 2" xfId="9977"/>
    <cellStyle name="Percent 14 9 3" xfId="9978"/>
    <cellStyle name="Percent 14 9 4" xfId="9979"/>
    <cellStyle name="Percent 15" xfId="9980"/>
    <cellStyle name="Percent 15 10" xfId="9981"/>
    <cellStyle name="Percent 15 10 2" xfId="9982"/>
    <cellStyle name="Percent 15 10 3" xfId="9983"/>
    <cellStyle name="Percent 15 10 4" xfId="9984"/>
    <cellStyle name="Percent 15 11" xfId="9985"/>
    <cellStyle name="Percent 15 11 2" xfId="9986"/>
    <cellStyle name="Percent 15 11 3" xfId="9987"/>
    <cellStyle name="Percent 15 11 4" xfId="9988"/>
    <cellStyle name="Percent 15 12" xfId="9989"/>
    <cellStyle name="Percent 15 12 2" xfId="9990"/>
    <cellStyle name="Percent 15 12 3" xfId="9991"/>
    <cellStyle name="Percent 15 12 4" xfId="9992"/>
    <cellStyle name="Percent 15 13" xfId="9993"/>
    <cellStyle name="Percent 15 13 2" xfId="9994"/>
    <cellStyle name="Percent 15 13 3" xfId="9995"/>
    <cellStyle name="Percent 15 13 4" xfId="9996"/>
    <cellStyle name="Percent 15 14" xfId="9997"/>
    <cellStyle name="Percent 15 14 2" xfId="9998"/>
    <cellStyle name="Percent 15 14 3" xfId="9999"/>
    <cellStyle name="Percent 15 14 4" xfId="10000"/>
    <cellStyle name="Percent 15 15" xfId="10001"/>
    <cellStyle name="Percent 15 15 2" xfId="10002"/>
    <cellStyle name="Percent 15 15 3" xfId="10003"/>
    <cellStyle name="Percent 15 15 4" xfId="10004"/>
    <cellStyle name="Percent 15 16" xfId="10005"/>
    <cellStyle name="Percent 15 17" xfId="10006"/>
    <cellStyle name="Percent 15 18" xfId="10007"/>
    <cellStyle name="Percent 15 2" xfId="10008"/>
    <cellStyle name="Percent 15 2 10" xfId="10009"/>
    <cellStyle name="Percent 15 2 11" xfId="10010"/>
    <cellStyle name="Percent 15 2 2" xfId="10011"/>
    <cellStyle name="Percent 15 2 2 2" xfId="10012"/>
    <cellStyle name="Percent 15 2 2 3" xfId="10013"/>
    <cellStyle name="Percent 15 2 2 4" xfId="10014"/>
    <cellStyle name="Percent 15 2 2 5" xfId="10015"/>
    <cellStyle name="Percent 15 2 3" xfId="10016"/>
    <cellStyle name="Percent 15 2 3 2" xfId="10017"/>
    <cellStyle name="Percent 15 2 3 3" xfId="10018"/>
    <cellStyle name="Percent 15 2 3 4" xfId="10019"/>
    <cellStyle name="Percent 15 2 3 5" xfId="10020"/>
    <cellStyle name="Percent 15 2 4" xfId="10021"/>
    <cellStyle name="Percent 15 2 4 2" xfId="10022"/>
    <cellStyle name="Percent 15 2 4 3" xfId="10023"/>
    <cellStyle name="Percent 15 2 4 4" xfId="10024"/>
    <cellStyle name="Percent 15 2 4 5" xfId="10025"/>
    <cellStyle name="Percent 15 2 5" xfId="10026"/>
    <cellStyle name="Percent 15 2 5 2" xfId="10027"/>
    <cellStyle name="Percent 15 2 5 3" xfId="10028"/>
    <cellStyle name="Percent 15 2 5 4" xfId="10029"/>
    <cellStyle name="Percent 15 2 5 5" xfId="10030"/>
    <cellStyle name="Percent 15 2 6" xfId="10031"/>
    <cellStyle name="Percent 15 2 6 2" xfId="10032"/>
    <cellStyle name="Percent 15 2 6 3" xfId="10033"/>
    <cellStyle name="Percent 15 2 6 4" xfId="10034"/>
    <cellStyle name="Percent 15 2 6 5" xfId="10035"/>
    <cellStyle name="Percent 15 2 7" xfId="10036"/>
    <cellStyle name="Percent 15 2 7 2" xfId="10037"/>
    <cellStyle name="Percent 15 2 7 3" xfId="10038"/>
    <cellStyle name="Percent 15 2 7 4" xfId="10039"/>
    <cellStyle name="Percent 15 2 7 5" xfId="10040"/>
    <cellStyle name="Percent 15 2 8" xfId="10041"/>
    <cellStyle name="Percent 15 2 8 2" xfId="10042"/>
    <cellStyle name="Percent 15 2 8 3" xfId="10043"/>
    <cellStyle name="Percent 15 2 8 4" xfId="10044"/>
    <cellStyle name="Percent 15 2 9" xfId="10045"/>
    <cellStyle name="Percent 15 3" xfId="10046"/>
    <cellStyle name="Percent 15 3 2" xfId="10047"/>
    <cellStyle name="Percent 15 3 3" xfId="10048"/>
    <cellStyle name="Percent 15 3 3 2" xfId="10049"/>
    <cellStyle name="Percent 15 3 4" xfId="10050"/>
    <cellStyle name="Percent 15 3 5" xfId="10051"/>
    <cellStyle name="Percent 15 3 6" xfId="10052"/>
    <cellStyle name="Percent 15 4" xfId="10053"/>
    <cellStyle name="Percent 15 4 2" xfId="10054"/>
    <cellStyle name="Percent 15 4 2 2" xfId="10055"/>
    <cellStyle name="Percent 15 4 2 3" xfId="10056"/>
    <cellStyle name="Percent 15 4 2 4" xfId="10057"/>
    <cellStyle name="Percent 15 4 3" xfId="10058"/>
    <cellStyle name="Percent 15 4 3 2" xfId="10059"/>
    <cellStyle name="Percent 15 4 3 3" xfId="10060"/>
    <cellStyle name="Percent 15 4 3 4" xfId="10061"/>
    <cellStyle name="Percent 15 4 4" xfId="10062"/>
    <cellStyle name="Percent 15 4 5" xfId="10063"/>
    <cellStyle name="Percent 15 4 6" xfId="10064"/>
    <cellStyle name="Percent 15 5" xfId="10065"/>
    <cellStyle name="Percent 15 5 2" xfId="10066"/>
    <cellStyle name="Percent 15 5 3" xfId="10067"/>
    <cellStyle name="Percent 15 5 3 2" xfId="10068"/>
    <cellStyle name="Percent 15 5 4" xfId="10069"/>
    <cellStyle name="Percent 15 5 5" xfId="10070"/>
    <cellStyle name="Percent 15 5 6" xfId="10071"/>
    <cellStyle name="Percent 15 6" xfId="10072"/>
    <cellStyle name="Percent 15 6 2" xfId="10073"/>
    <cellStyle name="Percent 15 6 3" xfId="10074"/>
    <cellStyle name="Percent 15 6 3 2" xfId="10075"/>
    <cellStyle name="Percent 15 6 4" xfId="10076"/>
    <cellStyle name="Percent 15 6 5" xfId="10077"/>
    <cellStyle name="Percent 15 6 6" xfId="10078"/>
    <cellStyle name="Percent 15 7" xfId="10079"/>
    <cellStyle name="Percent 15 7 2" xfId="10080"/>
    <cellStyle name="Percent 15 7 2 2" xfId="10081"/>
    <cellStyle name="Percent 15 7 2 3" xfId="10082"/>
    <cellStyle name="Percent 15 7 2 4" xfId="10083"/>
    <cellStyle name="Percent 15 7 3" xfId="10084"/>
    <cellStyle name="Percent 15 7 3 2" xfId="10085"/>
    <cellStyle name="Percent 15 7 3 3" xfId="10086"/>
    <cellStyle name="Percent 15 7 3 4" xfId="10087"/>
    <cellStyle name="Percent 15 7 4" xfId="10088"/>
    <cellStyle name="Percent 15 7 4 2" xfId="10089"/>
    <cellStyle name="Percent 15 7 5" xfId="10090"/>
    <cellStyle name="Percent 15 7 6" xfId="10091"/>
    <cellStyle name="Percent 15 7 7" xfId="10092"/>
    <cellStyle name="Percent 15 8" xfId="10093"/>
    <cellStyle name="Percent 15 8 2" xfId="10094"/>
    <cellStyle name="Percent 15 8 3" xfId="10095"/>
    <cellStyle name="Percent 15 8 4" xfId="10096"/>
    <cellStyle name="Percent 15 8 5" xfId="10097"/>
    <cellStyle name="Percent 15 9" xfId="10098"/>
    <cellStyle name="Percent 15 9 2" xfId="10099"/>
    <cellStyle name="Percent 15 9 3" xfId="10100"/>
    <cellStyle name="Percent 15 9 4" xfId="10101"/>
    <cellStyle name="Percent 16" xfId="10102"/>
    <cellStyle name="Percent 16 10" xfId="10103"/>
    <cellStyle name="Percent 16 10 2" xfId="10104"/>
    <cellStyle name="Percent 16 10 3" xfId="10105"/>
    <cellStyle name="Percent 16 11" xfId="10106"/>
    <cellStyle name="Percent 16 12" xfId="10107"/>
    <cellStyle name="Percent 16 2" xfId="10108"/>
    <cellStyle name="Percent 16 2 2" xfId="10109"/>
    <cellStyle name="Percent 16 2 2 2" xfId="10110"/>
    <cellStyle name="Percent 16 2 2 3" xfId="10111"/>
    <cellStyle name="Percent 16 2 2 4" xfId="10112"/>
    <cellStyle name="Percent 16 2 3" xfId="10113"/>
    <cellStyle name="Percent 16 2 3 2" xfId="10114"/>
    <cellStyle name="Percent 16 2 3 3" xfId="10115"/>
    <cellStyle name="Percent 16 2 3 4" xfId="10116"/>
    <cellStyle name="Percent 16 2 4" xfId="10117"/>
    <cellStyle name="Percent 16 2 5" xfId="10118"/>
    <cellStyle name="Percent 16 2 6" xfId="10119"/>
    <cellStyle name="Percent 16 3" xfId="10120"/>
    <cellStyle name="Percent 16 3 10" xfId="10121"/>
    <cellStyle name="Percent 16 3 10 2" xfId="10122"/>
    <cellStyle name="Percent 16 3 10 3" xfId="10123"/>
    <cellStyle name="Percent 16 3 10 4" xfId="10124"/>
    <cellStyle name="Percent 16 3 11" xfId="10125"/>
    <cellStyle name="Percent 16 3 11 2" xfId="10126"/>
    <cellStyle name="Percent 16 3 11 3" xfId="10127"/>
    <cellStyle name="Percent 16 3 11 4" xfId="10128"/>
    <cellStyle name="Percent 16 3 12" xfId="10129"/>
    <cellStyle name="Percent 16 3 12 2" xfId="10130"/>
    <cellStyle name="Percent 16 3 12 3" xfId="10131"/>
    <cellStyle name="Percent 16 3 12 4" xfId="10132"/>
    <cellStyle name="Percent 16 3 13" xfId="10133"/>
    <cellStyle name="Percent 16 3 13 2" xfId="10134"/>
    <cellStyle name="Percent 16 3 13 3" xfId="10135"/>
    <cellStyle name="Percent 16 3 13 4" xfId="10136"/>
    <cellStyle name="Percent 16 3 14" xfId="10137"/>
    <cellStyle name="Percent 16 3 14 2" xfId="10138"/>
    <cellStyle name="Percent 16 3 14 3" xfId="10139"/>
    <cellStyle name="Percent 16 3 14 4" xfId="10140"/>
    <cellStyle name="Percent 16 3 15" xfId="10141"/>
    <cellStyle name="Percent 16 3 15 2" xfId="10142"/>
    <cellStyle name="Percent 16 3 15 3" xfId="10143"/>
    <cellStyle name="Percent 16 3 15 4" xfId="10144"/>
    <cellStyle name="Percent 16 3 16" xfId="10145"/>
    <cellStyle name="Percent 16 3 16 2" xfId="10146"/>
    <cellStyle name="Percent 16 3 16 3" xfId="10147"/>
    <cellStyle name="Percent 16 3 16 4" xfId="10148"/>
    <cellStyle name="Percent 16 3 17" xfId="10149"/>
    <cellStyle name="Percent 16 3 17 2" xfId="10150"/>
    <cellStyle name="Percent 16 3 17 3" xfId="10151"/>
    <cellStyle name="Percent 16 3 17 4" xfId="10152"/>
    <cellStyle name="Percent 16 3 18" xfId="10153"/>
    <cellStyle name="Percent 16 3 18 2" xfId="10154"/>
    <cellStyle name="Percent 16 3 18 3" xfId="10155"/>
    <cellStyle name="Percent 16 3 18 4" xfId="10156"/>
    <cellStyle name="Percent 16 3 19" xfId="10157"/>
    <cellStyle name="Percent 16 3 19 2" xfId="10158"/>
    <cellStyle name="Percent 16 3 19 3" xfId="10159"/>
    <cellStyle name="Percent 16 3 19 4" xfId="10160"/>
    <cellStyle name="Percent 16 3 2" xfId="10161"/>
    <cellStyle name="Percent 16 3 2 2" xfId="10162"/>
    <cellStyle name="Percent 16 3 2 3" xfId="10163"/>
    <cellStyle name="Percent 16 3 2 4" xfId="10164"/>
    <cellStyle name="Percent 16 3 20" xfId="10165"/>
    <cellStyle name="Percent 16 3 21" xfId="10166"/>
    <cellStyle name="Percent 16 3 22" xfId="10167"/>
    <cellStyle name="Percent 16 3 3" xfId="10168"/>
    <cellStyle name="Percent 16 3 3 2" xfId="10169"/>
    <cellStyle name="Percent 16 3 3 3" xfId="10170"/>
    <cellStyle name="Percent 16 3 3 4" xfId="10171"/>
    <cellStyle name="Percent 16 3 4" xfId="10172"/>
    <cellStyle name="Percent 16 3 4 2" xfId="10173"/>
    <cellStyle name="Percent 16 3 4 3" xfId="10174"/>
    <cellStyle name="Percent 16 3 4 4" xfId="10175"/>
    <cellStyle name="Percent 16 3 5" xfId="10176"/>
    <cellStyle name="Percent 16 3 5 2" xfId="10177"/>
    <cellStyle name="Percent 16 3 5 3" xfId="10178"/>
    <cellStyle name="Percent 16 3 5 4" xfId="10179"/>
    <cellStyle name="Percent 16 3 6" xfId="10180"/>
    <cellStyle name="Percent 16 3 6 2" xfId="10181"/>
    <cellStyle name="Percent 16 3 6 3" xfId="10182"/>
    <cellStyle name="Percent 16 3 6 4" xfId="10183"/>
    <cellStyle name="Percent 16 3 7" xfId="10184"/>
    <cellStyle name="Percent 16 3 7 2" xfId="10185"/>
    <cellStyle name="Percent 16 3 7 3" xfId="10186"/>
    <cellStyle name="Percent 16 3 7 4" xfId="10187"/>
    <cellStyle name="Percent 16 3 8" xfId="10188"/>
    <cellStyle name="Percent 16 3 8 2" xfId="10189"/>
    <cellStyle name="Percent 16 3 8 3" xfId="10190"/>
    <cellStyle name="Percent 16 3 8 4" xfId="10191"/>
    <cellStyle name="Percent 16 3 9" xfId="10192"/>
    <cellStyle name="Percent 16 3 9 2" xfId="10193"/>
    <cellStyle name="Percent 16 3 9 3" xfId="10194"/>
    <cellStyle name="Percent 16 3 9 4" xfId="10195"/>
    <cellStyle name="Percent 16 4" xfId="10196"/>
    <cellStyle name="Percent 16 4 10" xfId="10197"/>
    <cellStyle name="Percent 16 4 10 2" xfId="10198"/>
    <cellStyle name="Percent 16 4 10 3" xfId="10199"/>
    <cellStyle name="Percent 16 4 10 4" xfId="10200"/>
    <cellStyle name="Percent 16 4 11" xfId="10201"/>
    <cellStyle name="Percent 16 4 11 2" xfId="10202"/>
    <cellStyle name="Percent 16 4 11 3" xfId="10203"/>
    <cellStyle name="Percent 16 4 11 4" xfId="10204"/>
    <cellStyle name="Percent 16 4 12" xfId="10205"/>
    <cellStyle name="Percent 16 4 12 2" xfId="10206"/>
    <cellStyle name="Percent 16 4 12 3" xfId="10207"/>
    <cellStyle name="Percent 16 4 12 4" xfId="10208"/>
    <cellStyle name="Percent 16 4 13" xfId="10209"/>
    <cellStyle name="Percent 16 4 13 2" xfId="10210"/>
    <cellStyle name="Percent 16 4 13 3" xfId="10211"/>
    <cellStyle name="Percent 16 4 13 4" xfId="10212"/>
    <cellStyle name="Percent 16 4 14" xfId="10213"/>
    <cellStyle name="Percent 16 4 14 2" xfId="10214"/>
    <cellStyle name="Percent 16 4 14 3" xfId="10215"/>
    <cellStyle name="Percent 16 4 14 4" xfId="10216"/>
    <cellStyle name="Percent 16 4 15" xfId="10217"/>
    <cellStyle name="Percent 16 4 15 2" xfId="10218"/>
    <cellStyle name="Percent 16 4 15 3" xfId="10219"/>
    <cellStyle name="Percent 16 4 15 4" xfId="10220"/>
    <cellStyle name="Percent 16 4 16" xfId="10221"/>
    <cellStyle name="Percent 16 4 16 2" xfId="10222"/>
    <cellStyle name="Percent 16 4 16 3" xfId="10223"/>
    <cellStyle name="Percent 16 4 16 4" xfId="10224"/>
    <cellStyle name="Percent 16 4 17" xfId="10225"/>
    <cellStyle name="Percent 16 4 17 2" xfId="10226"/>
    <cellStyle name="Percent 16 4 17 3" xfId="10227"/>
    <cellStyle name="Percent 16 4 17 4" xfId="10228"/>
    <cellStyle name="Percent 16 4 18" xfId="10229"/>
    <cellStyle name="Percent 16 4 18 2" xfId="10230"/>
    <cellStyle name="Percent 16 4 18 3" xfId="10231"/>
    <cellStyle name="Percent 16 4 18 4" xfId="10232"/>
    <cellStyle name="Percent 16 4 19" xfId="10233"/>
    <cellStyle name="Percent 16 4 19 2" xfId="10234"/>
    <cellStyle name="Percent 16 4 19 3" xfId="10235"/>
    <cellStyle name="Percent 16 4 19 4" xfId="10236"/>
    <cellStyle name="Percent 16 4 2" xfId="10237"/>
    <cellStyle name="Percent 16 4 2 2" xfId="10238"/>
    <cellStyle name="Percent 16 4 2 3" xfId="10239"/>
    <cellStyle name="Percent 16 4 2 4" xfId="10240"/>
    <cellStyle name="Percent 16 4 20" xfId="10241"/>
    <cellStyle name="Percent 16 4 21" xfId="10242"/>
    <cellStyle name="Percent 16 4 22" xfId="10243"/>
    <cellStyle name="Percent 16 4 3" xfId="10244"/>
    <cellStyle name="Percent 16 4 3 2" xfId="10245"/>
    <cellStyle name="Percent 16 4 3 3" xfId="10246"/>
    <cellStyle name="Percent 16 4 3 4" xfId="10247"/>
    <cellStyle name="Percent 16 4 4" xfId="10248"/>
    <cellStyle name="Percent 16 4 4 2" xfId="10249"/>
    <cellStyle name="Percent 16 4 4 3" xfId="10250"/>
    <cellStyle name="Percent 16 4 4 4" xfId="10251"/>
    <cellStyle name="Percent 16 4 5" xfId="10252"/>
    <cellStyle name="Percent 16 4 5 2" xfId="10253"/>
    <cellStyle name="Percent 16 4 5 3" xfId="10254"/>
    <cellStyle name="Percent 16 4 5 4" xfId="10255"/>
    <cellStyle name="Percent 16 4 6" xfId="10256"/>
    <cellStyle name="Percent 16 4 6 2" xfId="10257"/>
    <cellStyle name="Percent 16 4 6 3" xfId="10258"/>
    <cellStyle name="Percent 16 4 6 4" xfId="10259"/>
    <cellStyle name="Percent 16 4 7" xfId="10260"/>
    <cellStyle name="Percent 16 4 7 2" xfId="10261"/>
    <cellStyle name="Percent 16 4 7 3" xfId="10262"/>
    <cellStyle name="Percent 16 4 7 4" xfId="10263"/>
    <cellStyle name="Percent 16 4 8" xfId="10264"/>
    <cellStyle name="Percent 16 4 8 2" xfId="10265"/>
    <cellStyle name="Percent 16 4 8 3" xfId="10266"/>
    <cellStyle name="Percent 16 4 8 4" xfId="10267"/>
    <cellStyle name="Percent 16 4 9" xfId="10268"/>
    <cellStyle name="Percent 16 4 9 2" xfId="10269"/>
    <cellStyle name="Percent 16 4 9 3" xfId="10270"/>
    <cellStyle name="Percent 16 4 9 4" xfId="10271"/>
    <cellStyle name="Percent 16 5" xfId="10272"/>
    <cellStyle name="Percent 16 5 10" xfId="10273"/>
    <cellStyle name="Percent 16 5 10 2" xfId="10274"/>
    <cellStyle name="Percent 16 5 10 3" xfId="10275"/>
    <cellStyle name="Percent 16 5 10 4" xfId="10276"/>
    <cellStyle name="Percent 16 5 11" xfId="10277"/>
    <cellStyle name="Percent 16 5 11 2" xfId="10278"/>
    <cellStyle name="Percent 16 5 11 3" xfId="10279"/>
    <cellStyle name="Percent 16 5 11 4" xfId="10280"/>
    <cellStyle name="Percent 16 5 12" xfId="10281"/>
    <cellStyle name="Percent 16 5 12 2" xfId="10282"/>
    <cellStyle name="Percent 16 5 12 3" xfId="10283"/>
    <cellStyle name="Percent 16 5 12 4" xfId="10284"/>
    <cellStyle name="Percent 16 5 13" xfId="10285"/>
    <cellStyle name="Percent 16 5 13 2" xfId="10286"/>
    <cellStyle name="Percent 16 5 13 3" xfId="10287"/>
    <cellStyle name="Percent 16 5 13 4" xfId="10288"/>
    <cellStyle name="Percent 16 5 14" xfId="10289"/>
    <cellStyle name="Percent 16 5 14 2" xfId="10290"/>
    <cellStyle name="Percent 16 5 14 3" xfId="10291"/>
    <cellStyle name="Percent 16 5 14 4" xfId="10292"/>
    <cellStyle name="Percent 16 5 15" xfId="10293"/>
    <cellStyle name="Percent 16 5 15 2" xfId="10294"/>
    <cellStyle name="Percent 16 5 15 3" xfId="10295"/>
    <cellStyle name="Percent 16 5 15 4" xfId="10296"/>
    <cellStyle name="Percent 16 5 16" xfId="10297"/>
    <cellStyle name="Percent 16 5 16 2" xfId="10298"/>
    <cellStyle name="Percent 16 5 16 3" xfId="10299"/>
    <cellStyle name="Percent 16 5 16 4" xfId="10300"/>
    <cellStyle name="Percent 16 5 17" xfId="10301"/>
    <cellStyle name="Percent 16 5 17 2" xfId="10302"/>
    <cellStyle name="Percent 16 5 17 3" xfId="10303"/>
    <cellStyle name="Percent 16 5 17 4" xfId="10304"/>
    <cellStyle name="Percent 16 5 18" xfId="10305"/>
    <cellStyle name="Percent 16 5 18 2" xfId="10306"/>
    <cellStyle name="Percent 16 5 18 3" xfId="10307"/>
    <cellStyle name="Percent 16 5 18 4" xfId="10308"/>
    <cellStyle name="Percent 16 5 19" xfId="10309"/>
    <cellStyle name="Percent 16 5 19 2" xfId="10310"/>
    <cellStyle name="Percent 16 5 19 3" xfId="10311"/>
    <cellStyle name="Percent 16 5 19 4" xfId="10312"/>
    <cellStyle name="Percent 16 5 2" xfId="10313"/>
    <cellStyle name="Percent 16 5 2 2" xfId="10314"/>
    <cellStyle name="Percent 16 5 2 3" xfId="10315"/>
    <cellStyle name="Percent 16 5 2 4" xfId="10316"/>
    <cellStyle name="Percent 16 5 20" xfId="10317"/>
    <cellStyle name="Percent 16 5 21" xfId="10318"/>
    <cellStyle name="Percent 16 5 22" xfId="10319"/>
    <cellStyle name="Percent 16 5 3" xfId="10320"/>
    <cellStyle name="Percent 16 5 3 2" xfId="10321"/>
    <cellStyle name="Percent 16 5 3 3" xfId="10322"/>
    <cellStyle name="Percent 16 5 3 4" xfId="10323"/>
    <cellStyle name="Percent 16 5 4" xfId="10324"/>
    <cellStyle name="Percent 16 5 4 2" xfId="10325"/>
    <cellStyle name="Percent 16 5 4 3" xfId="10326"/>
    <cellStyle name="Percent 16 5 4 4" xfId="10327"/>
    <cellStyle name="Percent 16 5 5" xfId="10328"/>
    <cellStyle name="Percent 16 5 5 2" xfId="10329"/>
    <cellStyle name="Percent 16 5 5 3" xfId="10330"/>
    <cellStyle name="Percent 16 5 5 4" xfId="10331"/>
    <cellStyle name="Percent 16 5 6" xfId="10332"/>
    <cellStyle name="Percent 16 5 6 2" xfId="10333"/>
    <cellStyle name="Percent 16 5 6 3" xfId="10334"/>
    <cellStyle name="Percent 16 5 6 4" xfId="10335"/>
    <cellStyle name="Percent 16 5 7" xfId="10336"/>
    <cellStyle name="Percent 16 5 7 2" xfId="10337"/>
    <cellStyle name="Percent 16 5 7 3" xfId="10338"/>
    <cellStyle name="Percent 16 5 7 4" xfId="10339"/>
    <cellStyle name="Percent 16 5 8" xfId="10340"/>
    <cellStyle name="Percent 16 5 8 2" xfId="10341"/>
    <cellStyle name="Percent 16 5 8 3" xfId="10342"/>
    <cellStyle name="Percent 16 5 8 4" xfId="10343"/>
    <cellStyle name="Percent 16 5 9" xfId="10344"/>
    <cellStyle name="Percent 16 5 9 2" xfId="10345"/>
    <cellStyle name="Percent 16 5 9 3" xfId="10346"/>
    <cellStyle name="Percent 16 5 9 4" xfId="10347"/>
    <cellStyle name="Percent 16 6" xfId="10348"/>
    <cellStyle name="Percent 16 6 10" xfId="10349"/>
    <cellStyle name="Percent 16 6 10 2" xfId="10350"/>
    <cellStyle name="Percent 16 6 10 3" xfId="10351"/>
    <cellStyle name="Percent 16 6 10 4" xfId="10352"/>
    <cellStyle name="Percent 16 6 11" xfId="10353"/>
    <cellStyle name="Percent 16 6 11 2" xfId="10354"/>
    <cellStyle name="Percent 16 6 11 3" xfId="10355"/>
    <cellStyle name="Percent 16 6 11 4" xfId="10356"/>
    <cellStyle name="Percent 16 6 12" xfId="10357"/>
    <cellStyle name="Percent 16 6 12 2" xfId="10358"/>
    <cellStyle name="Percent 16 6 12 3" xfId="10359"/>
    <cellStyle name="Percent 16 6 12 4" xfId="10360"/>
    <cellStyle name="Percent 16 6 13" xfId="10361"/>
    <cellStyle name="Percent 16 6 13 2" xfId="10362"/>
    <cellStyle name="Percent 16 6 13 3" xfId="10363"/>
    <cellStyle name="Percent 16 6 13 4" xfId="10364"/>
    <cellStyle name="Percent 16 6 14" xfId="10365"/>
    <cellStyle name="Percent 16 6 14 2" xfId="10366"/>
    <cellStyle name="Percent 16 6 14 3" xfId="10367"/>
    <cellStyle name="Percent 16 6 14 4" xfId="10368"/>
    <cellStyle name="Percent 16 6 15" xfId="10369"/>
    <cellStyle name="Percent 16 6 15 2" xfId="10370"/>
    <cellStyle name="Percent 16 6 15 3" xfId="10371"/>
    <cellStyle name="Percent 16 6 15 4" xfId="10372"/>
    <cellStyle name="Percent 16 6 16" xfId="10373"/>
    <cellStyle name="Percent 16 6 16 2" xfId="10374"/>
    <cellStyle name="Percent 16 6 16 3" xfId="10375"/>
    <cellStyle name="Percent 16 6 16 4" xfId="10376"/>
    <cellStyle name="Percent 16 6 17" xfId="10377"/>
    <cellStyle name="Percent 16 6 17 2" xfId="10378"/>
    <cellStyle name="Percent 16 6 17 3" xfId="10379"/>
    <cellStyle name="Percent 16 6 17 4" xfId="10380"/>
    <cellStyle name="Percent 16 6 18" xfId="10381"/>
    <cellStyle name="Percent 16 6 18 2" xfId="10382"/>
    <cellStyle name="Percent 16 6 18 3" xfId="10383"/>
    <cellStyle name="Percent 16 6 18 4" xfId="10384"/>
    <cellStyle name="Percent 16 6 19" xfId="10385"/>
    <cellStyle name="Percent 16 6 19 2" xfId="10386"/>
    <cellStyle name="Percent 16 6 19 3" xfId="10387"/>
    <cellStyle name="Percent 16 6 19 4" xfId="10388"/>
    <cellStyle name="Percent 16 6 2" xfId="10389"/>
    <cellStyle name="Percent 16 6 2 2" xfId="10390"/>
    <cellStyle name="Percent 16 6 2 3" xfId="10391"/>
    <cellStyle name="Percent 16 6 2 4" xfId="10392"/>
    <cellStyle name="Percent 16 6 20" xfId="10393"/>
    <cellStyle name="Percent 16 6 21" xfId="10394"/>
    <cellStyle name="Percent 16 6 22" xfId="10395"/>
    <cellStyle name="Percent 16 6 3" xfId="10396"/>
    <cellStyle name="Percent 16 6 3 2" xfId="10397"/>
    <cellStyle name="Percent 16 6 3 3" xfId="10398"/>
    <cellStyle name="Percent 16 6 3 4" xfId="10399"/>
    <cellStyle name="Percent 16 6 4" xfId="10400"/>
    <cellStyle name="Percent 16 6 4 2" xfId="10401"/>
    <cellStyle name="Percent 16 6 4 3" xfId="10402"/>
    <cellStyle name="Percent 16 6 4 4" xfId="10403"/>
    <cellStyle name="Percent 16 6 5" xfId="10404"/>
    <cellStyle name="Percent 16 6 5 2" xfId="10405"/>
    <cellStyle name="Percent 16 6 5 3" xfId="10406"/>
    <cellStyle name="Percent 16 6 5 4" xfId="10407"/>
    <cellStyle name="Percent 16 6 6" xfId="10408"/>
    <cellStyle name="Percent 16 6 6 2" xfId="10409"/>
    <cellStyle name="Percent 16 6 6 3" xfId="10410"/>
    <cellStyle name="Percent 16 6 6 4" xfId="10411"/>
    <cellStyle name="Percent 16 6 7" xfId="10412"/>
    <cellStyle name="Percent 16 6 7 2" xfId="10413"/>
    <cellStyle name="Percent 16 6 7 3" xfId="10414"/>
    <cellStyle name="Percent 16 6 7 4" xfId="10415"/>
    <cellStyle name="Percent 16 6 8" xfId="10416"/>
    <cellStyle name="Percent 16 6 8 2" xfId="10417"/>
    <cellStyle name="Percent 16 6 8 3" xfId="10418"/>
    <cellStyle name="Percent 16 6 8 4" xfId="10419"/>
    <cellStyle name="Percent 16 6 9" xfId="10420"/>
    <cellStyle name="Percent 16 6 9 2" xfId="10421"/>
    <cellStyle name="Percent 16 6 9 3" xfId="10422"/>
    <cellStyle name="Percent 16 6 9 4" xfId="10423"/>
    <cellStyle name="Percent 16 7" xfId="10424"/>
    <cellStyle name="Percent 16 7 10" xfId="10425"/>
    <cellStyle name="Percent 16 7 10 2" xfId="10426"/>
    <cellStyle name="Percent 16 7 10 3" xfId="10427"/>
    <cellStyle name="Percent 16 7 10 4" xfId="10428"/>
    <cellStyle name="Percent 16 7 11" xfId="10429"/>
    <cellStyle name="Percent 16 7 11 2" xfId="10430"/>
    <cellStyle name="Percent 16 7 11 3" xfId="10431"/>
    <cellStyle name="Percent 16 7 11 4" xfId="10432"/>
    <cellStyle name="Percent 16 7 12" xfId="10433"/>
    <cellStyle name="Percent 16 7 12 2" xfId="10434"/>
    <cellStyle name="Percent 16 7 12 3" xfId="10435"/>
    <cellStyle name="Percent 16 7 12 4" xfId="10436"/>
    <cellStyle name="Percent 16 7 13" xfId="10437"/>
    <cellStyle name="Percent 16 7 13 2" xfId="10438"/>
    <cellStyle name="Percent 16 7 13 3" xfId="10439"/>
    <cellStyle name="Percent 16 7 13 4" xfId="10440"/>
    <cellStyle name="Percent 16 7 14" xfId="10441"/>
    <cellStyle name="Percent 16 7 14 2" xfId="10442"/>
    <cellStyle name="Percent 16 7 14 3" xfId="10443"/>
    <cellStyle name="Percent 16 7 14 4" xfId="10444"/>
    <cellStyle name="Percent 16 7 15" xfId="10445"/>
    <cellStyle name="Percent 16 7 15 2" xfId="10446"/>
    <cellStyle name="Percent 16 7 15 3" xfId="10447"/>
    <cellStyle name="Percent 16 7 15 4" xfId="10448"/>
    <cellStyle name="Percent 16 7 16" xfId="10449"/>
    <cellStyle name="Percent 16 7 16 2" xfId="10450"/>
    <cellStyle name="Percent 16 7 16 3" xfId="10451"/>
    <cellStyle name="Percent 16 7 16 4" xfId="10452"/>
    <cellStyle name="Percent 16 7 17" xfId="10453"/>
    <cellStyle name="Percent 16 7 17 2" xfId="10454"/>
    <cellStyle name="Percent 16 7 17 3" xfId="10455"/>
    <cellStyle name="Percent 16 7 17 4" xfId="10456"/>
    <cellStyle name="Percent 16 7 18" xfId="10457"/>
    <cellStyle name="Percent 16 7 18 2" xfId="10458"/>
    <cellStyle name="Percent 16 7 18 3" xfId="10459"/>
    <cellStyle name="Percent 16 7 18 4" xfId="10460"/>
    <cellStyle name="Percent 16 7 19" xfId="10461"/>
    <cellStyle name="Percent 16 7 19 2" xfId="10462"/>
    <cellStyle name="Percent 16 7 19 3" xfId="10463"/>
    <cellStyle name="Percent 16 7 19 4" xfId="10464"/>
    <cellStyle name="Percent 16 7 2" xfId="10465"/>
    <cellStyle name="Percent 16 7 2 2" xfId="10466"/>
    <cellStyle name="Percent 16 7 2 2 2" xfId="10467"/>
    <cellStyle name="Percent 16 7 2 2 3" xfId="10468"/>
    <cellStyle name="Percent 16 7 2 2 4" xfId="10469"/>
    <cellStyle name="Percent 16 7 2 3" xfId="10470"/>
    <cellStyle name="Percent 16 7 2 3 2" xfId="10471"/>
    <cellStyle name="Percent 16 7 2 3 3" xfId="10472"/>
    <cellStyle name="Percent 16 7 2 3 4" xfId="10473"/>
    <cellStyle name="Percent 16 7 2 4" xfId="10474"/>
    <cellStyle name="Percent 16 7 2 5" xfId="10475"/>
    <cellStyle name="Percent 16 7 2 6" xfId="10476"/>
    <cellStyle name="Percent 16 7 20" xfId="10477"/>
    <cellStyle name="Percent 16 7 21" xfId="10478"/>
    <cellStyle name="Percent 16 7 22" xfId="10479"/>
    <cellStyle name="Percent 16 7 3" xfId="10480"/>
    <cellStyle name="Percent 16 7 3 2" xfId="10481"/>
    <cellStyle name="Percent 16 7 3 2 2" xfId="10482"/>
    <cellStyle name="Percent 16 7 3 2 3" xfId="10483"/>
    <cellStyle name="Percent 16 7 3 2 4" xfId="10484"/>
    <cellStyle name="Percent 16 7 3 3" xfId="10485"/>
    <cellStyle name="Percent 16 7 3 3 2" xfId="10486"/>
    <cellStyle name="Percent 16 7 3 3 3" xfId="10487"/>
    <cellStyle name="Percent 16 7 3 3 4" xfId="10488"/>
    <cellStyle name="Percent 16 7 3 4" xfId="10489"/>
    <cellStyle name="Percent 16 7 3 5" xfId="10490"/>
    <cellStyle name="Percent 16 7 3 6" xfId="10491"/>
    <cellStyle name="Percent 16 7 4" xfId="10492"/>
    <cellStyle name="Percent 16 7 4 2" xfId="10493"/>
    <cellStyle name="Percent 16 7 4 3" xfId="10494"/>
    <cellStyle name="Percent 16 7 4 4" xfId="10495"/>
    <cellStyle name="Percent 16 7 5" xfId="10496"/>
    <cellStyle name="Percent 16 7 5 2" xfId="10497"/>
    <cellStyle name="Percent 16 7 5 3" xfId="10498"/>
    <cellStyle name="Percent 16 7 5 4" xfId="10499"/>
    <cellStyle name="Percent 16 7 6" xfId="10500"/>
    <cellStyle name="Percent 16 7 6 2" xfId="10501"/>
    <cellStyle name="Percent 16 7 6 3" xfId="10502"/>
    <cellStyle name="Percent 16 7 6 4" xfId="10503"/>
    <cellStyle name="Percent 16 7 7" xfId="10504"/>
    <cellStyle name="Percent 16 7 7 2" xfId="10505"/>
    <cellStyle name="Percent 16 7 7 3" xfId="10506"/>
    <cellStyle name="Percent 16 7 7 4" xfId="10507"/>
    <cellStyle name="Percent 16 7 8" xfId="10508"/>
    <cellStyle name="Percent 16 7 8 2" xfId="10509"/>
    <cellStyle name="Percent 16 7 8 3" xfId="10510"/>
    <cellStyle name="Percent 16 7 8 4" xfId="10511"/>
    <cellStyle name="Percent 16 7 9" xfId="10512"/>
    <cellStyle name="Percent 16 7 9 2" xfId="10513"/>
    <cellStyle name="Percent 16 7 9 3" xfId="10514"/>
    <cellStyle name="Percent 16 7 9 4" xfId="10515"/>
    <cellStyle name="Percent 16 8" xfId="10516"/>
    <cellStyle name="Percent 16 8 10" xfId="10517"/>
    <cellStyle name="Percent 16 8 10 2" xfId="10518"/>
    <cellStyle name="Percent 16 8 10 3" xfId="10519"/>
    <cellStyle name="Percent 16 8 10 4" xfId="10520"/>
    <cellStyle name="Percent 16 8 11" xfId="10521"/>
    <cellStyle name="Percent 16 8 11 2" xfId="10522"/>
    <cellStyle name="Percent 16 8 11 3" xfId="10523"/>
    <cellStyle name="Percent 16 8 11 4" xfId="10524"/>
    <cellStyle name="Percent 16 8 12" xfId="10525"/>
    <cellStyle name="Percent 16 8 12 2" xfId="10526"/>
    <cellStyle name="Percent 16 8 12 3" xfId="10527"/>
    <cellStyle name="Percent 16 8 12 4" xfId="10528"/>
    <cellStyle name="Percent 16 8 13" xfId="10529"/>
    <cellStyle name="Percent 16 8 13 2" xfId="10530"/>
    <cellStyle name="Percent 16 8 13 3" xfId="10531"/>
    <cellStyle name="Percent 16 8 13 4" xfId="10532"/>
    <cellStyle name="Percent 16 8 14" xfId="10533"/>
    <cellStyle name="Percent 16 8 14 2" xfId="10534"/>
    <cellStyle name="Percent 16 8 14 3" xfId="10535"/>
    <cellStyle name="Percent 16 8 14 4" xfId="10536"/>
    <cellStyle name="Percent 16 8 15" xfId="10537"/>
    <cellStyle name="Percent 16 8 15 2" xfId="10538"/>
    <cellStyle name="Percent 16 8 15 3" xfId="10539"/>
    <cellStyle name="Percent 16 8 15 4" xfId="10540"/>
    <cellStyle name="Percent 16 8 16" xfId="10541"/>
    <cellStyle name="Percent 16 8 16 2" xfId="10542"/>
    <cellStyle name="Percent 16 8 16 3" xfId="10543"/>
    <cellStyle name="Percent 16 8 16 4" xfId="10544"/>
    <cellStyle name="Percent 16 8 17" xfId="10545"/>
    <cellStyle name="Percent 16 8 17 2" xfId="10546"/>
    <cellStyle name="Percent 16 8 17 3" xfId="10547"/>
    <cellStyle name="Percent 16 8 17 4" xfId="10548"/>
    <cellStyle name="Percent 16 8 18" xfId="10549"/>
    <cellStyle name="Percent 16 8 19" xfId="10550"/>
    <cellStyle name="Percent 16 8 2" xfId="10551"/>
    <cellStyle name="Percent 16 8 2 2" xfId="10552"/>
    <cellStyle name="Percent 16 8 2 3" xfId="10553"/>
    <cellStyle name="Percent 16 8 2 4" xfId="10554"/>
    <cellStyle name="Percent 16 8 20" xfId="10555"/>
    <cellStyle name="Percent 16 8 3" xfId="10556"/>
    <cellStyle name="Percent 16 8 3 2" xfId="10557"/>
    <cellStyle name="Percent 16 8 3 3" xfId="10558"/>
    <cellStyle name="Percent 16 8 3 4" xfId="10559"/>
    <cellStyle name="Percent 16 8 4" xfId="10560"/>
    <cellStyle name="Percent 16 8 4 2" xfId="10561"/>
    <cellStyle name="Percent 16 8 4 3" xfId="10562"/>
    <cellStyle name="Percent 16 8 4 4" xfId="10563"/>
    <cellStyle name="Percent 16 8 5" xfId="10564"/>
    <cellStyle name="Percent 16 8 5 2" xfId="10565"/>
    <cellStyle name="Percent 16 8 5 3" xfId="10566"/>
    <cellStyle name="Percent 16 8 5 4" xfId="10567"/>
    <cellStyle name="Percent 16 8 6" xfId="10568"/>
    <cellStyle name="Percent 16 8 6 2" xfId="10569"/>
    <cellStyle name="Percent 16 8 6 3" xfId="10570"/>
    <cellStyle name="Percent 16 8 6 4" xfId="10571"/>
    <cellStyle name="Percent 16 8 7" xfId="10572"/>
    <cellStyle name="Percent 16 8 7 2" xfId="10573"/>
    <cellStyle name="Percent 16 8 7 3" xfId="10574"/>
    <cellStyle name="Percent 16 8 7 4" xfId="10575"/>
    <cellStyle name="Percent 16 8 8" xfId="10576"/>
    <cellStyle name="Percent 16 8 8 2" xfId="10577"/>
    <cellStyle name="Percent 16 8 8 3" xfId="10578"/>
    <cellStyle name="Percent 16 8 8 4" xfId="10579"/>
    <cellStyle name="Percent 16 8 9" xfId="10580"/>
    <cellStyle name="Percent 16 8 9 2" xfId="10581"/>
    <cellStyle name="Percent 16 8 9 3" xfId="10582"/>
    <cellStyle name="Percent 16 8 9 4" xfId="10583"/>
    <cellStyle name="Percent 16 9" xfId="10584"/>
    <cellStyle name="Percent 16 9 10" xfId="10585"/>
    <cellStyle name="Percent 16 9 10 2" xfId="10586"/>
    <cellStyle name="Percent 16 9 10 3" xfId="10587"/>
    <cellStyle name="Percent 16 9 10 4" xfId="10588"/>
    <cellStyle name="Percent 16 9 11" xfId="10589"/>
    <cellStyle name="Percent 16 9 11 2" xfId="10590"/>
    <cellStyle name="Percent 16 9 11 3" xfId="10591"/>
    <cellStyle name="Percent 16 9 11 4" xfId="10592"/>
    <cellStyle name="Percent 16 9 12" xfId="10593"/>
    <cellStyle name="Percent 16 9 12 2" xfId="10594"/>
    <cellStyle name="Percent 16 9 12 3" xfId="10595"/>
    <cellStyle name="Percent 16 9 12 4" xfId="10596"/>
    <cellStyle name="Percent 16 9 13" xfId="10597"/>
    <cellStyle name="Percent 16 9 13 2" xfId="10598"/>
    <cellStyle name="Percent 16 9 13 3" xfId="10599"/>
    <cellStyle name="Percent 16 9 13 4" xfId="10600"/>
    <cellStyle name="Percent 16 9 14" xfId="10601"/>
    <cellStyle name="Percent 16 9 14 2" xfId="10602"/>
    <cellStyle name="Percent 16 9 14 3" xfId="10603"/>
    <cellStyle name="Percent 16 9 14 4" xfId="10604"/>
    <cellStyle name="Percent 16 9 15" xfId="10605"/>
    <cellStyle name="Percent 16 9 15 2" xfId="10606"/>
    <cellStyle name="Percent 16 9 15 3" xfId="10607"/>
    <cellStyle name="Percent 16 9 15 4" xfId="10608"/>
    <cellStyle name="Percent 16 9 16" xfId="10609"/>
    <cellStyle name="Percent 16 9 16 2" xfId="10610"/>
    <cellStyle name="Percent 16 9 16 3" xfId="10611"/>
    <cellStyle name="Percent 16 9 16 4" xfId="10612"/>
    <cellStyle name="Percent 16 9 17" xfId="10613"/>
    <cellStyle name="Percent 16 9 17 2" xfId="10614"/>
    <cellStyle name="Percent 16 9 17 3" xfId="10615"/>
    <cellStyle name="Percent 16 9 17 4" xfId="10616"/>
    <cellStyle name="Percent 16 9 18" xfId="10617"/>
    <cellStyle name="Percent 16 9 19" xfId="10618"/>
    <cellStyle name="Percent 16 9 2" xfId="10619"/>
    <cellStyle name="Percent 16 9 2 2" xfId="10620"/>
    <cellStyle name="Percent 16 9 2 3" xfId="10621"/>
    <cellStyle name="Percent 16 9 2 4" xfId="10622"/>
    <cellStyle name="Percent 16 9 20" xfId="10623"/>
    <cellStyle name="Percent 16 9 3" xfId="10624"/>
    <cellStyle name="Percent 16 9 3 2" xfId="10625"/>
    <cellStyle name="Percent 16 9 3 3" xfId="10626"/>
    <cellStyle name="Percent 16 9 3 4" xfId="10627"/>
    <cellStyle name="Percent 16 9 4" xfId="10628"/>
    <cellStyle name="Percent 16 9 4 2" xfId="10629"/>
    <cellStyle name="Percent 16 9 4 3" xfId="10630"/>
    <cellStyle name="Percent 16 9 4 4" xfId="10631"/>
    <cellStyle name="Percent 16 9 5" xfId="10632"/>
    <cellStyle name="Percent 16 9 5 2" xfId="10633"/>
    <cellStyle name="Percent 16 9 5 3" xfId="10634"/>
    <cellStyle name="Percent 16 9 5 4" xfId="10635"/>
    <cellStyle name="Percent 16 9 6" xfId="10636"/>
    <cellStyle name="Percent 16 9 6 2" xfId="10637"/>
    <cellStyle name="Percent 16 9 6 3" xfId="10638"/>
    <cellStyle name="Percent 16 9 6 4" xfId="10639"/>
    <cellStyle name="Percent 16 9 7" xfId="10640"/>
    <cellStyle name="Percent 16 9 7 2" xfId="10641"/>
    <cellStyle name="Percent 16 9 7 3" xfId="10642"/>
    <cellStyle name="Percent 16 9 7 4" xfId="10643"/>
    <cellStyle name="Percent 16 9 8" xfId="10644"/>
    <cellStyle name="Percent 16 9 8 2" xfId="10645"/>
    <cellStyle name="Percent 16 9 8 3" xfId="10646"/>
    <cellStyle name="Percent 16 9 8 4" xfId="10647"/>
    <cellStyle name="Percent 16 9 9" xfId="10648"/>
    <cellStyle name="Percent 16 9 9 2" xfId="10649"/>
    <cellStyle name="Percent 16 9 9 3" xfId="10650"/>
    <cellStyle name="Percent 16 9 9 4" xfId="10651"/>
    <cellStyle name="Percent 17" xfId="10652"/>
    <cellStyle name="Percent 17 10" xfId="10653"/>
    <cellStyle name="Percent 17 10 2" xfId="10654"/>
    <cellStyle name="Percent 17 10 3" xfId="10655"/>
    <cellStyle name="Percent 17 11" xfId="10656"/>
    <cellStyle name="Percent 17 12" xfId="10657"/>
    <cellStyle name="Percent 17 2" xfId="10658"/>
    <cellStyle name="Percent 17 2 2" xfId="10659"/>
    <cellStyle name="Percent 17 2 3" xfId="10660"/>
    <cellStyle name="Percent 17 2 4" xfId="10661"/>
    <cellStyle name="Percent 17 2 5" xfId="10662"/>
    <cellStyle name="Percent 17 3" xfId="10663"/>
    <cellStyle name="Percent 17 3 2" xfId="10664"/>
    <cellStyle name="Percent 17 3 3" xfId="10665"/>
    <cellStyle name="Percent 17 3 4" xfId="10666"/>
    <cellStyle name="Percent 17 4" xfId="10667"/>
    <cellStyle name="Percent 17 4 2" xfId="10668"/>
    <cellStyle name="Percent 17 4 3" xfId="10669"/>
    <cellStyle name="Percent 17 4 4" xfId="10670"/>
    <cellStyle name="Percent 17 5" xfId="10671"/>
    <cellStyle name="Percent 17 5 2" xfId="10672"/>
    <cellStyle name="Percent 17 5 3" xfId="10673"/>
    <cellStyle name="Percent 17 5 4" xfId="10674"/>
    <cellStyle name="Percent 17 6" xfId="10675"/>
    <cellStyle name="Percent 17 6 2" xfId="10676"/>
    <cellStyle name="Percent 17 6 3" xfId="10677"/>
    <cellStyle name="Percent 17 6 4" xfId="10678"/>
    <cellStyle name="Percent 17 7" xfId="10679"/>
    <cellStyle name="Percent 17 7 2" xfId="10680"/>
    <cellStyle name="Percent 17 7 2 2" xfId="10681"/>
    <cellStyle name="Percent 17 7 2 3" xfId="10682"/>
    <cellStyle name="Percent 17 7 2 4" xfId="10683"/>
    <cellStyle name="Percent 17 7 3" xfId="10684"/>
    <cellStyle name="Percent 17 7 3 2" xfId="10685"/>
    <cellStyle name="Percent 17 7 3 3" xfId="10686"/>
    <cellStyle name="Percent 17 7 3 4" xfId="10687"/>
    <cellStyle name="Percent 17 7 4" xfId="10688"/>
    <cellStyle name="Percent 17 7 5" xfId="10689"/>
    <cellStyle name="Percent 17 7 6" xfId="10690"/>
    <cellStyle name="Percent 17 8" xfId="10691"/>
    <cellStyle name="Percent 17 8 2" xfId="10692"/>
    <cellStyle name="Percent 17 8 2 2" xfId="10693"/>
    <cellStyle name="Percent 17 8 2 3" xfId="10694"/>
    <cellStyle name="Percent 17 8 2 4" xfId="10695"/>
    <cellStyle name="Percent 17 8 3" xfId="10696"/>
    <cellStyle name="Percent 17 8 4" xfId="10697"/>
    <cellStyle name="Percent 17 8 5" xfId="10698"/>
    <cellStyle name="Percent 17 9" xfId="10699"/>
    <cellStyle name="Percent 17 9 2" xfId="10700"/>
    <cellStyle name="Percent 17 9 3" xfId="10701"/>
    <cellStyle name="Percent 17 9 4" xfId="10702"/>
    <cellStyle name="Percent 17 9 5" xfId="10703"/>
    <cellStyle name="Percent 17 9 6" xfId="10704"/>
    <cellStyle name="Percent 17 9 7" xfId="10705"/>
    <cellStyle name="Percent 17 9 8" xfId="10706"/>
    <cellStyle name="Percent 18" xfId="10707"/>
    <cellStyle name="Percent 18 2" xfId="10708"/>
    <cellStyle name="Percent 18 2 2" xfId="10709"/>
    <cellStyle name="Percent 18 3" xfId="10710"/>
    <cellStyle name="Percent 18 4" xfId="10711"/>
    <cellStyle name="Percent 18 5" xfId="10712"/>
    <cellStyle name="Percent 18 6" xfId="10713"/>
    <cellStyle name="Percent 19" xfId="10714"/>
    <cellStyle name="Percent 19 2" xfId="10715"/>
    <cellStyle name="Percent 19 2 2" xfId="10716"/>
    <cellStyle name="Percent 19 2 3" xfId="10717"/>
    <cellStyle name="Percent 19 2 4" xfId="10718"/>
    <cellStyle name="Percent 19 3" xfId="10719"/>
    <cellStyle name="Percent 19 4" xfId="10720"/>
    <cellStyle name="Percent 19 5" xfId="10721"/>
    <cellStyle name="Percent 2" xfId="10722"/>
    <cellStyle name="Percent 2 10" xfId="10723"/>
    <cellStyle name="Percent 2 10 10" xfId="10724"/>
    <cellStyle name="Percent 2 10 11" xfId="10725"/>
    <cellStyle name="Percent 2 10 2" xfId="10726"/>
    <cellStyle name="Percent 2 10 2 2" xfId="10727"/>
    <cellStyle name="Percent 2 10 2 3" xfId="10728"/>
    <cellStyle name="Percent 2 10 2 4" xfId="10729"/>
    <cellStyle name="Percent 2 10 3" xfId="10730"/>
    <cellStyle name="Percent 2 10 3 2" xfId="10731"/>
    <cellStyle name="Percent 2 10 3 3" xfId="10732"/>
    <cellStyle name="Percent 2 10 3 4" xfId="10733"/>
    <cellStyle name="Percent 2 10 4" xfId="10734"/>
    <cellStyle name="Percent 2 10 4 2" xfId="10735"/>
    <cellStyle name="Percent 2 10 4 3" xfId="10736"/>
    <cellStyle name="Percent 2 10 4 4" xfId="10737"/>
    <cellStyle name="Percent 2 10 5" xfId="10738"/>
    <cellStyle name="Percent 2 10 5 2" xfId="10739"/>
    <cellStyle name="Percent 2 10 5 3" xfId="10740"/>
    <cellStyle name="Percent 2 10 5 4" xfId="10741"/>
    <cellStyle name="Percent 2 10 6" xfId="10742"/>
    <cellStyle name="Percent 2 10 6 2" xfId="10743"/>
    <cellStyle name="Percent 2 10 6 3" xfId="10744"/>
    <cellStyle name="Percent 2 10 6 4" xfId="10745"/>
    <cellStyle name="Percent 2 10 7" xfId="10746"/>
    <cellStyle name="Percent 2 10 7 2" xfId="10747"/>
    <cellStyle name="Percent 2 10 7 3" xfId="10748"/>
    <cellStyle name="Percent 2 10 7 4" xfId="10749"/>
    <cellStyle name="Percent 2 10 8" xfId="10750"/>
    <cellStyle name="Percent 2 10 8 2" xfId="10751"/>
    <cellStyle name="Percent 2 10 8 3" xfId="10752"/>
    <cellStyle name="Percent 2 10 8 4" xfId="10753"/>
    <cellStyle name="Percent 2 10 9" xfId="10754"/>
    <cellStyle name="Percent 2 11" xfId="10755"/>
    <cellStyle name="Percent 2 11 10" xfId="10756"/>
    <cellStyle name="Percent 2 11 11" xfId="10757"/>
    <cellStyle name="Percent 2 11 2" xfId="10758"/>
    <cellStyle name="Percent 2 11 2 2" xfId="10759"/>
    <cellStyle name="Percent 2 11 2 3" xfId="10760"/>
    <cellStyle name="Percent 2 11 2 4" xfId="10761"/>
    <cellStyle name="Percent 2 11 3" xfId="10762"/>
    <cellStyle name="Percent 2 11 3 2" xfId="10763"/>
    <cellStyle name="Percent 2 11 3 3" xfId="10764"/>
    <cellStyle name="Percent 2 11 3 4" xfId="10765"/>
    <cellStyle name="Percent 2 11 4" xfId="10766"/>
    <cellStyle name="Percent 2 11 4 2" xfId="10767"/>
    <cellStyle name="Percent 2 11 4 3" xfId="10768"/>
    <cellStyle name="Percent 2 11 4 4" xfId="10769"/>
    <cellStyle name="Percent 2 11 5" xfId="10770"/>
    <cellStyle name="Percent 2 11 5 2" xfId="10771"/>
    <cellStyle name="Percent 2 11 5 3" xfId="10772"/>
    <cellStyle name="Percent 2 11 5 4" xfId="10773"/>
    <cellStyle name="Percent 2 11 6" xfId="10774"/>
    <cellStyle name="Percent 2 11 6 2" xfId="10775"/>
    <cellStyle name="Percent 2 11 6 3" xfId="10776"/>
    <cellStyle name="Percent 2 11 6 4" xfId="10777"/>
    <cellStyle name="Percent 2 11 7" xfId="10778"/>
    <cellStyle name="Percent 2 11 7 2" xfId="10779"/>
    <cellStyle name="Percent 2 11 7 3" xfId="10780"/>
    <cellStyle name="Percent 2 11 7 4" xfId="10781"/>
    <cellStyle name="Percent 2 11 8" xfId="10782"/>
    <cellStyle name="Percent 2 11 8 2" xfId="10783"/>
    <cellStyle name="Percent 2 11 8 3" xfId="10784"/>
    <cellStyle name="Percent 2 11 8 4" xfId="10785"/>
    <cellStyle name="Percent 2 11 9" xfId="10786"/>
    <cellStyle name="Percent 2 12" xfId="10787"/>
    <cellStyle name="Percent 2 12 2" xfId="10788"/>
    <cellStyle name="Percent 2 12 3" xfId="10789"/>
    <cellStyle name="Percent 2 12 4" xfId="10790"/>
    <cellStyle name="Percent 2 13" xfId="10791"/>
    <cellStyle name="Percent 2 13 2" xfId="10792"/>
    <cellStyle name="Percent 2 13 3" xfId="10793"/>
    <cellStyle name="Percent 2 13 4" xfId="10794"/>
    <cellStyle name="Percent 2 14" xfId="10795"/>
    <cellStyle name="Percent 2 14 2" xfId="10796"/>
    <cellStyle name="Percent 2 14 3" xfId="10797"/>
    <cellStyle name="Percent 2 14 4" xfId="10798"/>
    <cellStyle name="Percent 2 15" xfId="10799"/>
    <cellStyle name="Percent 2 15 2" xfId="10800"/>
    <cellStyle name="Percent 2 15 3" xfId="10801"/>
    <cellStyle name="Percent 2 15 4" xfId="10802"/>
    <cellStyle name="Percent 2 16" xfId="10803"/>
    <cellStyle name="Percent 2 16 2" xfId="10804"/>
    <cellStyle name="Percent 2 16 3" xfId="10805"/>
    <cellStyle name="Percent 2 16 4" xfId="10806"/>
    <cellStyle name="Percent 2 17" xfId="10807"/>
    <cellStyle name="Percent 2 17 2" xfId="10808"/>
    <cellStyle name="Percent 2 17 3" xfId="10809"/>
    <cellStyle name="Percent 2 17 4" xfId="10810"/>
    <cellStyle name="Percent 2 18" xfId="10811"/>
    <cellStyle name="Percent 2 18 2" xfId="10812"/>
    <cellStyle name="Percent 2 18 3" xfId="10813"/>
    <cellStyle name="Percent 2 18 4" xfId="10814"/>
    <cellStyle name="Percent 2 19" xfId="10815"/>
    <cellStyle name="Percent 2 19 2" xfId="10816"/>
    <cellStyle name="Percent 2 19 2 2" xfId="10817"/>
    <cellStyle name="Percent 2 19 3" xfId="10818"/>
    <cellStyle name="Percent 2 19 4" xfId="10819"/>
    <cellStyle name="Percent 2 19 5" xfId="10820"/>
    <cellStyle name="Percent 2 2" xfId="10821"/>
    <cellStyle name="Percent 2 2 10" xfId="10822"/>
    <cellStyle name="Percent 2 2 11" xfId="10823"/>
    <cellStyle name="Percent 2 2 12" xfId="10824"/>
    <cellStyle name="Percent 2 2 2" xfId="10825"/>
    <cellStyle name="Percent 2 2 2 2" xfId="10826"/>
    <cellStyle name="Percent 2 2 2 3" xfId="10827"/>
    <cellStyle name="Percent 2 2 2 4" xfId="10828"/>
    <cellStyle name="Percent 2 2 3" xfId="10829"/>
    <cellStyle name="Percent 2 2 3 2" xfId="10830"/>
    <cellStyle name="Percent 2 2 3 2 2" xfId="10831"/>
    <cellStyle name="Percent 2 2 3 2 3" xfId="10832"/>
    <cellStyle name="Percent 2 2 3 2 4" xfId="10833"/>
    <cellStyle name="Percent 2 2 3 3" xfId="10834"/>
    <cellStyle name="Percent 2 2 3 3 2" xfId="10835"/>
    <cellStyle name="Percent 2 2 3 3 3" xfId="10836"/>
    <cellStyle name="Percent 2 2 3 3 4" xfId="10837"/>
    <cellStyle name="Percent 2 2 3 4" xfId="10838"/>
    <cellStyle name="Percent 2 2 3 4 2" xfId="10839"/>
    <cellStyle name="Percent 2 2 3 4 2 2" xfId="10840"/>
    <cellStyle name="Percent 2 2 3 4 2 3" xfId="10841"/>
    <cellStyle name="Percent 2 2 3 4 2 4" xfId="10842"/>
    <cellStyle name="Percent 2 2 3 4 3" xfId="10843"/>
    <cellStyle name="Percent 2 2 3 4 4" xfId="10844"/>
    <cellStyle name="Percent 2 2 3 4 5" xfId="10845"/>
    <cellStyle name="Percent 2 2 3 5" xfId="10846"/>
    <cellStyle name="Percent 2 2 3 6" xfId="10847"/>
    <cellStyle name="Percent 2 2 3 7" xfId="10848"/>
    <cellStyle name="Percent 2 2 4" xfId="10849"/>
    <cellStyle name="Percent 2 2 4 2" xfId="10850"/>
    <cellStyle name="Percent 2 2 4 2 2" xfId="10851"/>
    <cellStyle name="Percent 2 2 4 2 3" xfId="10852"/>
    <cellStyle name="Percent 2 2 4 2 4" xfId="10853"/>
    <cellStyle name="Percent 2 2 4 3" xfId="10854"/>
    <cellStyle name="Percent 2 2 4 3 2" xfId="10855"/>
    <cellStyle name="Percent 2 2 4 3 3" xfId="10856"/>
    <cellStyle name="Percent 2 2 4 3 4" xfId="10857"/>
    <cellStyle name="Percent 2 2 4 4" xfId="10858"/>
    <cellStyle name="Percent 2 2 4 5" xfId="10859"/>
    <cellStyle name="Percent 2 2 4 6" xfId="10860"/>
    <cellStyle name="Percent 2 2 4 7" xfId="10861"/>
    <cellStyle name="Percent 2 2 5" xfId="10862"/>
    <cellStyle name="Percent 2 2 5 2" xfId="10863"/>
    <cellStyle name="Percent 2 2 5 3" xfId="10864"/>
    <cellStyle name="Percent 2 2 5 4" xfId="10865"/>
    <cellStyle name="Percent 2 2 6" xfId="10866"/>
    <cellStyle name="Percent 2 2 6 2" xfId="10867"/>
    <cellStyle name="Percent 2 2 6 2 2" xfId="10868"/>
    <cellStyle name="Percent 2 2 6 2 3" xfId="10869"/>
    <cellStyle name="Percent 2 2 6 2 4" xfId="10870"/>
    <cellStyle name="Percent 2 2 6 3" xfId="10871"/>
    <cellStyle name="Percent 2 2 6 3 2" xfId="10872"/>
    <cellStyle name="Percent 2 2 6 3 3" xfId="10873"/>
    <cellStyle name="Percent 2 2 6 3 4" xfId="10874"/>
    <cellStyle name="Percent 2 2 6 4" xfId="10875"/>
    <cellStyle name="Percent 2 2 6 5" xfId="10876"/>
    <cellStyle name="Percent 2 2 6 6" xfId="10877"/>
    <cellStyle name="Percent 2 2 6 7" xfId="10878"/>
    <cellStyle name="Percent 2 2 7" xfId="10879"/>
    <cellStyle name="Percent 2 2 7 2" xfId="10880"/>
    <cellStyle name="Percent 2 2 7 2 2" xfId="10881"/>
    <cellStyle name="Percent 2 2 7 2 3" xfId="10882"/>
    <cellStyle name="Percent 2 2 7 2 4" xfId="10883"/>
    <cellStyle name="Percent 2 2 7 3" xfId="10884"/>
    <cellStyle name="Percent 2 2 7 3 2" xfId="10885"/>
    <cellStyle name="Percent 2 2 7 3 3" xfId="10886"/>
    <cellStyle name="Percent 2 2 7 3 4" xfId="10887"/>
    <cellStyle name="Percent 2 2 7 4" xfId="10888"/>
    <cellStyle name="Percent 2 2 7 5" xfId="10889"/>
    <cellStyle name="Percent 2 2 7 6" xfId="10890"/>
    <cellStyle name="Percent 2 2 7 7" xfId="10891"/>
    <cellStyle name="Percent 2 2 8" xfId="10892"/>
    <cellStyle name="Percent 2 2 8 2" xfId="10893"/>
    <cellStyle name="Percent 2 2 8 3" xfId="10894"/>
    <cellStyle name="Percent 2 2 8 4" xfId="10895"/>
    <cellStyle name="Percent 2 2 9" xfId="10896"/>
    <cellStyle name="Percent 2 2 9 2" xfId="10897"/>
    <cellStyle name="Percent 2 2 9 3" xfId="10898"/>
    <cellStyle name="Percent 2 2 9 4" xfId="10899"/>
    <cellStyle name="Percent 2 20" xfId="10900"/>
    <cellStyle name="Percent 2 20 2" xfId="10901"/>
    <cellStyle name="Percent 2 20 2 2" xfId="10902"/>
    <cellStyle name="Percent 2 20 2 3" xfId="10903"/>
    <cellStyle name="Percent 2 20 2 4" xfId="10904"/>
    <cellStyle name="Percent 2 20 3" xfId="10905"/>
    <cellStyle name="Percent 2 20 4" xfId="10906"/>
    <cellStyle name="Percent 2 20 5" xfId="10907"/>
    <cellStyle name="Percent 2 21" xfId="10908"/>
    <cellStyle name="Percent 2 21 2" xfId="10909"/>
    <cellStyle name="Percent 2 21 3" xfId="10910"/>
    <cellStyle name="Percent 2 21 4" xfId="10911"/>
    <cellStyle name="Percent 2 22" xfId="10912"/>
    <cellStyle name="Percent 2 22 2" xfId="10913"/>
    <cellStyle name="Percent 2 22 3" xfId="10914"/>
    <cellStyle name="Percent 2 22 4" xfId="10915"/>
    <cellStyle name="Percent 2 23" xfId="10916"/>
    <cellStyle name="Percent 2 23 2" xfId="10917"/>
    <cellStyle name="Percent 2 23 3" xfId="10918"/>
    <cellStyle name="Percent 2 23 4" xfId="10919"/>
    <cellStyle name="Percent 2 24" xfId="10920"/>
    <cellStyle name="Percent 2 24 2" xfId="10921"/>
    <cellStyle name="Percent 2 24 3" xfId="10922"/>
    <cellStyle name="Percent 2 24 4" xfId="10923"/>
    <cellStyle name="Percent 2 25" xfId="10924"/>
    <cellStyle name="Percent 2 25 2" xfId="10925"/>
    <cellStyle name="Percent 2 25 3" xfId="10926"/>
    <cellStyle name="Percent 2 25 4" xfId="10927"/>
    <cellStyle name="Percent 2 26" xfId="10928"/>
    <cellStyle name="Percent 2 26 2" xfId="10929"/>
    <cellStyle name="Percent 2 26 3" xfId="10930"/>
    <cellStyle name="Percent 2 26 4" xfId="10931"/>
    <cellStyle name="Percent 2 27" xfId="10932"/>
    <cellStyle name="Percent 2 27 2" xfId="10933"/>
    <cellStyle name="Percent 2 27 3" xfId="10934"/>
    <cellStyle name="Percent 2 27 4" xfId="10935"/>
    <cellStyle name="Percent 2 28" xfId="10936"/>
    <cellStyle name="Percent 2 28 2" xfId="10937"/>
    <cellStyle name="Percent 2 28 3" xfId="10938"/>
    <cellStyle name="Percent 2 28 4" xfId="10939"/>
    <cellStyle name="Percent 2 29" xfId="10940"/>
    <cellStyle name="Percent 2 29 2" xfId="10941"/>
    <cellStyle name="Percent 2 29 3" xfId="10942"/>
    <cellStyle name="Percent 2 29 4" xfId="10943"/>
    <cellStyle name="Percent 2 3" xfId="10944"/>
    <cellStyle name="Percent 2 3 10" xfId="10945"/>
    <cellStyle name="Percent 2 3 10 2" xfId="10946"/>
    <cellStyle name="Percent 2 3 10 3" xfId="10947"/>
    <cellStyle name="Percent 2 3 10 4" xfId="10948"/>
    <cellStyle name="Percent 2 3 11" xfId="10949"/>
    <cellStyle name="Percent 2 3 11 2" xfId="10950"/>
    <cellStyle name="Percent 2 3 11 3" xfId="10951"/>
    <cellStyle name="Percent 2 3 11 4" xfId="10952"/>
    <cellStyle name="Percent 2 3 12" xfId="10953"/>
    <cellStyle name="Percent 2 3 12 2" xfId="10954"/>
    <cellStyle name="Percent 2 3 12 3" xfId="10955"/>
    <cellStyle name="Percent 2 3 12 4" xfId="10956"/>
    <cellStyle name="Percent 2 3 13" xfId="10957"/>
    <cellStyle name="Percent 2 3 13 2" xfId="10958"/>
    <cellStyle name="Percent 2 3 13 3" xfId="10959"/>
    <cellStyle name="Percent 2 3 13 4" xfId="10960"/>
    <cellStyle name="Percent 2 3 14" xfId="10961"/>
    <cellStyle name="Percent 2 3 14 2" xfId="10962"/>
    <cellStyle name="Percent 2 3 14 3" xfId="10963"/>
    <cellStyle name="Percent 2 3 14 4" xfId="10964"/>
    <cellStyle name="Percent 2 3 15" xfId="10965"/>
    <cellStyle name="Percent 2 3 15 2" xfId="10966"/>
    <cellStyle name="Percent 2 3 15 3" xfId="10967"/>
    <cellStyle name="Percent 2 3 15 4" xfId="10968"/>
    <cellStyle name="Percent 2 3 16" xfId="10969"/>
    <cellStyle name="Percent 2 3 16 2" xfId="10970"/>
    <cellStyle name="Percent 2 3 16 3" xfId="10971"/>
    <cellStyle name="Percent 2 3 16 4" xfId="10972"/>
    <cellStyle name="Percent 2 3 17" xfId="10973"/>
    <cellStyle name="Percent 2 3 18" xfId="10974"/>
    <cellStyle name="Percent 2 3 19" xfId="10975"/>
    <cellStyle name="Percent 2 3 2" xfId="10976"/>
    <cellStyle name="Percent 2 3 2 2" xfId="10977"/>
    <cellStyle name="Percent 2 3 2 3" xfId="10978"/>
    <cellStyle name="Percent 2 3 2 4" xfId="10979"/>
    <cellStyle name="Percent 2 3 3" xfId="10980"/>
    <cellStyle name="Percent 2 3 3 2" xfId="10981"/>
    <cellStyle name="Percent 2 3 3 2 2" xfId="10982"/>
    <cellStyle name="Percent 2 3 3 2 3" xfId="10983"/>
    <cellStyle name="Percent 2 3 3 2 4" xfId="10984"/>
    <cellStyle name="Percent 2 3 3 3" xfId="10985"/>
    <cellStyle name="Percent 2 3 3 3 2" xfId="10986"/>
    <cellStyle name="Percent 2 3 3 3 2 2" xfId="10987"/>
    <cellStyle name="Percent 2 3 3 3 2 3" xfId="10988"/>
    <cellStyle name="Percent 2 3 3 3 2 4" xfId="10989"/>
    <cellStyle name="Percent 2 3 3 3 3" xfId="10990"/>
    <cellStyle name="Percent 2 3 3 3 3 2" xfId="10991"/>
    <cellStyle name="Percent 2 3 3 3 3 3" xfId="10992"/>
    <cellStyle name="Percent 2 3 3 3 3 4" xfId="10993"/>
    <cellStyle name="Percent 2 3 3 3 4" xfId="10994"/>
    <cellStyle name="Percent 2 3 3 3 4 2" xfId="10995"/>
    <cellStyle name="Percent 2 3 3 3 4 2 2" xfId="10996"/>
    <cellStyle name="Percent 2 3 3 3 4 2 3" xfId="10997"/>
    <cellStyle name="Percent 2 3 3 3 4 2 4" xfId="10998"/>
    <cellStyle name="Percent 2 3 3 3 4 3" xfId="10999"/>
    <cellStyle name="Percent 2 3 3 3 4 4" xfId="11000"/>
    <cellStyle name="Percent 2 3 3 3 4 5" xfId="11001"/>
    <cellStyle name="Percent 2 3 3 3 5" xfId="11002"/>
    <cellStyle name="Percent 2 3 3 3 6" xfId="11003"/>
    <cellStyle name="Percent 2 3 3 3 7" xfId="11004"/>
    <cellStyle name="Percent 2 3 3 4" xfId="11005"/>
    <cellStyle name="Percent 2 3 3 5" xfId="11006"/>
    <cellStyle name="Percent 2 3 3 6" xfId="11007"/>
    <cellStyle name="Percent 2 3 4" xfId="11008"/>
    <cellStyle name="Percent 2 3 4 2" xfId="11009"/>
    <cellStyle name="Percent 2 3 4 3" xfId="11010"/>
    <cellStyle name="Percent 2 3 4 4" xfId="11011"/>
    <cellStyle name="Percent 2 3 5" xfId="11012"/>
    <cellStyle name="Percent 2 3 5 2" xfId="11013"/>
    <cellStyle name="Percent 2 3 5 2 2" xfId="11014"/>
    <cellStyle name="Percent 2 3 5 2 3" xfId="11015"/>
    <cellStyle name="Percent 2 3 5 2 4" xfId="11016"/>
    <cellStyle name="Percent 2 3 5 3" xfId="11017"/>
    <cellStyle name="Percent 2 3 5 4" xfId="11018"/>
    <cellStyle name="Percent 2 3 5 5" xfId="11019"/>
    <cellStyle name="Percent 2 3 6" xfId="11020"/>
    <cellStyle name="Percent 2 3 6 2" xfId="11021"/>
    <cellStyle name="Percent 2 3 6 3" xfId="11022"/>
    <cellStyle name="Percent 2 3 6 4" xfId="11023"/>
    <cellStyle name="Percent 2 3 7" xfId="11024"/>
    <cellStyle name="Percent 2 3 7 2" xfId="11025"/>
    <cellStyle name="Percent 2 3 7 3" xfId="11026"/>
    <cellStyle name="Percent 2 3 7 4" xfId="11027"/>
    <cellStyle name="Percent 2 3 8" xfId="11028"/>
    <cellStyle name="Percent 2 3 8 2" xfId="11029"/>
    <cellStyle name="Percent 2 3 8 3" xfId="11030"/>
    <cellStyle name="Percent 2 3 8 4" xfId="11031"/>
    <cellStyle name="Percent 2 3 9" xfId="11032"/>
    <cellStyle name="Percent 2 3 9 2" xfId="11033"/>
    <cellStyle name="Percent 2 3 9 3" xfId="11034"/>
    <cellStyle name="Percent 2 3 9 4" xfId="11035"/>
    <cellStyle name="Percent 2 30" xfId="11036"/>
    <cellStyle name="Percent 2 30 2" xfId="11037"/>
    <cellStyle name="Percent 2 30 3" xfId="11038"/>
    <cellStyle name="Percent 2 30 4" xfId="11039"/>
    <cellStyle name="Percent 2 31" xfId="11040"/>
    <cellStyle name="Percent 2 31 2" xfId="11041"/>
    <cellStyle name="Percent 2 31 3" xfId="11042"/>
    <cellStyle name="Percent 2 31 4" xfId="11043"/>
    <cellStyle name="Percent 2 32" xfId="11044"/>
    <cellStyle name="Percent 2 32 2" xfId="11045"/>
    <cellStyle name="Percent 2 32 3" xfId="11046"/>
    <cellStyle name="Percent 2 32 4" xfId="11047"/>
    <cellStyle name="Percent 2 33" xfId="11048"/>
    <cellStyle name="Percent 2 33 2" xfId="11049"/>
    <cellStyle name="Percent 2 33 3" xfId="11050"/>
    <cellStyle name="Percent 2 33 4" xfId="11051"/>
    <cellStyle name="Percent 2 34" xfId="11052"/>
    <cellStyle name="Percent 2 34 2" xfId="11053"/>
    <cellStyle name="Percent 2 34 3" xfId="11054"/>
    <cellStyle name="Percent 2 34 4" xfId="11055"/>
    <cellStyle name="Percent 2 35" xfId="11056"/>
    <cellStyle name="Percent 2 35 2" xfId="11057"/>
    <cellStyle name="Percent 2 35 3" xfId="11058"/>
    <cellStyle name="Percent 2 35 4" xfId="11059"/>
    <cellStyle name="Percent 2 36" xfId="11060"/>
    <cellStyle name="Percent 2 36 2" xfId="11061"/>
    <cellStyle name="Percent 2 36 3" xfId="11062"/>
    <cellStyle name="Percent 2 36 4" xfId="11063"/>
    <cellStyle name="Percent 2 37" xfId="11064"/>
    <cellStyle name="Percent 2 37 2" xfId="11065"/>
    <cellStyle name="Percent 2 37 3" xfId="11066"/>
    <cellStyle name="Percent 2 37 4" xfId="11067"/>
    <cellStyle name="Percent 2 38" xfId="11068"/>
    <cellStyle name="Percent 2 38 2" xfId="11069"/>
    <cellStyle name="Percent 2 38 3" xfId="11070"/>
    <cellStyle name="Percent 2 38 4" xfId="11071"/>
    <cellStyle name="Percent 2 39" xfId="11072"/>
    <cellStyle name="Percent 2 39 2" xfId="11073"/>
    <cellStyle name="Percent 2 39 3" xfId="11074"/>
    <cellStyle name="Percent 2 39 4" xfId="11075"/>
    <cellStyle name="Percent 2 4" xfId="11076"/>
    <cellStyle name="Percent 2 4 10" xfId="11077"/>
    <cellStyle name="Percent 2 4 10 2" xfId="11078"/>
    <cellStyle name="Percent 2 4 10 3" xfId="11079"/>
    <cellStyle name="Percent 2 4 10 4" xfId="11080"/>
    <cellStyle name="Percent 2 4 11" xfId="11081"/>
    <cellStyle name="Percent 2 4 11 2" xfId="11082"/>
    <cellStyle name="Percent 2 4 11 3" xfId="11083"/>
    <cellStyle name="Percent 2 4 11 4" xfId="11084"/>
    <cellStyle name="Percent 2 4 12" xfId="11085"/>
    <cellStyle name="Percent 2 4 12 2" xfId="11086"/>
    <cellStyle name="Percent 2 4 12 3" xfId="11087"/>
    <cellStyle name="Percent 2 4 12 4" xfId="11088"/>
    <cellStyle name="Percent 2 4 13" xfId="11089"/>
    <cellStyle name="Percent 2 4 13 2" xfId="11090"/>
    <cellStyle name="Percent 2 4 13 3" xfId="11091"/>
    <cellStyle name="Percent 2 4 13 4" xfId="11092"/>
    <cellStyle name="Percent 2 4 14" xfId="11093"/>
    <cellStyle name="Percent 2 4 14 2" xfId="11094"/>
    <cellStyle name="Percent 2 4 14 3" xfId="11095"/>
    <cellStyle name="Percent 2 4 14 4" xfId="11096"/>
    <cellStyle name="Percent 2 4 15" xfId="11097"/>
    <cellStyle name="Percent 2 4 15 2" xfId="11098"/>
    <cellStyle name="Percent 2 4 15 3" xfId="11099"/>
    <cellStyle name="Percent 2 4 15 4" xfId="11100"/>
    <cellStyle name="Percent 2 4 16" xfId="11101"/>
    <cellStyle name="Percent 2 4 16 2" xfId="11102"/>
    <cellStyle name="Percent 2 4 16 3" xfId="11103"/>
    <cellStyle name="Percent 2 4 16 4" xfId="11104"/>
    <cellStyle name="Percent 2 4 17" xfId="11105"/>
    <cellStyle name="Percent 2 4 17 2" xfId="11106"/>
    <cellStyle name="Percent 2 4 17 3" xfId="11107"/>
    <cellStyle name="Percent 2 4 17 4" xfId="11108"/>
    <cellStyle name="Percent 2 4 18" xfId="11109"/>
    <cellStyle name="Percent 2 4 19" xfId="11110"/>
    <cellStyle name="Percent 2 4 2" xfId="11111"/>
    <cellStyle name="Percent 2 4 2 2" xfId="11112"/>
    <cellStyle name="Percent 2 4 2 3" xfId="11113"/>
    <cellStyle name="Percent 2 4 2 4" xfId="11114"/>
    <cellStyle name="Percent 2 4 20" xfId="11115"/>
    <cellStyle name="Percent 2 4 21" xfId="11116"/>
    <cellStyle name="Percent 2 4 3" xfId="11117"/>
    <cellStyle name="Percent 2 4 3 2" xfId="11118"/>
    <cellStyle name="Percent 2 4 3 3" xfId="11119"/>
    <cellStyle name="Percent 2 4 3 4" xfId="11120"/>
    <cellStyle name="Percent 2 4 4" xfId="11121"/>
    <cellStyle name="Percent 2 4 4 2" xfId="11122"/>
    <cellStyle name="Percent 2 4 4 3" xfId="11123"/>
    <cellStyle name="Percent 2 4 4 4" xfId="11124"/>
    <cellStyle name="Percent 2 4 5" xfId="11125"/>
    <cellStyle name="Percent 2 4 5 2" xfId="11126"/>
    <cellStyle name="Percent 2 4 5 3" xfId="11127"/>
    <cellStyle name="Percent 2 4 5 4" xfId="11128"/>
    <cellStyle name="Percent 2 4 6" xfId="11129"/>
    <cellStyle name="Percent 2 4 6 2" xfId="11130"/>
    <cellStyle name="Percent 2 4 6 3" xfId="11131"/>
    <cellStyle name="Percent 2 4 6 4" xfId="11132"/>
    <cellStyle name="Percent 2 4 7" xfId="11133"/>
    <cellStyle name="Percent 2 4 7 2" xfId="11134"/>
    <cellStyle name="Percent 2 4 7 3" xfId="11135"/>
    <cellStyle name="Percent 2 4 7 4" xfId="11136"/>
    <cellStyle name="Percent 2 4 8" xfId="11137"/>
    <cellStyle name="Percent 2 4 8 2" xfId="11138"/>
    <cellStyle name="Percent 2 4 8 3" xfId="11139"/>
    <cellStyle name="Percent 2 4 8 4" xfId="11140"/>
    <cellStyle name="Percent 2 4 9" xfId="11141"/>
    <cellStyle name="Percent 2 4 9 2" xfId="11142"/>
    <cellStyle name="Percent 2 4 9 3" xfId="11143"/>
    <cellStyle name="Percent 2 4 9 4" xfId="11144"/>
    <cellStyle name="Percent 2 40" xfId="11145"/>
    <cellStyle name="Percent 2 40 2" xfId="11146"/>
    <cellStyle name="Percent 2 40 3" xfId="11147"/>
    <cellStyle name="Percent 2 40 4" xfId="11148"/>
    <cellStyle name="Percent 2 41" xfId="11149"/>
    <cellStyle name="Percent 2 41 2" xfId="11150"/>
    <cellStyle name="Percent 2 41 3" xfId="11151"/>
    <cellStyle name="Percent 2 41 4" xfId="11152"/>
    <cellStyle name="Percent 2 42" xfId="11153"/>
    <cellStyle name="Percent 2 42 2" xfId="11154"/>
    <cellStyle name="Percent 2 42 3" xfId="11155"/>
    <cellStyle name="Percent 2 42 4" xfId="11156"/>
    <cellStyle name="Percent 2 43" xfId="11157"/>
    <cellStyle name="Percent 2 43 2" xfId="11158"/>
    <cellStyle name="Percent 2 43 3" xfId="11159"/>
    <cellStyle name="Percent 2 43 4" xfId="11160"/>
    <cellStyle name="Percent 2 44" xfId="11161"/>
    <cellStyle name="Percent 2 44 2" xfId="11162"/>
    <cellStyle name="Percent 2 44 3" xfId="11163"/>
    <cellStyle name="Percent 2 44 4" xfId="11164"/>
    <cellStyle name="Percent 2 45" xfId="11165"/>
    <cellStyle name="Percent 2 45 2" xfId="11166"/>
    <cellStyle name="Percent 2 45 3" xfId="11167"/>
    <cellStyle name="Percent 2 45 4" xfId="11168"/>
    <cellStyle name="Percent 2 46" xfId="11169"/>
    <cellStyle name="Percent 2 46 2" xfId="11170"/>
    <cellStyle name="Percent 2 46 3" xfId="11171"/>
    <cellStyle name="Percent 2 46 4" xfId="11172"/>
    <cellStyle name="Percent 2 47" xfId="11173"/>
    <cellStyle name="Percent 2 47 2" xfId="11174"/>
    <cellStyle name="Percent 2 47 3" xfId="11175"/>
    <cellStyle name="Percent 2 47 4" xfId="11176"/>
    <cellStyle name="Percent 2 48" xfId="11177"/>
    <cellStyle name="Percent 2 48 2" xfId="11178"/>
    <cellStyle name="Percent 2 48 2 2" xfId="11179"/>
    <cellStyle name="Percent 2 48 2 3" xfId="11180"/>
    <cellStyle name="Percent 2 48 2 4" xfId="11181"/>
    <cellStyle name="Percent 2 48 3" xfId="11182"/>
    <cellStyle name="Percent 2 48 4" xfId="11183"/>
    <cellStyle name="Percent 2 48 5" xfId="11184"/>
    <cellStyle name="Percent 2 48 6" xfId="11185"/>
    <cellStyle name="Percent 2 49" xfId="11186"/>
    <cellStyle name="Percent 2 49 2" xfId="11187"/>
    <cellStyle name="Percent 2 49 3" xfId="11188"/>
    <cellStyle name="Percent 2 49 4" xfId="11189"/>
    <cellStyle name="Percent 2 49 5" xfId="11190"/>
    <cellStyle name="Percent 2 5" xfId="11191"/>
    <cellStyle name="Percent 2 5 10" xfId="11192"/>
    <cellStyle name="Percent 2 5 10 2" xfId="11193"/>
    <cellStyle name="Percent 2 5 10 3" xfId="11194"/>
    <cellStyle name="Percent 2 5 10 4" xfId="11195"/>
    <cellStyle name="Percent 2 5 11" xfId="11196"/>
    <cellStyle name="Percent 2 5 11 2" xfId="11197"/>
    <cellStyle name="Percent 2 5 11 3" xfId="11198"/>
    <cellStyle name="Percent 2 5 11 4" xfId="11199"/>
    <cellStyle name="Percent 2 5 12" xfId="11200"/>
    <cellStyle name="Percent 2 5 12 2" xfId="11201"/>
    <cellStyle name="Percent 2 5 12 3" xfId="11202"/>
    <cellStyle name="Percent 2 5 12 4" xfId="11203"/>
    <cellStyle name="Percent 2 5 13" xfId="11204"/>
    <cellStyle name="Percent 2 5 13 2" xfId="11205"/>
    <cellStyle name="Percent 2 5 13 3" xfId="11206"/>
    <cellStyle name="Percent 2 5 13 4" xfId="11207"/>
    <cellStyle name="Percent 2 5 14" xfId="11208"/>
    <cellStyle name="Percent 2 5 14 2" xfId="11209"/>
    <cellStyle name="Percent 2 5 14 3" xfId="11210"/>
    <cellStyle name="Percent 2 5 14 4" xfId="11211"/>
    <cellStyle name="Percent 2 5 15" xfId="11212"/>
    <cellStyle name="Percent 2 5 15 2" xfId="11213"/>
    <cellStyle name="Percent 2 5 15 3" xfId="11214"/>
    <cellStyle name="Percent 2 5 15 4" xfId="11215"/>
    <cellStyle name="Percent 2 5 16" xfId="11216"/>
    <cellStyle name="Percent 2 5 17" xfId="11217"/>
    <cellStyle name="Percent 2 5 18" xfId="11218"/>
    <cellStyle name="Percent 2 5 2" xfId="11219"/>
    <cellStyle name="Percent 2 5 2 2" xfId="11220"/>
    <cellStyle name="Percent 2 5 2 3" xfId="11221"/>
    <cellStyle name="Percent 2 5 2 4" xfId="11222"/>
    <cellStyle name="Percent 2 5 3" xfId="11223"/>
    <cellStyle name="Percent 2 5 3 2" xfId="11224"/>
    <cellStyle name="Percent 2 5 3 3" xfId="11225"/>
    <cellStyle name="Percent 2 5 3 4" xfId="11226"/>
    <cellStyle name="Percent 2 5 4" xfId="11227"/>
    <cellStyle name="Percent 2 5 4 2" xfId="11228"/>
    <cellStyle name="Percent 2 5 4 3" xfId="11229"/>
    <cellStyle name="Percent 2 5 4 4" xfId="11230"/>
    <cellStyle name="Percent 2 5 5" xfId="11231"/>
    <cellStyle name="Percent 2 5 5 2" xfId="11232"/>
    <cellStyle name="Percent 2 5 5 3" xfId="11233"/>
    <cellStyle name="Percent 2 5 5 4" xfId="11234"/>
    <cellStyle name="Percent 2 5 6" xfId="11235"/>
    <cellStyle name="Percent 2 5 6 2" xfId="11236"/>
    <cellStyle name="Percent 2 5 6 3" xfId="11237"/>
    <cellStyle name="Percent 2 5 6 4" xfId="11238"/>
    <cellStyle name="Percent 2 5 7" xfId="11239"/>
    <cellStyle name="Percent 2 5 7 2" xfId="11240"/>
    <cellStyle name="Percent 2 5 7 3" xfId="11241"/>
    <cellStyle name="Percent 2 5 7 4" xfId="11242"/>
    <cellStyle name="Percent 2 5 8" xfId="11243"/>
    <cellStyle name="Percent 2 5 8 2" xfId="11244"/>
    <cellStyle name="Percent 2 5 8 3" xfId="11245"/>
    <cellStyle name="Percent 2 5 8 4" xfId="11246"/>
    <cellStyle name="Percent 2 5 9" xfId="11247"/>
    <cellStyle name="Percent 2 5 9 2" xfId="11248"/>
    <cellStyle name="Percent 2 5 9 3" xfId="11249"/>
    <cellStyle name="Percent 2 5 9 4" xfId="11250"/>
    <cellStyle name="Percent 2 6" xfId="11251"/>
    <cellStyle name="Percent 2 6 10" xfId="11252"/>
    <cellStyle name="Percent 2 6 10 2" xfId="11253"/>
    <cellStyle name="Percent 2 6 10 3" xfId="11254"/>
    <cellStyle name="Percent 2 6 10 4" xfId="11255"/>
    <cellStyle name="Percent 2 6 11" xfId="11256"/>
    <cellStyle name="Percent 2 6 11 2" xfId="11257"/>
    <cellStyle name="Percent 2 6 11 3" xfId="11258"/>
    <cellStyle name="Percent 2 6 11 4" xfId="11259"/>
    <cellStyle name="Percent 2 6 12" xfId="11260"/>
    <cellStyle name="Percent 2 6 12 2" xfId="11261"/>
    <cellStyle name="Percent 2 6 12 3" xfId="11262"/>
    <cellStyle name="Percent 2 6 12 4" xfId="11263"/>
    <cellStyle name="Percent 2 6 13" xfId="11264"/>
    <cellStyle name="Percent 2 6 13 2" xfId="11265"/>
    <cellStyle name="Percent 2 6 13 3" xfId="11266"/>
    <cellStyle name="Percent 2 6 13 4" xfId="11267"/>
    <cellStyle name="Percent 2 6 14" xfId="11268"/>
    <cellStyle name="Percent 2 6 14 2" xfId="11269"/>
    <cellStyle name="Percent 2 6 14 3" xfId="11270"/>
    <cellStyle name="Percent 2 6 14 4" xfId="11271"/>
    <cellStyle name="Percent 2 6 15" xfId="11272"/>
    <cellStyle name="Percent 2 6 15 2" xfId="11273"/>
    <cellStyle name="Percent 2 6 15 3" xfId="11274"/>
    <cellStyle name="Percent 2 6 15 4" xfId="11275"/>
    <cellStyle name="Percent 2 6 16" xfId="11276"/>
    <cellStyle name="Percent 2 6 17" xfId="11277"/>
    <cellStyle name="Percent 2 6 18" xfId="11278"/>
    <cellStyle name="Percent 2 6 2" xfId="11279"/>
    <cellStyle name="Percent 2 6 2 2" xfId="11280"/>
    <cellStyle name="Percent 2 6 2 3" xfId="11281"/>
    <cellStyle name="Percent 2 6 2 4" xfId="11282"/>
    <cellStyle name="Percent 2 6 3" xfId="11283"/>
    <cellStyle name="Percent 2 6 3 2" xfId="11284"/>
    <cellStyle name="Percent 2 6 3 3" xfId="11285"/>
    <cellStyle name="Percent 2 6 3 4" xfId="11286"/>
    <cellStyle name="Percent 2 6 4" xfId="11287"/>
    <cellStyle name="Percent 2 6 4 2" xfId="11288"/>
    <cellStyle name="Percent 2 6 4 3" xfId="11289"/>
    <cellStyle name="Percent 2 6 4 4" xfId="11290"/>
    <cellStyle name="Percent 2 6 5" xfId="11291"/>
    <cellStyle name="Percent 2 6 5 2" xfId="11292"/>
    <cellStyle name="Percent 2 6 5 3" xfId="11293"/>
    <cellStyle name="Percent 2 6 5 4" xfId="11294"/>
    <cellStyle name="Percent 2 6 6" xfId="11295"/>
    <cellStyle name="Percent 2 6 6 2" xfId="11296"/>
    <cellStyle name="Percent 2 6 6 3" xfId="11297"/>
    <cellStyle name="Percent 2 6 6 4" xfId="11298"/>
    <cellStyle name="Percent 2 6 7" xfId="11299"/>
    <cellStyle name="Percent 2 6 7 2" xfId="11300"/>
    <cellStyle name="Percent 2 6 7 3" xfId="11301"/>
    <cellStyle name="Percent 2 6 7 4" xfId="11302"/>
    <cellStyle name="Percent 2 6 8" xfId="11303"/>
    <cellStyle name="Percent 2 6 8 2" xfId="11304"/>
    <cellStyle name="Percent 2 6 8 3" xfId="11305"/>
    <cellStyle name="Percent 2 6 8 4" xfId="11306"/>
    <cellStyle name="Percent 2 6 9" xfId="11307"/>
    <cellStyle name="Percent 2 6 9 2" xfId="11308"/>
    <cellStyle name="Percent 2 6 9 3" xfId="11309"/>
    <cellStyle name="Percent 2 6 9 4" xfId="11310"/>
    <cellStyle name="Percent 2 7" xfId="11311"/>
    <cellStyle name="Percent 2 7 10" xfId="11312"/>
    <cellStyle name="Percent 2 7 11" xfId="11313"/>
    <cellStyle name="Percent 2 7 2" xfId="11314"/>
    <cellStyle name="Percent 2 7 2 2" xfId="11315"/>
    <cellStyle name="Percent 2 7 2 3" xfId="11316"/>
    <cellStyle name="Percent 2 7 2 4" xfId="11317"/>
    <cellStyle name="Percent 2 7 3" xfId="11318"/>
    <cellStyle name="Percent 2 7 3 2" xfId="11319"/>
    <cellStyle name="Percent 2 7 3 3" xfId="11320"/>
    <cellStyle name="Percent 2 7 3 4" xfId="11321"/>
    <cellStyle name="Percent 2 7 4" xfId="11322"/>
    <cellStyle name="Percent 2 7 4 2" xfId="11323"/>
    <cellStyle name="Percent 2 7 4 3" xfId="11324"/>
    <cellStyle name="Percent 2 7 4 4" xfId="11325"/>
    <cellStyle name="Percent 2 7 5" xfId="11326"/>
    <cellStyle name="Percent 2 7 5 2" xfId="11327"/>
    <cellStyle name="Percent 2 7 5 3" xfId="11328"/>
    <cellStyle name="Percent 2 7 5 4" xfId="11329"/>
    <cellStyle name="Percent 2 7 6" xfId="11330"/>
    <cellStyle name="Percent 2 7 6 2" xfId="11331"/>
    <cellStyle name="Percent 2 7 6 3" xfId="11332"/>
    <cellStyle name="Percent 2 7 6 4" xfId="11333"/>
    <cellStyle name="Percent 2 7 7" xfId="11334"/>
    <cellStyle name="Percent 2 7 7 2" xfId="11335"/>
    <cellStyle name="Percent 2 7 7 3" xfId="11336"/>
    <cellStyle name="Percent 2 7 7 4" xfId="11337"/>
    <cellStyle name="Percent 2 7 8" xfId="11338"/>
    <cellStyle name="Percent 2 7 8 2" xfId="11339"/>
    <cellStyle name="Percent 2 7 8 3" xfId="11340"/>
    <cellStyle name="Percent 2 7 8 4" xfId="11341"/>
    <cellStyle name="Percent 2 7 9" xfId="11342"/>
    <cellStyle name="Percent 2 8" xfId="11343"/>
    <cellStyle name="Percent 2 8 10" xfId="11344"/>
    <cellStyle name="Percent 2 8 11" xfId="11345"/>
    <cellStyle name="Percent 2 8 2" xfId="11346"/>
    <cellStyle name="Percent 2 8 2 2" xfId="11347"/>
    <cellStyle name="Percent 2 8 2 3" xfId="11348"/>
    <cellStyle name="Percent 2 8 2 4" xfId="11349"/>
    <cellStyle name="Percent 2 8 3" xfId="11350"/>
    <cellStyle name="Percent 2 8 3 2" xfId="11351"/>
    <cellStyle name="Percent 2 8 3 3" xfId="11352"/>
    <cellStyle name="Percent 2 8 3 4" xfId="11353"/>
    <cellStyle name="Percent 2 8 4" xfId="11354"/>
    <cellStyle name="Percent 2 8 4 2" xfId="11355"/>
    <cellStyle name="Percent 2 8 4 3" xfId="11356"/>
    <cellStyle name="Percent 2 8 4 4" xfId="11357"/>
    <cellStyle name="Percent 2 8 5" xfId="11358"/>
    <cellStyle name="Percent 2 8 5 2" xfId="11359"/>
    <cellStyle name="Percent 2 8 5 3" xfId="11360"/>
    <cellStyle name="Percent 2 8 5 4" xfId="11361"/>
    <cellStyle name="Percent 2 8 6" xfId="11362"/>
    <cellStyle name="Percent 2 8 6 2" xfId="11363"/>
    <cellStyle name="Percent 2 8 6 3" xfId="11364"/>
    <cellStyle name="Percent 2 8 6 4" xfId="11365"/>
    <cellStyle name="Percent 2 8 7" xfId="11366"/>
    <cellStyle name="Percent 2 8 7 2" xfId="11367"/>
    <cellStyle name="Percent 2 8 7 3" xfId="11368"/>
    <cellStyle name="Percent 2 8 7 4" xfId="11369"/>
    <cellStyle name="Percent 2 8 8" xfId="11370"/>
    <cellStyle name="Percent 2 8 8 2" xfId="11371"/>
    <cellStyle name="Percent 2 8 8 3" xfId="11372"/>
    <cellStyle name="Percent 2 8 8 4" xfId="11373"/>
    <cellStyle name="Percent 2 8 9" xfId="11374"/>
    <cellStyle name="Percent 2 9" xfId="11375"/>
    <cellStyle name="Percent 2 9 10" xfId="11376"/>
    <cellStyle name="Percent 2 9 11" xfId="11377"/>
    <cellStyle name="Percent 2 9 2" xfId="11378"/>
    <cellStyle name="Percent 2 9 2 2" xfId="11379"/>
    <cellStyle name="Percent 2 9 2 3" xfId="11380"/>
    <cellStyle name="Percent 2 9 2 4" xfId="11381"/>
    <cellStyle name="Percent 2 9 3" xfId="11382"/>
    <cellStyle name="Percent 2 9 3 2" xfId="11383"/>
    <cellStyle name="Percent 2 9 3 3" xfId="11384"/>
    <cellStyle name="Percent 2 9 3 4" xfId="11385"/>
    <cellStyle name="Percent 2 9 4" xfId="11386"/>
    <cellStyle name="Percent 2 9 4 2" xfId="11387"/>
    <cellStyle name="Percent 2 9 4 3" xfId="11388"/>
    <cellStyle name="Percent 2 9 4 4" xfId="11389"/>
    <cellStyle name="Percent 2 9 5" xfId="11390"/>
    <cellStyle name="Percent 2 9 5 2" xfId="11391"/>
    <cellStyle name="Percent 2 9 5 3" xfId="11392"/>
    <cellStyle name="Percent 2 9 5 4" xfId="11393"/>
    <cellStyle name="Percent 2 9 6" xfId="11394"/>
    <cellStyle name="Percent 2 9 6 2" xfId="11395"/>
    <cellStyle name="Percent 2 9 6 3" xfId="11396"/>
    <cellStyle name="Percent 2 9 6 4" xfId="11397"/>
    <cellStyle name="Percent 2 9 7" xfId="11398"/>
    <cellStyle name="Percent 2 9 7 2" xfId="11399"/>
    <cellStyle name="Percent 2 9 7 3" xfId="11400"/>
    <cellStyle name="Percent 2 9 7 4" xfId="11401"/>
    <cellStyle name="Percent 2 9 8" xfId="11402"/>
    <cellStyle name="Percent 2 9 8 2" xfId="11403"/>
    <cellStyle name="Percent 2 9 8 3" xfId="11404"/>
    <cellStyle name="Percent 2 9 8 4" xfId="11405"/>
    <cellStyle name="Percent 2 9 9" xfId="11406"/>
    <cellStyle name="Percent 20" xfId="11407"/>
    <cellStyle name="Percent 20 10" xfId="11408"/>
    <cellStyle name="Percent 20 11" xfId="11409"/>
    <cellStyle name="Percent 20 2" xfId="11410"/>
    <cellStyle name="Percent 20 2 2" xfId="11411"/>
    <cellStyle name="Percent 20 2 3" xfId="11412"/>
    <cellStyle name="Percent 20 2 4" xfId="11413"/>
    <cellStyle name="Percent 20 2 5" xfId="11414"/>
    <cellStyle name="Percent 20 3" xfId="11415"/>
    <cellStyle name="Percent 20 3 2" xfId="11416"/>
    <cellStyle name="Percent 20 3 3" xfId="11417"/>
    <cellStyle name="Percent 20 3 4" xfId="11418"/>
    <cellStyle name="Percent 20 4" xfId="11419"/>
    <cellStyle name="Percent 20 4 2" xfId="11420"/>
    <cellStyle name="Percent 20 4 3" xfId="11421"/>
    <cellStyle name="Percent 20 4 4" xfId="11422"/>
    <cellStyle name="Percent 20 5" xfId="11423"/>
    <cellStyle name="Percent 20 5 2" xfId="11424"/>
    <cellStyle name="Percent 20 5 3" xfId="11425"/>
    <cellStyle name="Percent 20 5 4" xfId="11426"/>
    <cellStyle name="Percent 20 6" xfId="11427"/>
    <cellStyle name="Percent 20 6 2" xfId="11428"/>
    <cellStyle name="Percent 20 6 3" xfId="11429"/>
    <cellStyle name="Percent 20 6 4" xfId="11430"/>
    <cellStyle name="Percent 20 7" xfId="11431"/>
    <cellStyle name="Percent 20 7 2" xfId="11432"/>
    <cellStyle name="Percent 20 7 2 2" xfId="11433"/>
    <cellStyle name="Percent 20 7 2 3" xfId="11434"/>
    <cellStyle name="Percent 20 7 2 4" xfId="11435"/>
    <cellStyle name="Percent 20 7 3" xfId="11436"/>
    <cellStyle name="Percent 20 7 3 2" xfId="11437"/>
    <cellStyle name="Percent 20 7 3 3" xfId="11438"/>
    <cellStyle name="Percent 20 7 3 4" xfId="11439"/>
    <cellStyle name="Percent 20 7 4" xfId="11440"/>
    <cellStyle name="Percent 20 7 5" xfId="11441"/>
    <cellStyle name="Percent 20 7 6" xfId="11442"/>
    <cellStyle name="Percent 20 8" xfId="11443"/>
    <cellStyle name="Percent 20 9" xfId="11444"/>
    <cellStyle name="Percent 21" xfId="11445"/>
    <cellStyle name="Percent 21 10" xfId="11446"/>
    <cellStyle name="Percent 21 2" xfId="11447"/>
    <cellStyle name="Percent 21 2 2" xfId="11448"/>
    <cellStyle name="Percent 21 2 3" xfId="11449"/>
    <cellStyle name="Percent 21 2 4" xfId="11450"/>
    <cellStyle name="Percent 21 3" xfId="11451"/>
    <cellStyle name="Percent 21 3 2" xfId="11452"/>
    <cellStyle name="Percent 21 3 3" xfId="11453"/>
    <cellStyle name="Percent 21 3 4" xfId="11454"/>
    <cellStyle name="Percent 21 4" xfId="11455"/>
    <cellStyle name="Percent 21 4 2" xfId="11456"/>
    <cellStyle name="Percent 21 4 3" xfId="11457"/>
    <cellStyle name="Percent 21 4 4" xfId="11458"/>
    <cellStyle name="Percent 21 5" xfId="11459"/>
    <cellStyle name="Percent 21 5 2" xfId="11460"/>
    <cellStyle name="Percent 21 5 3" xfId="11461"/>
    <cellStyle name="Percent 21 5 4" xfId="11462"/>
    <cellStyle name="Percent 21 6" xfId="11463"/>
    <cellStyle name="Percent 21 6 2" xfId="11464"/>
    <cellStyle name="Percent 21 6 3" xfId="11465"/>
    <cellStyle name="Percent 21 6 4" xfId="11466"/>
    <cellStyle name="Percent 21 7" xfId="11467"/>
    <cellStyle name="Percent 21 7 2" xfId="11468"/>
    <cellStyle name="Percent 21 7 2 2" xfId="11469"/>
    <cellStyle name="Percent 21 7 2 3" xfId="11470"/>
    <cellStyle name="Percent 21 7 2 4" xfId="11471"/>
    <cellStyle name="Percent 21 7 3" xfId="11472"/>
    <cellStyle name="Percent 21 7 3 2" xfId="11473"/>
    <cellStyle name="Percent 21 7 3 3" xfId="11474"/>
    <cellStyle name="Percent 21 7 3 4" xfId="11475"/>
    <cellStyle name="Percent 21 7 4" xfId="11476"/>
    <cellStyle name="Percent 21 7 5" xfId="11477"/>
    <cellStyle name="Percent 21 7 6" xfId="11478"/>
    <cellStyle name="Percent 21 8" xfId="11479"/>
    <cellStyle name="Percent 21 9" xfId="11480"/>
    <cellStyle name="Percent 22" xfId="11481"/>
    <cellStyle name="Percent 22 10" xfId="11482"/>
    <cellStyle name="Percent 22 2" xfId="11483"/>
    <cellStyle name="Percent 22 2 2" xfId="11484"/>
    <cellStyle name="Percent 22 2 3" xfId="11485"/>
    <cellStyle name="Percent 22 2 4" xfId="11486"/>
    <cellStyle name="Percent 22 3" xfId="11487"/>
    <cellStyle name="Percent 22 3 2" xfId="11488"/>
    <cellStyle name="Percent 22 3 3" xfId="11489"/>
    <cellStyle name="Percent 22 3 4" xfId="11490"/>
    <cellStyle name="Percent 22 4" xfId="11491"/>
    <cellStyle name="Percent 22 4 2" xfId="11492"/>
    <cellStyle name="Percent 22 4 3" xfId="11493"/>
    <cellStyle name="Percent 22 4 4" xfId="11494"/>
    <cellStyle name="Percent 22 5" xfId="11495"/>
    <cellStyle name="Percent 22 5 2" xfId="11496"/>
    <cellStyle name="Percent 22 5 3" xfId="11497"/>
    <cellStyle name="Percent 22 5 4" xfId="11498"/>
    <cellStyle name="Percent 22 6" xfId="11499"/>
    <cellStyle name="Percent 22 6 2" xfId="11500"/>
    <cellStyle name="Percent 22 6 3" xfId="11501"/>
    <cellStyle name="Percent 22 6 4" xfId="11502"/>
    <cellStyle name="Percent 22 7" xfId="11503"/>
    <cellStyle name="Percent 22 7 2" xfId="11504"/>
    <cellStyle name="Percent 22 7 2 2" xfId="11505"/>
    <cellStyle name="Percent 22 7 2 3" xfId="11506"/>
    <cellStyle name="Percent 22 7 2 4" xfId="11507"/>
    <cellStyle name="Percent 22 7 3" xfId="11508"/>
    <cellStyle name="Percent 22 7 3 2" xfId="11509"/>
    <cellStyle name="Percent 22 7 3 3" xfId="11510"/>
    <cellStyle name="Percent 22 7 3 4" xfId="11511"/>
    <cellStyle name="Percent 22 7 4" xfId="11512"/>
    <cellStyle name="Percent 22 7 5" xfId="11513"/>
    <cellStyle name="Percent 22 7 6" xfId="11514"/>
    <cellStyle name="Percent 22 8" xfId="11515"/>
    <cellStyle name="Percent 22 9" xfId="11516"/>
    <cellStyle name="Percent 23" xfId="11517"/>
    <cellStyle name="Percent 23 10" xfId="11518"/>
    <cellStyle name="Percent 23 2" xfId="11519"/>
    <cellStyle name="Percent 23 2 2" xfId="11520"/>
    <cellStyle name="Percent 23 2 3" xfId="11521"/>
    <cellStyle name="Percent 23 2 4" xfId="11522"/>
    <cellStyle name="Percent 23 3" xfId="11523"/>
    <cellStyle name="Percent 23 3 2" xfId="11524"/>
    <cellStyle name="Percent 23 3 3" xfId="11525"/>
    <cellStyle name="Percent 23 3 4" xfId="11526"/>
    <cellStyle name="Percent 23 4" xfId="11527"/>
    <cellStyle name="Percent 23 4 2" xfId="11528"/>
    <cellStyle name="Percent 23 4 3" xfId="11529"/>
    <cellStyle name="Percent 23 4 4" xfId="11530"/>
    <cellStyle name="Percent 23 5" xfId="11531"/>
    <cellStyle name="Percent 23 5 2" xfId="11532"/>
    <cellStyle name="Percent 23 5 3" xfId="11533"/>
    <cellStyle name="Percent 23 5 4" xfId="11534"/>
    <cellStyle name="Percent 23 6" xfId="11535"/>
    <cellStyle name="Percent 23 6 2" xfId="11536"/>
    <cellStyle name="Percent 23 6 3" xfId="11537"/>
    <cellStyle name="Percent 23 6 4" xfId="11538"/>
    <cellStyle name="Percent 23 7" xfId="11539"/>
    <cellStyle name="Percent 23 7 2" xfId="11540"/>
    <cellStyle name="Percent 23 7 2 2" xfId="11541"/>
    <cellStyle name="Percent 23 7 2 3" xfId="11542"/>
    <cellStyle name="Percent 23 7 2 4" xfId="11543"/>
    <cellStyle name="Percent 23 7 3" xfId="11544"/>
    <cellStyle name="Percent 23 7 3 2" xfId="11545"/>
    <cellStyle name="Percent 23 7 3 3" xfId="11546"/>
    <cellStyle name="Percent 23 7 3 4" xfId="11547"/>
    <cellStyle name="Percent 23 7 4" xfId="11548"/>
    <cellStyle name="Percent 23 7 5" xfId="11549"/>
    <cellStyle name="Percent 23 7 6" xfId="11550"/>
    <cellStyle name="Percent 23 8" xfId="11551"/>
    <cellStyle name="Percent 23 9" xfId="11552"/>
    <cellStyle name="Percent 24" xfId="11553"/>
    <cellStyle name="Percent 24 10" xfId="11554"/>
    <cellStyle name="Percent 24 10 2" xfId="11555"/>
    <cellStyle name="Percent 24 10 2 2" xfId="11556"/>
    <cellStyle name="Percent 24 10 3" xfId="11557"/>
    <cellStyle name="Percent 24 11" xfId="11558"/>
    <cellStyle name="Percent 24 11 2" xfId="11559"/>
    <cellStyle name="Percent 24 12" xfId="11560"/>
    <cellStyle name="Percent 24 13" xfId="11561"/>
    <cellStyle name="Percent 24 14" xfId="11562"/>
    <cellStyle name="Percent 24 2" xfId="11563"/>
    <cellStyle name="Percent 24 2 2" xfId="11564"/>
    <cellStyle name="Percent 24 2 3" xfId="11565"/>
    <cellStyle name="Percent 24 2 4" xfId="11566"/>
    <cellStyle name="Percent 24 3" xfId="11567"/>
    <cellStyle name="Percent 24 3 2" xfId="11568"/>
    <cellStyle name="Percent 24 3 3" xfId="11569"/>
    <cellStyle name="Percent 24 3 4" xfId="11570"/>
    <cellStyle name="Percent 24 4" xfId="11571"/>
    <cellStyle name="Percent 24 4 2" xfId="11572"/>
    <cellStyle name="Percent 24 4 3" xfId="11573"/>
    <cellStyle name="Percent 24 4 4" xfId="11574"/>
    <cellStyle name="Percent 24 5" xfId="11575"/>
    <cellStyle name="Percent 24 5 2" xfId="11576"/>
    <cellStyle name="Percent 24 5 3" xfId="11577"/>
    <cellStyle name="Percent 24 5 4" xfId="11578"/>
    <cellStyle name="Percent 24 6" xfId="11579"/>
    <cellStyle name="Percent 24 6 2" xfId="11580"/>
    <cellStyle name="Percent 24 6 3" xfId="11581"/>
    <cellStyle name="Percent 24 6 4" xfId="11582"/>
    <cellStyle name="Percent 24 7" xfId="11583"/>
    <cellStyle name="Percent 24 7 2" xfId="11584"/>
    <cellStyle name="Percent 24 7 2 2" xfId="11585"/>
    <cellStyle name="Percent 24 7 2 3" xfId="11586"/>
    <cellStyle name="Percent 24 7 2 4" xfId="11587"/>
    <cellStyle name="Percent 24 7 3" xfId="11588"/>
    <cellStyle name="Percent 24 7 3 2" xfId="11589"/>
    <cellStyle name="Percent 24 7 3 3" xfId="11590"/>
    <cellStyle name="Percent 24 7 3 4" xfId="11591"/>
    <cellStyle name="Percent 24 7 4" xfId="11592"/>
    <cellStyle name="Percent 24 7 5" xfId="11593"/>
    <cellStyle name="Percent 24 7 6" xfId="11594"/>
    <cellStyle name="Percent 24 8" xfId="11595"/>
    <cellStyle name="Percent 24 8 2" xfId="11596"/>
    <cellStyle name="Percent 24 8 2 2" xfId="11597"/>
    <cellStyle name="Percent 24 8 2 2 2" xfId="11598"/>
    <cellStyle name="Percent 24 8 2 3" xfId="11599"/>
    <cellStyle name="Percent 24 8 3" xfId="11600"/>
    <cellStyle name="Percent 24 8 3 2" xfId="11601"/>
    <cellStyle name="Percent 24 8 3 2 2" xfId="11602"/>
    <cellStyle name="Percent 24 8 3 3" xfId="11603"/>
    <cellStyle name="Percent 24 8 4" xfId="11604"/>
    <cellStyle name="Percent 24 8 4 2" xfId="11605"/>
    <cellStyle name="Percent 24 8 5" xfId="11606"/>
    <cellStyle name="Percent 24 8 6" xfId="11607"/>
    <cellStyle name="Percent 24 8 7" xfId="11608"/>
    <cellStyle name="Percent 24 9" xfId="11609"/>
    <cellStyle name="Percent 24 9 2" xfId="11610"/>
    <cellStyle name="Percent 24 9 2 2" xfId="11611"/>
    <cellStyle name="Percent 24 9 3" xfId="11612"/>
    <cellStyle name="Percent 25" xfId="11613"/>
    <cellStyle name="Percent 25 10" xfId="11614"/>
    <cellStyle name="Percent 25 2" xfId="11615"/>
    <cellStyle name="Percent 25 2 2" xfId="11616"/>
    <cellStyle name="Percent 25 2 3" xfId="11617"/>
    <cellStyle name="Percent 25 2 4" xfId="11618"/>
    <cellStyle name="Percent 25 3" xfId="11619"/>
    <cellStyle name="Percent 25 3 2" xfId="11620"/>
    <cellStyle name="Percent 25 3 3" xfId="11621"/>
    <cellStyle name="Percent 25 3 4" xfId="11622"/>
    <cellStyle name="Percent 25 4" xfId="11623"/>
    <cellStyle name="Percent 25 4 2" xfId="11624"/>
    <cellStyle name="Percent 25 4 3" xfId="11625"/>
    <cellStyle name="Percent 25 4 4" xfId="11626"/>
    <cellStyle name="Percent 25 5" xfId="11627"/>
    <cellStyle name="Percent 25 5 2" xfId="11628"/>
    <cellStyle name="Percent 25 5 3" xfId="11629"/>
    <cellStyle name="Percent 25 5 4" xfId="11630"/>
    <cellStyle name="Percent 25 6" xfId="11631"/>
    <cellStyle name="Percent 25 6 2" xfId="11632"/>
    <cellStyle name="Percent 25 6 3" xfId="11633"/>
    <cellStyle name="Percent 25 6 4" xfId="11634"/>
    <cellStyle name="Percent 25 7" xfId="11635"/>
    <cellStyle name="Percent 25 7 2" xfId="11636"/>
    <cellStyle name="Percent 25 7 2 2" xfId="11637"/>
    <cellStyle name="Percent 25 7 2 3" xfId="11638"/>
    <cellStyle name="Percent 25 7 2 4" xfId="11639"/>
    <cellStyle name="Percent 25 7 3" xfId="11640"/>
    <cellStyle name="Percent 25 7 3 2" xfId="11641"/>
    <cellStyle name="Percent 25 7 3 3" xfId="11642"/>
    <cellStyle name="Percent 25 7 3 4" xfId="11643"/>
    <cellStyle name="Percent 25 7 4" xfId="11644"/>
    <cellStyle name="Percent 25 7 5" xfId="11645"/>
    <cellStyle name="Percent 25 7 6" xfId="11646"/>
    <cellStyle name="Percent 25 8" xfId="11647"/>
    <cellStyle name="Percent 25 9" xfId="11648"/>
    <cellStyle name="Percent 26" xfId="11649"/>
    <cellStyle name="Percent 26 10" xfId="11650"/>
    <cellStyle name="Percent 26 2" xfId="11651"/>
    <cellStyle name="Percent 26 2 2" xfId="11652"/>
    <cellStyle name="Percent 26 2 3" xfId="11653"/>
    <cellStyle name="Percent 26 2 4" xfId="11654"/>
    <cellStyle name="Percent 26 3" xfId="11655"/>
    <cellStyle name="Percent 26 3 2" xfId="11656"/>
    <cellStyle name="Percent 26 3 3" xfId="11657"/>
    <cellStyle name="Percent 26 3 4" xfId="11658"/>
    <cellStyle name="Percent 26 4" xfId="11659"/>
    <cellStyle name="Percent 26 4 2" xfId="11660"/>
    <cellStyle name="Percent 26 4 3" xfId="11661"/>
    <cellStyle name="Percent 26 4 4" xfId="11662"/>
    <cellStyle name="Percent 26 5" xfId="11663"/>
    <cellStyle name="Percent 26 5 2" xfId="11664"/>
    <cellStyle name="Percent 26 5 3" xfId="11665"/>
    <cellStyle name="Percent 26 5 4" xfId="11666"/>
    <cellStyle name="Percent 26 6" xfId="11667"/>
    <cellStyle name="Percent 26 6 2" xfId="11668"/>
    <cellStyle name="Percent 26 6 3" xfId="11669"/>
    <cellStyle name="Percent 26 6 4" xfId="11670"/>
    <cellStyle name="Percent 26 7" xfId="11671"/>
    <cellStyle name="Percent 26 7 2" xfId="11672"/>
    <cellStyle name="Percent 26 7 2 2" xfId="11673"/>
    <cellStyle name="Percent 26 7 2 3" xfId="11674"/>
    <cellStyle name="Percent 26 7 2 4" xfId="11675"/>
    <cellStyle name="Percent 26 7 3" xfId="11676"/>
    <cellStyle name="Percent 26 7 3 2" xfId="11677"/>
    <cellStyle name="Percent 26 7 3 3" xfId="11678"/>
    <cellStyle name="Percent 26 7 3 4" xfId="11679"/>
    <cellStyle name="Percent 26 7 4" xfId="11680"/>
    <cellStyle name="Percent 26 7 5" xfId="11681"/>
    <cellStyle name="Percent 26 7 6" xfId="11682"/>
    <cellStyle name="Percent 26 8" xfId="11683"/>
    <cellStyle name="Percent 26 9" xfId="11684"/>
    <cellStyle name="Percent 27" xfId="11685"/>
    <cellStyle name="Percent 27 2" xfId="11686"/>
    <cellStyle name="Percent 27 3" xfId="11687"/>
    <cellStyle name="Percent 27 4" xfId="11688"/>
    <cellStyle name="Percent 28" xfId="11689"/>
    <cellStyle name="Percent 28 2" xfId="11690"/>
    <cellStyle name="Percent 28 2 2" xfId="11691"/>
    <cellStyle name="Percent 28 2 2 2" xfId="11692"/>
    <cellStyle name="Percent 28 2 2 2 2" xfId="11693"/>
    <cellStyle name="Percent 28 2 2 3" xfId="11694"/>
    <cellStyle name="Percent 28 2 3" xfId="11695"/>
    <cellStyle name="Percent 28 2 3 2" xfId="11696"/>
    <cellStyle name="Percent 28 2 3 2 2" xfId="11697"/>
    <cellStyle name="Percent 28 2 3 3" xfId="11698"/>
    <cellStyle name="Percent 28 2 4" xfId="11699"/>
    <cellStyle name="Percent 28 2 4 2" xfId="11700"/>
    <cellStyle name="Percent 28 2 5" xfId="11701"/>
    <cellStyle name="Percent 28 2 6" xfId="11702"/>
    <cellStyle name="Percent 28 2 7" xfId="11703"/>
    <cellStyle name="Percent 28 3" xfId="11704"/>
    <cellStyle name="Percent 28 3 2" xfId="11705"/>
    <cellStyle name="Percent 28 3 2 2" xfId="11706"/>
    <cellStyle name="Percent 28 3 3" xfId="11707"/>
    <cellStyle name="Percent 28 4" xfId="11708"/>
    <cellStyle name="Percent 28 4 2" xfId="11709"/>
    <cellStyle name="Percent 28 4 2 2" xfId="11710"/>
    <cellStyle name="Percent 28 4 3" xfId="11711"/>
    <cellStyle name="Percent 28 5" xfId="11712"/>
    <cellStyle name="Percent 28 5 2" xfId="11713"/>
    <cellStyle name="Percent 28 6" xfId="11714"/>
    <cellStyle name="Percent 28 7" xfId="11715"/>
    <cellStyle name="Percent 28 8" xfId="11716"/>
    <cellStyle name="Percent 3" xfId="11717"/>
    <cellStyle name="Percent 3 10" xfId="11718"/>
    <cellStyle name="Percent 3 10 10" xfId="11719"/>
    <cellStyle name="Percent 3 10 10 2" xfId="11720"/>
    <cellStyle name="Percent 3 10 10 3" xfId="11721"/>
    <cellStyle name="Percent 3 10 10 4" xfId="11722"/>
    <cellStyle name="Percent 3 10 11" xfId="11723"/>
    <cellStyle name="Percent 3 10 11 2" xfId="11724"/>
    <cellStyle name="Percent 3 10 11 3" xfId="11725"/>
    <cellStyle name="Percent 3 10 11 4" xfId="11726"/>
    <cellStyle name="Percent 3 10 12" xfId="11727"/>
    <cellStyle name="Percent 3 10 12 2" xfId="11728"/>
    <cellStyle name="Percent 3 10 12 3" xfId="11729"/>
    <cellStyle name="Percent 3 10 12 4" xfId="11730"/>
    <cellStyle name="Percent 3 10 13" xfId="11731"/>
    <cellStyle name="Percent 3 10 13 2" xfId="11732"/>
    <cellStyle name="Percent 3 10 13 3" xfId="11733"/>
    <cellStyle name="Percent 3 10 13 4" xfId="11734"/>
    <cellStyle name="Percent 3 10 14" xfId="11735"/>
    <cellStyle name="Percent 3 10 14 2" xfId="11736"/>
    <cellStyle name="Percent 3 10 14 3" xfId="11737"/>
    <cellStyle name="Percent 3 10 14 4" xfId="11738"/>
    <cellStyle name="Percent 3 10 15" xfId="11739"/>
    <cellStyle name="Percent 3 10 15 2" xfId="11740"/>
    <cellStyle name="Percent 3 10 15 3" xfId="11741"/>
    <cellStyle name="Percent 3 10 15 4" xfId="11742"/>
    <cellStyle name="Percent 3 10 16" xfId="11743"/>
    <cellStyle name="Percent 3 10 17" xfId="11744"/>
    <cellStyle name="Percent 3 10 18" xfId="11745"/>
    <cellStyle name="Percent 3 10 2" xfId="11746"/>
    <cellStyle name="Percent 3 10 2 2" xfId="11747"/>
    <cellStyle name="Percent 3 10 2 3" xfId="11748"/>
    <cellStyle name="Percent 3 10 2 4" xfId="11749"/>
    <cellStyle name="Percent 3 10 3" xfId="11750"/>
    <cellStyle name="Percent 3 10 3 2" xfId="11751"/>
    <cellStyle name="Percent 3 10 3 3" xfId="11752"/>
    <cellStyle name="Percent 3 10 3 4" xfId="11753"/>
    <cellStyle name="Percent 3 10 4" xfId="11754"/>
    <cellStyle name="Percent 3 10 4 2" xfId="11755"/>
    <cellStyle name="Percent 3 10 4 3" xfId="11756"/>
    <cellStyle name="Percent 3 10 4 4" xfId="11757"/>
    <cellStyle name="Percent 3 10 5" xfId="11758"/>
    <cellStyle name="Percent 3 10 5 2" xfId="11759"/>
    <cellStyle name="Percent 3 10 5 3" xfId="11760"/>
    <cellStyle name="Percent 3 10 5 4" xfId="11761"/>
    <cellStyle name="Percent 3 10 6" xfId="11762"/>
    <cellStyle name="Percent 3 10 6 2" xfId="11763"/>
    <cellStyle name="Percent 3 10 6 3" xfId="11764"/>
    <cellStyle name="Percent 3 10 6 4" xfId="11765"/>
    <cellStyle name="Percent 3 10 7" xfId="11766"/>
    <cellStyle name="Percent 3 10 7 2" xfId="11767"/>
    <cellStyle name="Percent 3 10 7 3" xfId="11768"/>
    <cellStyle name="Percent 3 10 7 4" xfId="11769"/>
    <cellStyle name="Percent 3 10 8" xfId="11770"/>
    <cellStyle name="Percent 3 10 8 2" xfId="11771"/>
    <cellStyle name="Percent 3 10 8 3" xfId="11772"/>
    <cellStyle name="Percent 3 10 8 4" xfId="11773"/>
    <cellStyle name="Percent 3 10 9" xfId="11774"/>
    <cellStyle name="Percent 3 10 9 2" xfId="11775"/>
    <cellStyle name="Percent 3 10 9 3" xfId="11776"/>
    <cellStyle name="Percent 3 10 9 4" xfId="11777"/>
    <cellStyle name="Percent 3 11" xfId="11778"/>
    <cellStyle name="Percent 3 11 2" xfId="11779"/>
    <cellStyle name="Percent 3 11 3" xfId="11780"/>
    <cellStyle name="Percent 3 11 4" xfId="11781"/>
    <cellStyle name="Percent 3 12" xfId="11782"/>
    <cellStyle name="Percent 3 12 2" xfId="11783"/>
    <cellStyle name="Percent 3 12 3" xfId="11784"/>
    <cellStyle name="Percent 3 12 4" xfId="11785"/>
    <cellStyle name="Percent 3 13" xfId="11786"/>
    <cellStyle name="Percent 3 13 2" xfId="11787"/>
    <cellStyle name="Percent 3 13 3" xfId="11788"/>
    <cellStyle name="Percent 3 13 4" xfId="11789"/>
    <cellStyle name="Percent 3 14" xfId="11790"/>
    <cellStyle name="Percent 3 14 2" xfId="11791"/>
    <cellStyle name="Percent 3 14 3" xfId="11792"/>
    <cellStyle name="Percent 3 14 4" xfId="11793"/>
    <cellStyle name="Percent 3 15" xfId="11794"/>
    <cellStyle name="Percent 3 15 2" xfId="11795"/>
    <cellStyle name="Percent 3 15 3" xfId="11796"/>
    <cellStyle name="Percent 3 15 4" xfId="11797"/>
    <cellStyle name="Percent 3 16" xfId="11798"/>
    <cellStyle name="Percent 3 16 2" xfId="11799"/>
    <cellStyle name="Percent 3 16 3" xfId="11800"/>
    <cellStyle name="Percent 3 16 4" xfId="11801"/>
    <cellStyle name="Percent 3 17" xfId="11802"/>
    <cellStyle name="Percent 3 17 2" xfId="11803"/>
    <cellStyle name="Percent 3 17 3" xfId="11804"/>
    <cellStyle name="Percent 3 17 4" xfId="11805"/>
    <cellStyle name="Percent 3 18" xfId="11806"/>
    <cellStyle name="Percent 3 18 2" xfId="11807"/>
    <cellStyle name="Percent 3 18 3" xfId="11808"/>
    <cellStyle name="Percent 3 18 4" xfId="11809"/>
    <cellStyle name="Percent 3 19" xfId="11810"/>
    <cellStyle name="Percent 3 19 2" xfId="11811"/>
    <cellStyle name="Percent 3 19 3" xfId="11812"/>
    <cellStyle name="Percent 3 19 4" xfId="11813"/>
    <cellStyle name="Percent 3 2" xfId="11814"/>
    <cellStyle name="Percent 3 2 10" xfId="11815"/>
    <cellStyle name="Percent 3 2 10 2" xfId="11816"/>
    <cellStyle name="Percent 3 2 10 3" xfId="11817"/>
    <cellStyle name="Percent 3 2 10 4" xfId="11818"/>
    <cellStyle name="Percent 3 2 11" xfId="11819"/>
    <cellStyle name="Percent 3 2 11 2" xfId="11820"/>
    <cellStyle name="Percent 3 2 11 3" xfId="11821"/>
    <cellStyle name="Percent 3 2 11 4" xfId="11822"/>
    <cellStyle name="Percent 3 2 12" xfId="11823"/>
    <cellStyle name="Percent 3 2 12 2" xfId="11824"/>
    <cellStyle name="Percent 3 2 12 3" xfId="11825"/>
    <cellStyle name="Percent 3 2 12 4" xfId="11826"/>
    <cellStyle name="Percent 3 2 13" xfId="11827"/>
    <cellStyle name="Percent 3 2 13 2" xfId="11828"/>
    <cellStyle name="Percent 3 2 13 3" xfId="11829"/>
    <cellStyle name="Percent 3 2 13 4" xfId="11830"/>
    <cellStyle name="Percent 3 2 14" xfId="11831"/>
    <cellStyle name="Percent 3 2 14 2" xfId="11832"/>
    <cellStyle name="Percent 3 2 14 3" xfId="11833"/>
    <cellStyle name="Percent 3 2 14 4" xfId="11834"/>
    <cellStyle name="Percent 3 2 15" xfId="11835"/>
    <cellStyle name="Percent 3 2 15 2" xfId="11836"/>
    <cellStyle name="Percent 3 2 15 3" xfId="11837"/>
    <cellStyle name="Percent 3 2 15 4" xfId="11838"/>
    <cellStyle name="Percent 3 2 16" xfId="11839"/>
    <cellStyle name="Percent 3 2 16 2" xfId="11840"/>
    <cellStyle name="Percent 3 2 16 3" xfId="11841"/>
    <cellStyle name="Percent 3 2 16 4" xfId="11842"/>
    <cellStyle name="Percent 3 2 17" xfId="11843"/>
    <cellStyle name="Percent 3 2 17 2" xfId="11844"/>
    <cellStyle name="Percent 3 2 17 3" xfId="11845"/>
    <cellStyle name="Percent 3 2 17 4" xfId="11846"/>
    <cellStyle name="Percent 3 2 18" xfId="11847"/>
    <cellStyle name="Percent 3 2 19" xfId="11848"/>
    <cellStyle name="Percent 3 2 2" xfId="11849"/>
    <cellStyle name="Percent 3 2 2 2" xfId="11850"/>
    <cellStyle name="Percent 3 2 2 2 2" xfId="11851"/>
    <cellStyle name="Percent 3 2 2 2 2 2" xfId="11852"/>
    <cellStyle name="Percent 3 2 2 2 2 3" xfId="11853"/>
    <cellStyle name="Percent 3 2 2 2 2 4" xfId="11854"/>
    <cellStyle name="Percent 3 2 2 2 3" xfId="11855"/>
    <cellStyle name="Percent 3 2 2 2 3 2" xfId="11856"/>
    <cellStyle name="Percent 3 2 2 2 4" xfId="11857"/>
    <cellStyle name="Percent 3 2 2 2 5" xfId="11858"/>
    <cellStyle name="Percent 3 2 2 2 6" xfId="11859"/>
    <cellStyle name="Percent 3 2 2 2 7" xfId="11860"/>
    <cellStyle name="Percent 3 2 2 3" xfId="11861"/>
    <cellStyle name="Percent 3 2 2 3 2" xfId="11862"/>
    <cellStyle name="Percent 3 2 2 3 3" xfId="11863"/>
    <cellStyle name="Percent 3 2 2 3 4" xfId="11864"/>
    <cellStyle name="Percent 3 2 2 3 5" xfId="11865"/>
    <cellStyle name="Percent 3 2 2 4" xfId="11866"/>
    <cellStyle name="Percent 3 2 2 4 2" xfId="11867"/>
    <cellStyle name="Percent 3 2 2 4 3" xfId="11868"/>
    <cellStyle name="Percent 3 2 2 5" xfId="11869"/>
    <cellStyle name="Percent 3 2 2 6" xfId="11870"/>
    <cellStyle name="Percent 3 2 20" xfId="11871"/>
    <cellStyle name="Percent 3 2 3" xfId="11872"/>
    <cellStyle name="Percent 3 2 3 2" xfId="11873"/>
    <cellStyle name="Percent 3 2 3 2 2" xfId="11874"/>
    <cellStyle name="Percent 3 2 3 2 3" xfId="11875"/>
    <cellStyle name="Percent 3 2 3 2 4" xfId="11876"/>
    <cellStyle name="Percent 3 2 3 3" xfId="11877"/>
    <cellStyle name="Percent 3 2 3 3 2" xfId="11878"/>
    <cellStyle name="Percent 3 2 3 4" xfId="11879"/>
    <cellStyle name="Percent 3 2 3 5" xfId="11880"/>
    <cellStyle name="Percent 3 2 3 6" xfId="11881"/>
    <cellStyle name="Percent 3 2 3 7" xfId="11882"/>
    <cellStyle name="Percent 3 2 4" xfId="11883"/>
    <cellStyle name="Percent 3 2 4 2" xfId="11884"/>
    <cellStyle name="Percent 3 2 4 3" xfId="11885"/>
    <cellStyle name="Percent 3 2 4 4" xfId="11886"/>
    <cellStyle name="Percent 3 2 5" xfId="11887"/>
    <cellStyle name="Percent 3 2 5 2" xfId="11888"/>
    <cellStyle name="Percent 3 2 5 3" xfId="11889"/>
    <cellStyle name="Percent 3 2 5 4" xfId="11890"/>
    <cellStyle name="Percent 3 2 6" xfId="11891"/>
    <cellStyle name="Percent 3 2 6 2" xfId="11892"/>
    <cellStyle name="Percent 3 2 6 3" xfId="11893"/>
    <cellStyle name="Percent 3 2 6 4" xfId="11894"/>
    <cellStyle name="Percent 3 2 7" xfId="11895"/>
    <cellStyle name="Percent 3 2 7 2" xfId="11896"/>
    <cellStyle name="Percent 3 2 7 3" xfId="11897"/>
    <cellStyle name="Percent 3 2 7 4" xfId="11898"/>
    <cellStyle name="Percent 3 2 8" xfId="11899"/>
    <cellStyle name="Percent 3 2 8 2" xfId="11900"/>
    <cellStyle name="Percent 3 2 8 3" xfId="11901"/>
    <cellStyle name="Percent 3 2 8 4" xfId="11902"/>
    <cellStyle name="Percent 3 2 9" xfId="11903"/>
    <cellStyle name="Percent 3 2 9 2" xfId="11904"/>
    <cellStyle name="Percent 3 2 9 3" xfId="11905"/>
    <cellStyle name="Percent 3 2 9 4" xfId="11906"/>
    <cellStyle name="Percent 3 20" xfId="11907"/>
    <cellStyle name="Percent 3 20 2" xfId="11908"/>
    <cellStyle name="Percent 3 20 3" xfId="11909"/>
    <cellStyle name="Percent 3 20 4" xfId="11910"/>
    <cellStyle name="Percent 3 21" xfId="11911"/>
    <cellStyle name="Percent 3 21 2" xfId="11912"/>
    <cellStyle name="Percent 3 21 3" xfId="11913"/>
    <cellStyle name="Percent 3 21 4" xfId="11914"/>
    <cellStyle name="Percent 3 22" xfId="11915"/>
    <cellStyle name="Percent 3 22 2" xfId="11916"/>
    <cellStyle name="Percent 3 22 3" xfId="11917"/>
    <cellStyle name="Percent 3 22 4" xfId="11918"/>
    <cellStyle name="Percent 3 23" xfId="11919"/>
    <cellStyle name="Percent 3 23 2" xfId="11920"/>
    <cellStyle name="Percent 3 23 3" xfId="11921"/>
    <cellStyle name="Percent 3 23 4" xfId="11922"/>
    <cellStyle name="Percent 3 24" xfId="11923"/>
    <cellStyle name="Percent 3 24 2" xfId="11924"/>
    <cellStyle name="Percent 3 24 3" xfId="11925"/>
    <cellStyle name="Percent 3 24 4" xfId="11926"/>
    <cellStyle name="Percent 3 25" xfId="11927"/>
    <cellStyle name="Percent 3 25 2" xfId="11928"/>
    <cellStyle name="Percent 3 25 3" xfId="11929"/>
    <cellStyle name="Percent 3 25 4" xfId="11930"/>
    <cellStyle name="Percent 3 26" xfId="11931"/>
    <cellStyle name="Percent 3 26 2" xfId="11932"/>
    <cellStyle name="Percent 3 26 3" xfId="11933"/>
    <cellStyle name="Percent 3 26 4" xfId="11934"/>
    <cellStyle name="Percent 3 27" xfId="11935"/>
    <cellStyle name="Percent 3 27 2" xfId="11936"/>
    <cellStyle name="Percent 3 27 3" xfId="11937"/>
    <cellStyle name="Percent 3 27 4" xfId="11938"/>
    <cellStyle name="Percent 3 28" xfId="11939"/>
    <cellStyle name="Percent 3 28 2" xfId="11940"/>
    <cellStyle name="Percent 3 28 3" xfId="11941"/>
    <cellStyle name="Percent 3 28 4" xfId="11942"/>
    <cellStyle name="Percent 3 29" xfId="11943"/>
    <cellStyle name="Percent 3 29 2" xfId="11944"/>
    <cellStyle name="Percent 3 29 3" xfId="11945"/>
    <cellStyle name="Percent 3 29 4" xfId="11946"/>
    <cellStyle name="Percent 3 3" xfId="11947"/>
    <cellStyle name="Percent 3 3 10" xfId="11948"/>
    <cellStyle name="Percent 3 3 10 2" xfId="11949"/>
    <cellStyle name="Percent 3 3 10 3" xfId="11950"/>
    <cellStyle name="Percent 3 3 10 4" xfId="11951"/>
    <cellStyle name="Percent 3 3 11" xfId="11952"/>
    <cellStyle name="Percent 3 3 11 2" xfId="11953"/>
    <cellStyle name="Percent 3 3 11 3" xfId="11954"/>
    <cellStyle name="Percent 3 3 11 4" xfId="11955"/>
    <cellStyle name="Percent 3 3 12" xfId="11956"/>
    <cellStyle name="Percent 3 3 12 2" xfId="11957"/>
    <cellStyle name="Percent 3 3 12 3" xfId="11958"/>
    <cellStyle name="Percent 3 3 12 4" xfId="11959"/>
    <cellStyle name="Percent 3 3 13" xfId="11960"/>
    <cellStyle name="Percent 3 3 13 2" xfId="11961"/>
    <cellStyle name="Percent 3 3 13 3" xfId="11962"/>
    <cellStyle name="Percent 3 3 13 4" xfId="11963"/>
    <cellStyle name="Percent 3 3 14" xfId="11964"/>
    <cellStyle name="Percent 3 3 14 2" xfId="11965"/>
    <cellStyle name="Percent 3 3 14 3" xfId="11966"/>
    <cellStyle name="Percent 3 3 14 4" xfId="11967"/>
    <cellStyle name="Percent 3 3 15" xfId="11968"/>
    <cellStyle name="Percent 3 3 15 2" xfId="11969"/>
    <cellStyle name="Percent 3 3 15 3" xfId="11970"/>
    <cellStyle name="Percent 3 3 15 4" xfId="11971"/>
    <cellStyle name="Percent 3 3 16" xfId="11972"/>
    <cellStyle name="Percent 3 3 17" xfId="11973"/>
    <cellStyle name="Percent 3 3 18" xfId="11974"/>
    <cellStyle name="Percent 3 3 2" xfId="11975"/>
    <cellStyle name="Percent 3 3 2 2" xfId="11976"/>
    <cellStyle name="Percent 3 3 2 3" xfId="11977"/>
    <cellStyle name="Percent 3 3 2 4" xfId="11978"/>
    <cellStyle name="Percent 3 3 3" xfId="11979"/>
    <cellStyle name="Percent 3 3 3 2" xfId="11980"/>
    <cellStyle name="Percent 3 3 3 2 2" xfId="11981"/>
    <cellStyle name="Percent 3 3 3 2 3" xfId="11982"/>
    <cellStyle name="Percent 3 3 3 2 4" xfId="11983"/>
    <cellStyle name="Percent 3 3 3 3" xfId="11984"/>
    <cellStyle name="Percent 3 3 3 3 2" xfId="11985"/>
    <cellStyle name="Percent 3 3 3 3 2 2" xfId="11986"/>
    <cellStyle name="Percent 3 3 3 3 2 3" xfId="11987"/>
    <cellStyle name="Percent 3 3 3 3 2 4" xfId="11988"/>
    <cellStyle name="Percent 3 3 3 3 3" xfId="11989"/>
    <cellStyle name="Percent 3 3 3 3 3 2" xfId="11990"/>
    <cellStyle name="Percent 3 3 3 3 3 3" xfId="11991"/>
    <cellStyle name="Percent 3 3 3 3 3 4" xfId="11992"/>
    <cellStyle name="Percent 3 3 3 3 4" xfId="11993"/>
    <cellStyle name="Percent 3 3 3 3 4 2" xfId="11994"/>
    <cellStyle name="Percent 3 3 3 3 4 2 2" xfId="11995"/>
    <cellStyle name="Percent 3 3 3 3 4 2 3" xfId="11996"/>
    <cellStyle name="Percent 3 3 3 3 4 2 4" xfId="11997"/>
    <cellStyle name="Percent 3 3 3 3 4 3" xfId="11998"/>
    <cellStyle name="Percent 3 3 3 3 4 4" xfId="11999"/>
    <cellStyle name="Percent 3 3 3 3 4 5" xfId="12000"/>
    <cellStyle name="Percent 3 3 3 3 5" xfId="12001"/>
    <cellStyle name="Percent 3 3 3 3 6" xfId="12002"/>
    <cellStyle name="Percent 3 3 3 3 7" xfId="12003"/>
    <cellStyle name="Percent 3 3 3 4" xfId="12004"/>
    <cellStyle name="Percent 3 3 3 5" xfId="12005"/>
    <cellStyle name="Percent 3 3 3 6" xfId="12006"/>
    <cellStyle name="Percent 3 3 4" xfId="12007"/>
    <cellStyle name="Percent 3 3 4 2" xfId="12008"/>
    <cellStyle name="Percent 3 3 4 2 2" xfId="12009"/>
    <cellStyle name="Percent 3 3 4 2 3" xfId="12010"/>
    <cellStyle name="Percent 3 3 4 2 4" xfId="12011"/>
    <cellStyle name="Percent 3 3 4 3" xfId="12012"/>
    <cellStyle name="Percent 3 3 4 4" xfId="12013"/>
    <cellStyle name="Percent 3 3 4 5" xfId="12014"/>
    <cellStyle name="Percent 3 3 5" xfId="12015"/>
    <cellStyle name="Percent 3 3 5 2" xfId="12016"/>
    <cellStyle name="Percent 3 3 5 3" xfId="12017"/>
    <cellStyle name="Percent 3 3 5 4" xfId="12018"/>
    <cellStyle name="Percent 3 3 5 5" xfId="12019"/>
    <cellStyle name="Percent 3 3 5 6" xfId="12020"/>
    <cellStyle name="Percent 3 3 6" xfId="12021"/>
    <cellStyle name="Percent 3 3 6 2" xfId="12022"/>
    <cellStyle name="Percent 3 3 6 2 2" xfId="12023"/>
    <cellStyle name="Percent 3 3 6 2 3" xfId="12024"/>
    <cellStyle name="Percent 3 3 6 2 4" xfId="12025"/>
    <cellStyle name="Percent 3 3 6 3" xfId="12026"/>
    <cellStyle name="Percent 3 3 6 4" xfId="12027"/>
    <cellStyle name="Percent 3 3 6 5" xfId="12028"/>
    <cellStyle name="Percent 3 3 6 6" xfId="12029"/>
    <cellStyle name="Percent 3 3 7" xfId="12030"/>
    <cellStyle name="Percent 3 3 7 2" xfId="12031"/>
    <cellStyle name="Percent 3 3 7 3" xfId="12032"/>
    <cellStyle name="Percent 3 3 7 4" xfId="12033"/>
    <cellStyle name="Percent 3 3 7 5" xfId="12034"/>
    <cellStyle name="Percent 3 3 7 6" xfId="12035"/>
    <cellStyle name="Percent 3 3 8" xfId="12036"/>
    <cellStyle name="Percent 3 3 8 2" xfId="12037"/>
    <cellStyle name="Percent 3 3 8 3" xfId="12038"/>
    <cellStyle name="Percent 3 3 8 4" xfId="12039"/>
    <cellStyle name="Percent 3 3 8 5" xfId="12040"/>
    <cellStyle name="Percent 3 3 8 6" xfId="12041"/>
    <cellStyle name="Percent 3 3 9" xfId="12042"/>
    <cellStyle name="Percent 3 3 9 2" xfId="12043"/>
    <cellStyle name="Percent 3 3 9 3" xfId="12044"/>
    <cellStyle name="Percent 3 3 9 4" xfId="12045"/>
    <cellStyle name="Percent 3 3 9 5" xfId="12046"/>
    <cellStyle name="Percent 3 3 9 6" xfId="12047"/>
    <cellStyle name="Percent 3 30" xfId="12048"/>
    <cellStyle name="Percent 3 30 2" xfId="12049"/>
    <cellStyle name="Percent 3 30 3" xfId="12050"/>
    <cellStyle name="Percent 3 30 4" xfId="12051"/>
    <cellStyle name="Percent 3 4" xfId="12052"/>
    <cellStyle name="Percent 3 4 10" xfId="12053"/>
    <cellStyle name="Percent 3 4 10 2" xfId="12054"/>
    <cellStyle name="Percent 3 4 10 3" xfId="12055"/>
    <cellStyle name="Percent 3 4 10 4" xfId="12056"/>
    <cellStyle name="Percent 3 4 10 5" xfId="12057"/>
    <cellStyle name="Percent 3 4 10 6" xfId="12058"/>
    <cellStyle name="Percent 3 4 11" xfId="12059"/>
    <cellStyle name="Percent 3 4 11 2" xfId="12060"/>
    <cellStyle name="Percent 3 4 11 3" xfId="12061"/>
    <cellStyle name="Percent 3 4 11 4" xfId="12062"/>
    <cellStyle name="Percent 3 4 11 5" xfId="12063"/>
    <cellStyle name="Percent 3 4 11 6" xfId="12064"/>
    <cellStyle name="Percent 3 4 12" xfId="12065"/>
    <cellStyle name="Percent 3 4 12 2" xfId="12066"/>
    <cellStyle name="Percent 3 4 12 3" xfId="12067"/>
    <cellStyle name="Percent 3 4 12 4" xfId="12068"/>
    <cellStyle name="Percent 3 4 12 5" xfId="12069"/>
    <cellStyle name="Percent 3 4 12 6" xfId="12070"/>
    <cellStyle name="Percent 3 4 13" xfId="12071"/>
    <cellStyle name="Percent 3 4 13 2" xfId="12072"/>
    <cellStyle name="Percent 3 4 13 3" xfId="12073"/>
    <cellStyle name="Percent 3 4 13 4" xfId="12074"/>
    <cellStyle name="Percent 3 4 13 5" xfId="12075"/>
    <cellStyle name="Percent 3 4 13 6" xfId="12076"/>
    <cellStyle name="Percent 3 4 14" xfId="12077"/>
    <cellStyle name="Percent 3 4 14 2" xfId="12078"/>
    <cellStyle name="Percent 3 4 14 3" xfId="12079"/>
    <cellStyle name="Percent 3 4 14 4" xfId="12080"/>
    <cellStyle name="Percent 3 4 14 5" xfId="12081"/>
    <cellStyle name="Percent 3 4 14 6" xfId="12082"/>
    <cellStyle name="Percent 3 4 15" xfId="12083"/>
    <cellStyle name="Percent 3 4 15 2" xfId="12084"/>
    <cellStyle name="Percent 3 4 15 3" xfId="12085"/>
    <cellStyle name="Percent 3 4 15 4" xfId="12086"/>
    <cellStyle name="Percent 3 4 15 5" xfId="12087"/>
    <cellStyle name="Percent 3 4 15 6" xfId="12088"/>
    <cellStyle name="Percent 3 4 16" xfId="12089"/>
    <cellStyle name="Percent 3 4 17" xfId="12090"/>
    <cellStyle name="Percent 3 4 18" xfId="12091"/>
    <cellStyle name="Percent 3 4 19" xfId="12092"/>
    <cellStyle name="Percent 3 4 2" xfId="12093"/>
    <cellStyle name="Percent 3 4 2 2" xfId="12094"/>
    <cellStyle name="Percent 3 4 2 3" xfId="12095"/>
    <cellStyle name="Percent 3 4 2 4" xfId="12096"/>
    <cellStyle name="Percent 3 4 2 5" xfId="12097"/>
    <cellStyle name="Percent 3 4 2 6" xfId="12098"/>
    <cellStyle name="Percent 3 4 2 7" xfId="12099"/>
    <cellStyle name="Percent 3 4 20" xfId="12100"/>
    <cellStyle name="Percent 3 4 3" xfId="12101"/>
    <cellStyle name="Percent 3 4 3 2" xfId="12102"/>
    <cellStyle name="Percent 3 4 3 3" xfId="12103"/>
    <cellStyle name="Percent 3 4 3 4" xfId="12104"/>
    <cellStyle name="Percent 3 4 3 5" xfId="12105"/>
    <cellStyle name="Percent 3 4 3 6" xfId="12106"/>
    <cellStyle name="Percent 3 4 3 7" xfId="12107"/>
    <cellStyle name="Percent 3 4 4" xfId="12108"/>
    <cellStyle name="Percent 3 4 4 2" xfId="12109"/>
    <cellStyle name="Percent 3 4 4 2 2" xfId="12110"/>
    <cellStyle name="Percent 3 4 4 2 3" xfId="12111"/>
    <cellStyle name="Percent 3 4 4 2 4" xfId="12112"/>
    <cellStyle name="Percent 3 4 4 3" xfId="12113"/>
    <cellStyle name="Percent 3 4 4 4" xfId="12114"/>
    <cellStyle name="Percent 3 4 4 5" xfId="12115"/>
    <cellStyle name="Percent 3 4 4 6" xfId="12116"/>
    <cellStyle name="Percent 3 4 4 7" xfId="12117"/>
    <cellStyle name="Percent 3 4 5" xfId="12118"/>
    <cellStyle name="Percent 3 4 5 2" xfId="12119"/>
    <cellStyle name="Percent 3 4 5 3" xfId="12120"/>
    <cellStyle name="Percent 3 4 5 4" xfId="12121"/>
    <cellStyle name="Percent 3 4 5 5" xfId="12122"/>
    <cellStyle name="Percent 3 4 5 6" xfId="12123"/>
    <cellStyle name="Percent 3 4 5 7" xfId="12124"/>
    <cellStyle name="Percent 3 4 6" xfId="12125"/>
    <cellStyle name="Percent 3 4 6 2" xfId="12126"/>
    <cellStyle name="Percent 3 4 6 3" xfId="12127"/>
    <cellStyle name="Percent 3 4 6 4" xfId="12128"/>
    <cellStyle name="Percent 3 4 6 5" xfId="12129"/>
    <cellStyle name="Percent 3 4 6 6" xfId="12130"/>
    <cellStyle name="Percent 3 4 6 7" xfId="12131"/>
    <cellStyle name="Percent 3 4 7" xfId="12132"/>
    <cellStyle name="Percent 3 4 7 2" xfId="12133"/>
    <cellStyle name="Percent 3 4 7 3" xfId="12134"/>
    <cellStyle name="Percent 3 4 7 4" xfId="12135"/>
    <cellStyle name="Percent 3 4 7 5" xfId="12136"/>
    <cellStyle name="Percent 3 4 7 6" xfId="12137"/>
    <cellStyle name="Percent 3 4 7 7" xfId="12138"/>
    <cellStyle name="Percent 3 4 8" xfId="12139"/>
    <cellStyle name="Percent 3 4 8 2" xfId="12140"/>
    <cellStyle name="Percent 3 4 8 3" xfId="12141"/>
    <cellStyle name="Percent 3 4 8 4" xfId="12142"/>
    <cellStyle name="Percent 3 4 8 5" xfId="12143"/>
    <cellStyle name="Percent 3 4 8 6" xfId="12144"/>
    <cellStyle name="Percent 3 4 8 7" xfId="12145"/>
    <cellStyle name="Percent 3 4 8 8" xfId="12146"/>
    <cellStyle name="Percent 3 4 8 9" xfId="12147"/>
    <cellStyle name="Percent 3 4 9" xfId="12148"/>
    <cellStyle name="Percent 3 4 9 2" xfId="12149"/>
    <cellStyle name="Percent 3 4 9 3" xfId="12150"/>
    <cellStyle name="Percent 3 4 9 4" xfId="12151"/>
    <cellStyle name="Percent 3 4 9 5" xfId="12152"/>
    <cellStyle name="Percent 3 4 9 6" xfId="12153"/>
    <cellStyle name="Percent 3 4 9 7" xfId="12154"/>
    <cellStyle name="Percent 3 4 9 8" xfId="12155"/>
    <cellStyle name="Percent 3 4 9 9" xfId="12156"/>
    <cellStyle name="Percent 3 5" xfId="12157"/>
    <cellStyle name="Percent 3 5 10" xfId="12158"/>
    <cellStyle name="Percent 3 5 10 2" xfId="12159"/>
    <cellStyle name="Percent 3 5 10 3" xfId="12160"/>
    <cellStyle name="Percent 3 5 10 4" xfId="12161"/>
    <cellStyle name="Percent 3 5 10 5" xfId="12162"/>
    <cellStyle name="Percent 3 5 10 6" xfId="12163"/>
    <cellStyle name="Percent 3 5 10 7" xfId="12164"/>
    <cellStyle name="Percent 3 5 10 8" xfId="12165"/>
    <cellStyle name="Percent 3 5 10 9" xfId="12166"/>
    <cellStyle name="Percent 3 5 11" xfId="12167"/>
    <cellStyle name="Percent 3 5 11 2" xfId="12168"/>
    <cellStyle name="Percent 3 5 11 3" xfId="12169"/>
    <cellStyle name="Percent 3 5 11 4" xfId="12170"/>
    <cellStyle name="Percent 3 5 11 5" xfId="12171"/>
    <cellStyle name="Percent 3 5 11 6" xfId="12172"/>
    <cellStyle name="Percent 3 5 11 7" xfId="12173"/>
    <cellStyle name="Percent 3 5 11 8" xfId="12174"/>
    <cellStyle name="Percent 3 5 11 9" xfId="12175"/>
    <cellStyle name="Percent 3 5 12" xfId="12176"/>
    <cellStyle name="Percent 3 5 12 2" xfId="12177"/>
    <cellStyle name="Percent 3 5 12 3" xfId="12178"/>
    <cellStyle name="Percent 3 5 12 4" xfId="12179"/>
    <cellStyle name="Percent 3 5 12 5" xfId="12180"/>
    <cellStyle name="Percent 3 5 12 6" xfId="12181"/>
    <cellStyle name="Percent 3 5 12 7" xfId="12182"/>
    <cellStyle name="Percent 3 5 12 8" xfId="12183"/>
    <cellStyle name="Percent 3 5 12 9" xfId="12184"/>
    <cellStyle name="Percent 3 5 13" xfId="12185"/>
    <cellStyle name="Percent 3 5 13 2" xfId="12186"/>
    <cellStyle name="Percent 3 5 13 3" xfId="12187"/>
    <cellStyle name="Percent 3 5 13 4" xfId="12188"/>
    <cellStyle name="Percent 3 5 13 5" xfId="12189"/>
    <cellStyle name="Percent 3 5 13 6" xfId="12190"/>
    <cellStyle name="Percent 3 5 13 7" xfId="12191"/>
    <cellStyle name="Percent 3 5 13 8" xfId="12192"/>
    <cellStyle name="Percent 3 5 13 9" xfId="12193"/>
    <cellStyle name="Percent 3 5 14" xfId="12194"/>
    <cellStyle name="Percent 3 5 14 2" xfId="12195"/>
    <cellStyle name="Percent 3 5 14 3" xfId="12196"/>
    <cellStyle name="Percent 3 5 14 4" xfId="12197"/>
    <cellStyle name="Percent 3 5 14 5" xfId="12198"/>
    <cellStyle name="Percent 3 5 14 6" xfId="12199"/>
    <cellStyle name="Percent 3 5 14 7" xfId="12200"/>
    <cellStyle name="Percent 3 5 14 8" xfId="12201"/>
    <cellStyle name="Percent 3 5 14 9" xfId="12202"/>
    <cellStyle name="Percent 3 5 15" xfId="12203"/>
    <cellStyle name="Percent 3 5 15 2" xfId="12204"/>
    <cellStyle name="Percent 3 5 15 3" xfId="12205"/>
    <cellStyle name="Percent 3 5 15 4" xfId="12206"/>
    <cellStyle name="Percent 3 5 15 5" xfId="12207"/>
    <cellStyle name="Percent 3 5 15 6" xfId="12208"/>
    <cellStyle name="Percent 3 5 15 7" xfId="12209"/>
    <cellStyle name="Percent 3 5 15 8" xfId="12210"/>
    <cellStyle name="Percent 3 5 15 9" xfId="12211"/>
    <cellStyle name="Percent 3 5 16" xfId="12212"/>
    <cellStyle name="Percent 3 5 16 2" xfId="12213"/>
    <cellStyle name="Percent 3 5 16 3" xfId="12214"/>
    <cellStyle name="Percent 3 5 16 4" xfId="12215"/>
    <cellStyle name="Percent 3 5 17" xfId="12216"/>
    <cellStyle name="Percent 3 5 17 2" xfId="12217"/>
    <cellStyle name="Percent 3 5 17 3" xfId="12218"/>
    <cellStyle name="Percent 3 5 17 4" xfId="12219"/>
    <cellStyle name="Percent 3 5 18" xfId="12220"/>
    <cellStyle name="Percent 3 5 19" xfId="12221"/>
    <cellStyle name="Percent 3 5 2" xfId="12222"/>
    <cellStyle name="Percent 3 5 2 2" xfId="12223"/>
    <cellStyle name="Percent 3 5 2 3" xfId="12224"/>
    <cellStyle name="Percent 3 5 2 4" xfId="12225"/>
    <cellStyle name="Percent 3 5 2 5" xfId="12226"/>
    <cellStyle name="Percent 3 5 2 6" xfId="12227"/>
    <cellStyle name="Percent 3 5 2 7" xfId="12228"/>
    <cellStyle name="Percent 3 5 2 8" xfId="12229"/>
    <cellStyle name="Percent 3 5 2 9" xfId="12230"/>
    <cellStyle name="Percent 3 5 20" xfId="12231"/>
    <cellStyle name="Percent 3 5 21" xfId="12232"/>
    <cellStyle name="Percent 3 5 22" xfId="12233"/>
    <cellStyle name="Percent 3 5 23" xfId="12234"/>
    <cellStyle name="Percent 3 5 24" xfId="12235"/>
    <cellStyle name="Percent 3 5 3" xfId="12236"/>
    <cellStyle name="Percent 3 5 3 2" xfId="12237"/>
    <cellStyle name="Percent 3 5 3 3" xfId="12238"/>
    <cellStyle name="Percent 3 5 3 4" xfId="12239"/>
    <cellStyle name="Percent 3 5 3 5" xfId="12240"/>
    <cellStyle name="Percent 3 5 3 6" xfId="12241"/>
    <cellStyle name="Percent 3 5 3 7" xfId="12242"/>
    <cellStyle name="Percent 3 5 3 8" xfId="12243"/>
    <cellStyle name="Percent 3 5 3 9" xfId="12244"/>
    <cellStyle name="Percent 3 5 4" xfId="12245"/>
    <cellStyle name="Percent 3 5 4 2" xfId="12246"/>
    <cellStyle name="Percent 3 5 4 3" xfId="12247"/>
    <cellStyle name="Percent 3 5 4 4" xfId="12248"/>
    <cellStyle name="Percent 3 5 4 5" xfId="12249"/>
    <cellStyle name="Percent 3 5 4 6" xfId="12250"/>
    <cellStyle name="Percent 3 5 4 7" xfId="12251"/>
    <cellStyle name="Percent 3 5 4 8" xfId="12252"/>
    <cellStyle name="Percent 3 5 4 9" xfId="12253"/>
    <cellStyle name="Percent 3 5 5" xfId="12254"/>
    <cellStyle name="Percent 3 5 5 2" xfId="12255"/>
    <cellStyle name="Percent 3 5 5 3" xfId="12256"/>
    <cellStyle name="Percent 3 5 5 4" xfId="12257"/>
    <cellStyle name="Percent 3 5 5 5" xfId="12258"/>
    <cellStyle name="Percent 3 5 5 6" xfId="12259"/>
    <cellStyle name="Percent 3 5 5 7" xfId="12260"/>
    <cellStyle name="Percent 3 5 5 8" xfId="12261"/>
    <cellStyle name="Percent 3 5 5 9" xfId="12262"/>
    <cellStyle name="Percent 3 5 6" xfId="12263"/>
    <cellStyle name="Percent 3 5 6 2" xfId="12264"/>
    <cellStyle name="Percent 3 5 6 3" xfId="12265"/>
    <cellStyle name="Percent 3 5 6 4" xfId="12266"/>
    <cellStyle name="Percent 3 5 6 5" xfId="12267"/>
    <cellStyle name="Percent 3 5 6 6" xfId="12268"/>
    <cellStyle name="Percent 3 5 6 7" xfId="12269"/>
    <cellStyle name="Percent 3 5 6 8" xfId="12270"/>
    <cellStyle name="Percent 3 5 6 9" xfId="12271"/>
    <cellStyle name="Percent 3 5 7" xfId="12272"/>
    <cellStyle name="Percent 3 5 7 2" xfId="12273"/>
    <cellStyle name="Percent 3 5 7 3" xfId="12274"/>
    <cellStyle name="Percent 3 5 7 4" xfId="12275"/>
    <cellStyle name="Percent 3 5 7 5" xfId="12276"/>
    <cellStyle name="Percent 3 5 7 6" xfId="12277"/>
    <cellStyle name="Percent 3 5 7 7" xfId="12278"/>
    <cellStyle name="Percent 3 5 7 8" xfId="12279"/>
    <cellStyle name="Percent 3 5 7 9" xfId="12280"/>
    <cellStyle name="Percent 3 5 8" xfId="12281"/>
    <cellStyle name="Percent 3 5 8 2" xfId="12282"/>
    <cellStyle name="Percent 3 5 8 3" xfId="12283"/>
    <cellStyle name="Percent 3 5 8 4" xfId="12284"/>
    <cellStyle name="Percent 3 5 8 5" xfId="12285"/>
    <cellStyle name="Percent 3 5 8 6" xfId="12286"/>
    <cellStyle name="Percent 3 5 8 7" xfId="12287"/>
    <cellStyle name="Percent 3 5 8 8" xfId="12288"/>
    <cellStyle name="Percent 3 5 8 9" xfId="12289"/>
    <cellStyle name="Percent 3 5 9" xfId="12290"/>
    <cellStyle name="Percent 3 5 9 2" xfId="12291"/>
    <cellStyle name="Percent 3 5 9 3" xfId="12292"/>
    <cellStyle name="Percent 3 5 9 4" xfId="12293"/>
    <cellStyle name="Percent 3 5 9 5" xfId="12294"/>
    <cellStyle name="Percent 3 5 9 6" xfId="12295"/>
    <cellStyle name="Percent 3 5 9 7" xfId="12296"/>
    <cellStyle name="Percent 3 5 9 8" xfId="12297"/>
    <cellStyle name="Percent 3 5 9 9" xfId="12298"/>
    <cellStyle name="Percent 3 6" xfId="12299"/>
    <cellStyle name="Percent 3 6 10" xfId="12300"/>
    <cellStyle name="Percent 3 6 10 2" xfId="12301"/>
    <cellStyle name="Percent 3 6 10 3" xfId="12302"/>
    <cellStyle name="Percent 3 6 10 4" xfId="12303"/>
    <cellStyle name="Percent 3 6 10 5" xfId="12304"/>
    <cellStyle name="Percent 3 6 10 6" xfId="12305"/>
    <cellStyle name="Percent 3 6 10 7" xfId="12306"/>
    <cellStyle name="Percent 3 6 10 8" xfId="12307"/>
    <cellStyle name="Percent 3 6 10 9" xfId="12308"/>
    <cellStyle name="Percent 3 6 11" xfId="12309"/>
    <cellStyle name="Percent 3 6 11 2" xfId="12310"/>
    <cellStyle name="Percent 3 6 11 3" xfId="12311"/>
    <cellStyle name="Percent 3 6 11 4" xfId="12312"/>
    <cellStyle name="Percent 3 6 11 5" xfId="12313"/>
    <cellStyle name="Percent 3 6 11 6" xfId="12314"/>
    <cellStyle name="Percent 3 6 11 7" xfId="12315"/>
    <cellStyle name="Percent 3 6 11 8" xfId="12316"/>
    <cellStyle name="Percent 3 6 11 9" xfId="12317"/>
    <cellStyle name="Percent 3 6 12" xfId="12318"/>
    <cellStyle name="Percent 3 6 12 2" xfId="12319"/>
    <cellStyle name="Percent 3 6 12 3" xfId="12320"/>
    <cellStyle name="Percent 3 6 12 4" xfId="12321"/>
    <cellStyle name="Percent 3 6 12 5" xfId="12322"/>
    <cellStyle name="Percent 3 6 12 6" xfId="12323"/>
    <cellStyle name="Percent 3 6 12 7" xfId="12324"/>
    <cellStyle name="Percent 3 6 12 8" xfId="12325"/>
    <cellStyle name="Percent 3 6 12 9" xfId="12326"/>
    <cellStyle name="Percent 3 6 13" xfId="12327"/>
    <cellStyle name="Percent 3 6 13 2" xfId="12328"/>
    <cellStyle name="Percent 3 6 13 3" xfId="12329"/>
    <cellStyle name="Percent 3 6 13 4" xfId="12330"/>
    <cellStyle name="Percent 3 6 13 5" xfId="12331"/>
    <cellStyle name="Percent 3 6 13 6" xfId="12332"/>
    <cellStyle name="Percent 3 6 13 7" xfId="12333"/>
    <cellStyle name="Percent 3 6 13 8" xfId="12334"/>
    <cellStyle name="Percent 3 6 13 9" xfId="12335"/>
    <cellStyle name="Percent 3 6 14" xfId="12336"/>
    <cellStyle name="Percent 3 6 14 2" xfId="12337"/>
    <cellStyle name="Percent 3 6 14 3" xfId="12338"/>
    <cellStyle name="Percent 3 6 14 4" xfId="12339"/>
    <cellStyle name="Percent 3 6 14 5" xfId="12340"/>
    <cellStyle name="Percent 3 6 14 6" xfId="12341"/>
    <cellStyle name="Percent 3 6 14 7" xfId="12342"/>
    <cellStyle name="Percent 3 6 14 8" xfId="12343"/>
    <cellStyle name="Percent 3 6 14 9" xfId="12344"/>
    <cellStyle name="Percent 3 6 15" xfId="12345"/>
    <cellStyle name="Percent 3 6 15 2" xfId="12346"/>
    <cellStyle name="Percent 3 6 15 3" xfId="12347"/>
    <cellStyle name="Percent 3 6 15 4" xfId="12348"/>
    <cellStyle name="Percent 3 6 15 5" xfId="12349"/>
    <cellStyle name="Percent 3 6 15 6" xfId="12350"/>
    <cellStyle name="Percent 3 6 15 7" xfId="12351"/>
    <cellStyle name="Percent 3 6 15 8" xfId="12352"/>
    <cellStyle name="Percent 3 6 15 9" xfId="12353"/>
    <cellStyle name="Percent 3 6 16" xfId="12354"/>
    <cellStyle name="Percent 3 6 17" xfId="12355"/>
    <cellStyle name="Percent 3 6 18" xfId="12356"/>
    <cellStyle name="Percent 3 6 19" xfId="12357"/>
    <cellStyle name="Percent 3 6 2" xfId="12358"/>
    <cellStyle name="Percent 3 6 2 2" xfId="12359"/>
    <cellStyle name="Percent 3 6 2 3" xfId="12360"/>
    <cellStyle name="Percent 3 6 2 4" xfId="12361"/>
    <cellStyle name="Percent 3 6 2 5" xfId="12362"/>
    <cellStyle name="Percent 3 6 2 6" xfId="12363"/>
    <cellStyle name="Percent 3 6 2 7" xfId="12364"/>
    <cellStyle name="Percent 3 6 2 8" xfId="12365"/>
    <cellStyle name="Percent 3 6 2 9" xfId="12366"/>
    <cellStyle name="Percent 3 6 20" xfId="12367"/>
    <cellStyle name="Percent 3 6 21" xfId="12368"/>
    <cellStyle name="Percent 3 6 22" xfId="12369"/>
    <cellStyle name="Percent 3 6 23" xfId="12370"/>
    <cellStyle name="Percent 3 6 3" xfId="12371"/>
    <cellStyle name="Percent 3 6 3 2" xfId="12372"/>
    <cellStyle name="Percent 3 6 3 3" xfId="12373"/>
    <cellStyle name="Percent 3 6 3 4" xfId="12374"/>
    <cellStyle name="Percent 3 6 3 5" xfId="12375"/>
    <cellStyle name="Percent 3 6 3 6" xfId="12376"/>
    <cellStyle name="Percent 3 6 3 7" xfId="12377"/>
    <cellStyle name="Percent 3 6 3 8" xfId="12378"/>
    <cellStyle name="Percent 3 6 3 9" xfId="12379"/>
    <cellStyle name="Percent 3 6 4" xfId="12380"/>
    <cellStyle name="Percent 3 6 4 2" xfId="12381"/>
    <cellStyle name="Percent 3 6 4 3" xfId="12382"/>
    <cellStyle name="Percent 3 6 4 4" xfId="12383"/>
    <cellStyle name="Percent 3 6 4 5" xfId="12384"/>
    <cellStyle name="Percent 3 6 4 6" xfId="12385"/>
    <cellStyle name="Percent 3 6 4 7" xfId="12386"/>
    <cellStyle name="Percent 3 6 4 8" xfId="12387"/>
    <cellStyle name="Percent 3 6 4 9" xfId="12388"/>
    <cellStyle name="Percent 3 6 5" xfId="12389"/>
    <cellStyle name="Percent 3 6 5 2" xfId="12390"/>
    <cellStyle name="Percent 3 6 5 3" xfId="12391"/>
    <cellStyle name="Percent 3 6 5 4" xfId="12392"/>
    <cellStyle name="Percent 3 6 5 5" xfId="12393"/>
    <cellStyle name="Percent 3 6 5 6" xfId="12394"/>
    <cellStyle name="Percent 3 6 5 7" xfId="12395"/>
    <cellStyle name="Percent 3 6 5 8" xfId="12396"/>
    <cellStyle name="Percent 3 6 5 9" xfId="12397"/>
    <cellStyle name="Percent 3 6 6" xfId="12398"/>
    <cellStyle name="Percent 3 6 6 2" xfId="12399"/>
    <cellStyle name="Percent 3 6 6 3" xfId="12400"/>
    <cellStyle name="Percent 3 6 6 4" xfId="12401"/>
    <cellStyle name="Percent 3 6 6 5" xfId="12402"/>
    <cellStyle name="Percent 3 6 6 6" xfId="12403"/>
    <cellStyle name="Percent 3 6 6 7" xfId="12404"/>
    <cellStyle name="Percent 3 6 6 8" xfId="12405"/>
    <cellStyle name="Percent 3 6 6 9" xfId="12406"/>
    <cellStyle name="Percent 3 6 7" xfId="12407"/>
    <cellStyle name="Percent 3 6 7 2" xfId="12408"/>
    <cellStyle name="Percent 3 6 7 3" xfId="12409"/>
    <cellStyle name="Percent 3 6 7 4" xfId="12410"/>
    <cellStyle name="Percent 3 6 7 5" xfId="12411"/>
    <cellStyle name="Percent 3 6 7 6" xfId="12412"/>
    <cellStyle name="Percent 3 6 7 7" xfId="12413"/>
    <cellStyle name="Percent 3 6 7 8" xfId="12414"/>
    <cellStyle name="Percent 3 6 7 9" xfId="12415"/>
    <cellStyle name="Percent 3 6 8" xfId="12416"/>
    <cellStyle name="Percent 3 6 8 2" xfId="12417"/>
    <cellStyle name="Percent 3 6 8 3" xfId="12418"/>
    <cellStyle name="Percent 3 6 8 4" xfId="12419"/>
    <cellStyle name="Percent 3 6 8 5" xfId="12420"/>
    <cellStyle name="Percent 3 6 8 6" xfId="12421"/>
    <cellStyle name="Percent 3 6 8 7" xfId="12422"/>
    <cellStyle name="Percent 3 6 8 8" xfId="12423"/>
    <cellStyle name="Percent 3 6 8 9" xfId="12424"/>
    <cellStyle name="Percent 3 6 9" xfId="12425"/>
    <cellStyle name="Percent 3 6 9 2" xfId="12426"/>
    <cellStyle name="Percent 3 6 9 3" xfId="12427"/>
    <cellStyle name="Percent 3 6 9 4" xfId="12428"/>
    <cellStyle name="Percent 3 6 9 5" xfId="12429"/>
    <cellStyle name="Percent 3 6 9 6" xfId="12430"/>
    <cellStyle name="Percent 3 6 9 7" xfId="12431"/>
    <cellStyle name="Percent 3 6 9 8" xfId="12432"/>
    <cellStyle name="Percent 3 6 9 9" xfId="12433"/>
    <cellStyle name="Percent 3 7" xfId="12434"/>
    <cellStyle name="Percent 3 7 10" xfId="12435"/>
    <cellStyle name="Percent 3 7 10 2" xfId="12436"/>
    <cellStyle name="Percent 3 7 10 3" xfId="12437"/>
    <cellStyle name="Percent 3 7 10 4" xfId="12438"/>
    <cellStyle name="Percent 3 7 10 5" xfId="12439"/>
    <cellStyle name="Percent 3 7 10 6" xfId="12440"/>
    <cellStyle name="Percent 3 7 10 7" xfId="12441"/>
    <cellStyle name="Percent 3 7 10 8" xfId="12442"/>
    <cellStyle name="Percent 3 7 10 9" xfId="12443"/>
    <cellStyle name="Percent 3 7 11" xfId="12444"/>
    <cellStyle name="Percent 3 7 11 2" xfId="12445"/>
    <cellStyle name="Percent 3 7 11 3" xfId="12446"/>
    <cellStyle name="Percent 3 7 11 4" xfId="12447"/>
    <cellStyle name="Percent 3 7 11 5" xfId="12448"/>
    <cellStyle name="Percent 3 7 11 6" xfId="12449"/>
    <cellStyle name="Percent 3 7 11 7" xfId="12450"/>
    <cellStyle name="Percent 3 7 11 8" xfId="12451"/>
    <cellStyle name="Percent 3 7 11 9" xfId="12452"/>
    <cellStyle name="Percent 3 7 12" xfId="12453"/>
    <cellStyle name="Percent 3 7 12 2" xfId="12454"/>
    <cellStyle name="Percent 3 7 12 3" xfId="12455"/>
    <cellStyle name="Percent 3 7 12 4" xfId="12456"/>
    <cellStyle name="Percent 3 7 12 5" xfId="12457"/>
    <cellStyle name="Percent 3 7 12 6" xfId="12458"/>
    <cellStyle name="Percent 3 7 12 7" xfId="12459"/>
    <cellStyle name="Percent 3 7 12 8" xfId="12460"/>
    <cellStyle name="Percent 3 7 12 9" xfId="12461"/>
    <cellStyle name="Percent 3 7 13" xfId="12462"/>
    <cellStyle name="Percent 3 7 13 2" xfId="12463"/>
    <cellStyle name="Percent 3 7 13 3" xfId="12464"/>
    <cellStyle name="Percent 3 7 13 4" xfId="12465"/>
    <cellStyle name="Percent 3 7 13 5" xfId="12466"/>
    <cellStyle name="Percent 3 7 13 6" xfId="12467"/>
    <cellStyle name="Percent 3 7 13 7" xfId="12468"/>
    <cellStyle name="Percent 3 7 13 8" xfId="12469"/>
    <cellStyle name="Percent 3 7 13 9" xfId="12470"/>
    <cellStyle name="Percent 3 7 14" xfId="12471"/>
    <cellStyle name="Percent 3 7 14 2" xfId="12472"/>
    <cellStyle name="Percent 3 7 14 3" xfId="12473"/>
    <cellStyle name="Percent 3 7 14 4" xfId="12474"/>
    <cellStyle name="Percent 3 7 14 5" xfId="12475"/>
    <cellStyle name="Percent 3 7 14 6" xfId="12476"/>
    <cellStyle name="Percent 3 7 14 7" xfId="12477"/>
    <cellStyle name="Percent 3 7 14 8" xfId="12478"/>
    <cellStyle name="Percent 3 7 14 9" xfId="12479"/>
    <cellStyle name="Percent 3 7 15" xfId="12480"/>
    <cellStyle name="Percent 3 7 15 2" xfId="12481"/>
    <cellStyle name="Percent 3 7 15 3" xfId="12482"/>
    <cellStyle name="Percent 3 7 15 4" xfId="12483"/>
    <cellStyle name="Percent 3 7 15 5" xfId="12484"/>
    <cellStyle name="Percent 3 7 15 6" xfId="12485"/>
    <cellStyle name="Percent 3 7 15 7" xfId="12486"/>
    <cellStyle name="Percent 3 7 15 8" xfId="12487"/>
    <cellStyle name="Percent 3 7 15 9" xfId="12488"/>
    <cellStyle name="Percent 3 7 16" xfId="12489"/>
    <cellStyle name="Percent 3 7 17" xfId="12490"/>
    <cellStyle name="Percent 3 7 18" xfId="12491"/>
    <cellStyle name="Percent 3 7 19" xfId="12492"/>
    <cellStyle name="Percent 3 7 2" xfId="12493"/>
    <cellStyle name="Percent 3 7 2 2" xfId="12494"/>
    <cellStyle name="Percent 3 7 2 3" xfId="12495"/>
    <cellStyle name="Percent 3 7 2 4" xfId="12496"/>
    <cellStyle name="Percent 3 7 2 5" xfId="12497"/>
    <cellStyle name="Percent 3 7 2 6" xfId="12498"/>
    <cellStyle name="Percent 3 7 2 7" xfId="12499"/>
    <cellStyle name="Percent 3 7 2 8" xfId="12500"/>
    <cellStyle name="Percent 3 7 2 9" xfId="12501"/>
    <cellStyle name="Percent 3 7 20" xfId="12502"/>
    <cellStyle name="Percent 3 7 21" xfId="12503"/>
    <cellStyle name="Percent 3 7 22" xfId="12504"/>
    <cellStyle name="Percent 3 7 23" xfId="12505"/>
    <cellStyle name="Percent 3 7 3" xfId="12506"/>
    <cellStyle name="Percent 3 7 3 2" xfId="12507"/>
    <cellStyle name="Percent 3 7 3 3" xfId="12508"/>
    <cellStyle name="Percent 3 7 3 4" xfId="12509"/>
    <cellStyle name="Percent 3 7 3 5" xfId="12510"/>
    <cellStyle name="Percent 3 7 3 6" xfId="12511"/>
    <cellStyle name="Percent 3 7 3 7" xfId="12512"/>
    <cellStyle name="Percent 3 7 3 8" xfId="12513"/>
    <cellStyle name="Percent 3 7 3 9" xfId="12514"/>
    <cellStyle name="Percent 3 7 4" xfId="12515"/>
    <cellStyle name="Percent 3 7 4 2" xfId="12516"/>
    <cellStyle name="Percent 3 7 4 3" xfId="12517"/>
    <cellStyle name="Percent 3 7 4 4" xfId="12518"/>
    <cellStyle name="Percent 3 7 4 5" xfId="12519"/>
    <cellStyle name="Percent 3 7 4 6" xfId="12520"/>
    <cellStyle name="Percent 3 7 4 7" xfId="12521"/>
    <cellStyle name="Percent 3 7 4 8" xfId="12522"/>
    <cellStyle name="Percent 3 7 4 9" xfId="12523"/>
    <cellStyle name="Percent 3 7 5" xfId="12524"/>
    <cellStyle name="Percent 3 7 5 2" xfId="12525"/>
    <cellStyle name="Percent 3 7 5 3" xfId="12526"/>
    <cellStyle name="Percent 3 7 5 4" xfId="12527"/>
    <cellStyle name="Percent 3 7 5 5" xfId="12528"/>
    <cellStyle name="Percent 3 7 5 6" xfId="12529"/>
    <cellStyle name="Percent 3 7 5 7" xfId="12530"/>
    <cellStyle name="Percent 3 7 5 8" xfId="12531"/>
    <cellStyle name="Percent 3 7 5 9" xfId="12532"/>
    <cellStyle name="Percent 3 7 6" xfId="12533"/>
    <cellStyle name="Percent 3 7 6 2" xfId="12534"/>
    <cellStyle name="Percent 3 7 6 3" xfId="12535"/>
    <cellStyle name="Percent 3 7 6 4" xfId="12536"/>
    <cellStyle name="Percent 3 7 6 5" xfId="12537"/>
    <cellStyle name="Percent 3 7 6 6" xfId="12538"/>
    <cellStyle name="Percent 3 7 6 7" xfId="12539"/>
    <cellStyle name="Percent 3 7 6 8" xfId="12540"/>
    <cellStyle name="Percent 3 7 6 9" xfId="12541"/>
    <cellStyle name="Percent 3 7 7" xfId="12542"/>
    <cellStyle name="Percent 3 7 7 2" xfId="12543"/>
    <cellStyle name="Percent 3 7 7 3" xfId="12544"/>
    <cellStyle name="Percent 3 7 7 4" xfId="12545"/>
    <cellStyle name="Percent 3 7 7 5" xfId="12546"/>
    <cellStyle name="Percent 3 7 7 6" xfId="12547"/>
    <cellStyle name="Percent 3 7 7 7" xfId="12548"/>
    <cellStyle name="Percent 3 7 7 8" xfId="12549"/>
    <cellStyle name="Percent 3 7 7 9" xfId="12550"/>
    <cellStyle name="Percent 3 7 8" xfId="12551"/>
    <cellStyle name="Percent 3 7 8 2" xfId="12552"/>
    <cellStyle name="Percent 3 7 8 3" xfId="12553"/>
    <cellStyle name="Percent 3 7 8 4" xfId="12554"/>
    <cellStyle name="Percent 3 7 8 5" xfId="12555"/>
    <cellStyle name="Percent 3 7 8 6" xfId="12556"/>
    <cellStyle name="Percent 3 7 8 7" xfId="12557"/>
    <cellStyle name="Percent 3 7 8 8" xfId="12558"/>
    <cellStyle name="Percent 3 7 8 9" xfId="12559"/>
    <cellStyle name="Percent 3 7 9" xfId="12560"/>
    <cellStyle name="Percent 3 7 9 2" xfId="12561"/>
    <cellStyle name="Percent 3 7 9 3" xfId="12562"/>
    <cellStyle name="Percent 3 7 9 4" xfId="12563"/>
    <cellStyle name="Percent 3 7 9 5" xfId="12564"/>
    <cellStyle name="Percent 3 7 9 6" xfId="12565"/>
    <cellStyle name="Percent 3 7 9 7" xfId="12566"/>
    <cellStyle name="Percent 3 7 9 8" xfId="12567"/>
    <cellStyle name="Percent 3 7 9 9" xfId="12568"/>
    <cellStyle name="Percent 3 8" xfId="12569"/>
    <cellStyle name="Percent 3 8 10" xfId="12570"/>
    <cellStyle name="Percent 3 8 10 2" xfId="12571"/>
    <cellStyle name="Percent 3 8 10 3" xfId="12572"/>
    <cellStyle name="Percent 3 8 10 4" xfId="12573"/>
    <cellStyle name="Percent 3 8 10 5" xfId="12574"/>
    <cellStyle name="Percent 3 8 10 6" xfId="12575"/>
    <cellStyle name="Percent 3 8 10 7" xfId="12576"/>
    <cellStyle name="Percent 3 8 10 8" xfId="12577"/>
    <cellStyle name="Percent 3 8 10 9" xfId="12578"/>
    <cellStyle name="Percent 3 8 11" xfId="12579"/>
    <cellStyle name="Percent 3 8 11 2" xfId="12580"/>
    <cellStyle name="Percent 3 8 11 3" xfId="12581"/>
    <cellStyle name="Percent 3 8 11 4" xfId="12582"/>
    <cellStyle name="Percent 3 8 11 5" xfId="12583"/>
    <cellStyle name="Percent 3 8 11 6" xfId="12584"/>
    <cellStyle name="Percent 3 8 11 7" xfId="12585"/>
    <cellStyle name="Percent 3 8 11 8" xfId="12586"/>
    <cellStyle name="Percent 3 8 11 9" xfId="12587"/>
    <cellStyle name="Percent 3 8 12" xfId="12588"/>
    <cellStyle name="Percent 3 8 12 2" xfId="12589"/>
    <cellStyle name="Percent 3 8 12 3" xfId="12590"/>
    <cellStyle name="Percent 3 8 12 4" xfId="12591"/>
    <cellStyle name="Percent 3 8 12 5" xfId="12592"/>
    <cellStyle name="Percent 3 8 12 6" xfId="12593"/>
    <cellStyle name="Percent 3 8 12 7" xfId="12594"/>
    <cellStyle name="Percent 3 8 12 8" xfId="12595"/>
    <cellStyle name="Percent 3 8 12 9" xfId="12596"/>
    <cellStyle name="Percent 3 8 13" xfId="12597"/>
    <cellStyle name="Percent 3 8 13 2" xfId="12598"/>
    <cellStyle name="Percent 3 8 13 3" xfId="12599"/>
    <cellStyle name="Percent 3 8 13 4" xfId="12600"/>
    <cellStyle name="Percent 3 8 13 5" xfId="12601"/>
    <cellStyle name="Percent 3 8 13 6" xfId="12602"/>
    <cellStyle name="Percent 3 8 13 7" xfId="12603"/>
    <cellStyle name="Percent 3 8 13 8" xfId="12604"/>
    <cellStyle name="Percent 3 8 13 9" xfId="12605"/>
    <cellStyle name="Percent 3 8 14" xfId="12606"/>
    <cellStyle name="Percent 3 8 14 2" xfId="12607"/>
    <cellStyle name="Percent 3 8 14 3" xfId="12608"/>
    <cellStyle name="Percent 3 8 14 4" xfId="12609"/>
    <cellStyle name="Percent 3 8 14 5" xfId="12610"/>
    <cellStyle name="Percent 3 8 14 6" xfId="12611"/>
    <cellStyle name="Percent 3 8 14 7" xfId="12612"/>
    <cellStyle name="Percent 3 8 14 8" xfId="12613"/>
    <cellStyle name="Percent 3 8 14 9" xfId="12614"/>
    <cellStyle name="Percent 3 8 15" xfId="12615"/>
    <cellStyle name="Percent 3 8 15 2" xfId="12616"/>
    <cellStyle name="Percent 3 8 15 3" xfId="12617"/>
    <cellStyle name="Percent 3 8 15 4" xfId="12618"/>
    <cellStyle name="Percent 3 8 15 5" xfId="12619"/>
    <cellStyle name="Percent 3 8 15 6" xfId="12620"/>
    <cellStyle name="Percent 3 8 15 7" xfId="12621"/>
    <cellStyle name="Percent 3 8 15 8" xfId="12622"/>
    <cellStyle name="Percent 3 8 15 9" xfId="12623"/>
    <cellStyle name="Percent 3 8 16" xfId="12624"/>
    <cellStyle name="Percent 3 8 17" xfId="12625"/>
    <cellStyle name="Percent 3 8 18" xfId="12626"/>
    <cellStyle name="Percent 3 8 19" xfId="12627"/>
    <cellStyle name="Percent 3 8 2" xfId="12628"/>
    <cellStyle name="Percent 3 8 2 2" xfId="12629"/>
    <cellStyle name="Percent 3 8 2 3" xfId="12630"/>
    <cellStyle name="Percent 3 8 2 4" xfId="12631"/>
    <cellStyle name="Percent 3 8 2 5" xfId="12632"/>
    <cellStyle name="Percent 3 8 2 6" xfId="12633"/>
    <cellStyle name="Percent 3 8 2 7" xfId="12634"/>
    <cellStyle name="Percent 3 8 2 8" xfId="12635"/>
    <cellStyle name="Percent 3 8 2 9" xfId="12636"/>
    <cellStyle name="Percent 3 8 20" xfId="12637"/>
    <cellStyle name="Percent 3 8 21" xfId="12638"/>
    <cellStyle name="Percent 3 8 22" xfId="12639"/>
    <cellStyle name="Percent 3 8 23" xfId="12640"/>
    <cellStyle name="Percent 3 8 3" xfId="12641"/>
    <cellStyle name="Percent 3 8 3 2" xfId="12642"/>
    <cellStyle name="Percent 3 8 3 3" xfId="12643"/>
    <cellStyle name="Percent 3 8 3 4" xfId="12644"/>
    <cellStyle name="Percent 3 8 3 5" xfId="12645"/>
    <cellStyle name="Percent 3 8 3 6" xfId="12646"/>
    <cellStyle name="Percent 3 8 3 7" xfId="12647"/>
    <cellStyle name="Percent 3 8 3 8" xfId="12648"/>
    <cellStyle name="Percent 3 8 3 9" xfId="12649"/>
    <cellStyle name="Percent 3 8 4" xfId="12650"/>
    <cellStyle name="Percent 3 8 4 2" xfId="12651"/>
    <cellStyle name="Percent 3 8 4 3" xfId="12652"/>
    <cellStyle name="Percent 3 8 4 4" xfId="12653"/>
    <cellStyle name="Percent 3 8 4 5" xfId="12654"/>
    <cellStyle name="Percent 3 8 4 6" xfId="12655"/>
    <cellStyle name="Percent 3 8 4 7" xfId="12656"/>
    <cellStyle name="Percent 3 8 4 8" xfId="12657"/>
    <cellStyle name="Percent 3 8 4 9" xfId="12658"/>
    <cellStyle name="Percent 3 8 5" xfId="12659"/>
    <cellStyle name="Percent 3 8 5 2" xfId="12660"/>
    <cellStyle name="Percent 3 8 5 3" xfId="12661"/>
    <cellStyle name="Percent 3 8 5 4" xfId="12662"/>
    <cellStyle name="Percent 3 8 5 5" xfId="12663"/>
    <cellStyle name="Percent 3 8 5 6" xfId="12664"/>
    <cellStyle name="Percent 3 8 5 7" xfId="12665"/>
    <cellStyle name="Percent 3 8 5 8" xfId="12666"/>
    <cellStyle name="Percent 3 8 5 9" xfId="12667"/>
    <cellStyle name="Percent 3 8 6" xfId="12668"/>
    <cellStyle name="Percent 3 8 6 2" xfId="12669"/>
    <cellStyle name="Percent 3 8 6 3" xfId="12670"/>
    <cellStyle name="Percent 3 8 6 4" xfId="12671"/>
    <cellStyle name="Percent 3 8 6 5" xfId="12672"/>
    <cellStyle name="Percent 3 8 6 6" xfId="12673"/>
    <cellStyle name="Percent 3 8 6 7" xfId="12674"/>
    <cellStyle name="Percent 3 8 6 8" xfId="12675"/>
    <cellStyle name="Percent 3 8 6 9" xfId="12676"/>
    <cellStyle name="Percent 3 8 7" xfId="12677"/>
    <cellStyle name="Percent 3 8 7 2" xfId="12678"/>
    <cellStyle name="Percent 3 8 7 3" xfId="12679"/>
    <cellStyle name="Percent 3 8 7 4" xfId="12680"/>
    <cellStyle name="Percent 3 8 7 5" xfId="12681"/>
    <cellStyle name="Percent 3 8 7 6" xfId="12682"/>
    <cellStyle name="Percent 3 8 7 7" xfId="12683"/>
    <cellStyle name="Percent 3 8 7 8" xfId="12684"/>
    <cellStyle name="Percent 3 8 7 9" xfId="12685"/>
    <cellStyle name="Percent 3 8 8" xfId="12686"/>
    <cellStyle name="Percent 3 8 8 2" xfId="12687"/>
    <cellStyle name="Percent 3 8 8 3" xfId="12688"/>
    <cellStyle name="Percent 3 8 8 4" xfId="12689"/>
    <cellStyle name="Percent 3 8 8 5" xfId="12690"/>
    <cellStyle name="Percent 3 8 8 6" xfId="12691"/>
    <cellStyle name="Percent 3 8 8 7" xfId="12692"/>
    <cellStyle name="Percent 3 8 8 8" xfId="12693"/>
    <cellStyle name="Percent 3 8 8 9" xfId="12694"/>
    <cellStyle name="Percent 3 8 9" xfId="12695"/>
    <cellStyle name="Percent 3 8 9 2" xfId="12696"/>
    <cellStyle name="Percent 3 8 9 3" xfId="12697"/>
    <cellStyle name="Percent 3 8 9 4" xfId="12698"/>
    <cellStyle name="Percent 3 8 9 5" xfId="12699"/>
    <cellStyle name="Percent 3 8 9 6" xfId="12700"/>
    <cellStyle name="Percent 3 8 9 7" xfId="12701"/>
    <cellStyle name="Percent 3 8 9 8" xfId="12702"/>
    <cellStyle name="Percent 3 8 9 9" xfId="12703"/>
    <cellStyle name="Percent 3 9" xfId="12704"/>
    <cellStyle name="Percent 3 9 10" xfId="12705"/>
    <cellStyle name="Percent 3 9 10 2" xfId="12706"/>
    <cellStyle name="Percent 3 9 10 3" xfId="12707"/>
    <cellStyle name="Percent 3 9 10 4" xfId="12708"/>
    <cellStyle name="Percent 3 9 10 5" xfId="12709"/>
    <cellStyle name="Percent 3 9 10 6" xfId="12710"/>
    <cellStyle name="Percent 3 9 10 7" xfId="12711"/>
    <cellStyle name="Percent 3 9 10 8" xfId="12712"/>
    <cellStyle name="Percent 3 9 10 9" xfId="12713"/>
    <cellStyle name="Percent 3 9 11" xfId="12714"/>
    <cellStyle name="Percent 3 9 11 2" xfId="12715"/>
    <cellStyle name="Percent 3 9 11 3" xfId="12716"/>
    <cellStyle name="Percent 3 9 11 4" xfId="12717"/>
    <cellStyle name="Percent 3 9 11 5" xfId="12718"/>
    <cellStyle name="Percent 3 9 11 6" xfId="12719"/>
    <cellStyle name="Percent 3 9 11 7" xfId="12720"/>
    <cellStyle name="Percent 3 9 11 8" xfId="12721"/>
    <cellStyle name="Percent 3 9 11 9" xfId="12722"/>
    <cellStyle name="Percent 3 9 12" xfId="12723"/>
    <cellStyle name="Percent 3 9 12 2" xfId="12724"/>
    <cellStyle name="Percent 3 9 12 3" xfId="12725"/>
    <cellStyle name="Percent 3 9 12 4" xfId="12726"/>
    <cellStyle name="Percent 3 9 12 5" xfId="12727"/>
    <cellStyle name="Percent 3 9 12 6" xfId="12728"/>
    <cellStyle name="Percent 3 9 12 7" xfId="12729"/>
    <cellStyle name="Percent 3 9 12 8" xfId="12730"/>
    <cellStyle name="Percent 3 9 12 9" xfId="12731"/>
    <cellStyle name="Percent 3 9 13" xfId="12732"/>
    <cellStyle name="Percent 3 9 13 2" xfId="12733"/>
    <cellStyle name="Percent 3 9 13 3" xfId="12734"/>
    <cellStyle name="Percent 3 9 13 4" xfId="12735"/>
    <cellStyle name="Percent 3 9 13 5" xfId="12736"/>
    <cellStyle name="Percent 3 9 13 6" xfId="12737"/>
    <cellStyle name="Percent 3 9 13 7" xfId="12738"/>
    <cellStyle name="Percent 3 9 13 8" xfId="12739"/>
    <cellStyle name="Percent 3 9 13 9" xfId="12740"/>
    <cellStyle name="Percent 3 9 14" xfId="12741"/>
    <cellStyle name="Percent 3 9 14 2" xfId="12742"/>
    <cellStyle name="Percent 3 9 14 3" xfId="12743"/>
    <cellStyle name="Percent 3 9 14 4" xfId="12744"/>
    <cellStyle name="Percent 3 9 14 5" xfId="12745"/>
    <cellStyle name="Percent 3 9 14 6" xfId="12746"/>
    <cellStyle name="Percent 3 9 14 7" xfId="12747"/>
    <cellStyle name="Percent 3 9 14 8" xfId="12748"/>
    <cellStyle name="Percent 3 9 14 9" xfId="12749"/>
    <cellStyle name="Percent 3 9 15" xfId="12750"/>
    <cellStyle name="Percent 3 9 15 2" xfId="12751"/>
    <cellStyle name="Percent 3 9 15 3" xfId="12752"/>
    <cellStyle name="Percent 3 9 15 4" xfId="12753"/>
    <cellStyle name="Percent 3 9 15 5" xfId="12754"/>
    <cellStyle name="Percent 3 9 15 6" xfId="12755"/>
    <cellStyle name="Percent 3 9 15 7" xfId="12756"/>
    <cellStyle name="Percent 3 9 15 8" xfId="12757"/>
    <cellStyle name="Percent 3 9 15 9" xfId="12758"/>
    <cellStyle name="Percent 3 9 16" xfId="12759"/>
    <cellStyle name="Percent 3 9 17" xfId="12760"/>
    <cellStyle name="Percent 3 9 18" xfId="12761"/>
    <cellStyle name="Percent 3 9 19" xfId="12762"/>
    <cellStyle name="Percent 3 9 2" xfId="12763"/>
    <cellStyle name="Percent 3 9 2 2" xfId="12764"/>
    <cellStyle name="Percent 3 9 2 3" xfId="12765"/>
    <cellStyle name="Percent 3 9 2 4" xfId="12766"/>
    <cellStyle name="Percent 3 9 2 5" xfId="12767"/>
    <cellStyle name="Percent 3 9 2 6" xfId="12768"/>
    <cellStyle name="Percent 3 9 2 7" xfId="12769"/>
    <cellStyle name="Percent 3 9 2 8" xfId="12770"/>
    <cellStyle name="Percent 3 9 2 9" xfId="12771"/>
    <cellStyle name="Percent 3 9 20" xfId="12772"/>
    <cellStyle name="Percent 3 9 21" xfId="12773"/>
    <cellStyle name="Percent 3 9 22" xfId="12774"/>
    <cellStyle name="Percent 3 9 23" xfId="12775"/>
    <cellStyle name="Percent 3 9 3" xfId="12776"/>
    <cellStyle name="Percent 3 9 3 2" xfId="12777"/>
    <cellStyle name="Percent 3 9 3 3" xfId="12778"/>
    <cellStyle name="Percent 3 9 3 4" xfId="12779"/>
    <cellStyle name="Percent 3 9 3 5" xfId="12780"/>
    <cellStyle name="Percent 3 9 3 6" xfId="12781"/>
    <cellStyle name="Percent 3 9 3 7" xfId="12782"/>
    <cellStyle name="Percent 3 9 3 8" xfId="12783"/>
    <cellStyle name="Percent 3 9 3 9" xfId="12784"/>
    <cellStyle name="Percent 3 9 4" xfId="12785"/>
    <cellStyle name="Percent 3 9 4 2" xfId="12786"/>
    <cellStyle name="Percent 3 9 4 3" xfId="12787"/>
    <cellStyle name="Percent 3 9 4 4" xfId="12788"/>
    <cellStyle name="Percent 3 9 4 5" xfId="12789"/>
    <cellStyle name="Percent 3 9 4 6" xfId="12790"/>
    <cellStyle name="Percent 3 9 4 7" xfId="12791"/>
    <cellStyle name="Percent 3 9 4 8" xfId="12792"/>
    <cellStyle name="Percent 3 9 4 9" xfId="12793"/>
    <cellStyle name="Percent 3 9 5" xfId="12794"/>
    <cellStyle name="Percent 3 9 5 2" xfId="12795"/>
    <cellStyle name="Percent 3 9 5 3" xfId="12796"/>
    <cellStyle name="Percent 3 9 5 4" xfId="12797"/>
    <cellStyle name="Percent 3 9 5 5" xfId="12798"/>
    <cellStyle name="Percent 3 9 5 6" xfId="12799"/>
    <cellStyle name="Percent 3 9 5 7" xfId="12800"/>
    <cellStyle name="Percent 3 9 5 8" xfId="12801"/>
    <cellStyle name="Percent 3 9 5 9" xfId="12802"/>
    <cellStyle name="Percent 3 9 6" xfId="12803"/>
    <cellStyle name="Percent 3 9 6 2" xfId="12804"/>
    <cellStyle name="Percent 3 9 6 3" xfId="12805"/>
    <cellStyle name="Percent 3 9 6 4" xfId="12806"/>
    <cellStyle name="Percent 3 9 6 5" xfId="12807"/>
    <cellStyle name="Percent 3 9 6 6" xfId="12808"/>
    <cellStyle name="Percent 3 9 6 7" xfId="12809"/>
    <cellStyle name="Percent 3 9 6 8" xfId="12810"/>
    <cellStyle name="Percent 3 9 6 9" xfId="12811"/>
    <cellStyle name="Percent 3 9 7" xfId="12812"/>
    <cellStyle name="Percent 3 9 7 2" xfId="12813"/>
    <cellStyle name="Percent 3 9 7 3" xfId="12814"/>
    <cellStyle name="Percent 3 9 7 4" xfId="12815"/>
    <cellStyle name="Percent 3 9 7 5" xfId="12816"/>
    <cellStyle name="Percent 3 9 7 6" xfId="12817"/>
    <cellStyle name="Percent 3 9 7 7" xfId="12818"/>
    <cellStyle name="Percent 3 9 7 8" xfId="12819"/>
    <cellStyle name="Percent 3 9 7 9" xfId="12820"/>
    <cellStyle name="Percent 3 9 8" xfId="12821"/>
    <cellStyle name="Percent 3 9 8 2" xfId="12822"/>
    <cellStyle name="Percent 3 9 8 3" xfId="12823"/>
    <cellStyle name="Percent 3 9 8 4" xfId="12824"/>
    <cellStyle name="Percent 3 9 8 5" xfId="12825"/>
    <cellStyle name="Percent 3 9 8 6" xfId="12826"/>
    <cellStyle name="Percent 3 9 8 7" xfId="12827"/>
    <cellStyle name="Percent 3 9 8 8" xfId="12828"/>
    <cellStyle name="Percent 3 9 8 9" xfId="12829"/>
    <cellStyle name="Percent 3 9 9" xfId="12830"/>
    <cellStyle name="Percent 3 9 9 2" xfId="12831"/>
    <cellStyle name="Percent 3 9 9 3" xfId="12832"/>
    <cellStyle name="Percent 3 9 9 4" xfId="12833"/>
    <cellStyle name="Percent 3 9 9 5" xfId="12834"/>
    <cellStyle name="Percent 3 9 9 6" xfId="12835"/>
    <cellStyle name="Percent 3 9 9 7" xfId="12836"/>
    <cellStyle name="Percent 3 9 9 8" xfId="12837"/>
    <cellStyle name="Percent 3 9 9 9" xfId="12838"/>
    <cellStyle name="Percent 31" xfId="12839"/>
    <cellStyle name="Percent 31 2" xfId="12840"/>
    <cellStyle name="Percent 31 3" xfId="12841"/>
    <cellStyle name="Percent 31 4" xfId="12842"/>
    <cellStyle name="Percent 31 5" xfId="12843"/>
    <cellStyle name="Percent 31 6" xfId="12844"/>
    <cellStyle name="Percent 31 7" xfId="12845"/>
    <cellStyle name="Percent 31 8" xfId="12846"/>
    <cellStyle name="Percent 31 9" xfId="12847"/>
    <cellStyle name="Percent 4" xfId="12848"/>
    <cellStyle name="Percent 4 10" xfId="12849"/>
    <cellStyle name="Percent 4 10 2" xfId="12850"/>
    <cellStyle name="Percent 4 10 3" xfId="12851"/>
    <cellStyle name="Percent 4 10 4" xfId="12852"/>
    <cellStyle name="Percent 4 10 5" xfId="12853"/>
    <cellStyle name="Percent 4 10 6" xfId="12854"/>
    <cellStyle name="Percent 4 10 7" xfId="12855"/>
    <cellStyle name="Percent 4 10 8" xfId="12856"/>
    <cellStyle name="Percent 4 10 9" xfId="12857"/>
    <cellStyle name="Percent 4 11" xfId="12858"/>
    <cellStyle name="Percent 4 11 2" xfId="12859"/>
    <cellStyle name="Percent 4 11 3" xfId="12860"/>
    <cellStyle name="Percent 4 11 4" xfId="12861"/>
    <cellStyle name="Percent 4 11 5" xfId="12862"/>
    <cellStyle name="Percent 4 11 6" xfId="12863"/>
    <cellStyle name="Percent 4 11 7" xfId="12864"/>
    <cellStyle name="Percent 4 11 8" xfId="12865"/>
    <cellStyle name="Percent 4 11 9" xfId="12866"/>
    <cellStyle name="Percent 4 12" xfId="12867"/>
    <cellStyle name="Percent 4 12 2" xfId="12868"/>
    <cellStyle name="Percent 4 12 3" xfId="12869"/>
    <cellStyle name="Percent 4 12 4" xfId="12870"/>
    <cellStyle name="Percent 4 12 5" xfId="12871"/>
    <cellStyle name="Percent 4 12 6" xfId="12872"/>
    <cellStyle name="Percent 4 12 7" xfId="12873"/>
    <cellStyle name="Percent 4 12 8" xfId="12874"/>
    <cellStyle name="Percent 4 12 9" xfId="12875"/>
    <cellStyle name="Percent 4 13" xfId="12876"/>
    <cellStyle name="Percent 4 13 2" xfId="12877"/>
    <cellStyle name="Percent 4 13 3" xfId="12878"/>
    <cellStyle name="Percent 4 13 4" xfId="12879"/>
    <cellStyle name="Percent 4 13 5" xfId="12880"/>
    <cellStyle name="Percent 4 13 6" xfId="12881"/>
    <cellStyle name="Percent 4 13 7" xfId="12882"/>
    <cellStyle name="Percent 4 13 8" xfId="12883"/>
    <cellStyle name="Percent 4 13 9" xfId="12884"/>
    <cellStyle name="Percent 4 14" xfId="12885"/>
    <cellStyle name="Percent 4 14 10" xfId="12886"/>
    <cellStyle name="Percent 4 14 2" xfId="12887"/>
    <cellStyle name="Percent 4 14 2 2" xfId="12888"/>
    <cellStyle name="Percent 4 14 2 3" xfId="12889"/>
    <cellStyle name="Percent 4 14 2 4" xfId="12890"/>
    <cellStyle name="Percent 4 14 2 5" xfId="12891"/>
    <cellStyle name="Percent 4 14 2 6" xfId="12892"/>
    <cellStyle name="Percent 4 14 2 7" xfId="12893"/>
    <cellStyle name="Percent 4 14 3" xfId="12894"/>
    <cellStyle name="Percent 4 14 4" xfId="12895"/>
    <cellStyle name="Percent 4 14 5" xfId="12896"/>
    <cellStyle name="Percent 4 14 6" xfId="12897"/>
    <cellStyle name="Percent 4 14 7" xfId="12898"/>
    <cellStyle name="Percent 4 14 8" xfId="12899"/>
    <cellStyle name="Percent 4 14 9" xfId="12900"/>
    <cellStyle name="Percent 4 15" xfId="12901"/>
    <cellStyle name="Percent 4 15 2" xfId="12902"/>
    <cellStyle name="Percent 4 15 3" xfId="12903"/>
    <cellStyle name="Percent 4 15 4" xfId="12904"/>
    <cellStyle name="Percent 4 15 5" xfId="12905"/>
    <cellStyle name="Percent 4 15 6" xfId="12906"/>
    <cellStyle name="Percent 4 15 7" xfId="12907"/>
    <cellStyle name="Percent 4 15 8" xfId="12908"/>
    <cellStyle name="Percent 4 15 9" xfId="12909"/>
    <cellStyle name="Percent 4 16" xfId="12910"/>
    <cellStyle name="Percent 4 16 2" xfId="12911"/>
    <cellStyle name="Percent 4 16 2 2" xfId="12912"/>
    <cellStyle name="Percent 4 16 2 3" xfId="12913"/>
    <cellStyle name="Percent 4 16 2 4" xfId="12914"/>
    <cellStyle name="Percent 4 16 3" xfId="12915"/>
    <cellStyle name="Percent 4 16 3 2" xfId="12916"/>
    <cellStyle name="Percent 4 16 3 3" xfId="12917"/>
    <cellStyle name="Percent 4 16 4" xfId="12918"/>
    <cellStyle name="Percent 4 16 5" xfId="12919"/>
    <cellStyle name="Percent 4 16 6" xfId="12920"/>
    <cellStyle name="Percent 4 16 7" xfId="12921"/>
    <cellStyle name="Percent 4 16 8" xfId="12922"/>
    <cellStyle name="Percent 4 16 9" xfId="12923"/>
    <cellStyle name="Percent 4 17" xfId="12924"/>
    <cellStyle name="Percent 4 17 2" xfId="12925"/>
    <cellStyle name="Percent 4 17 3" xfId="12926"/>
    <cellStyle name="Percent 4 17 4" xfId="12927"/>
    <cellStyle name="Percent 4 17 5" xfId="12928"/>
    <cellStyle name="Percent 4 17 6" xfId="12929"/>
    <cellStyle name="Percent 4 17 7" xfId="12930"/>
    <cellStyle name="Percent 4 17 8" xfId="12931"/>
    <cellStyle name="Percent 4 17 9" xfId="12932"/>
    <cellStyle name="Percent 4 18" xfId="12933"/>
    <cellStyle name="Percent 4 18 2" xfId="12934"/>
    <cellStyle name="Percent 4 18 2 2" xfId="12935"/>
    <cellStyle name="Percent 4 18 3" xfId="12936"/>
    <cellStyle name="Percent 4 18 4" xfId="12937"/>
    <cellStyle name="Percent 4 18 5" xfId="12938"/>
    <cellStyle name="Percent 4 18 6" xfId="12939"/>
    <cellStyle name="Percent 4 18 7" xfId="12940"/>
    <cellStyle name="Percent 4 18 8" xfId="12941"/>
    <cellStyle name="Percent 4 18 9" xfId="12942"/>
    <cellStyle name="Percent 4 19" xfId="12943"/>
    <cellStyle name="Percent 4 19 2" xfId="12944"/>
    <cellStyle name="Percent 4 19 3" xfId="12945"/>
    <cellStyle name="Percent 4 19 4" xfId="12946"/>
    <cellStyle name="Percent 4 19 5" xfId="12947"/>
    <cellStyle name="Percent 4 19 6" xfId="12948"/>
    <cellStyle name="Percent 4 19 7" xfId="12949"/>
    <cellStyle name="Percent 4 19 8" xfId="12950"/>
    <cellStyle name="Percent 4 19 9" xfId="12951"/>
    <cellStyle name="Percent 4 2" xfId="12952"/>
    <cellStyle name="Percent 4 2 10" xfId="12953"/>
    <cellStyle name="Percent 4 2 11" xfId="12954"/>
    <cellStyle name="Percent 4 2 12" xfId="12955"/>
    <cellStyle name="Percent 4 2 13" xfId="12956"/>
    <cellStyle name="Percent 4 2 14" xfId="12957"/>
    <cellStyle name="Percent 4 2 15" xfId="12958"/>
    <cellStyle name="Percent 4 2 16" xfId="12959"/>
    <cellStyle name="Percent 4 2 2" xfId="12960"/>
    <cellStyle name="Percent 4 2 2 2" xfId="12961"/>
    <cellStyle name="Percent 4 2 2 3" xfId="12962"/>
    <cellStyle name="Percent 4 2 2 4" xfId="12963"/>
    <cellStyle name="Percent 4 2 2 5" xfId="12964"/>
    <cellStyle name="Percent 4 2 2 6" xfId="12965"/>
    <cellStyle name="Percent 4 2 2 7" xfId="12966"/>
    <cellStyle name="Percent 4 2 2 8" xfId="12967"/>
    <cellStyle name="Percent 4 2 3" xfId="12968"/>
    <cellStyle name="Percent 4 2 3 2" xfId="12969"/>
    <cellStyle name="Percent 4 2 3 3" xfId="12970"/>
    <cellStyle name="Percent 4 2 3 4" xfId="12971"/>
    <cellStyle name="Percent 4 2 3 5" xfId="12972"/>
    <cellStyle name="Percent 4 2 3 6" xfId="12973"/>
    <cellStyle name="Percent 4 2 3 7" xfId="12974"/>
    <cellStyle name="Percent 4 2 3 8" xfId="12975"/>
    <cellStyle name="Percent 4 2 4" xfId="12976"/>
    <cellStyle name="Percent 4 2 4 2" xfId="12977"/>
    <cellStyle name="Percent 4 2 4 2 2" xfId="12978"/>
    <cellStyle name="Percent 4 2 4 2 3" xfId="12979"/>
    <cellStyle name="Percent 4 2 4 2 4" xfId="12980"/>
    <cellStyle name="Percent 4 2 4 3" xfId="12981"/>
    <cellStyle name="Percent 4 2 4 3 2" xfId="12982"/>
    <cellStyle name="Percent 4 2 4 3 3" xfId="12983"/>
    <cellStyle name="Percent 4 2 4 3 4" xfId="12984"/>
    <cellStyle name="Percent 4 2 4 4" xfId="12985"/>
    <cellStyle name="Percent 4 2 4 5" xfId="12986"/>
    <cellStyle name="Percent 4 2 4 6" xfId="12987"/>
    <cellStyle name="Percent 4 2 4 7" xfId="12988"/>
    <cellStyle name="Percent 4 2 4 8" xfId="12989"/>
    <cellStyle name="Percent 4 2 5" xfId="12990"/>
    <cellStyle name="Percent 4 2 5 2" xfId="12991"/>
    <cellStyle name="Percent 4 2 5 3" xfId="12992"/>
    <cellStyle name="Percent 4 2 5 4" xfId="12993"/>
    <cellStyle name="Percent 4 2 5 5" xfId="12994"/>
    <cellStyle name="Percent 4 2 5 6" xfId="12995"/>
    <cellStyle name="Percent 4 2 5 7" xfId="12996"/>
    <cellStyle name="Percent 4 2 5 8" xfId="12997"/>
    <cellStyle name="Percent 4 2 6" xfId="12998"/>
    <cellStyle name="Percent 4 2 6 2" xfId="12999"/>
    <cellStyle name="Percent 4 2 6 2 2" xfId="13000"/>
    <cellStyle name="Percent 4 2 6 2 3" xfId="13001"/>
    <cellStyle name="Percent 4 2 6 2 4" xfId="13002"/>
    <cellStyle name="Percent 4 2 6 3" xfId="13003"/>
    <cellStyle name="Percent 4 2 6 3 2" xfId="13004"/>
    <cellStyle name="Percent 4 2 6 3 3" xfId="13005"/>
    <cellStyle name="Percent 4 2 6 3 4" xfId="13006"/>
    <cellStyle name="Percent 4 2 6 4" xfId="13007"/>
    <cellStyle name="Percent 4 2 6 5" xfId="13008"/>
    <cellStyle name="Percent 4 2 6 6" xfId="13009"/>
    <cellStyle name="Percent 4 2 6 7" xfId="13010"/>
    <cellStyle name="Percent 4 2 6 8" xfId="13011"/>
    <cellStyle name="Percent 4 2 6 9" xfId="13012"/>
    <cellStyle name="Percent 4 2 7" xfId="13013"/>
    <cellStyle name="Percent 4 2 7 2" xfId="13014"/>
    <cellStyle name="Percent 4 2 7 3" xfId="13015"/>
    <cellStyle name="Percent 4 2 7 4" xfId="13016"/>
    <cellStyle name="Percent 4 2 7 5" xfId="13017"/>
    <cellStyle name="Percent 4 2 7 6" xfId="13018"/>
    <cellStyle name="Percent 4 2 7 7" xfId="13019"/>
    <cellStyle name="Percent 4 2 7 8" xfId="13020"/>
    <cellStyle name="Percent 4 2 8" xfId="13021"/>
    <cellStyle name="Percent 4 2 8 2" xfId="13022"/>
    <cellStyle name="Percent 4 2 8 3" xfId="13023"/>
    <cellStyle name="Percent 4 2 8 4" xfId="13024"/>
    <cellStyle name="Percent 4 2 8 5" xfId="13025"/>
    <cellStyle name="Percent 4 2 8 6" xfId="13026"/>
    <cellStyle name="Percent 4 2 8 7" xfId="13027"/>
    <cellStyle name="Percent 4 2 8 8" xfId="13028"/>
    <cellStyle name="Percent 4 2 9" xfId="13029"/>
    <cellStyle name="Percent 4 2 9 2" xfId="13030"/>
    <cellStyle name="Percent 4 2 9 3" xfId="13031"/>
    <cellStyle name="Percent 4 2 9 4" xfId="13032"/>
    <cellStyle name="Percent 4 20" xfId="13033"/>
    <cellStyle name="Percent 4 20 2" xfId="13034"/>
    <cellStyle name="Percent 4 20 3" xfId="13035"/>
    <cellStyle name="Percent 4 20 4" xfId="13036"/>
    <cellStyle name="Percent 4 20 5" xfId="13037"/>
    <cellStyle name="Percent 4 20 6" xfId="13038"/>
    <cellStyle name="Percent 4 20 7" xfId="13039"/>
    <cellStyle name="Percent 4 20 8" xfId="13040"/>
    <cellStyle name="Percent 4 20 9" xfId="13041"/>
    <cellStyle name="Percent 4 21" xfId="13042"/>
    <cellStyle name="Percent 4 21 2" xfId="13043"/>
    <cellStyle name="Percent 4 21 3" xfId="13044"/>
    <cellStyle name="Percent 4 21 4" xfId="13045"/>
    <cellStyle name="Percent 4 21 5" xfId="13046"/>
    <cellStyle name="Percent 4 21 6" xfId="13047"/>
    <cellStyle name="Percent 4 21 7" xfId="13048"/>
    <cellStyle name="Percent 4 21 8" xfId="13049"/>
    <cellStyle name="Percent 4 21 9" xfId="13050"/>
    <cellStyle name="Percent 4 22" xfId="13051"/>
    <cellStyle name="Percent 4 22 2" xfId="13052"/>
    <cellStyle name="Percent 4 22 3" xfId="13053"/>
    <cellStyle name="Percent 4 22 4" xfId="13054"/>
    <cellStyle name="Percent 4 22 5" xfId="13055"/>
    <cellStyle name="Percent 4 22 6" xfId="13056"/>
    <cellStyle name="Percent 4 22 7" xfId="13057"/>
    <cellStyle name="Percent 4 22 8" xfId="13058"/>
    <cellStyle name="Percent 4 22 9" xfId="13059"/>
    <cellStyle name="Percent 4 23" xfId="13060"/>
    <cellStyle name="Percent 4 23 2" xfId="13061"/>
    <cellStyle name="Percent 4 23 3" xfId="13062"/>
    <cellStyle name="Percent 4 23 4" xfId="13063"/>
    <cellStyle name="Percent 4 23 5" xfId="13064"/>
    <cellStyle name="Percent 4 23 6" xfId="13065"/>
    <cellStyle name="Percent 4 23 7" xfId="13066"/>
    <cellStyle name="Percent 4 23 8" xfId="13067"/>
    <cellStyle name="Percent 4 23 9" xfId="13068"/>
    <cellStyle name="Percent 4 24" xfId="13069"/>
    <cellStyle name="Percent 4 24 2" xfId="13070"/>
    <cellStyle name="Percent 4 24 3" xfId="13071"/>
    <cellStyle name="Percent 4 24 4" xfId="13072"/>
    <cellStyle name="Percent 4 24 5" xfId="13073"/>
    <cellStyle name="Percent 4 24 6" xfId="13074"/>
    <cellStyle name="Percent 4 24 7" xfId="13075"/>
    <cellStyle name="Percent 4 24 8" xfId="13076"/>
    <cellStyle name="Percent 4 24 9" xfId="13077"/>
    <cellStyle name="Percent 4 25" xfId="13078"/>
    <cellStyle name="Percent 4 25 2" xfId="13079"/>
    <cellStyle name="Percent 4 25 3" xfId="13080"/>
    <cellStyle name="Percent 4 25 4" xfId="13081"/>
    <cellStyle name="Percent 4 25 5" xfId="13082"/>
    <cellStyle name="Percent 4 25 6" xfId="13083"/>
    <cellStyle name="Percent 4 25 7" xfId="13084"/>
    <cellStyle name="Percent 4 25 8" xfId="13085"/>
    <cellStyle name="Percent 4 25 9" xfId="13086"/>
    <cellStyle name="Percent 4 26" xfId="13087"/>
    <cellStyle name="Percent 4 26 2" xfId="13088"/>
    <cellStyle name="Percent 4 26 3" xfId="13089"/>
    <cellStyle name="Percent 4 26 4" xfId="13090"/>
    <cellStyle name="Percent 4 26 5" xfId="13091"/>
    <cellStyle name="Percent 4 26 6" xfId="13092"/>
    <cellStyle name="Percent 4 26 7" xfId="13093"/>
    <cellStyle name="Percent 4 26 8" xfId="13094"/>
    <cellStyle name="Percent 4 26 9" xfId="13095"/>
    <cellStyle name="Percent 4 27" xfId="13096"/>
    <cellStyle name="Percent 4 27 2" xfId="13097"/>
    <cellStyle name="Percent 4 27 3" xfId="13098"/>
    <cellStyle name="Percent 4 27 4" xfId="13099"/>
    <cellStyle name="Percent 4 27 5" xfId="13100"/>
    <cellStyle name="Percent 4 27 6" xfId="13101"/>
    <cellStyle name="Percent 4 27 7" xfId="13102"/>
    <cellStyle name="Percent 4 27 8" xfId="13103"/>
    <cellStyle name="Percent 4 27 9" xfId="13104"/>
    <cellStyle name="Percent 4 28" xfId="13105"/>
    <cellStyle name="Percent 4 28 2" xfId="13106"/>
    <cellStyle name="Percent 4 28 3" xfId="13107"/>
    <cellStyle name="Percent 4 28 4" xfId="13108"/>
    <cellStyle name="Percent 4 28 5" xfId="13109"/>
    <cellStyle name="Percent 4 28 6" xfId="13110"/>
    <cellStyle name="Percent 4 28 7" xfId="13111"/>
    <cellStyle name="Percent 4 28 8" xfId="13112"/>
    <cellStyle name="Percent 4 28 9" xfId="13113"/>
    <cellStyle name="Percent 4 29" xfId="13114"/>
    <cellStyle name="Percent 4 29 2" xfId="13115"/>
    <cellStyle name="Percent 4 29 2 2" xfId="13116"/>
    <cellStyle name="Percent 4 29 2 3" xfId="13117"/>
    <cellStyle name="Percent 4 29 2 4" xfId="13118"/>
    <cellStyle name="Percent 4 29 3" xfId="13119"/>
    <cellStyle name="Percent 4 29 3 2" xfId="13120"/>
    <cellStyle name="Percent 4 29 3 2 2" xfId="13121"/>
    <cellStyle name="Percent 4 29 3 2 2 2" xfId="13122"/>
    <cellStyle name="Percent 4 29 3 2 3" xfId="13123"/>
    <cellStyle name="Percent 4 29 3 3" xfId="13124"/>
    <cellStyle name="Percent 4 29 3 3 2" xfId="13125"/>
    <cellStyle name="Percent 4 29 3 3 2 2" xfId="13126"/>
    <cellStyle name="Percent 4 29 3 3 3" xfId="13127"/>
    <cellStyle name="Percent 4 29 3 4" xfId="13128"/>
    <cellStyle name="Percent 4 29 3 4 2" xfId="13129"/>
    <cellStyle name="Percent 4 29 3 5" xfId="13130"/>
    <cellStyle name="Percent 4 29 3 6" xfId="13131"/>
    <cellStyle name="Percent 4 29 3 7" xfId="13132"/>
    <cellStyle name="Percent 4 29 4" xfId="13133"/>
    <cellStyle name="Percent 4 29 4 2" xfId="13134"/>
    <cellStyle name="Percent 4 29 4 2 2" xfId="13135"/>
    <cellStyle name="Percent 4 29 4 3" xfId="13136"/>
    <cellStyle name="Percent 4 29 4 4" xfId="13137"/>
    <cellStyle name="Percent 4 29 5" xfId="13138"/>
    <cellStyle name="Percent 4 29 5 2" xfId="13139"/>
    <cellStyle name="Percent 4 29 5 2 2" xfId="13140"/>
    <cellStyle name="Percent 4 29 5 3" xfId="13141"/>
    <cellStyle name="Percent 4 29 5 4" xfId="13142"/>
    <cellStyle name="Percent 4 29 6" xfId="13143"/>
    <cellStyle name="Percent 4 29 6 2" xfId="13144"/>
    <cellStyle name="Percent 4 29 6 3" xfId="13145"/>
    <cellStyle name="Percent 4 29 7" xfId="13146"/>
    <cellStyle name="Percent 4 29 8" xfId="13147"/>
    <cellStyle name="Percent 4 29 9" xfId="13148"/>
    <cellStyle name="Percent 4 3" xfId="13149"/>
    <cellStyle name="Percent 4 3 10" xfId="13150"/>
    <cellStyle name="Percent 4 3 11" xfId="13151"/>
    <cellStyle name="Percent 4 3 12" xfId="13152"/>
    <cellStyle name="Percent 4 3 13" xfId="13153"/>
    <cellStyle name="Percent 4 3 14" xfId="13154"/>
    <cellStyle name="Percent 4 3 15" xfId="13155"/>
    <cellStyle name="Percent 4 3 16" xfId="13156"/>
    <cellStyle name="Percent 4 3 2" xfId="13157"/>
    <cellStyle name="Percent 4 3 2 2" xfId="13158"/>
    <cellStyle name="Percent 4 3 2 3" xfId="13159"/>
    <cellStyle name="Percent 4 3 2 4" xfId="13160"/>
    <cellStyle name="Percent 4 3 2 5" xfId="13161"/>
    <cellStyle name="Percent 4 3 2 6" xfId="13162"/>
    <cellStyle name="Percent 4 3 2 7" xfId="13163"/>
    <cellStyle name="Percent 4 3 2 8" xfId="13164"/>
    <cellStyle name="Percent 4 3 3" xfId="13165"/>
    <cellStyle name="Percent 4 3 3 2" xfId="13166"/>
    <cellStyle name="Percent 4 3 3 3" xfId="13167"/>
    <cellStyle name="Percent 4 3 3 4" xfId="13168"/>
    <cellStyle name="Percent 4 3 3 5" xfId="13169"/>
    <cellStyle name="Percent 4 3 3 6" xfId="13170"/>
    <cellStyle name="Percent 4 3 3 7" xfId="13171"/>
    <cellStyle name="Percent 4 3 3 8" xfId="13172"/>
    <cellStyle name="Percent 4 3 4" xfId="13173"/>
    <cellStyle name="Percent 4 3 4 2" xfId="13174"/>
    <cellStyle name="Percent 4 3 4 3" xfId="13175"/>
    <cellStyle name="Percent 4 3 4 4" xfId="13176"/>
    <cellStyle name="Percent 4 3 4 5" xfId="13177"/>
    <cellStyle name="Percent 4 3 4 6" xfId="13178"/>
    <cellStyle name="Percent 4 3 4 7" xfId="13179"/>
    <cellStyle name="Percent 4 3 4 8" xfId="13180"/>
    <cellStyle name="Percent 4 3 5" xfId="13181"/>
    <cellStyle name="Percent 4 3 5 2" xfId="13182"/>
    <cellStyle name="Percent 4 3 5 3" xfId="13183"/>
    <cellStyle name="Percent 4 3 5 4" xfId="13184"/>
    <cellStyle name="Percent 4 3 5 5" xfId="13185"/>
    <cellStyle name="Percent 4 3 5 6" xfId="13186"/>
    <cellStyle name="Percent 4 3 5 7" xfId="13187"/>
    <cellStyle name="Percent 4 3 5 8" xfId="13188"/>
    <cellStyle name="Percent 4 3 6" xfId="13189"/>
    <cellStyle name="Percent 4 3 6 2" xfId="13190"/>
    <cellStyle name="Percent 4 3 6 3" xfId="13191"/>
    <cellStyle name="Percent 4 3 6 4" xfId="13192"/>
    <cellStyle name="Percent 4 3 6 5" xfId="13193"/>
    <cellStyle name="Percent 4 3 6 6" xfId="13194"/>
    <cellStyle name="Percent 4 3 6 7" xfId="13195"/>
    <cellStyle name="Percent 4 3 6 8" xfId="13196"/>
    <cellStyle name="Percent 4 3 7" xfId="13197"/>
    <cellStyle name="Percent 4 3 7 2" xfId="13198"/>
    <cellStyle name="Percent 4 3 7 3" xfId="13199"/>
    <cellStyle name="Percent 4 3 7 4" xfId="13200"/>
    <cellStyle name="Percent 4 3 7 5" xfId="13201"/>
    <cellStyle name="Percent 4 3 7 6" xfId="13202"/>
    <cellStyle name="Percent 4 3 7 7" xfId="13203"/>
    <cellStyle name="Percent 4 3 7 8" xfId="13204"/>
    <cellStyle name="Percent 4 3 8" xfId="13205"/>
    <cellStyle name="Percent 4 3 8 2" xfId="13206"/>
    <cellStyle name="Percent 4 3 8 3" xfId="13207"/>
    <cellStyle name="Percent 4 3 8 4" xfId="13208"/>
    <cellStyle name="Percent 4 3 8 5" xfId="13209"/>
    <cellStyle name="Percent 4 3 8 6" xfId="13210"/>
    <cellStyle name="Percent 4 3 8 7" xfId="13211"/>
    <cellStyle name="Percent 4 3 8 8" xfId="13212"/>
    <cellStyle name="Percent 4 3 9" xfId="13213"/>
    <cellStyle name="Percent 4 30" xfId="13214"/>
    <cellStyle name="Percent 4 30 2" xfId="13215"/>
    <cellStyle name="Percent 4 30 3" xfId="13216"/>
    <cellStyle name="Percent 4 30 4" xfId="13217"/>
    <cellStyle name="Percent 4 31" xfId="13218"/>
    <cellStyle name="Percent 4 31 2" xfId="13219"/>
    <cellStyle name="Percent 4 31 3" xfId="13220"/>
    <cellStyle name="Percent 4 31 4" xfId="13221"/>
    <cellStyle name="Percent 4 32" xfId="13222"/>
    <cellStyle name="Percent 4 33" xfId="13223"/>
    <cellStyle name="Percent 4 34" xfId="13224"/>
    <cellStyle name="Percent 4 35" xfId="13225"/>
    <cellStyle name="Percent 4 36" xfId="13226"/>
    <cellStyle name="Percent 4 37" xfId="13227"/>
    <cellStyle name="Percent 4 38" xfId="13228"/>
    <cellStyle name="Percent 4 4" xfId="13229"/>
    <cellStyle name="Percent 4 4 10" xfId="13230"/>
    <cellStyle name="Percent 4 4 11" xfId="13231"/>
    <cellStyle name="Percent 4 4 12" xfId="13232"/>
    <cellStyle name="Percent 4 4 13" xfId="13233"/>
    <cellStyle name="Percent 4 4 14" xfId="13234"/>
    <cellStyle name="Percent 4 4 15" xfId="13235"/>
    <cellStyle name="Percent 4 4 16" xfId="13236"/>
    <cellStyle name="Percent 4 4 17" xfId="13237"/>
    <cellStyle name="Percent 4 4 2" xfId="13238"/>
    <cellStyle name="Percent 4 4 2 2" xfId="13239"/>
    <cellStyle name="Percent 4 4 2 3" xfId="13240"/>
    <cellStyle name="Percent 4 4 2 4" xfId="13241"/>
    <cellStyle name="Percent 4 4 2 5" xfId="13242"/>
    <cellStyle name="Percent 4 4 2 6" xfId="13243"/>
    <cellStyle name="Percent 4 4 2 7" xfId="13244"/>
    <cellStyle name="Percent 4 4 2 8" xfId="13245"/>
    <cellStyle name="Percent 4 4 3" xfId="13246"/>
    <cellStyle name="Percent 4 4 3 2" xfId="13247"/>
    <cellStyle name="Percent 4 4 3 3" xfId="13248"/>
    <cellStyle name="Percent 4 4 3 4" xfId="13249"/>
    <cellStyle name="Percent 4 4 3 5" xfId="13250"/>
    <cellStyle name="Percent 4 4 3 6" xfId="13251"/>
    <cellStyle name="Percent 4 4 3 7" xfId="13252"/>
    <cellStyle name="Percent 4 4 3 8" xfId="13253"/>
    <cellStyle name="Percent 4 4 4" xfId="13254"/>
    <cellStyle name="Percent 4 4 4 2" xfId="13255"/>
    <cellStyle name="Percent 4 4 4 3" xfId="13256"/>
    <cellStyle name="Percent 4 4 4 4" xfId="13257"/>
    <cellStyle name="Percent 4 4 4 5" xfId="13258"/>
    <cellStyle name="Percent 4 4 4 6" xfId="13259"/>
    <cellStyle name="Percent 4 4 4 7" xfId="13260"/>
    <cellStyle name="Percent 4 4 4 8" xfId="13261"/>
    <cellStyle name="Percent 4 4 5" xfId="13262"/>
    <cellStyle name="Percent 4 4 5 2" xfId="13263"/>
    <cellStyle name="Percent 4 4 5 3" xfId="13264"/>
    <cellStyle name="Percent 4 4 5 4" xfId="13265"/>
    <cellStyle name="Percent 4 4 5 5" xfId="13266"/>
    <cellStyle name="Percent 4 4 5 6" xfId="13267"/>
    <cellStyle name="Percent 4 4 5 7" xfId="13268"/>
    <cellStyle name="Percent 4 4 5 8" xfId="13269"/>
    <cellStyle name="Percent 4 4 6" xfId="13270"/>
    <cellStyle name="Percent 4 4 6 2" xfId="13271"/>
    <cellStyle name="Percent 4 4 6 3" xfId="13272"/>
    <cellStyle name="Percent 4 4 6 4" xfId="13273"/>
    <cellStyle name="Percent 4 4 6 5" xfId="13274"/>
    <cellStyle name="Percent 4 4 6 6" xfId="13275"/>
    <cellStyle name="Percent 4 4 6 7" xfId="13276"/>
    <cellStyle name="Percent 4 4 6 8" xfId="13277"/>
    <cellStyle name="Percent 4 4 7" xfId="13278"/>
    <cellStyle name="Percent 4 4 7 2" xfId="13279"/>
    <cellStyle name="Percent 4 4 7 3" xfId="13280"/>
    <cellStyle name="Percent 4 4 7 4" xfId="13281"/>
    <cellStyle name="Percent 4 4 7 5" xfId="13282"/>
    <cellStyle name="Percent 4 4 7 6" xfId="13283"/>
    <cellStyle name="Percent 4 4 7 7" xfId="13284"/>
    <cellStyle name="Percent 4 4 7 8" xfId="13285"/>
    <cellStyle name="Percent 4 4 8" xfId="13286"/>
    <cellStyle name="Percent 4 4 8 2" xfId="13287"/>
    <cellStyle name="Percent 4 4 8 3" xfId="13288"/>
    <cellStyle name="Percent 4 4 8 4" xfId="13289"/>
    <cellStyle name="Percent 4 4 8 5" xfId="13290"/>
    <cellStyle name="Percent 4 4 8 6" xfId="13291"/>
    <cellStyle name="Percent 4 4 8 7" xfId="13292"/>
    <cellStyle name="Percent 4 4 8 8" xfId="13293"/>
    <cellStyle name="Percent 4 4 9" xfId="13294"/>
    <cellStyle name="Percent 4 4 9 2" xfId="13295"/>
    <cellStyle name="Percent 4 4 9 3" xfId="13296"/>
    <cellStyle name="Percent 4 4 9 4" xfId="13297"/>
    <cellStyle name="Percent 4 5" xfId="13298"/>
    <cellStyle name="Percent 4 5 10" xfId="13299"/>
    <cellStyle name="Percent 4 5 11" xfId="13300"/>
    <cellStyle name="Percent 4 5 12" xfId="13301"/>
    <cellStyle name="Percent 4 5 13" xfId="13302"/>
    <cellStyle name="Percent 4 5 14" xfId="13303"/>
    <cellStyle name="Percent 4 5 15" xfId="13304"/>
    <cellStyle name="Percent 4 5 16" xfId="13305"/>
    <cellStyle name="Percent 4 5 17" xfId="13306"/>
    <cellStyle name="Percent 4 5 2" xfId="13307"/>
    <cellStyle name="Percent 4 5 2 2" xfId="13308"/>
    <cellStyle name="Percent 4 5 2 3" xfId="13309"/>
    <cellStyle name="Percent 4 5 2 4" xfId="13310"/>
    <cellStyle name="Percent 4 5 2 5" xfId="13311"/>
    <cellStyle name="Percent 4 5 2 6" xfId="13312"/>
    <cellStyle name="Percent 4 5 2 7" xfId="13313"/>
    <cellStyle name="Percent 4 5 2 8" xfId="13314"/>
    <cellStyle name="Percent 4 5 3" xfId="13315"/>
    <cellStyle name="Percent 4 5 3 2" xfId="13316"/>
    <cellStyle name="Percent 4 5 3 3" xfId="13317"/>
    <cellStyle name="Percent 4 5 3 4" xfId="13318"/>
    <cellStyle name="Percent 4 5 3 5" xfId="13319"/>
    <cellStyle name="Percent 4 5 3 6" xfId="13320"/>
    <cellStyle name="Percent 4 5 3 7" xfId="13321"/>
    <cellStyle name="Percent 4 5 3 8" xfId="13322"/>
    <cellStyle name="Percent 4 5 4" xfId="13323"/>
    <cellStyle name="Percent 4 5 4 2" xfId="13324"/>
    <cellStyle name="Percent 4 5 4 3" xfId="13325"/>
    <cellStyle name="Percent 4 5 4 4" xfId="13326"/>
    <cellStyle name="Percent 4 5 4 5" xfId="13327"/>
    <cellStyle name="Percent 4 5 4 6" xfId="13328"/>
    <cellStyle name="Percent 4 5 4 7" xfId="13329"/>
    <cellStyle name="Percent 4 5 4 8" xfId="13330"/>
    <cellStyle name="Percent 4 5 5" xfId="13331"/>
    <cellStyle name="Percent 4 5 5 2" xfId="13332"/>
    <cellStyle name="Percent 4 5 5 3" xfId="13333"/>
    <cellStyle name="Percent 4 5 5 4" xfId="13334"/>
    <cellStyle name="Percent 4 5 5 5" xfId="13335"/>
    <cellStyle name="Percent 4 5 5 6" xfId="13336"/>
    <cellStyle name="Percent 4 5 5 7" xfId="13337"/>
    <cellStyle name="Percent 4 5 5 8" xfId="13338"/>
    <cellStyle name="Percent 4 5 6" xfId="13339"/>
    <cellStyle name="Percent 4 5 6 2" xfId="13340"/>
    <cellStyle name="Percent 4 5 6 3" xfId="13341"/>
    <cellStyle name="Percent 4 5 6 4" xfId="13342"/>
    <cellStyle name="Percent 4 5 6 5" xfId="13343"/>
    <cellStyle name="Percent 4 5 6 6" xfId="13344"/>
    <cellStyle name="Percent 4 5 6 7" xfId="13345"/>
    <cellStyle name="Percent 4 5 6 8" xfId="13346"/>
    <cellStyle name="Percent 4 5 7" xfId="13347"/>
    <cellStyle name="Percent 4 5 7 2" xfId="13348"/>
    <cellStyle name="Percent 4 5 7 3" xfId="13349"/>
    <cellStyle name="Percent 4 5 7 4" xfId="13350"/>
    <cellStyle name="Percent 4 5 7 5" xfId="13351"/>
    <cellStyle name="Percent 4 5 7 6" xfId="13352"/>
    <cellStyle name="Percent 4 5 7 7" xfId="13353"/>
    <cellStyle name="Percent 4 5 7 8" xfId="13354"/>
    <cellStyle name="Percent 4 5 8" xfId="13355"/>
    <cellStyle name="Percent 4 5 8 2" xfId="13356"/>
    <cellStyle name="Percent 4 5 8 3" xfId="13357"/>
    <cellStyle name="Percent 4 5 8 4" xfId="13358"/>
    <cellStyle name="Percent 4 5 8 5" xfId="13359"/>
    <cellStyle name="Percent 4 5 8 6" xfId="13360"/>
    <cellStyle name="Percent 4 5 8 7" xfId="13361"/>
    <cellStyle name="Percent 4 5 8 8" xfId="13362"/>
    <cellStyle name="Percent 4 5 9" xfId="13363"/>
    <cellStyle name="Percent 4 5 9 2" xfId="13364"/>
    <cellStyle name="Percent 4 5 9 3" xfId="13365"/>
    <cellStyle name="Percent 4 5 9 4" xfId="13366"/>
    <cellStyle name="Percent 4 6" xfId="13367"/>
    <cellStyle name="Percent 4 6 10" xfId="13368"/>
    <cellStyle name="Percent 4 6 11" xfId="13369"/>
    <cellStyle name="Percent 4 6 12" xfId="13370"/>
    <cellStyle name="Percent 4 6 13" xfId="13371"/>
    <cellStyle name="Percent 4 6 14" xfId="13372"/>
    <cellStyle name="Percent 4 6 15" xfId="13373"/>
    <cellStyle name="Percent 4 6 16" xfId="13374"/>
    <cellStyle name="Percent 4 6 2" xfId="13375"/>
    <cellStyle name="Percent 4 6 2 2" xfId="13376"/>
    <cellStyle name="Percent 4 6 2 3" xfId="13377"/>
    <cellStyle name="Percent 4 6 2 4" xfId="13378"/>
    <cellStyle name="Percent 4 6 2 5" xfId="13379"/>
    <cellStyle name="Percent 4 6 2 6" xfId="13380"/>
    <cellStyle name="Percent 4 6 2 7" xfId="13381"/>
    <cellStyle name="Percent 4 6 2 8" xfId="13382"/>
    <cellStyle name="Percent 4 6 3" xfId="13383"/>
    <cellStyle name="Percent 4 6 3 2" xfId="13384"/>
    <cellStyle name="Percent 4 6 3 3" xfId="13385"/>
    <cellStyle name="Percent 4 6 3 4" xfId="13386"/>
    <cellStyle name="Percent 4 6 3 5" xfId="13387"/>
    <cellStyle name="Percent 4 6 3 6" xfId="13388"/>
    <cellStyle name="Percent 4 6 3 7" xfId="13389"/>
    <cellStyle name="Percent 4 6 3 8" xfId="13390"/>
    <cellStyle name="Percent 4 6 4" xfId="13391"/>
    <cellStyle name="Percent 4 6 4 2" xfId="13392"/>
    <cellStyle name="Percent 4 6 4 3" xfId="13393"/>
    <cellStyle name="Percent 4 6 4 4" xfId="13394"/>
    <cellStyle name="Percent 4 6 4 5" xfId="13395"/>
    <cellStyle name="Percent 4 6 4 6" xfId="13396"/>
    <cellStyle name="Percent 4 6 4 7" xfId="13397"/>
    <cellStyle name="Percent 4 6 4 8" xfId="13398"/>
    <cellStyle name="Percent 4 6 5" xfId="13399"/>
    <cellStyle name="Percent 4 6 5 2" xfId="13400"/>
    <cellStyle name="Percent 4 6 5 3" xfId="13401"/>
    <cellStyle name="Percent 4 6 5 4" xfId="13402"/>
    <cellStyle name="Percent 4 6 5 5" xfId="13403"/>
    <cellStyle name="Percent 4 6 5 6" xfId="13404"/>
    <cellStyle name="Percent 4 6 5 7" xfId="13405"/>
    <cellStyle name="Percent 4 6 5 8" xfId="13406"/>
    <cellStyle name="Percent 4 6 6" xfId="13407"/>
    <cellStyle name="Percent 4 6 6 2" xfId="13408"/>
    <cellStyle name="Percent 4 6 6 3" xfId="13409"/>
    <cellStyle name="Percent 4 6 6 4" xfId="13410"/>
    <cellStyle name="Percent 4 6 6 5" xfId="13411"/>
    <cellStyle name="Percent 4 6 6 6" xfId="13412"/>
    <cellStyle name="Percent 4 6 6 7" xfId="13413"/>
    <cellStyle name="Percent 4 6 6 8" xfId="13414"/>
    <cellStyle name="Percent 4 6 7" xfId="13415"/>
    <cellStyle name="Percent 4 6 7 2" xfId="13416"/>
    <cellStyle name="Percent 4 6 7 3" xfId="13417"/>
    <cellStyle name="Percent 4 6 7 4" xfId="13418"/>
    <cellStyle name="Percent 4 6 7 5" xfId="13419"/>
    <cellStyle name="Percent 4 6 7 6" xfId="13420"/>
    <cellStyle name="Percent 4 6 7 7" xfId="13421"/>
    <cellStyle name="Percent 4 6 7 8" xfId="13422"/>
    <cellStyle name="Percent 4 6 8" xfId="13423"/>
    <cellStyle name="Percent 4 6 8 2" xfId="13424"/>
    <cellStyle name="Percent 4 6 8 3" xfId="13425"/>
    <cellStyle name="Percent 4 6 8 4" xfId="13426"/>
    <cellStyle name="Percent 4 6 8 5" xfId="13427"/>
    <cellStyle name="Percent 4 6 8 6" xfId="13428"/>
    <cellStyle name="Percent 4 6 8 7" xfId="13429"/>
    <cellStyle name="Percent 4 6 8 8" xfId="13430"/>
    <cellStyle name="Percent 4 6 9" xfId="13431"/>
    <cellStyle name="Percent 4 7" xfId="13432"/>
    <cellStyle name="Percent 4 7 2" xfId="13433"/>
    <cellStyle name="Percent 4 7 3" xfId="13434"/>
    <cellStyle name="Percent 4 7 4" xfId="13435"/>
    <cellStyle name="Percent 4 7 5" xfId="13436"/>
    <cellStyle name="Percent 4 7 6" xfId="13437"/>
    <cellStyle name="Percent 4 7 7" xfId="13438"/>
    <cellStyle name="Percent 4 7 8" xfId="13439"/>
    <cellStyle name="Percent 4 7 9" xfId="13440"/>
    <cellStyle name="Percent 4 8" xfId="13441"/>
    <cellStyle name="Percent 4 8 2" xfId="13442"/>
    <cellStyle name="Percent 4 8 3" xfId="13443"/>
    <cellStyle name="Percent 4 8 4" xfId="13444"/>
    <cellStyle name="Percent 4 8 5" xfId="13445"/>
    <cellStyle name="Percent 4 8 6" xfId="13446"/>
    <cellStyle name="Percent 4 8 7" xfId="13447"/>
    <cellStyle name="Percent 4 8 8" xfId="13448"/>
    <cellStyle name="Percent 4 8 9" xfId="13449"/>
    <cellStyle name="Percent 4 9" xfId="13450"/>
    <cellStyle name="Percent 4 9 2" xfId="13451"/>
    <cellStyle name="Percent 4 9 3" xfId="13452"/>
    <cellStyle name="Percent 4 9 4" xfId="13453"/>
    <cellStyle name="Percent 4 9 5" xfId="13454"/>
    <cellStyle name="Percent 4 9 6" xfId="13455"/>
    <cellStyle name="Percent 4 9 7" xfId="13456"/>
    <cellStyle name="Percent 4 9 8" xfId="13457"/>
    <cellStyle name="Percent 4 9 9" xfId="13458"/>
    <cellStyle name="Percent 5" xfId="13459"/>
    <cellStyle name="Percent 5 10" xfId="13460"/>
    <cellStyle name="Percent 5 10 2" xfId="13461"/>
    <cellStyle name="Percent 5 10 3" xfId="13462"/>
    <cellStyle name="Percent 5 10 4" xfId="13463"/>
    <cellStyle name="Percent 5 11" xfId="13464"/>
    <cellStyle name="Percent 5 11 2" xfId="13465"/>
    <cellStyle name="Percent 5 11 2 2" xfId="13466"/>
    <cellStyle name="Percent 5 11 2 2 2" xfId="13467"/>
    <cellStyle name="Percent 5 11 2 2 2 2" xfId="13468"/>
    <cellStyle name="Percent 5 11 2 2 3" xfId="13469"/>
    <cellStyle name="Percent 5 11 2 3" xfId="13470"/>
    <cellStyle name="Percent 5 11 2 3 2" xfId="13471"/>
    <cellStyle name="Percent 5 11 2 3 2 2" xfId="13472"/>
    <cellStyle name="Percent 5 11 2 3 3" xfId="13473"/>
    <cellStyle name="Percent 5 11 2 4" xfId="13474"/>
    <cellStyle name="Percent 5 11 2 4 2" xfId="13475"/>
    <cellStyle name="Percent 5 11 2 5" xfId="13476"/>
    <cellStyle name="Percent 5 11 2 6" xfId="13477"/>
    <cellStyle name="Percent 5 11 2 7" xfId="13478"/>
    <cellStyle name="Percent 5 11 3" xfId="13479"/>
    <cellStyle name="Percent 5 11 3 2" xfId="13480"/>
    <cellStyle name="Percent 5 11 3 2 2" xfId="13481"/>
    <cellStyle name="Percent 5 11 3 3" xfId="13482"/>
    <cellStyle name="Percent 5 11 4" xfId="13483"/>
    <cellStyle name="Percent 5 11 4 2" xfId="13484"/>
    <cellStyle name="Percent 5 11 4 2 2" xfId="13485"/>
    <cellStyle name="Percent 5 11 4 3" xfId="13486"/>
    <cellStyle name="Percent 5 11 5" xfId="13487"/>
    <cellStyle name="Percent 5 11 5 2" xfId="13488"/>
    <cellStyle name="Percent 5 11 6" xfId="13489"/>
    <cellStyle name="Percent 5 11 7" xfId="13490"/>
    <cellStyle name="Percent 5 12" xfId="13491"/>
    <cellStyle name="Percent 5 13" xfId="13492"/>
    <cellStyle name="Percent 5 14" xfId="13493"/>
    <cellStyle name="Percent 5 15" xfId="13494"/>
    <cellStyle name="Percent 5 16" xfId="13495"/>
    <cellStyle name="Percent 5 17" xfId="13496"/>
    <cellStyle name="Percent 5 2" xfId="13497"/>
    <cellStyle name="Percent 5 2 2" xfId="13498"/>
    <cellStyle name="Percent 5 2 3" xfId="13499"/>
    <cellStyle name="Percent 5 2 4" xfId="13500"/>
    <cellStyle name="Percent 5 2 5" xfId="13501"/>
    <cellStyle name="Percent 5 2 6" xfId="13502"/>
    <cellStyle name="Percent 5 2 7" xfId="13503"/>
    <cellStyle name="Percent 5 2 8" xfId="13504"/>
    <cellStyle name="Percent 5 3" xfId="13505"/>
    <cellStyle name="Percent 5 3 2" xfId="13506"/>
    <cellStyle name="Percent 5 3 2 2" xfId="13507"/>
    <cellStyle name="Percent 5 3 2 3" xfId="13508"/>
    <cellStyle name="Percent 5 3 2 4" xfId="13509"/>
    <cellStyle name="Percent 5 3 2 5" xfId="13510"/>
    <cellStyle name="Percent 5 3 2 6" xfId="13511"/>
    <cellStyle name="Percent 5 3 2 7" xfId="13512"/>
    <cellStyle name="Percent 5 3 2 8" xfId="13513"/>
    <cellStyle name="Percent 5 3 3" xfId="13514"/>
    <cellStyle name="Percent 5 3 4" xfId="13515"/>
    <cellStyle name="Percent 5 3 5" xfId="13516"/>
    <cellStyle name="Percent 5 3 6" xfId="13517"/>
    <cellStyle name="Percent 5 3 7" xfId="13518"/>
    <cellStyle name="Percent 5 3 8" xfId="13519"/>
    <cellStyle name="Percent 5 3 9" xfId="13520"/>
    <cellStyle name="Percent 5 4" xfId="13521"/>
    <cellStyle name="Percent 5 4 2" xfId="13522"/>
    <cellStyle name="Percent 5 4 2 2" xfId="13523"/>
    <cellStyle name="Percent 5 4 2 3" xfId="13524"/>
    <cellStyle name="Percent 5 4 2 4" xfId="13525"/>
    <cellStyle name="Percent 5 4 3" xfId="13526"/>
    <cellStyle name="Percent 5 4 4" xfId="13527"/>
    <cellStyle name="Percent 5 4 5" xfId="13528"/>
    <cellStyle name="Percent 5 4 6" xfId="13529"/>
    <cellStyle name="Percent 5 4 7" xfId="13530"/>
    <cellStyle name="Percent 5 4 8" xfId="13531"/>
    <cellStyle name="Percent 5 5" xfId="13532"/>
    <cellStyle name="Percent 5 5 2" xfId="13533"/>
    <cellStyle name="Percent 5 5 2 2" xfId="13534"/>
    <cellStyle name="Percent 5 5 2 3" xfId="13535"/>
    <cellStyle name="Percent 5 5 2 4" xfId="13536"/>
    <cellStyle name="Percent 5 5 3" xfId="13537"/>
    <cellStyle name="Percent 5 5 3 2" xfId="13538"/>
    <cellStyle name="Percent 5 5 3 3" xfId="13539"/>
    <cellStyle name="Percent 5 5 3 4" xfId="13540"/>
    <cellStyle name="Percent 5 5 4" xfId="13541"/>
    <cellStyle name="Percent 5 5 5" xfId="13542"/>
    <cellStyle name="Percent 5 5 6" xfId="13543"/>
    <cellStyle name="Percent 5 5 7" xfId="13544"/>
    <cellStyle name="Percent 5 5 8" xfId="13545"/>
    <cellStyle name="Percent 5 5 9" xfId="13546"/>
    <cellStyle name="Percent 5 6" xfId="13547"/>
    <cellStyle name="Percent 5 6 2" xfId="13548"/>
    <cellStyle name="Percent 5 6 3" xfId="13549"/>
    <cellStyle name="Percent 5 6 4" xfId="13550"/>
    <cellStyle name="Percent 5 6 5" xfId="13551"/>
    <cellStyle name="Percent 5 6 6" xfId="13552"/>
    <cellStyle name="Percent 5 6 7" xfId="13553"/>
    <cellStyle name="Percent 5 6 8" xfId="13554"/>
    <cellStyle name="Percent 5 7" xfId="13555"/>
    <cellStyle name="Percent 5 7 2" xfId="13556"/>
    <cellStyle name="Percent 5 7 3" xfId="13557"/>
    <cellStyle name="Percent 5 7 4" xfId="13558"/>
    <cellStyle name="Percent 5 7 5" xfId="13559"/>
    <cellStyle name="Percent 5 7 6" xfId="13560"/>
    <cellStyle name="Percent 5 7 7" xfId="13561"/>
    <cellStyle name="Percent 5 7 8" xfId="13562"/>
    <cellStyle name="Percent 5 8" xfId="13563"/>
    <cellStyle name="Percent 5 8 2" xfId="13564"/>
    <cellStyle name="Percent 5 8 3" xfId="13565"/>
    <cellStyle name="Percent 5 8 4" xfId="13566"/>
    <cellStyle name="Percent 5 8 5" xfId="13567"/>
    <cellStyle name="Percent 5 8 6" xfId="13568"/>
    <cellStyle name="Percent 5 8 7" xfId="13569"/>
    <cellStyle name="Percent 5 8 8" xfId="13570"/>
    <cellStyle name="Percent 5 9" xfId="13571"/>
    <cellStyle name="Percent 5 9 2" xfId="13572"/>
    <cellStyle name="Percent 5 9 2 2" xfId="13573"/>
    <cellStyle name="Percent 5 9 2 2 2" xfId="13574"/>
    <cellStyle name="Percent 5 9 2 3" xfId="13575"/>
    <cellStyle name="Percent 5 9 2 4" xfId="13576"/>
    <cellStyle name="Percent 5 9 2 5" xfId="13577"/>
    <cellStyle name="Percent 5 9 2 6" xfId="13578"/>
    <cellStyle name="Percent 5 9 3" xfId="13579"/>
    <cellStyle name="Percent 5 9 3 2" xfId="13580"/>
    <cellStyle name="Percent 5 9 3 3" xfId="13581"/>
    <cellStyle name="Percent 5 9 4" xfId="13582"/>
    <cellStyle name="Percent 5 9 4 2" xfId="13583"/>
    <cellStyle name="Percent 5 9 4 2 2" xfId="13584"/>
    <cellStyle name="Percent 5 9 4 3" xfId="13585"/>
    <cellStyle name="Percent 5 9 4 4" xfId="13586"/>
    <cellStyle name="Percent 5 9 5" xfId="13587"/>
    <cellStyle name="Percent 5 9 6" xfId="13588"/>
    <cellStyle name="Percent 5 9 7" xfId="13589"/>
    <cellStyle name="Percent 5 9 8" xfId="13590"/>
    <cellStyle name="Percent 6" xfId="13591"/>
    <cellStyle name="Percent 6 10" xfId="13592"/>
    <cellStyle name="Percent 6 10 2" xfId="13593"/>
    <cellStyle name="Percent 6 10 2 2" xfId="13594"/>
    <cellStyle name="Percent 6 10 2 2 2" xfId="13595"/>
    <cellStyle name="Percent 6 10 2 3" xfId="13596"/>
    <cellStyle name="Percent 6 10 3" xfId="13597"/>
    <cellStyle name="Percent 6 10 3 2" xfId="13598"/>
    <cellStyle name="Percent 6 10 4" xfId="13599"/>
    <cellStyle name="Percent 6 10 5" xfId="13600"/>
    <cellStyle name="Percent 6 10 6" xfId="13601"/>
    <cellStyle name="Percent 6 11" xfId="13602"/>
    <cellStyle name="Percent 6 11 2" xfId="13603"/>
    <cellStyle name="Percent 6 11 3" xfId="13604"/>
    <cellStyle name="Percent 6 12" xfId="13605"/>
    <cellStyle name="Percent 6 13" xfId="13606"/>
    <cellStyle name="Percent 6 14" xfId="13607"/>
    <cellStyle name="Percent 6 15" xfId="13608"/>
    <cellStyle name="Percent 6 16" xfId="13609"/>
    <cellStyle name="Percent 6 17" xfId="13610"/>
    <cellStyle name="Percent 6 18" xfId="13611"/>
    <cellStyle name="Percent 6 2" xfId="13612"/>
    <cellStyle name="Percent 6 2 2" xfId="13613"/>
    <cellStyle name="Percent 6 2 3" xfId="13614"/>
    <cellStyle name="Percent 6 2 4" xfId="13615"/>
    <cellStyle name="Percent 6 2 5" xfId="13616"/>
    <cellStyle name="Percent 6 2 6" xfId="13617"/>
    <cellStyle name="Percent 6 2 7" xfId="13618"/>
    <cellStyle name="Percent 6 2 8" xfId="13619"/>
    <cellStyle name="Percent 6 3" xfId="13620"/>
    <cellStyle name="Percent 6 3 2" xfId="13621"/>
    <cellStyle name="Percent 6 3 2 2" xfId="13622"/>
    <cellStyle name="Percent 6 3 2 3" xfId="13623"/>
    <cellStyle name="Percent 6 3 2 4" xfId="13624"/>
    <cellStyle name="Percent 6 3 3" xfId="13625"/>
    <cellStyle name="Percent 6 3 3 2" xfId="13626"/>
    <cellStyle name="Percent 6 3 3 3" xfId="13627"/>
    <cellStyle name="Percent 6 3 3 4" xfId="13628"/>
    <cellStyle name="Percent 6 3 4" xfId="13629"/>
    <cellStyle name="Percent 6 3 5" xfId="13630"/>
    <cellStyle name="Percent 6 3 6" xfId="13631"/>
    <cellStyle name="Percent 6 3 7" xfId="13632"/>
    <cellStyle name="Percent 6 3 8" xfId="13633"/>
    <cellStyle name="Percent 6 3 9" xfId="13634"/>
    <cellStyle name="Percent 6 4" xfId="13635"/>
    <cellStyle name="Percent 6 4 2" xfId="13636"/>
    <cellStyle name="Percent 6 4 3" xfId="13637"/>
    <cellStyle name="Percent 6 4 4" xfId="13638"/>
    <cellStyle name="Percent 6 4 5" xfId="13639"/>
    <cellStyle name="Percent 6 4 6" xfId="13640"/>
    <cellStyle name="Percent 6 4 7" xfId="13641"/>
    <cellStyle name="Percent 6 4 8" xfId="13642"/>
    <cellStyle name="Percent 6 5" xfId="13643"/>
    <cellStyle name="Percent 6 5 2" xfId="13644"/>
    <cellStyle name="Percent 6 5 3" xfId="13645"/>
    <cellStyle name="Percent 6 5 4" xfId="13646"/>
    <cellStyle name="Percent 6 5 5" xfId="13647"/>
    <cellStyle name="Percent 6 5 6" xfId="13648"/>
    <cellStyle name="Percent 6 5 7" xfId="13649"/>
    <cellStyle name="Percent 6 5 8" xfId="13650"/>
    <cellStyle name="Percent 6 6" xfId="13651"/>
    <cellStyle name="Percent 6 6 2" xfId="13652"/>
    <cellStyle name="Percent 6 6 3" xfId="13653"/>
    <cellStyle name="Percent 6 6 4" xfId="13654"/>
    <cellStyle name="Percent 6 6 5" xfId="13655"/>
    <cellStyle name="Percent 6 6 6" xfId="13656"/>
    <cellStyle name="Percent 6 6 7" xfId="13657"/>
    <cellStyle name="Percent 6 6 8" xfId="13658"/>
    <cellStyle name="Percent 6 7" xfId="13659"/>
    <cellStyle name="Percent 6 7 2" xfId="13660"/>
    <cellStyle name="Percent 6 7 3" xfId="13661"/>
    <cellStyle name="Percent 6 7 4" xfId="13662"/>
    <cellStyle name="Percent 6 7 5" xfId="13663"/>
    <cellStyle name="Percent 6 7 6" xfId="13664"/>
    <cellStyle name="Percent 6 7 7" xfId="13665"/>
    <cellStyle name="Percent 6 7 8" xfId="13666"/>
    <cellStyle name="Percent 6 8" xfId="13667"/>
    <cellStyle name="Percent 6 8 2" xfId="13668"/>
    <cellStyle name="Percent 6 8 3" xfId="13669"/>
    <cellStyle name="Percent 6 8 4" xfId="13670"/>
    <cellStyle name="Percent 6 8 5" xfId="13671"/>
    <cellStyle name="Percent 6 8 6" xfId="13672"/>
    <cellStyle name="Percent 6 8 7" xfId="13673"/>
    <cellStyle name="Percent 6 8 8" xfId="13674"/>
    <cellStyle name="Percent 6 9" xfId="13675"/>
    <cellStyle name="Percent 6 9 2" xfId="13676"/>
    <cellStyle name="Percent 6 9 2 2" xfId="13677"/>
    <cellStyle name="Percent 6 9 2 2 2" xfId="13678"/>
    <cellStyle name="Percent 6 9 2 3" xfId="13679"/>
    <cellStyle name="Percent 6 9 2 4" xfId="13680"/>
    <cellStyle name="Percent 6 9 3" xfId="13681"/>
    <cellStyle name="Percent 6 9 3 2" xfId="13682"/>
    <cellStyle name="Percent 6 9 3 2 2" xfId="13683"/>
    <cellStyle name="Percent 6 9 3 3" xfId="13684"/>
    <cellStyle name="Percent 6 9 3 4" xfId="13685"/>
    <cellStyle name="Percent 6 9 4" xfId="13686"/>
    <cellStyle name="Percent 6 9 4 2" xfId="13687"/>
    <cellStyle name="Percent 6 9 4 3" xfId="13688"/>
    <cellStyle name="Percent 6 9 5" xfId="13689"/>
    <cellStyle name="Percent 6 9 6" xfId="13690"/>
    <cellStyle name="Percent 6 9 7" xfId="13691"/>
    <cellStyle name="Percent 6 9 8" xfId="13692"/>
    <cellStyle name="Percent 7" xfId="13693"/>
    <cellStyle name="Percent 7 10" xfId="13694"/>
    <cellStyle name="Percent 7 10 2" xfId="13695"/>
    <cellStyle name="Percent 7 10 2 2" xfId="13696"/>
    <cellStyle name="Percent 7 10 2 2 2" xfId="13697"/>
    <cellStyle name="Percent 7 10 2 3" xfId="13698"/>
    <cellStyle name="Percent 7 10 3" xfId="13699"/>
    <cellStyle name="Percent 7 10 3 2" xfId="13700"/>
    <cellStyle name="Percent 7 10 4" xfId="13701"/>
    <cellStyle name="Percent 7 10 5" xfId="13702"/>
    <cellStyle name="Percent 7 10 6" xfId="13703"/>
    <cellStyle name="Percent 7 11" xfId="13704"/>
    <cellStyle name="Percent 7 11 2" xfId="13705"/>
    <cellStyle name="Percent 7 11 3" xfId="13706"/>
    <cellStyle name="Percent 7 12" xfId="13707"/>
    <cellStyle name="Percent 7 13" xfId="13708"/>
    <cellStyle name="Percent 7 14" xfId="13709"/>
    <cellStyle name="Percent 7 15" xfId="13710"/>
    <cellStyle name="Percent 7 16" xfId="13711"/>
    <cellStyle name="Percent 7 17" xfId="13712"/>
    <cellStyle name="Percent 7 18" xfId="13713"/>
    <cellStyle name="Percent 7 2" xfId="13714"/>
    <cellStyle name="Percent 7 2 2" xfId="13715"/>
    <cellStyle name="Percent 7 2 3" xfId="13716"/>
    <cellStyle name="Percent 7 2 4" xfId="13717"/>
    <cellStyle name="Percent 7 2 5" xfId="13718"/>
    <cellStyle name="Percent 7 2 6" xfId="13719"/>
    <cellStyle name="Percent 7 2 7" xfId="13720"/>
    <cellStyle name="Percent 7 2 8" xfId="13721"/>
    <cellStyle name="Percent 7 3" xfId="13722"/>
    <cellStyle name="Percent 7 3 2" xfId="13723"/>
    <cellStyle name="Percent 7 3 3" xfId="13724"/>
    <cellStyle name="Percent 7 3 4" xfId="13725"/>
    <cellStyle name="Percent 7 3 5" xfId="13726"/>
    <cellStyle name="Percent 7 3 6" xfId="13727"/>
    <cellStyle name="Percent 7 3 7" xfId="13728"/>
    <cellStyle name="Percent 7 3 8" xfId="13729"/>
    <cellStyle name="Percent 7 4" xfId="13730"/>
    <cellStyle name="Percent 7 4 2" xfId="13731"/>
    <cellStyle name="Percent 7 4 3" xfId="13732"/>
    <cellStyle name="Percent 7 4 4" xfId="13733"/>
    <cellStyle name="Percent 7 4 5" xfId="13734"/>
    <cellStyle name="Percent 7 4 6" xfId="13735"/>
    <cellStyle name="Percent 7 4 7" xfId="13736"/>
    <cellStyle name="Percent 7 4 8" xfId="13737"/>
    <cellStyle name="Percent 7 5" xfId="13738"/>
    <cellStyle name="Percent 7 5 2" xfId="13739"/>
    <cellStyle name="Percent 7 5 3" xfId="13740"/>
    <cellStyle name="Percent 7 5 4" xfId="13741"/>
    <cellStyle name="Percent 7 5 5" xfId="13742"/>
    <cellStyle name="Percent 7 5 6" xfId="13743"/>
    <cellStyle name="Percent 7 5 7" xfId="13744"/>
    <cellStyle name="Percent 7 5 8" xfId="13745"/>
    <cellStyle name="Percent 7 6" xfId="13746"/>
    <cellStyle name="Percent 7 6 2" xfId="13747"/>
    <cellStyle name="Percent 7 6 3" xfId="13748"/>
    <cellStyle name="Percent 7 6 4" xfId="13749"/>
    <cellStyle name="Percent 7 6 5" xfId="13750"/>
    <cellStyle name="Percent 7 6 6" xfId="13751"/>
    <cellStyle name="Percent 7 6 7" xfId="13752"/>
    <cellStyle name="Percent 7 6 8" xfId="13753"/>
    <cellStyle name="Percent 7 7" xfId="13754"/>
    <cellStyle name="Percent 7 7 2" xfId="13755"/>
    <cellStyle name="Percent 7 7 3" xfId="13756"/>
    <cellStyle name="Percent 7 7 4" xfId="13757"/>
    <cellStyle name="Percent 7 7 5" xfId="13758"/>
    <cellStyle name="Percent 7 7 6" xfId="13759"/>
    <cellStyle name="Percent 7 7 7" xfId="13760"/>
    <cellStyle name="Percent 7 7 8" xfId="13761"/>
    <cellStyle name="Percent 7 8" xfId="13762"/>
    <cellStyle name="Percent 7 8 2" xfId="13763"/>
    <cellStyle name="Percent 7 8 3" xfId="13764"/>
    <cellStyle name="Percent 7 8 4" xfId="13765"/>
    <cellStyle name="Percent 7 8 5" xfId="13766"/>
    <cellStyle name="Percent 7 8 6" xfId="13767"/>
    <cellStyle name="Percent 7 8 7" xfId="13768"/>
    <cellStyle name="Percent 7 8 8" xfId="13769"/>
    <cellStyle name="Percent 7 9" xfId="13770"/>
    <cellStyle name="Percent 7 9 2" xfId="13771"/>
    <cellStyle name="Percent 7 9 2 2" xfId="13772"/>
    <cellStyle name="Percent 7 9 2 2 2" xfId="13773"/>
    <cellStyle name="Percent 7 9 2 3" xfId="13774"/>
    <cellStyle name="Percent 7 9 2 4" xfId="13775"/>
    <cellStyle name="Percent 7 9 3" xfId="13776"/>
    <cellStyle name="Percent 7 9 3 2" xfId="13777"/>
    <cellStyle name="Percent 7 9 3 2 2" xfId="13778"/>
    <cellStyle name="Percent 7 9 3 3" xfId="13779"/>
    <cellStyle name="Percent 7 9 3 4" xfId="13780"/>
    <cellStyle name="Percent 7 9 4" xfId="13781"/>
    <cellStyle name="Percent 7 9 4 2" xfId="13782"/>
    <cellStyle name="Percent 7 9 4 3" xfId="13783"/>
    <cellStyle name="Percent 7 9 5" xfId="13784"/>
    <cellStyle name="Percent 7 9 6" xfId="13785"/>
    <cellStyle name="Percent 7 9 7" xfId="13786"/>
    <cellStyle name="Percent 7 9 8" xfId="13787"/>
    <cellStyle name="Percent 8" xfId="13788"/>
    <cellStyle name="Percent 8 10" xfId="13789"/>
    <cellStyle name="Percent 8 11" xfId="13790"/>
    <cellStyle name="Percent 8 12" xfId="13791"/>
    <cellStyle name="Percent 8 13" xfId="13792"/>
    <cellStyle name="Percent 8 14" xfId="13793"/>
    <cellStyle name="Percent 8 15" xfId="13794"/>
    <cellStyle name="Percent 8 2" xfId="13795"/>
    <cellStyle name="Percent 8 2 2" xfId="13796"/>
    <cellStyle name="Percent 8 2 3" xfId="13797"/>
    <cellStyle name="Percent 8 2 4" xfId="13798"/>
    <cellStyle name="Percent 8 2 5" xfId="13799"/>
    <cellStyle name="Percent 8 2 6" xfId="13800"/>
    <cellStyle name="Percent 8 2 7" xfId="13801"/>
    <cellStyle name="Percent 8 2 8" xfId="13802"/>
    <cellStyle name="Percent 8 3" xfId="13803"/>
    <cellStyle name="Percent 8 3 2" xfId="13804"/>
    <cellStyle name="Percent 8 3 3" xfId="13805"/>
    <cellStyle name="Percent 8 3 4" xfId="13806"/>
    <cellStyle name="Percent 8 3 5" xfId="13807"/>
    <cellStyle name="Percent 8 3 6" xfId="13808"/>
    <cellStyle name="Percent 8 3 7" xfId="13809"/>
    <cellStyle name="Percent 8 3 8" xfId="13810"/>
    <cellStyle name="Percent 8 4" xfId="13811"/>
    <cellStyle name="Percent 8 4 2" xfId="13812"/>
    <cellStyle name="Percent 8 4 3" xfId="13813"/>
    <cellStyle name="Percent 8 4 4" xfId="13814"/>
    <cellStyle name="Percent 8 4 5" xfId="13815"/>
    <cellStyle name="Percent 8 4 6" xfId="13816"/>
    <cellStyle name="Percent 8 4 7" xfId="13817"/>
    <cellStyle name="Percent 8 4 8" xfId="13818"/>
    <cellStyle name="Percent 8 5" xfId="13819"/>
    <cellStyle name="Percent 8 5 2" xfId="13820"/>
    <cellStyle name="Percent 8 5 3" xfId="13821"/>
    <cellStyle name="Percent 8 5 4" xfId="13822"/>
    <cellStyle name="Percent 8 5 5" xfId="13823"/>
    <cellStyle name="Percent 8 5 6" xfId="13824"/>
    <cellStyle name="Percent 8 5 7" xfId="13825"/>
    <cellStyle name="Percent 8 5 8" xfId="13826"/>
    <cellStyle name="Percent 8 6" xfId="13827"/>
    <cellStyle name="Percent 8 6 2" xfId="13828"/>
    <cellStyle name="Percent 8 6 3" xfId="13829"/>
    <cellStyle name="Percent 8 6 4" xfId="13830"/>
    <cellStyle name="Percent 8 6 5" xfId="13831"/>
    <cellStyle name="Percent 8 6 6" xfId="13832"/>
    <cellStyle name="Percent 8 6 7" xfId="13833"/>
    <cellStyle name="Percent 8 6 8" xfId="13834"/>
    <cellStyle name="Percent 8 7" xfId="13835"/>
    <cellStyle name="Percent 8 7 2" xfId="13836"/>
    <cellStyle name="Percent 8 7 3" xfId="13837"/>
    <cellStyle name="Percent 8 7 4" xfId="13838"/>
    <cellStyle name="Percent 8 7 5" xfId="13839"/>
    <cellStyle name="Percent 8 7 6" xfId="13840"/>
    <cellStyle name="Percent 8 7 7" xfId="13841"/>
    <cellStyle name="Percent 8 7 8" xfId="13842"/>
    <cellStyle name="Percent 8 8" xfId="13843"/>
    <cellStyle name="Percent 8 8 2" xfId="13844"/>
    <cellStyle name="Percent 8 8 3" xfId="13845"/>
    <cellStyle name="Percent 8 8 4" xfId="13846"/>
    <cellStyle name="Percent 8 8 5" xfId="13847"/>
    <cellStyle name="Percent 8 8 6" xfId="13848"/>
    <cellStyle name="Percent 8 8 7" xfId="13849"/>
    <cellStyle name="Percent 8 8 8" xfId="13850"/>
    <cellStyle name="Percent 8 9" xfId="13851"/>
    <cellStyle name="Percent 9" xfId="13852"/>
    <cellStyle name="Percent 9 10" xfId="13853"/>
    <cellStyle name="Percent 9 10 2" xfId="13854"/>
    <cellStyle name="Percent 9 10 3" xfId="13855"/>
    <cellStyle name="Percent 9 10 4" xfId="13856"/>
    <cellStyle name="Percent 9 10 5" xfId="13857"/>
    <cellStyle name="Percent 9 10 6" xfId="13858"/>
    <cellStyle name="Percent 9 10 7" xfId="13859"/>
    <cellStyle name="Percent 9 10 8" xfId="13860"/>
    <cellStyle name="Percent 9 10 9" xfId="13861"/>
    <cellStyle name="Percent 9 11" xfId="13862"/>
    <cellStyle name="Percent 9 11 2" xfId="13863"/>
    <cellStyle name="Percent 9 11 3" xfId="13864"/>
    <cellStyle name="Percent 9 11 4" xfId="13865"/>
    <cellStyle name="Percent 9 11 5" xfId="13866"/>
    <cellStyle name="Percent 9 11 6" xfId="13867"/>
    <cellStyle name="Percent 9 11 7" xfId="13868"/>
    <cellStyle name="Percent 9 11 8" xfId="13869"/>
    <cellStyle name="Percent 9 11 9" xfId="13870"/>
    <cellStyle name="Percent 9 12" xfId="13871"/>
    <cellStyle name="Percent 9 12 2" xfId="13872"/>
    <cellStyle name="Percent 9 12 3" xfId="13873"/>
    <cellStyle name="Percent 9 12 4" xfId="13874"/>
    <cellStyle name="Percent 9 12 5" xfId="13875"/>
    <cellStyle name="Percent 9 12 6" xfId="13876"/>
    <cellStyle name="Percent 9 12 7" xfId="13877"/>
    <cellStyle name="Percent 9 12 8" xfId="13878"/>
    <cellStyle name="Percent 9 12 9" xfId="13879"/>
    <cellStyle name="Percent 9 13" xfId="13880"/>
    <cellStyle name="Percent 9 13 2" xfId="13881"/>
    <cellStyle name="Percent 9 13 3" xfId="13882"/>
    <cellStyle name="Percent 9 13 4" xfId="13883"/>
    <cellStyle name="Percent 9 13 5" xfId="13884"/>
    <cellStyle name="Percent 9 13 6" xfId="13885"/>
    <cellStyle name="Percent 9 13 7" xfId="13886"/>
    <cellStyle name="Percent 9 13 8" xfId="13887"/>
    <cellStyle name="Percent 9 13 9" xfId="13888"/>
    <cellStyle name="Percent 9 14" xfId="13889"/>
    <cellStyle name="Percent 9 14 2" xfId="13890"/>
    <cellStyle name="Percent 9 14 3" xfId="13891"/>
    <cellStyle name="Percent 9 14 4" xfId="13892"/>
    <cellStyle name="Percent 9 14 5" xfId="13893"/>
    <cellStyle name="Percent 9 14 6" xfId="13894"/>
    <cellStyle name="Percent 9 14 7" xfId="13895"/>
    <cellStyle name="Percent 9 14 8" xfId="13896"/>
    <cellStyle name="Percent 9 14 9" xfId="13897"/>
    <cellStyle name="Percent 9 15" xfId="13898"/>
    <cellStyle name="Percent 9 15 2" xfId="13899"/>
    <cellStyle name="Percent 9 15 3" xfId="13900"/>
    <cellStyle name="Percent 9 15 4" xfId="13901"/>
    <cellStyle name="Percent 9 15 5" xfId="13902"/>
    <cellStyle name="Percent 9 15 6" xfId="13903"/>
    <cellStyle name="Percent 9 15 7" xfId="13904"/>
    <cellStyle name="Percent 9 15 8" xfId="13905"/>
    <cellStyle name="Percent 9 15 9" xfId="13906"/>
    <cellStyle name="Percent 9 16" xfId="13907"/>
    <cellStyle name="Percent 9 16 2" xfId="13908"/>
    <cellStyle name="Percent 9 16 3" xfId="13909"/>
    <cellStyle name="Percent 9 16 4" xfId="13910"/>
    <cellStyle name="Percent 9 16 5" xfId="13911"/>
    <cellStyle name="Percent 9 16 6" xfId="13912"/>
    <cellStyle name="Percent 9 16 7" xfId="13913"/>
    <cellStyle name="Percent 9 16 8" xfId="13914"/>
    <cellStyle name="Percent 9 16 9" xfId="13915"/>
    <cellStyle name="Percent 9 17" xfId="13916"/>
    <cellStyle name="Percent 9 17 2" xfId="13917"/>
    <cellStyle name="Percent 9 17 3" xfId="13918"/>
    <cellStyle name="Percent 9 17 4" xfId="13919"/>
    <cellStyle name="Percent 9 17 5" xfId="13920"/>
    <cellStyle name="Percent 9 17 6" xfId="13921"/>
    <cellStyle name="Percent 9 17 7" xfId="13922"/>
    <cellStyle name="Percent 9 17 8" xfId="13923"/>
    <cellStyle name="Percent 9 17 9" xfId="13924"/>
    <cellStyle name="Percent 9 18" xfId="13925"/>
    <cellStyle name="Percent 9 18 2" xfId="13926"/>
    <cellStyle name="Percent 9 18 3" xfId="13927"/>
    <cellStyle name="Percent 9 18 4" xfId="13928"/>
    <cellStyle name="Percent 9 18 5" xfId="13929"/>
    <cellStyle name="Percent 9 18 6" xfId="13930"/>
    <cellStyle name="Percent 9 18 7" xfId="13931"/>
    <cellStyle name="Percent 9 18 8" xfId="13932"/>
    <cellStyle name="Percent 9 18 9" xfId="13933"/>
    <cellStyle name="Percent 9 19" xfId="13934"/>
    <cellStyle name="Percent 9 19 2" xfId="13935"/>
    <cellStyle name="Percent 9 19 3" xfId="13936"/>
    <cellStyle name="Percent 9 19 4" xfId="13937"/>
    <cellStyle name="Percent 9 19 5" xfId="13938"/>
    <cellStyle name="Percent 9 19 6" xfId="13939"/>
    <cellStyle name="Percent 9 19 7" xfId="13940"/>
    <cellStyle name="Percent 9 19 8" xfId="13941"/>
    <cellStyle name="Percent 9 19 9" xfId="13942"/>
    <cellStyle name="Percent 9 2" xfId="13943"/>
    <cellStyle name="Percent 9 2 10" xfId="13944"/>
    <cellStyle name="Percent 9 2 11" xfId="13945"/>
    <cellStyle name="Percent 9 2 2" xfId="13946"/>
    <cellStyle name="Percent 9 2 2 2" xfId="13947"/>
    <cellStyle name="Percent 9 2 2 3" xfId="13948"/>
    <cellStyle name="Percent 9 2 2 4" xfId="13949"/>
    <cellStyle name="Percent 9 2 2 5" xfId="13950"/>
    <cellStyle name="Percent 9 2 2 6" xfId="13951"/>
    <cellStyle name="Percent 9 2 2 7" xfId="13952"/>
    <cellStyle name="Percent 9 2 2 8" xfId="13953"/>
    <cellStyle name="Percent 9 2 3" xfId="13954"/>
    <cellStyle name="Percent 9 2 3 2" xfId="13955"/>
    <cellStyle name="Percent 9 2 3 3" xfId="13956"/>
    <cellStyle name="Percent 9 2 3 4" xfId="13957"/>
    <cellStyle name="Percent 9 2 4" xfId="13958"/>
    <cellStyle name="Percent 9 2 5" xfId="13959"/>
    <cellStyle name="Percent 9 2 6" xfId="13960"/>
    <cellStyle name="Percent 9 2 7" xfId="13961"/>
    <cellStyle name="Percent 9 2 8" xfId="13962"/>
    <cellStyle name="Percent 9 2 9" xfId="13963"/>
    <cellStyle name="Percent 9 20" xfId="13964"/>
    <cellStyle name="Percent 9 20 2" xfId="13965"/>
    <cellStyle name="Percent 9 20 3" xfId="13966"/>
    <cellStyle name="Percent 9 20 4" xfId="13967"/>
    <cellStyle name="Percent 9 20 5" xfId="13968"/>
    <cellStyle name="Percent 9 20 6" xfId="13969"/>
    <cellStyle name="Percent 9 20 7" xfId="13970"/>
    <cellStyle name="Percent 9 20 8" xfId="13971"/>
    <cellStyle name="Percent 9 20 9" xfId="13972"/>
    <cellStyle name="Percent 9 21" xfId="13973"/>
    <cellStyle name="Percent 9 21 2" xfId="13974"/>
    <cellStyle name="Percent 9 21 3" xfId="13975"/>
    <cellStyle name="Percent 9 21 4" xfId="13976"/>
    <cellStyle name="Percent 9 22" xfId="13977"/>
    <cellStyle name="Percent 9 22 2" xfId="13978"/>
    <cellStyle name="Percent 9 22 3" xfId="13979"/>
    <cellStyle name="Percent 9 22 4" xfId="13980"/>
    <cellStyle name="Percent 9 23" xfId="13981"/>
    <cellStyle name="Percent 9 24" xfId="13982"/>
    <cellStyle name="Percent 9 25" xfId="13983"/>
    <cellStyle name="Percent 9 26" xfId="13984"/>
    <cellStyle name="Percent 9 27" xfId="13985"/>
    <cellStyle name="Percent 9 28" xfId="13986"/>
    <cellStyle name="Percent 9 3" xfId="13987"/>
    <cellStyle name="Percent 9 3 10" xfId="13988"/>
    <cellStyle name="Percent 9 3 11" xfId="13989"/>
    <cellStyle name="Percent 9 3 2" xfId="13990"/>
    <cellStyle name="Percent 9 3 2 2" xfId="13991"/>
    <cellStyle name="Percent 9 3 2 3" xfId="13992"/>
    <cellStyle name="Percent 9 3 2 4" xfId="13993"/>
    <cellStyle name="Percent 9 3 2 5" xfId="13994"/>
    <cellStyle name="Percent 9 3 2 6" xfId="13995"/>
    <cellStyle name="Percent 9 3 2 7" xfId="13996"/>
    <cellStyle name="Percent 9 3 2 8" xfId="13997"/>
    <cellStyle name="Percent 9 3 3" xfId="13998"/>
    <cellStyle name="Percent 9 3 3 2" xfId="13999"/>
    <cellStyle name="Percent 9 3 3 3" xfId="14000"/>
    <cellStyle name="Percent 9 3 3 4" xfId="14001"/>
    <cellStyle name="Percent 9 3 4" xfId="14002"/>
    <cellStyle name="Percent 9 3 5" xfId="14003"/>
    <cellStyle name="Percent 9 3 6" xfId="14004"/>
    <cellStyle name="Percent 9 3 7" xfId="14005"/>
    <cellStyle name="Percent 9 3 8" xfId="14006"/>
    <cellStyle name="Percent 9 3 9" xfId="14007"/>
    <cellStyle name="Percent 9 4" xfId="14008"/>
    <cellStyle name="Percent 9 4 10" xfId="14009"/>
    <cellStyle name="Percent 9 4 11" xfId="14010"/>
    <cellStyle name="Percent 9 4 2" xfId="14011"/>
    <cellStyle name="Percent 9 4 2 2" xfId="14012"/>
    <cellStyle name="Percent 9 4 2 3" xfId="14013"/>
    <cellStyle name="Percent 9 4 2 4" xfId="14014"/>
    <cellStyle name="Percent 9 4 2 5" xfId="14015"/>
    <cellStyle name="Percent 9 4 2 6" xfId="14016"/>
    <cellStyle name="Percent 9 4 2 7" xfId="14017"/>
    <cellStyle name="Percent 9 4 2 8" xfId="14018"/>
    <cellStyle name="Percent 9 4 3" xfId="14019"/>
    <cellStyle name="Percent 9 4 3 2" xfId="14020"/>
    <cellStyle name="Percent 9 4 3 3" xfId="14021"/>
    <cellStyle name="Percent 9 4 3 4" xfId="14022"/>
    <cellStyle name="Percent 9 4 4" xfId="14023"/>
    <cellStyle name="Percent 9 4 5" xfId="14024"/>
    <cellStyle name="Percent 9 4 6" xfId="14025"/>
    <cellStyle name="Percent 9 4 7" xfId="14026"/>
    <cellStyle name="Percent 9 4 8" xfId="14027"/>
    <cellStyle name="Percent 9 4 9" xfId="14028"/>
    <cellStyle name="Percent 9 5" xfId="14029"/>
    <cellStyle name="Percent 9 5 10" xfId="14030"/>
    <cellStyle name="Percent 9 5 11" xfId="14031"/>
    <cellStyle name="Percent 9 5 2" xfId="14032"/>
    <cellStyle name="Percent 9 5 2 2" xfId="14033"/>
    <cellStyle name="Percent 9 5 2 3" xfId="14034"/>
    <cellStyle name="Percent 9 5 2 4" xfId="14035"/>
    <cellStyle name="Percent 9 5 2 5" xfId="14036"/>
    <cellStyle name="Percent 9 5 2 6" xfId="14037"/>
    <cellStyle name="Percent 9 5 2 7" xfId="14038"/>
    <cellStyle name="Percent 9 5 2 8" xfId="14039"/>
    <cellStyle name="Percent 9 5 3" xfId="14040"/>
    <cellStyle name="Percent 9 5 3 2" xfId="14041"/>
    <cellStyle name="Percent 9 5 3 3" xfId="14042"/>
    <cellStyle name="Percent 9 5 3 4" xfId="14043"/>
    <cellStyle name="Percent 9 5 4" xfId="14044"/>
    <cellStyle name="Percent 9 5 5" xfId="14045"/>
    <cellStyle name="Percent 9 5 6" xfId="14046"/>
    <cellStyle name="Percent 9 5 7" xfId="14047"/>
    <cellStyle name="Percent 9 5 8" xfId="14048"/>
    <cellStyle name="Percent 9 5 9" xfId="14049"/>
    <cellStyle name="Percent 9 6" xfId="14050"/>
    <cellStyle name="Percent 9 6 10" xfId="14051"/>
    <cellStyle name="Percent 9 6 11" xfId="14052"/>
    <cellStyle name="Percent 9 6 2" xfId="14053"/>
    <cellStyle name="Percent 9 6 2 2" xfId="14054"/>
    <cellStyle name="Percent 9 6 2 3" xfId="14055"/>
    <cellStyle name="Percent 9 6 2 4" xfId="14056"/>
    <cellStyle name="Percent 9 6 2 5" xfId="14057"/>
    <cellStyle name="Percent 9 6 2 6" xfId="14058"/>
    <cellStyle name="Percent 9 6 2 7" xfId="14059"/>
    <cellStyle name="Percent 9 6 2 8" xfId="14060"/>
    <cellStyle name="Percent 9 6 3" xfId="14061"/>
    <cellStyle name="Percent 9 6 3 2" xfId="14062"/>
    <cellStyle name="Percent 9 6 3 3" xfId="14063"/>
    <cellStyle name="Percent 9 6 3 4" xfId="14064"/>
    <cellStyle name="Percent 9 6 4" xfId="14065"/>
    <cellStyle name="Percent 9 6 5" xfId="14066"/>
    <cellStyle name="Percent 9 6 6" xfId="14067"/>
    <cellStyle name="Percent 9 6 7" xfId="14068"/>
    <cellStyle name="Percent 9 6 8" xfId="14069"/>
    <cellStyle name="Percent 9 6 9" xfId="14070"/>
    <cellStyle name="Percent 9 7" xfId="14071"/>
    <cellStyle name="Percent 9 7 10" xfId="14072"/>
    <cellStyle name="Percent 9 7 11" xfId="14073"/>
    <cellStyle name="Percent 9 7 12" xfId="14074"/>
    <cellStyle name="Percent 9 7 13" xfId="14075"/>
    <cellStyle name="Percent 9 7 2" xfId="14076"/>
    <cellStyle name="Percent 9 7 2 2" xfId="14077"/>
    <cellStyle name="Percent 9 7 2 3" xfId="14078"/>
    <cellStyle name="Percent 9 7 2 4" xfId="14079"/>
    <cellStyle name="Percent 9 7 2 5" xfId="14080"/>
    <cellStyle name="Percent 9 7 2 6" xfId="14081"/>
    <cellStyle name="Percent 9 7 2 7" xfId="14082"/>
    <cellStyle name="Percent 9 7 2 8" xfId="14083"/>
    <cellStyle name="Percent 9 7 2 9" xfId="14084"/>
    <cellStyle name="Percent 9 7 3" xfId="14085"/>
    <cellStyle name="Percent 9 7 3 2" xfId="14086"/>
    <cellStyle name="Percent 9 7 3 3" xfId="14087"/>
    <cellStyle name="Percent 9 7 3 4" xfId="14088"/>
    <cellStyle name="Percent 9 7 3 5" xfId="14089"/>
    <cellStyle name="Percent 9 7 3 6" xfId="14090"/>
    <cellStyle name="Percent 9 7 3 7" xfId="14091"/>
    <cellStyle name="Percent 9 7 3 8" xfId="14092"/>
    <cellStyle name="Percent 9 7 3 9" xfId="14093"/>
    <cellStyle name="Percent 9 7 4" xfId="14094"/>
    <cellStyle name="Percent 9 7 4 2" xfId="14095"/>
    <cellStyle name="Percent 9 7 4 3" xfId="14096"/>
    <cellStyle name="Percent 9 7 4 4" xfId="14097"/>
    <cellStyle name="Percent 9 7 4 5" xfId="14098"/>
    <cellStyle name="Percent 9 7 4 6" xfId="14099"/>
    <cellStyle name="Percent 9 7 4 7" xfId="14100"/>
    <cellStyle name="Percent 9 7 4 8" xfId="14101"/>
    <cellStyle name="Percent 9 7 5" xfId="14102"/>
    <cellStyle name="Percent 9 7 5 2" xfId="14103"/>
    <cellStyle name="Percent 9 7 5 3" xfId="14104"/>
    <cellStyle name="Percent 9 7 5 4" xfId="14105"/>
    <cellStyle name="Percent 9 7 6" xfId="14106"/>
    <cellStyle name="Percent 9 7 7" xfId="14107"/>
    <cellStyle name="Percent 9 7 8" xfId="14108"/>
    <cellStyle name="Percent 9 7 9" xfId="14109"/>
    <cellStyle name="Percent 9 8" xfId="14110"/>
    <cellStyle name="Percent 9 8 10" xfId="14111"/>
    <cellStyle name="Percent 9 8 11" xfId="14112"/>
    <cellStyle name="Percent 9 8 2" xfId="14113"/>
    <cellStyle name="Percent 9 8 2 2" xfId="14114"/>
    <cellStyle name="Percent 9 8 2 3" xfId="14115"/>
    <cellStyle name="Percent 9 8 2 4" xfId="14116"/>
    <cellStyle name="Percent 9 8 2 5" xfId="14117"/>
    <cellStyle name="Percent 9 8 2 6" xfId="14118"/>
    <cellStyle name="Percent 9 8 2 7" xfId="14119"/>
    <cellStyle name="Percent 9 8 2 8" xfId="14120"/>
    <cellStyle name="Percent 9 8 3" xfId="14121"/>
    <cellStyle name="Percent 9 8 3 2" xfId="14122"/>
    <cellStyle name="Percent 9 8 3 3" xfId="14123"/>
    <cellStyle name="Percent 9 8 3 4" xfId="14124"/>
    <cellStyle name="Percent 9 8 4" xfId="14125"/>
    <cellStyle name="Percent 9 8 5" xfId="14126"/>
    <cellStyle name="Percent 9 8 6" xfId="14127"/>
    <cellStyle name="Percent 9 8 7" xfId="14128"/>
    <cellStyle name="Percent 9 8 8" xfId="14129"/>
    <cellStyle name="Percent 9 8 9" xfId="14130"/>
    <cellStyle name="Percent 9 9" xfId="14131"/>
    <cellStyle name="Percent 9 9 2" xfId="14132"/>
    <cellStyle name="Percent 9 9 3" xfId="14133"/>
    <cellStyle name="Percent 9 9 4" xfId="14134"/>
    <cellStyle name="Percent 9 9 5" xfId="14135"/>
    <cellStyle name="Percent 9 9 6" xfId="14136"/>
    <cellStyle name="Percent 9 9 7" xfId="14137"/>
    <cellStyle name="Percent 9 9 8" xfId="14138"/>
    <cellStyle name="Percent 9 9 9" xfId="14139"/>
    <cellStyle name="Percentagem 2 2" xfId="14140"/>
    <cellStyle name="Percentagem 2 2 2" xfId="14141"/>
    <cellStyle name="Percentagem 2 2 3" xfId="14142"/>
    <cellStyle name="Percentagem 2 2 4" xfId="14143"/>
    <cellStyle name="Percentagem 2 2 5" xfId="14144"/>
    <cellStyle name="Percentagem 2 2 6" xfId="14145"/>
    <cellStyle name="Percentagem 2 2 7" xfId="14146"/>
    <cellStyle name="Percentagem 2 2 8" xfId="14147"/>
    <cellStyle name="Percentagem 2 2 9" xfId="14148"/>
    <cellStyle name="Percentagem 2 3" xfId="14149"/>
    <cellStyle name="Percentagem 2 3 2" xfId="14150"/>
    <cellStyle name="Percentagem 2 3 3" xfId="14151"/>
    <cellStyle name="Percentagem 2 3 4" xfId="14152"/>
    <cellStyle name="Percentagem 2 3 5" xfId="14153"/>
    <cellStyle name="Percentagem 2 3 6" xfId="14154"/>
    <cellStyle name="Percentagem 2 3 7" xfId="14155"/>
    <cellStyle name="Percentagem 2 3 8" xfId="14156"/>
    <cellStyle name="Percentagem 2 3 9" xfId="14157"/>
    <cellStyle name="Pilkku_Layo9704" xfId="14158"/>
    <cellStyle name="Pyör. luku_Layo9704" xfId="14159"/>
    <cellStyle name="Pyör. valuutta_Layo9704" xfId="14160"/>
    <cellStyle name="Schlecht" xfId="14161"/>
    <cellStyle name="Schlecht 2" xfId="14162"/>
    <cellStyle name="Schlecht 3" xfId="14163"/>
    <cellStyle name="Schlecht 4" xfId="14164"/>
    <cellStyle name="Schlecht 5" xfId="14165"/>
    <cellStyle name="Schlecht 6" xfId="14166"/>
    <cellStyle name="Schlecht 7" xfId="14167"/>
    <cellStyle name="Schlecht 8" xfId="14168"/>
    <cellStyle name="Schlecht 9" xfId="14169"/>
    <cellStyle name="Shade" xfId="14170"/>
    <cellStyle name="Shade 2" xfId="14171"/>
    <cellStyle name="Shade 3" xfId="14172"/>
    <cellStyle name="Shade 4" xfId="14173"/>
    <cellStyle name="Shade 5" xfId="14174"/>
    <cellStyle name="Shade 6" xfId="14175"/>
    <cellStyle name="Shade 7" xfId="14176"/>
    <cellStyle name="Shade 8" xfId="14177"/>
    <cellStyle name="Shade 9" xfId="14178"/>
    <cellStyle name="source" xfId="14179"/>
    <cellStyle name="source 2" xfId="14180"/>
    <cellStyle name="source 2 2" xfId="14181"/>
    <cellStyle name="source 2 3" xfId="14182"/>
    <cellStyle name="source 2 4" xfId="14183"/>
    <cellStyle name="source 3" xfId="14184"/>
    <cellStyle name="source 4" xfId="14185"/>
    <cellStyle name="source 5" xfId="14186"/>
    <cellStyle name="source 6" xfId="14187"/>
    <cellStyle name="source 7" xfId="14188"/>
    <cellStyle name="source 8" xfId="14189"/>
    <cellStyle name="source 9" xfId="14190"/>
    <cellStyle name="Standaard_Blad1" xfId="14191"/>
    <cellStyle name="Standard 2" xfId="14192"/>
    <cellStyle name="Standard 2 2" xfId="14193"/>
    <cellStyle name="Standard 2 3" xfId="14194"/>
    <cellStyle name="Standard 2 4" xfId="14195"/>
    <cellStyle name="Standard 2 5" xfId="14196"/>
    <cellStyle name="Standard 2 6" xfId="14197"/>
    <cellStyle name="Standard 3" xfId="14198"/>
    <cellStyle name="Standard 3 2" xfId="14199"/>
    <cellStyle name="Standard 3 3" xfId="14200"/>
    <cellStyle name="Standard 3 4" xfId="14201"/>
    <cellStyle name="Standard 3 5" xfId="14202"/>
    <cellStyle name="Standard 3 6" xfId="14203"/>
    <cellStyle name="Standard_Sce_D_Extraction" xfId="14204"/>
    <cellStyle name="Style 1" xfId="14205"/>
    <cellStyle name="Style 1 2" xfId="14206"/>
    <cellStyle name="Style 1 3" xfId="14207"/>
    <cellStyle name="Style 1 4" xfId="14208"/>
    <cellStyle name="Style 1 5" xfId="14209"/>
    <cellStyle name="Style 1 6" xfId="14210"/>
    <cellStyle name="Style 1 7" xfId="14211"/>
    <cellStyle name="Style 1 8" xfId="14212"/>
    <cellStyle name="Style 1 9" xfId="14213"/>
    <cellStyle name="Style 103" xfId="14214"/>
    <cellStyle name="Style 103 2" xfId="14215"/>
    <cellStyle name="Style 103 2 2" xfId="14216"/>
    <cellStyle name="Style 103 2 3" xfId="14217"/>
    <cellStyle name="Style 103 2 4" xfId="14218"/>
    <cellStyle name="Style 103 3" xfId="14219"/>
    <cellStyle name="Style 103 3 2" xfId="14220"/>
    <cellStyle name="Style 103 3 3" xfId="14221"/>
    <cellStyle name="Style 103 3 4" xfId="14222"/>
    <cellStyle name="Style 103 4" xfId="14223"/>
    <cellStyle name="Style 103 5" xfId="14224"/>
    <cellStyle name="Style 103 6" xfId="14225"/>
    <cellStyle name="Style 104" xfId="14226"/>
    <cellStyle name="Style 104 2" xfId="14227"/>
    <cellStyle name="Style 104 2 2" xfId="14228"/>
    <cellStyle name="Style 104 2 3" xfId="14229"/>
    <cellStyle name="Style 104 2 4" xfId="14230"/>
    <cellStyle name="Style 104 3" xfId="14231"/>
    <cellStyle name="Style 104 3 2" xfId="14232"/>
    <cellStyle name="Style 104 3 3" xfId="14233"/>
    <cellStyle name="Style 104 3 4" xfId="14234"/>
    <cellStyle name="Style 104 4" xfId="14235"/>
    <cellStyle name="Style 104 5" xfId="14236"/>
    <cellStyle name="Style 104 6" xfId="14237"/>
    <cellStyle name="Style 105" xfId="14238"/>
    <cellStyle name="Style 105 2" xfId="14239"/>
    <cellStyle name="Style 105 2 2" xfId="14240"/>
    <cellStyle name="Style 105 2 3" xfId="14241"/>
    <cellStyle name="Style 105 2 4" xfId="14242"/>
    <cellStyle name="Style 105 3" xfId="14243"/>
    <cellStyle name="Style 105 4" xfId="14244"/>
    <cellStyle name="Style 105 5" xfId="14245"/>
    <cellStyle name="Style 106" xfId="14246"/>
    <cellStyle name="Style 106 2" xfId="14247"/>
    <cellStyle name="Style 106 2 2" xfId="14248"/>
    <cellStyle name="Style 106 2 3" xfId="14249"/>
    <cellStyle name="Style 106 2 4" xfId="14250"/>
    <cellStyle name="Style 106 3" xfId="14251"/>
    <cellStyle name="Style 106 4" xfId="14252"/>
    <cellStyle name="Style 106 5" xfId="14253"/>
    <cellStyle name="Style 107" xfId="14254"/>
    <cellStyle name="Style 107 2" xfId="14255"/>
    <cellStyle name="Style 107 2 2" xfId="14256"/>
    <cellStyle name="Style 107 2 3" xfId="14257"/>
    <cellStyle name="Style 107 2 4" xfId="14258"/>
    <cellStyle name="Style 107 3" xfId="14259"/>
    <cellStyle name="Style 107 4" xfId="14260"/>
    <cellStyle name="Style 107 5" xfId="14261"/>
    <cellStyle name="Style 108" xfId="14262"/>
    <cellStyle name="Style 108 2" xfId="14263"/>
    <cellStyle name="Style 108 2 2" xfId="14264"/>
    <cellStyle name="Style 108 2 3" xfId="14265"/>
    <cellStyle name="Style 108 2 4" xfId="14266"/>
    <cellStyle name="Style 108 3" xfId="14267"/>
    <cellStyle name="Style 108 3 2" xfId="14268"/>
    <cellStyle name="Style 108 3 3" xfId="14269"/>
    <cellStyle name="Style 108 3 4" xfId="14270"/>
    <cellStyle name="Style 108 4" xfId="14271"/>
    <cellStyle name="Style 108 5" xfId="14272"/>
    <cellStyle name="Style 108 6" xfId="14273"/>
    <cellStyle name="Style 109" xfId="14274"/>
    <cellStyle name="Style 109 2" xfId="14275"/>
    <cellStyle name="Style 109 2 2" xfId="14276"/>
    <cellStyle name="Style 109 2 3" xfId="14277"/>
    <cellStyle name="Style 109 2 4" xfId="14278"/>
    <cellStyle name="Style 109 3" xfId="14279"/>
    <cellStyle name="Style 109 4" xfId="14280"/>
    <cellStyle name="Style 109 5" xfId="14281"/>
    <cellStyle name="Style 110" xfId="14282"/>
    <cellStyle name="Style 110 2" xfId="14283"/>
    <cellStyle name="Style 110 2 2" xfId="14284"/>
    <cellStyle name="Style 110 2 3" xfId="14285"/>
    <cellStyle name="Style 110 2 4" xfId="14286"/>
    <cellStyle name="Style 110 3" xfId="14287"/>
    <cellStyle name="Style 110 4" xfId="14288"/>
    <cellStyle name="Style 110 5" xfId="14289"/>
    <cellStyle name="Style 114" xfId="14290"/>
    <cellStyle name="Style 114 2" xfId="14291"/>
    <cellStyle name="Style 114 2 2" xfId="14292"/>
    <cellStyle name="Style 114 2 3" xfId="14293"/>
    <cellStyle name="Style 114 2 4" xfId="14294"/>
    <cellStyle name="Style 114 3" xfId="14295"/>
    <cellStyle name="Style 114 3 2" xfId="14296"/>
    <cellStyle name="Style 114 3 3" xfId="14297"/>
    <cellStyle name="Style 114 3 4" xfId="14298"/>
    <cellStyle name="Style 114 4" xfId="14299"/>
    <cellStyle name="Style 114 5" xfId="14300"/>
    <cellStyle name="Style 114 6" xfId="14301"/>
    <cellStyle name="Style 115" xfId="14302"/>
    <cellStyle name="Style 115 2" xfId="14303"/>
    <cellStyle name="Style 115 2 2" xfId="14304"/>
    <cellStyle name="Style 115 2 3" xfId="14305"/>
    <cellStyle name="Style 115 2 4" xfId="14306"/>
    <cellStyle name="Style 115 3" xfId="14307"/>
    <cellStyle name="Style 115 3 2" xfId="14308"/>
    <cellStyle name="Style 115 3 3" xfId="14309"/>
    <cellStyle name="Style 115 3 4" xfId="14310"/>
    <cellStyle name="Style 115 4" xfId="14311"/>
    <cellStyle name="Style 115 5" xfId="14312"/>
    <cellStyle name="Style 115 6" xfId="14313"/>
    <cellStyle name="Style 116" xfId="14314"/>
    <cellStyle name="Style 116 2" xfId="14315"/>
    <cellStyle name="Style 116 2 2" xfId="14316"/>
    <cellStyle name="Style 116 2 3" xfId="14317"/>
    <cellStyle name="Style 116 2 4" xfId="14318"/>
    <cellStyle name="Style 116 3" xfId="14319"/>
    <cellStyle name="Style 116 4" xfId="14320"/>
    <cellStyle name="Style 116 5" xfId="14321"/>
    <cellStyle name="Style 117" xfId="14322"/>
    <cellStyle name="Style 117 2" xfId="14323"/>
    <cellStyle name="Style 117 2 2" xfId="14324"/>
    <cellStyle name="Style 117 2 3" xfId="14325"/>
    <cellStyle name="Style 117 2 4" xfId="14326"/>
    <cellStyle name="Style 117 3" xfId="14327"/>
    <cellStyle name="Style 117 4" xfId="14328"/>
    <cellStyle name="Style 117 5" xfId="14329"/>
    <cellStyle name="Style 118" xfId="14330"/>
    <cellStyle name="Style 118 2" xfId="14331"/>
    <cellStyle name="Style 118 2 2" xfId="14332"/>
    <cellStyle name="Style 118 2 3" xfId="14333"/>
    <cellStyle name="Style 118 2 4" xfId="14334"/>
    <cellStyle name="Style 118 3" xfId="14335"/>
    <cellStyle name="Style 118 4" xfId="14336"/>
    <cellStyle name="Style 118 5" xfId="14337"/>
    <cellStyle name="Style 119" xfId="14338"/>
    <cellStyle name="Style 119 2" xfId="14339"/>
    <cellStyle name="Style 119 2 2" xfId="14340"/>
    <cellStyle name="Style 119 2 3" xfId="14341"/>
    <cellStyle name="Style 119 2 4" xfId="14342"/>
    <cellStyle name="Style 119 3" xfId="14343"/>
    <cellStyle name="Style 119 3 2" xfId="14344"/>
    <cellStyle name="Style 119 3 3" xfId="14345"/>
    <cellStyle name="Style 119 3 4" xfId="14346"/>
    <cellStyle name="Style 119 4" xfId="14347"/>
    <cellStyle name="Style 119 5" xfId="14348"/>
    <cellStyle name="Style 119 6" xfId="14349"/>
    <cellStyle name="Style 120" xfId="14350"/>
    <cellStyle name="Style 120 2" xfId="14351"/>
    <cellStyle name="Style 120 2 2" xfId="14352"/>
    <cellStyle name="Style 120 2 3" xfId="14353"/>
    <cellStyle name="Style 120 2 4" xfId="14354"/>
    <cellStyle name="Style 120 3" xfId="14355"/>
    <cellStyle name="Style 120 4" xfId="14356"/>
    <cellStyle name="Style 120 5" xfId="14357"/>
    <cellStyle name="Style 121" xfId="14358"/>
    <cellStyle name="Style 121 2" xfId="14359"/>
    <cellStyle name="Style 121 2 2" xfId="14360"/>
    <cellStyle name="Style 121 2 3" xfId="14361"/>
    <cellStyle name="Style 121 2 4" xfId="14362"/>
    <cellStyle name="Style 121 3" xfId="14363"/>
    <cellStyle name="Style 121 4" xfId="14364"/>
    <cellStyle name="Style 121 5" xfId="14365"/>
    <cellStyle name="Style 126" xfId="14366"/>
    <cellStyle name="Style 126 2" xfId="14367"/>
    <cellStyle name="Style 126 2 2" xfId="14368"/>
    <cellStyle name="Style 126 2 3" xfId="14369"/>
    <cellStyle name="Style 126 2 4" xfId="14370"/>
    <cellStyle name="Style 126 3" xfId="14371"/>
    <cellStyle name="Style 126 3 2" xfId="14372"/>
    <cellStyle name="Style 126 3 3" xfId="14373"/>
    <cellStyle name="Style 126 3 4" xfId="14374"/>
    <cellStyle name="Style 126 4" xfId="14375"/>
    <cellStyle name="Style 126 5" xfId="14376"/>
    <cellStyle name="Style 126 6" xfId="14377"/>
    <cellStyle name="Style 127" xfId="14378"/>
    <cellStyle name="Style 127 2" xfId="14379"/>
    <cellStyle name="Style 127 2 2" xfId="14380"/>
    <cellStyle name="Style 127 2 3" xfId="14381"/>
    <cellStyle name="Style 127 2 4" xfId="14382"/>
    <cellStyle name="Style 127 3" xfId="14383"/>
    <cellStyle name="Style 127 4" xfId="14384"/>
    <cellStyle name="Style 127 5" xfId="14385"/>
    <cellStyle name="Style 128" xfId="14386"/>
    <cellStyle name="Style 128 2" xfId="14387"/>
    <cellStyle name="Style 128 2 2" xfId="14388"/>
    <cellStyle name="Style 128 2 3" xfId="14389"/>
    <cellStyle name="Style 128 2 4" xfId="14390"/>
    <cellStyle name="Style 128 3" xfId="14391"/>
    <cellStyle name="Style 128 4" xfId="14392"/>
    <cellStyle name="Style 128 5" xfId="14393"/>
    <cellStyle name="Style 129" xfId="14394"/>
    <cellStyle name="Style 129 2" xfId="14395"/>
    <cellStyle name="Style 129 2 2" xfId="14396"/>
    <cellStyle name="Style 129 2 3" xfId="14397"/>
    <cellStyle name="Style 129 2 4" xfId="14398"/>
    <cellStyle name="Style 129 3" xfId="14399"/>
    <cellStyle name="Style 129 4" xfId="14400"/>
    <cellStyle name="Style 129 5" xfId="14401"/>
    <cellStyle name="Style 130" xfId="14402"/>
    <cellStyle name="Style 130 2" xfId="14403"/>
    <cellStyle name="Style 130 2 2" xfId="14404"/>
    <cellStyle name="Style 130 2 3" xfId="14405"/>
    <cellStyle name="Style 130 2 4" xfId="14406"/>
    <cellStyle name="Style 130 3" xfId="14407"/>
    <cellStyle name="Style 130 3 2" xfId="14408"/>
    <cellStyle name="Style 130 3 3" xfId="14409"/>
    <cellStyle name="Style 130 3 4" xfId="14410"/>
    <cellStyle name="Style 130 4" xfId="14411"/>
    <cellStyle name="Style 130 5" xfId="14412"/>
    <cellStyle name="Style 130 6" xfId="14413"/>
    <cellStyle name="Style 131" xfId="14414"/>
    <cellStyle name="Style 131 2" xfId="14415"/>
    <cellStyle name="Style 131 2 2" xfId="14416"/>
    <cellStyle name="Style 131 2 3" xfId="14417"/>
    <cellStyle name="Style 131 2 4" xfId="14418"/>
    <cellStyle name="Style 131 3" xfId="14419"/>
    <cellStyle name="Style 131 4" xfId="14420"/>
    <cellStyle name="Style 131 5" xfId="14421"/>
    <cellStyle name="Style 132" xfId="14422"/>
    <cellStyle name="Style 132 2" xfId="14423"/>
    <cellStyle name="Style 132 2 2" xfId="14424"/>
    <cellStyle name="Style 132 2 3" xfId="14425"/>
    <cellStyle name="Style 132 2 4" xfId="14426"/>
    <cellStyle name="Style 132 3" xfId="14427"/>
    <cellStyle name="Style 132 4" xfId="14428"/>
    <cellStyle name="Style 132 5" xfId="14429"/>
    <cellStyle name="Style 137" xfId="14430"/>
    <cellStyle name="Style 137 2" xfId="14431"/>
    <cellStyle name="Style 137 2 2" xfId="14432"/>
    <cellStyle name="Style 137 2 3" xfId="14433"/>
    <cellStyle name="Style 137 2 4" xfId="14434"/>
    <cellStyle name="Style 137 3" xfId="14435"/>
    <cellStyle name="Style 137 3 2" xfId="14436"/>
    <cellStyle name="Style 137 3 3" xfId="14437"/>
    <cellStyle name="Style 137 3 4" xfId="14438"/>
    <cellStyle name="Style 137 4" xfId="14439"/>
    <cellStyle name="Style 137 5" xfId="14440"/>
    <cellStyle name="Style 137 6" xfId="14441"/>
    <cellStyle name="Style 138" xfId="14442"/>
    <cellStyle name="Style 138 2" xfId="14443"/>
    <cellStyle name="Style 138 2 2" xfId="14444"/>
    <cellStyle name="Style 138 2 3" xfId="14445"/>
    <cellStyle name="Style 138 2 4" xfId="14446"/>
    <cellStyle name="Style 138 3" xfId="14447"/>
    <cellStyle name="Style 138 4" xfId="14448"/>
    <cellStyle name="Style 138 5" xfId="14449"/>
    <cellStyle name="Style 139" xfId="14450"/>
    <cellStyle name="Style 139 2" xfId="14451"/>
    <cellStyle name="Style 139 2 2" xfId="14452"/>
    <cellStyle name="Style 139 2 3" xfId="14453"/>
    <cellStyle name="Style 139 2 4" xfId="14454"/>
    <cellStyle name="Style 139 3" xfId="14455"/>
    <cellStyle name="Style 139 4" xfId="14456"/>
    <cellStyle name="Style 139 5" xfId="14457"/>
    <cellStyle name="Style 140" xfId="14458"/>
    <cellStyle name="Style 140 2" xfId="14459"/>
    <cellStyle name="Style 140 2 2" xfId="14460"/>
    <cellStyle name="Style 140 2 3" xfId="14461"/>
    <cellStyle name="Style 140 2 4" xfId="14462"/>
    <cellStyle name="Style 140 3" xfId="14463"/>
    <cellStyle name="Style 140 4" xfId="14464"/>
    <cellStyle name="Style 140 5" xfId="14465"/>
    <cellStyle name="Style 141" xfId="14466"/>
    <cellStyle name="Style 141 2" xfId="14467"/>
    <cellStyle name="Style 141 2 2" xfId="14468"/>
    <cellStyle name="Style 141 2 3" xfId="14469"/>
    <cellStyle name="Style 141 2 4" xfId="14470"/>
    <cellStyle name="Style 141 3" xfId="14471"/>
    <cellStyle name="Style 141 3 2" xfId="14472"/>
    <cellStyle name="Style 141 3 3" xfId="14473"/>
    <cellStyle name="Style 141 3 4" xfId="14474"/>
    <cellStyle name="Style 141 4" xfId="14475"/>
    <cellStyle name="Style 141 5" xfId="14476"/>
    <cellStyle name="Style 141 6" xfId="14477"/>
    <cellStyle name="Style 142" xfId="14478"/>
    <cellStyle name="Style 142 2" xfId="14479"/>
    <cellStyle name="Style 142 2 2" xfId="14480"/>
    <cellStyle name="Style 142 2 3" xfId="14481"/>
    <cellStyle name="Style 142 2 4" xfId="14482"/>
    <cellStyle name="Style 142 3" xfId="14483"/>
    <cellStyle name="Style 142 4" xfId="14484"/>
    <cellStyle name="Style 142 5" xfId="14485"/>
    <cellStyle name="Style 143" xfId="14486"/>
    <cellStyle name="Style 143 2" xfId="14487"/>
    <cellStyle name="Style 143 2 2" xfId="14488"/>
    <cellStyle name="Style 143 2 3" xfId="14489"/>
    <cellStyle name="Style 143 2 4" xfId="14490"/>
    <cellStyle name="Style 143 3" xfId="14491"/>
    <cellStyle name="Style 143 4" xfId="14492"/>
    <cellStyle name="Style 143 5" xfId="14493"/>
    <cellStyle name="Style 148" xfId="14494"/>
    <cellStyle name="Style 148 2" xfId="14495"/>
    <cellStyle name="Style 148 2 2" xfId="14496"/>
    <cellStyle name="Style 148 2 3" xfId="14497"/>
    <cellStyle name="Style 148 2 4" xfId="14498"/>
    <cellStyle name="Style 148 3" xfId="14499"/>
    <cellStyle name="Style 148 3 2" xfId="14500"/>
    <cellStyle name="Style 148 3 3" xfId="14501"/>
    <cellStyle name="Style 148 3 4" xfId="14502"/>
    <cellStyle name="Style 148 4" xfId="14503"/>
    <cellStyle name="Style 148 5" xfId="14504"/>
    <cellStyle name="Style 148 6" xfId="14505"/>
    <cellStyle name="Style 149" xfId="14506"/>
    <cellStyle name="Style 149 2" xfId="14507"/>
    <cellStyle name="Style 149 2 2" xfId="14508"/>
    <cellStyle name="Style 149 2 3" xfId="14509"/>
    <cellStyle name="Style 149 2 4" xfId="14510"/>
    <cellStyle name="Style 149 3" xfId="14511"/>
    <cellStyle name="Style 149 4" xfId="14512"/>
    <cellStyle name="Style 149 5" xfId="14513"/>
    <cellStyle name="Style 150" xfId="14514"/>
    <cellStyle name="Style 150 2" xfId="14515"/>
    <cellStyle name="Style 150 2 2" xfId="14516"/>
    <cellStyle name="Style 150 2 3" xfId="14517"/>
    <cellStyle name="Style 150 2 4" xfId="14518"/>
    <cellStyle name="Style 150 3" xfId="14519"/>
    <cellStyle name="Style 150 4" xfId="14520"/>
    <cellStyle name="Style 150 5" xfId="14521"/>
    <cellStyle name="Style 151" xfId="14522"/>
    <cellStyle name="Style 151 2" xfId="14523"/>
    <cellStyle name="Style 151 2 2" xfId="14524"/>
    <cellStyle name="Style 151 2 3" xfId="14525"/>
    <cellStyle name="Style 151 2 4" xfId="14526"/>
    <cellStyle name="Style 151 3" xfId="14527"/>
    <cellStyle name="Style 151 4" xfId="14528"/>
    <cellStyle name="Style 151 5" xfId="14529"/>
    <cellStyle name="Style 152" xfId="14530"/>
    <cellStyle name="Style 152 2" xfId="14531"/>
    <cellStyle name="Style 152 2 2" xfId="14532"/>
    <cellStyle name="Style 152 2 3" xfId="14533"/>
    <cellStyle name="Style 152 2 4" xfId="14534"/>
    <cellStyle name="Style 152 3" xfId="14535"/>
    <cellStyle name="Style 152 3 2" xfId="14536"/>
    <cellStyle name="Style 152 3 3" xfId="14537"/>
    <cellStyle name="Style 152 3 4" xfId="14538"/>
    <cellStyle name="Style 152 4" xfId="14539"/>
    <cellStyle name="Style 152 5" xfId="14540"/>
    <cellStyle name="Style 152 6" xfId="14541"/>
    <cellStyle name="Style 153" xfId="14542"/>
    <cellStyle name="Style 153 2" xfId="14543"/>
    <cellStyle name="Style 153 2 2" xfId="14544"/>
    <cellStyle name="Style 153 2 3" xfId="14545"/>
    <cellStyle name="Style 153 2 4" xfId="14546"/>
    <cellStyle name="Style 153 3" xfId="14547"/>
    <cellStyle name="Style 153 4" xfId="14548"/>
    <cellStyle name="Style 153 5" xfId="14549"/>
    <cellStyle name="Style 154" xfId="14550"/>
    <cellStyle name="Style 154 2" xfId="14551"/>
    <cellStyle name="Style 154 2 2" xfId="14552"/>
    <cellStyle name="Style 154 2 3" xfId="14553"/>
    <cellStyle name="Style 154 2 4" xfId="14554"/>
    <cellStyle name="Style 154 3" xfId="14555"/>
    <cellStyle name="Style 154 4" xfId="14556"/>
    <cellStyle name="Style 154 5" xfId="14557"/>
    <cellStyle name="Style 159" xfId="14558"/>
    <cellStyle name="Style 159 2" xfId="14559"/>
    <cellStyle name="Style 159 2 2" xfId="14560"/>
    <cellStyle name="Style 159 2 3" xfId="14561"/>
    <cellStyle name="Style 159 2 4" xfId="14562"/>
    <cellStyle name="Style 159 3" xfId="14563"/>
    <cellStyle name="Style 159 3 2" xfId="14564"/>
    <cellStyle name="Style 159 3 3" xfId="14565"/>
    <cellStyle name="Style 159 3 4" xfId="14566"/>
    <cellStyle name="Style 159 4" xfId="14567"/>
    <cellStyle name="Style 159 5" xfId="14568"/>
    <cellStyle name="Style 159 6" xfId="14569"/>
    <cellStyle name="Style 160" xfId="14570"/>
    <cellStyle name="Style 160 2" xfId="14571"/>
    <cellStyle name="Style 160 2 2" xfId="14572"/>
    <cellStyle name="Style 160 2 3" xfId="14573"/>
    <cellStyle name="Style 160 2 4" xfId="14574"/>
    <cellStyle name="Style 160 3" xfId="14575"/>
    <cellStyle name="Style 160 4" xfId="14576"/>
    <cellStyle name="Style 160 5" xfId="14577"/>
    <cellStyle name="Style 161" xfId="14578"/>
    <cellStyle name="Style 161 2" xfId="14579"/>
    <cellStyle name="Style 161 2 2" xfId="14580"/>
    <cellStyle name="Style 161 2 3" xfId="14581"/>
    <cellStyle name="Style 161 2 4" xfId="14582"/>
    <cellStyle name="Style 161 3" xfId="14583"/>
    <cellStyle name="Style 161 4" xfId="14584"/>
    <cellStyle name="Style 161 5" xfId="14585"/>
    <cellStyle name="Style 162" xfId="14586"/>
    <cellStyle name="Style 162 2" xfId="14587"/>
    <cellStyle name="Style 162 2 2" xfId="14588"/>
    <cellStyle name="Style 162 2 3" xfId="14589"/>
    <cellStyle name="Style 162 2 4" xfId="14590"/>
    <cellStyle name="Style 162 3" xfId="14591"/>
    <cellStyle name="Style 162 4" xfId="14592"/>
    <cellStyle name="Style 162 5" xfId="14593"/>
    <cellStyle name="Style 163" xfId="14594"/>
    <cellStyle name="Style 163 2" xfId="14595"/>
    <cellStyle name="Style 163 2 2" xfId="14596"/>
    <cellStyle name="Style 163 2 3" xfId="14597"/>
    <cellStyle name="Style 163 2 4" xfId="14598"/>
    <cellStyle name="Style 163 3" xfId="14599"/>
    <cellStyle name="Style 163 3 2" xfId="14600"/>
    <cellStyle name="Style 163 3 3" xfId="14601"/>
    <cellStyle name="Style 163 3 4" xfId="14602"/>
    <cellStyle name="Style 163 4" xfId="14603"/>
    <cellStyle name="Style 163 5" xfId="14604"/>
    <cellStyle name="Style 163 6" xfId="14605"/>
    <cellStyle name="Style 164" xfId="14606"/>
    <cellStyle name="Style 164 2" xfId="14607"/>
    <cellStyle name="Style 164 2 2" xfId="14608"/>
    <cellStyle name="Style 164 2 3" xfId="14609"/>
    <cellStyle name="Style 164 2 4" xfId="14610"/>
    <cellStyle name="Style 164 3" xfId="14611"/>
    <cellStyle name="Style 164 4" xfId="14612"/>
    <cellStyle name="Style 164 5" xfId="14613"/>
    <cellStyle name="Style 165" xfId="14614"/>
    <cellStyle name="Style 165 2" xfId="14615"/>
    <cellStyle name="Style 165 2 2" xfId="14616"/>
    <cellStyle name="Style 165 2 3" xfId="14617"/>
    <cellStyle name="Style 165 2 4" xfId="14618"/>
    <cellStyle name="Style 165 3" xfId="14619"/>
    <cellStyle name="Style 165 4" xfId="14620"/>
    <cellStyle name="Style 165 5" xfId="14621"/>
    <cellStyle name="Style 21" xfId="14622"/>
    <cellStyle name="Style 21 10" xfId="14623"/>
    <cellStyle name="Style 21 2" xfId="14624"/>
    <cellStyle name="Style 21 2 2" xfId="14625"/>
    <cellStyle name="Style 21 2 2 2" xfId="14626"/>
    <cellStyle name="Style 21 2 2 3" xfId="14627"/>
    <cellStyle name="Style 21 2 2 4" xfId="14628"/>
    <cellStyle name="Style 21 2 3" xfId="14629"/>
    <cellStyle name="Style 21 2 3 2" xfId="14630"/>
    <cellStyle name="Style 21 2 3 3" xfId="14631"/>
    <cellStyle name="Style 21 2 3 4" xfId="14632"/>
    <cellStyle name="Style 21 2 4" xfId="14633"/>
    <cellStyle name="Style 21 2 5" xfId="14634"/>
    <cellStyle name="Style 21 2 6" xfId="14635"/>
    <cellStyle name="Style 21 2 7" xfId="14636"/>
    <cellStyle name="Style 21 2 8" xfId="14637"/>
    <cellStyle name="Style 21 2 9" xfId="14638"/>
    <cellStyle name="Style 21 3" xfId="14639"/>
    <cellStyle name="Style 21 3 2" xfId="14640"/>
    <cellStyle name="Style 21 3 2 2" xfId="14641"/>
    <cellStyle name="Style 21 3 2 3" xfId="14642"/>
    <cellStyle name="Style 21 3 2 4" xfId="14643"/>
    <cellStyle name="Style 21 3 3" xfId="14644"/>
    <cellStyle name="Style 21 3 3 2" xfId="14645"/>
    <cellStyle name="Style 21 3 4" xfId="14646"/>
    <cellStyle name="Style 21 3 5" xfId="14647"/>
    <cellStyle name="Style 21 3 6" xfId="14648"/>
    <cellStyle name="Style 21 3 7" xfId="14649"/>
    <cellStyle name="Style 21 4" xfId="14650"/>
    <cellStyle name="Style 21 4 2" xfId="14651"/>
    <cellStyle name="Style 21 4 3" xfId="14652"/>
    <cellStyle name="Style 21 4 4" xfId="14653"/>
    <cellStyle name="Style 21 5" xfId="14654"/>
    <cellStyle name="Style 21 5 2" xfId="14655"/>
    <cellStyle name="Style 21 5 3" xfId="14656"/>
    <cellStyle name="Style 21 5 4" xfId="14657"/>
    <cellStyle name="Style 21 6" xfId="14658"/>
    <cellStyle name="Style 21 7" xfId="14659"/>
    <cellStyle name="Style 21 8" xfId="14660"/>
    <cellStyle name="Style 21 9" xfId="14661"/>
    <cellStyle name="Style 22" xfId="14662"/>
    <cellStyle name="Style 22 2" xfId="14663"/>
    <cellStyle name="Style 22 2 2" xfId="14664"/>
    <cellStyle name="Style 22 2 3" xfId="14665"/>
    <cellStyle name="Style 22 2 4" xfId="14666"/>
    <cellStyle name="Style 22 3" xfId="14667"/>
    <cellStyle name="Style 22 3 2" xfId="14668"/>
    <cellStyle name="Style 22 3 3" xfId="14669"/>
    <cellStyle name="Style 22 3 4" xfId="14670"/>
    <cellStyle name="Style 22 4" xfId="14671"/>
    <cellStyle name="Style 22 5" xfId="14672"/>
    <cellStyle name="Style 22 6" xfId="14673"/>
    <cellStyle name="Style 22 7" xfId="14674"/>
    <cellStyle name="Style 22 8" xfId="14675"/>
    <cellStyle name="Style 22 9" xfId="14676"/>
    <cellStyle name="Style 23" xfId="14677"/>
    <cellStyle name="Style 23 2" xfId="14678"/>
    <cellStyle name="Style 23 2 2" xfId="14679"/>
    <cellStyle name="Style 23 2 3" xfId="14680"/>
    <cellStyle name="Style 23 2 4" xfId="14681"/>
    <cellStyle name="Style 23 3" xfId="14682"/>
    <cellStyle name="Style 23 3 2" xfId="14683"/>
    <cellStyle name="Style 23 3 3" xfId="14684"/>
    <cellStyle name="Style 23 3 4" xfId="14685"/>
    <cellStyle name="Style 23 4" xfId="14686"/>
    <cellStyle name="Style 23 5" xfId="14687"/>
    <cellStyle name="Style 23 6" xfId="14688"/>
    <cellStyle name="Style 23 7" xfId="14689"/>
    <cellStyle name="Style 23 8" xfId="14690"/>
    <cellStyle name="Style 23 9" xfId="14691"/>
    <cellStyle name="Style 24" xfId="14692"/>
    <cellStyle name="Style 24 2" xfId="14693"/>
    <cellStyle name="Style 24 2 2" xfId="14694"/>
    <cellStyle name="Style 24 2 3" xfId="14695"/>
    <cellStyle name="Style 24 2 4" xfId="14696"/>
    <cellStyle name="Style 24 3" xfId="14697"/>
    <cellStyle name="Style 24 3 2" xfId="14698"/>
    <cellStyle name="Style 24 3 3" xfId="14699"/>
    <cellStyle name="Style 24 3 4" xfId="14700"/>
    <cellStyle name="Style 24 4" xfId="14701"/>
    <cellStyle name="Style 24 5" xfId="14702"/>
    <cellStyle name="Style 24 6" xfId="14703"/>
    <cellStyle name="Style 24 7" xfId="14704"/>
    <cellStyle name="Style 24 8" xfId="14705"/>
    <cellStyle name="Style 24 9" xfId="14706"/>
    <cellStyle name="Style 25" xfId="14707"/>
    <cellStyle name="Style 25 10" xfId="14708"/>
    <cellStyle name="Style 25 2" xfId="14709"/>
    <cellStyle name="Style 25 2 2" xfId="14710"/>
    <cellStyle name="Style 25 2 2 2" xfId="14711"/>
    <cellStyle name="Style 25 2 2 3" xfId="14712"/>
    <cellStyle name="Style 25 2 2 4" xfId="14713"/>
    <cellStyle name="Style 25 2 3" xfId="14714"/>
    <cellStyle name="Style 25 2 4" xfId="14715"/>
    <cellStyle name="Style 25 2 5" xfId="14716"/>
    <cellStyle name="Style 25 2 6" xfId="14717"/>
    <cellStyle name="Style 25 2 7" xfId="14718"/>
    <cellStyle name="Style 25 2 8" xfId="14719"/>
    <cellStyle name="Style 25 2 9" xfId="14720"/>
    <cellStyle name="Style 25 3" xfId="14721"/>
    <cellStyle name="Style 25 3 2" xfId="14722"/>
    <cellStyle name="Style 25 3 2 2" xfId="14723"/>
    <cellStyle name="Style 25 3 2 3" xfId="14724"/>
    <cellStyle name="Style 25 3 2 4" xfId="14725"/>
    <cellStyle name="Style 25 3 3" xfId="14726"/>
    <cellStyle name="Style 25 3 3 2" xfId="14727"/>
    <cellStyle name="Style 25 3 4" xfId="14728"/>
    <cellStyle name="Style 25 3 5" xfId="14729"/>
    <cellStyle name="Style 25 3 6" xfId="14730"/>
    <cellStyle name="Style 25 3 7" xfId="14731"/>
    <cellStyle name="Style 25 4" xfId="14732"/>
    <cellStyle name="Style 25 4 2" xfId="14733"/>
    <cellStyle name="Style 25 4 3" xfId="14734"/>
    <cellStyle name="Style 25 4 4" xfId="14735"/>
    <cellStyle name="Style 25 5" xfId="14736"/>
    <cellStyle name="Style 25 6" xfId="14737"/>
    <cellStyle name="Style 25 7" xfId="14738"/>
    <cellStyle name="Style 25 8" xfId="14739"/>
    <cellStyle name="Style 25 9" xfId="14740"/>
    <cellStyle name="Style 26" xfId="14741"/>
    <cellStyle name="Style 26 2" xfId="14742"/>
    <cellStyle name="Style 26 2 2" xfId="14743"/>
    <cellStyle name="Style 26 2 3" xfId="14744"/>
    <cellStyle name="Style 26 2 4" xfId="14745"/>
    <cellStyle name="Style 26 3" xfId="14746"/>
    <cellStyle name="Style 26 3 2" xfId="14747"/>
    <cellStyle name="Style 26 3 3" xfId="14748"/>
    <cellStyle name="Style 26 3 4" xfId="14749"/>
    <cellStyle name="Style 26 4" xfId="14750"/>
    <cellStyle name="Style 26 5" xfId="14751"/>
    <cellStyle name="Style 26 6" xfId="14752"/>
    <cellStyle name="Style 26 7" xfId="14753"/>
    <cellStyle name="Style 26 8" xfId="14754"/>
    <cellStyle name="Style 26 9" xfId="14755"/>
    <cellStyle name="Style 27" xfId="14756"/>
    <cellStyle name="Style 27 2" xfId="14757"/>
    <cellStyle name="Style 27 2 2" xfId="14758"/>
    <cellStyle name="Style 27 2 3" xfId="14759"/>
    <cellStyle name="Style 27 2 4" xfId="14760"/>
    <cellStyle name="Style 27 3" xfId="14761"/>
    <cellStyle name="Style 27 4" xfId="14762"/>
    <cellStyle name="Style 27 5" xfId="14763"/>
    <cellStyle name="Style 35" xfId="14764"/>
    <cellStyle name="Style 35 2" xfId="14765"/>
    <cellStyle name="Style 35 2 2" xfId="14766"/>
    <cellStyle name="Style 35 2 3" xfId="14767"/>
    <cellStyle name="Style 35 2 4" xfId="14768"/>
    <cellStyle name="Style 35 3" xfId="14769"/>
    <cellStyle name="Style 35 3 2" xfId="14770"/>
    <cellStyle name="Style 35 3 3" xfId="14771"/>
    <cellStyle name="Style 35 3 4" xfId="14772"/>
    <cellStyle name="Style 35 4" xfId="14773"/>
    <cellStyle name="Style 35 5" xfId="14774"/>
    <cellStyle name="Style 35 6" xfId="14775"/>
    <cellStyle name="Style 36" xfId="14776"/>
    <cellStyle name="Style 36 2" xfId="14777"/>
    <cellStyle name="Style 36 2 2" xfId="14778"/>
    <cellStyle name="Style 36 2 3" xfId="14779"/>
    <cellStyle name="Style 36 2 4" xfId="14780"/>
    <cellStyle name="Style 36 3" xfId="14781"/>
    <cellStyle name="Style 36 4" xfId="14782"/>
    <cellStyle name="Style 36 5" xfId="14783"/>
    <cellStyle name="Style 37" xfId="14784"/>
    <cellStyle name="Style 37 2" xfId="14785"/>
    <cellStyle name="Style 37 2 2" xfId="14786"/>
    <cellStyle name="Style 37 2 3" xfId="14787"/>
    <cellStyle name="Style 37 2 4" xfId="14788"/>
    <cellStyle name="Style 37 3" xfId="14789"/>
    <cellStyle name="Style 37 4" xfId="14790"/>
    <cellStyle name="Style 37 5" xfId="14791"/>
    <cellStyle name="Style 38" xfId="14792"/>
    <cellStyle name="Style 38 2" xfId="14793"/>
    <cellStyle name="Style 38 2 2" xfId="14794"/>
    <cellStyle name="Style 38 2 3" xfId="14795"/>
    <cellStyle name="Style 38 2 4" xfId="14796"/>
    <cellStyle name="Style 38 3" xfId="14797"/>
    <cellStyle name="Style 38 4" xfId="14798"/>
    <cellStyle name="Style 38 5" xfId="14799"/>
    <cellStyle name="Style 39" xfId="14800"/>
    <cellStyle name="Style 39 2" xfId="14801"/>
    <cellStyle name="Style 39 2 2" xfId="14802"/>
    <cellStyle name="Style 39 2 3" xfId="14803"/>
    <cellStyle name="Style 39 2 4" xfId="14804"/>
    <cellStyle name="Style 39 3" xfId="14805"/>
    <cellStyle name="Style 39 3 2" xfId="14806"/>
    <cellStyle name="Style 39 3 3" xfId="14807"/>
    <cellStyle name="Style 39 3 4" xfId="14808"/>
    <cellStyle name="Style 39 4" xfId="14809"/>
    <cellStyle name="Style 39 5" xfId="14810"/>
    <cellStyle name="Style 39 6" xfId="14811"/>
    <cellStyle name="Style 40" xfId="14812"/>
    <cellStyle name="Style 40 2" xfId="14813"/>
    <cellStyle name="Style 40 2 2" xfId="14814"/>
    <cellStyle name="Style 40 2 3" xfId="14815"/>
    <cellStyle name="Style 40 2 4" xfId="14816"/>
    <cellStyle name="Style 40 3" xfId="14817"/>
    <cellStyle name="Style 40 4" xfId="14818"/>
    <cellStyle name="Style 40 5" xfId="14819"/>
    <cellStyle name="Style 41" xfId="14820"/>
    <cellStyle name="Style 41 2" xfId="14821"/>
    <cellStyle name="Style 41 2 2" xfId="14822"/>
    <cellStyle name="Style 41 2 3" xfId="14823"/>
    <cellStyle name="Style 41 2 4" xfId="14824"/>
    <cellStyle name="Style 41 3" xfId="14825"/>
    <cellStyle name="Style 41 4" xfId="14826"/>
    <cellStyle name="Style 41 5" xfId="14827"/>
    <cellStyle name="Style 46" xfId="14828"/>
    <cellStyle name="Style 46 2" xfId="14829"/>
    <cellStyle name="Style 46 2 2" xfId="14830"/>
    <cellStyle name="Style 46 2 3" xfId="14831"/>
    <cellStyle name="Style 46 2 4" xfId="14832"/>
    <cellStyle name="Style 46 3" xfId="14833"/>
    <cellStyle name="Style 46 3 2" xfId="14834"/>
    <cellStyle name="Style 46 3 3" xfId="14835"/>
    <cellStyle name="Style 46 3 4" xfId="14836"/>
    <cellStyle name="Style 46 4" xfId="14837"/>
    <cellStyle name="Style 46 5" xfId="14838"/>
    <cellStyle name="Style 46 6" xfId="14839"/>
    <cellStyle name="Style 47" xfId="14840"/>
    <cellStyle name="Style 47 2" xfId="14841"/>
    <cellStyle name="Style 47 2 2" xfId="14842"/>
    <cellStyle name="Style 47 2 3" xfId="14843"/>
    <cellStyle name="Style 47 2 4" xfId="14844"/>
    <cellStyle name="Style 47 3" xfId="14845"/>
    <cellStyle name="Style 47 4" xfId="14846"/>
    <cellStyle name="Style 47 5" xfId="14847"/>
    <cellStyle name="Style 48" xfId="14848"/>
    <cellStyle name="Style 48 2" xfId="14849"/>
    <cellStyle name="Style 48 2 2" xfId="14850"/>
    <cellStyle name="Style 48 2 3" xfId="14851"/>
    <cellStyle name="Style 48 2 4" xfId="14852"/>
    <cellStyle name="Style 48 3" xfId="14853"/>
    <cellStyle name="Style 48 4" xfId="14854"/>
    <cellStyle name="Style 48 5" xfId="14855"/>
    <cellStyle name="Style 49" xfId="14856"/>
    <cellStyle name="Style 49 2" xfId="14857"/>
    <cellStyle name="Style 49 2 2" xfId="14858"/>
    <cellStyle name="Style 49 2 3" xfId="14859"/>
    <cellStyle name="Style 49 2 4" xfId="14860"/>
    <cellStyle name="Style 49 3" xfId="14861"/>
    <cellStyle name="Style 49 4" xfId="14862"/>
    <cellStyle name="Style 49 5" xfId="14863"/>
    <cellStyle name="Style 50" xfId="14864"/>
    <cellStyle name="Style 50 2" xfId="14865"/>
    <cellStyle name="Style 50 2 2" xfId="14866"/>
    <cellStyle name="Style 50 2 3" xfId="14867"/>
    <cellStyle name="Style 50 2 4" xfId="14868"/>
    <cellStyle name="Style 50 3" xfId="14869"/>
    <cellStyle name="Style 50 3 2" xfId="14870"/>
    <cellStyle name="Style 50 3 3" xfId="14871"/>
    <cellStyle name="Style 50 3 4" xfId="14872"/>
    <cellStyle name="Style 50 4" xfId="14873"/>
    <cellStyle name="Style 50 5" xfId="14874"/>
    <cellStyle name="Style 50 6" xfId="14875"/>
    <cellStyle name="Style 51" xfId="14876"/>
    <cellStyle name="Style 51 2" xfId="14877"/>
    <cellStyle name="Style 51 2 2" xfId="14878"/>
    <cellStyle name="Style 51 2 3" xfId="14879"/>
    <cellStyle name="Style 51 2 4" xfId="14880"/>
    <cellStyle name="Style 51 3" xfId="14881"/>
    <cellStyle name="Style 51 4" xfId="14882"/>
    <cellStyle name="Style 51 5" xfId="14883"/>
    <cellStyle name="Style 52" xfId="14884"/>
    <cellStyle name="Style 52 2" xfId="14885"/>
    <cellStyle name="Style 52 2 2" xfId="14886"/>
    <cellStyle name="Style 52 2 3" xfId="14887"/>
    <cellStyle name="Style 52 2 4" xfId="14888"/>
    <cellStyle name="Style 52 3" xfId="14889"/>
    <cellStyle name="Style 52 4" xfId="14890"/>
    <cellStyle name="Style 52 5" xfId="14891"/>
    <cellStyle name="Style 58" xfId="14892"/>
    <cellStyle name="Style 58 2" xfId="14893"/>
    <cellStyle name="Style 58 2 2" xfId="14894"/>
    <cellStyle name="Style 58 2 3" xfId="14895"/>
    <cellStyle name="Style 58 2 4" xfId="14896"/>
    <cellStyle name="Style 58 3" xfId="14897"/>
    <cellStyle name="Style 58 3 2" xfId="14898"/>
    <cellStyle name="Style 58 3 3" xfId="14899"/>
    <cellStyle name="Style 58 3 4" xfId="14900"/>
    <cellStyle name="Style 58 4" xfId="14901"/>
    <cellStyle name="Style 58 5" xfId="14902"/>
    <cellStyle name="Style 58 6" xfId="14903"/>
    <cellStyle name="Style 59" xfId="14904"/>
    <cellStyle name="Style 59 2" xfId="14905"/>
    <cellStyle name="Style 59 2 2" xfId="14906"/>
    <cellStyle name="Style 59 2 3" xfId="14907"/>
    <cellStyle name="Style 59 2 4" xfId="14908"/>
    <cellStyle name="Style 59 3" xfId="14909"/>
    <cellStyle name="Style 59 4" xfId="14910"/>
    <cellStyle name="Style 59 5" xfId="14911"/>
    <cellStyle name="Style 60" xfId="14912"/>
    <cellStyle name="Style 60 2" xfId="14913"/>
    <cellStyle name="Style 60 2 2" xfId="14914"/>
    <cellStyle name="Style 60 2 3" xfId="14915"/>
    <cellStyle name="Style 60 2 4" xfId="14916"/>
    <cellStyle name="Style 60 3" xfId="14917"/>
    <cellStyle name="Style 60 4" xfId="14918"/>
    <cellStyle name="Style 60 5" xfId="14919"/>
    <cellStyle name="Style 61" xfId="14920"/>
    <cellStyle name="Style 61 2" xfId="14921"/>
    <cellStyle name="Style 61 2 2" xfId="14922"/>
    <cellStyle name="Style 61 2 3" xfId="14923"/>
    <cellStyle name="Style 61 2 4" xfId="14924"/>
    <cellStyle name="Style 61 3" xfId="14925"/>
    <cellStyle name="Style 61 4" xfId="14926"/>
    <cellStyle name="Style 61 5" xfId="14927"/>
    <cellStyle name="Style 62" xfId="14928"/>
    <cellStyle name="Style 62 2" xfId="14929"/>
    <cellStyle name="Style 62 2 2" xfId="14930"/>
    <cellStyle name="Style 62 2 3" xfId="14931"/>
    <cellStyle name="Style 62 2 4" xfId="14932"/>
    <cellStyle name="Style 62 3" xfId="14933"/>
    <cellStyle name="Style 62 3 2" xfId="14934"/>
    <cellStyle name="Style 62 3 3" xfId="14935"/>
    <cellStyle name="Style 62 3 4" xfId="14936"/>
    <cellStyle name="Style 62 4" xfId="14937"/>
    <cellStyle name="Style 62 5" xfId="14938"/>
    <cellStyle name="Style 62 6" xfId="14939"/>
    <cellStyle name="Style 63" xfId="14940"/>
    <cellStyle name="Style 63 2" xfId="14941"/>
    <cellStyle name="Style 63 2 2" xfId="14942"/>
    <cellStyle name="Style 63 2 3" xfId="14943"/>
    <cellStyle name="Style 63 2 4" xfId="14944"/>
    <cellStyle name="Style 63 3" xfId="14945"/>
    <cellStyle name="Style 63 4" xfId="14946"/>
    <cellStyle name="Style 63 5" xfId="14947"/>
    <cellStyle name="Style 64" xfId="14948"/>
    <cellStyle name="Style 64 2" xfId="14949"/>
    <cellStyle name="Style 64 2 2" xfId="14950"/>
    <cellStyle name="Style 64 2 3" xfId="14951"/>
    <cellStyle name="Style 64 2 4" xfId="14952"/>
    <cellStyle name="Style 64 3" xfId="14953"/>
    <cellStyle name="Style 64 4" xfId="14954"/>
    <cellStyle name="Style 64 5" xfId="14955"/>
    <cellStyle name="Style 69" xfId="14956"/>
    <cellStyle name="Style 69 2" xfId="14957"/>
    <cellStyle name="Style 69 2 2" xfId="14958"/>
    <cellStyle name="Style 69 2 3" xfId="14959"/>
    <cellStyle name="Style 69 2 4" xfId="14960"/>
    <cellStyle name="Style 69 3" xfId="14961"/>
    <cellStyle name="Style 69 3 2" xfId="14962"/>
    <cellStyle name="Style 69 3 3" xfId="14963"/>
    <cellStyle name="Style 69 3 4" xfId="14964"/>
    <cellStyle name="Style 69 4" xfId="14965"/>
    <cellStyle name="Style 69 5" xfId="14966"/>
    <cellStyle name="Style 69 6" xfId="14967"/>
    <cellStyle name="Style 70" xfId="14968"/>
    <cellStyle name="Style 70 2" xfId="14969"/>
    <cellStyle name="Style 70 2 2" xfId="14970"/>
    <cellStyle name="Style 70 2 3" xfId="14971"/>
    <cellStyle name="Style 70 2 4" xfId="14972"/>
    <cellStyle name="Style 70 3" xfId="14973"/>
    <cellStyle name="Style 70 4" xfId="14974"/>
    <cellStyle name="Style 70 5" xfId="14975"/>
    <cellStyle name="Style 71" xfId="14976"/>
    <cellStyle name="Style 71 2" xfId="14977"/>
    <cellStyle name="Style 71 2 2" xfId="14978"/>
    <cellStyle name="Style 71 2 3" xfId="14979"/>
    <cellStyle name="Style 71 2 4" xfId="14980"/>
    <cellStyle name="Style 71 3" xfId="14981"/>
    <cellStyle name="Style 71 4" xfId="14982"/>
    <cellStyle name="Style 71 5" xfId="14983"/>
    <cellStyle name="Style 72" xfId="14984"/>
    <cellStyle name="Style 72 2" xfId="14985"/>
    <cellStyle name="Style 72 2 2" xfId="14986"/>
    <cellStyle name="Style 72 2 3" xfId="14987"/>
    <cellStyle name="Style 72 2 4" xfId="14988"/>
    <cellStyle name="Style 72 3" xfId="14989"/>
    <cellStyle name="Style 72 4" xfId="14990"/>
    <cellStyle name="Style 72 5" xfId="14991"/>
    <cellStyle name="Style 73" xfId="14992"/>
    <cellStyle name="Style 73 2" xfId="14993"/>
    <cellStyle name="Style 73 2 2" xfId="14994"/>
    <cellStyle name="Style 73 2 3" xfId="14995"/>
    <cellStyle name="Style 73 2 4" xfId="14996"/>
    <cellStyle name="Style 73 3" xfId="14997"/>
    <cellStyle name="Style 73 3 2" xfId="14998"/>
    <cellStyle name="Style 73 3 3" xfId="14999"/>
    <cellStyle name="Style 73 3 4" xfId="15000"/>
    <cellStyle name="Style 73 4" xfId="15001"/>
    <cellStyle name="Style 73 5" xfId="15002"/>
    <cellStyle name="Style 73 6" xfId="15003"/>
    <cellStyle name="Style 74" xfId="15004"/>
    <cellStyle name="Style 74 2" xfId="15005"/>
    <cellStyle name="Style 74 2 2" xfId="15006"/>
    <cellStyle name="Style 74 2 3" xfId="15007"/>
    <cellStyle name="Style 74 2 4" xfId="15008"/>
    <cellStyle name="Style 74 3" xfId="15009"/>
    <cellStyle name="Style 74 4" xfId="15010"/>
    <cellStyle name="Style 74 5" xfId="15011"/>
    <cellStyle name="Style 75" xfId="15012"/>
    <cellStyle name="Style 75 2" xfId="15013"/>
    <cellStyle name="Style 75 2 2" xfId="15014"/>
    <cellStyle name="Style 75 2 3" xfId="15015"/>
    <cellStyle name="Style 75 2 4" xfId="15016"/>
    <cellStyle name="Style 75 3" xfId="15017"/>
    <cellStyle name="Style 75 4" xfId="15018"/>
    <cellStyle name="Style 75 5" xfId="15019"/>
    <cellStyle name="Style 80" xfId="15020"/>
    <cellStyle name="Style 80 2" xfId="15021"/>
    <cellStyle name="Style 80 2 2" xfId="15022"/>
    <cellStyle name="Style 80 2 3" xfId="15023"/>
    <cellStyle name="Style 80 2 4" xfId="15024"/>
    <cellStyle name="Style 80 3" xfId="15025"/>
    <cellStyle name="Style 80 3 2" xfId="15026"/>
    <cellStyle name="Style 80 3 3" xfId="15027"/>
    <cellStyle name="Style 80 3 4" xfId="15028"/>
    <cellStyle name="Style 80 4" xfId="15029"/>
    <cellStyle name="Style 80 5" xfId="15030"/>
    <cellStyle name="Style 80 6" xfId="15031"/>
    <cellStyle name="Style 81" xfId="15032"/>
    <cellStyle name="Style 81 2" xfId="15033"/>
    <cellStyle name="Style 81 2 2" xfId="15034"/>
    <cellStyle name="Style 81 2 3" xfId="15035"/>
    <cellStyle name="Style 81 2 4" xfId="15036"/>
    <cellStyle name="Style 81 3" xfId="15037"/>
    <cellStyle name="Style 81 3 2" xfId="15038"/>
    <cellStyle name="Style 81 3 3" xfId="15039"/>
    <cellStyle name="Style 81 3 4" xfId="15040"/>
    <cellStyle name="Style 81 4" xfId="15041"/>
    <cellStyle name="Style 81 5" xfId="15042"/>
    <cellStyle name="Style 81 6" xfId="15043"/>
    <cellStyle name="Style 82" xfId="15044"/>
    <cellStyle name="Style 82 2" xfId="15045"/>
    <cellStyle name="Style 82 2 2" xfId="15046"/>
    <cellStyle name="Style 82 2 3" xfId="15047"/>
    <cellStyle name="Style 82 2 4" xfId="15048"/>
    <cellStyle name="Style 82 3" xfId="15049"/>
    <cellStyle name="Style 82 4" xfId="15050"/>
    <cellStyle name="Style 82 5" xfId="15051"/>
    <cellStyle name="Style 83" xfId="15052"/>
    <cellStyle name="Style 83 2" xfId="15053"/>
    <cellStyle name="Style 83 2 2" xfId="15054"/>
    <cellStyle name="Style 83 2 3" xfId="15055"/>
    <cellStyle name="Style 83 2 4" xfId="15056"/>
    <cellStyle name="Style 83 3" xfId="15057"/>
    <cellStyle name="Style 83 4" xfId="15058"/>
    <cellStyle name="Style 83 5" xfId="15059"/>
    <cellStyle name="Style 84" xfId="15060"/>
    <cellStyle name="Style 84 2" xfId="15061"/>
    <cellStyle name="Style 84 2 2" xfId="15062"/>
    <cellStyle name="Style 84 2 3" xfId="15063"/>
    <cellStyle name="Style 84 2 4" xfId="15064"/>
    <cellStyle name="Style 84 3" xfId="15065"/>
    <cellStyle name="Style 84 4" xfId="15066"/>
    <cellStyle name="Style 84 5" xfId="15067"/>
    <cellStyle name="Style 85" xfId="15068"/>
    <cellStyle name="Style 85 2" xfId="15069"/>
    <cellStyle name="Style 85 2 2" xfId="15070"/>
    <cellStyle name="Style 85 2 3" xfId="15071"/>
    <cellStyle name="Style 85 2 4" xfId="15072"/>
    <cellStyle name="Style 85 3" xfId="15073"/>
    <cellStyle name="Style 85 3 2" xfId="15074"/>
    <cellStyle name="Style 85 3 3" xfId="15075"/>
    <cellStyle name="Style 85 3 4" xfId="15076"/>
    <cellStyle name="Style 85 4" xfId="15077"/>
    <cellStyle name="Style 85 5" xfId="15078"/>
    <cellStyle name="Style 85 6" xfId="15079"/>
    <cellStyle name="Style 86" xfId="15080"/>
    <cellStyle name="Style 86 2" xfId="15081"/>
    <cellStyle name="Style 86 2 2" xfId="15082"/>
    <cellStyle name="Style 86 2 3" xfId="15083"/>
    <cellStyle name="Style 86 2 4" xfId="15084"/>
    <cellStyle name="Style 86 3" xfId="15085"/>
    <cellStyle name="Style 86 4" xfId="15086"/>
    <cellStyle name="Style 86 5" xfId="15087"/>
    <cellStyle name="Style 87" xfId="15088"/>
    <cellStyle name="Style 87 2" xfId="15089"/>
    <cellStyle name="Style 87 2 2" xfId="15090"/>
    <cellStyle name="Style 87 2 3" xfId="15091"/>
    <cellStyle name="Style 87 2 4" xfId="15092"/>
    <cellStyle name="Style 87 3" xfId="15093"/>
    <cellStyle name="Style 87 4" xfId="15094"/>
    <cellStyle name="Style 87 5" xfId="15095"/>
    <cellStyle name="Style 93" xfId="15096"/>
    <cellStyle name="Style 93 2" xfId="15097"/>
    <cellStyle name="Style 93 2 2" xfId="15098"/>
    <cellStyle name="Style 93 2 3" xfId="15099"/>
    <cellStyle name="Style 93 2 4" xfId="15100"/>
    <cellStyle name="Style 93 3" xfId="15101"/>
    <cellStyle name="Style 93 3 2" xfId="15102"/>
    <cellStyle name="Style 93 3 3" xfId="15103"/>
    <cellStyle name="Style 93 3 4" xfId="15104"/>
    <cellStyle name="Style 93 4" xfId="15105"/>
    <cellStyle name="Style 93 5" xfId="15106"/>
    <cellStyle name="Style 93 6" xfId="15107"/>
    <cellStyle name="Style 94" xfId="15108"/>
    <cellStyle name="Style 94 2" xfId="15109"/>
    <cellStyle name="Style 94 2 2" xfId="15110"/>
    <cellStyle name="Style 94 2 3" xfId="15111"/>
    <cellStyle name="Style 94 2 4" xfId="15112"/>
    <cellStyle name="Style 94 3" xfId="15113"/>
    <cellStyle name="Style 94 4" xfId="15114"/>
    <cellStyle name="Style 94 5" xfId="15115"/>
    <cellStyle name="Style 95" xfId="15116"/>
    <cellStyle name="Style 95 2" xfId="15117"/>
    <cellStyle name="Style 95 2 2" xfId="15118"/>
    <cellStyle name="Style 95 2 3" xfId="15119"/>
    <cellStyle name="Style 95 2 4" xfId="15120"/>
    <cellStyle name="Style 95 3" xfId="15121"/>
    <cellStyle name="Style 95 4" xfId="15122"/>
    <cellStyle name="Style 95 5" xfId="15123"/>
    <cellStyle name="Style 96" xfId="15124"/>
    <cellStyle name="Style 96 2" xfId="15125"/>
    <cellStyle name="Style 96 2 2" xfId="15126"/>
    <cellStyle name="Style 96 2 3" xfId="15127"/>
    <cellStyle name="Style 96 2 4" xfId="15128"/>
    <cellStyle name="Style 96 3" xfId="15129"/>
    <cellStyle name="Style 96 4" xfId="15130"/>
    <cellStyle name="Style 96 5" xfId="15131"/>
    <cellStyle name="Style 97" xfId="15132"/>
    <cellStyle name="Style 97 2" xfId="15133"/>
    <cellStyle name="Style 97 2 2" xfId="15134"/>
    <cellStyle name="Style 97 2 3" xfId="15135"/>
    <cellStyle name="Style 97 2 4" xfId="15136"/>
    <cellStyle name="Style 97 3" xfId="15137"/>
    <cellStyle name="Style 97 3 2" xfId="15138"/>
    <cellStyle name="Style 97 3 3" xfId="15139"/>
    <cellStyle name="Style 97 3 4" xfId="15140"/>
    <cellStyle name="Style 97 4" xfId="15141"/>
    <cellStyle name="Style 97 5" xfId="15142"/>
    <cellStyle name="Style 97 6" xfId="15143"/>
    <cellStyle name="Style 98" xfId="15144"/>
    <cellStyle name="Style 98 2" xfId="15145"/>
    <cellStyle name="Style 98 2 2" xfId="15146"/>
    <cellStyle name="Style 98 2 3" xfId="15147"/>
    <cellStyle name="Style 98 2 4" xfId="15148"/>
    <cellStyle name="Style 98 3" xfId="15149"/>
    <cellStyle name="Style 98 4" xfId="15150"/>
    <cellStyle name="Style 98 5" xfId="15151"/>
    <cellStyle name="Style 99" xfId="15152"/>
    <cellStyle name="Style 99 2" xfId="15153"/>
    <cellStyle name="Style 99 2 2" xfId="15154"/>
    <cellStyle name="Style 99 2 3" xfId="15155"/>
    <cellStyle name="Style 99 2 4" xfId="15156"/>
    <cellStyle name="Style 99 3" xfId="15157"/>
    <cellStyle name="Style 99 4" xfId="15158"/>
    <cellStyle name="Style 99 5" xfId="15159"/>
    <cellStyle name="tableau | cellule | normal | decimal 1" xfId="15160"/>
    <cellStyle name="tableau | cellule | normal | decimal 1 2" xfId="15161"/>
    <cellStyle name="tableau | cellule | normal | decimal 1 3" xfId="15162"/>
    <cellStyle name="tableau | cellule | normal | decimal 1 4" xfId="15163"/>
    <cellStyle name="tableau | cellule | normal | decimal 1 5" xfId="15164"/>
    <cellStyle name="tableau | cellule | normal | decimal 1 6" xfId="15165"/>
    <cellStyle name="tableau | cellule | normal | decimal 1 7" xfId="15166"/>
    <cellStyle name="tableau | cellule | normal | decimal 1 8" xfId="15167"/>
    <cellStyle name="tableau | cellule | normal | decimal 1 9" xfId="15168"/>
    <cellStyle name="tableau | cellule | normal | pourcentage | decimal 1" xfId="15169"/>
    <cellStyle name="tableau | cellule | normal | pourcentage | decimal 1 2" xfId="15170"/>
    <cellStyle name="tableau | cellule | normal | pourcentage | decimal 1 3" xfId="15171"/>
    <cellStyle name="tableau | cellule | normal | pourcentage | decimal 1 4" xfId="15172"/>
    <cellStyle name="tableau | cellule | normal | pourcentage | decimal 1 5" xfId="15173"/>
    <cellStyle name="tableau | cellule | normal | pourcentage | decimal 1 6" xfId="15174"/>
    <cellStyle name="tableau | cellule | normal | pourcentage | decimal 1 7" xfId="15175"/>
    <cellStyle name="tableau | cellule | normal | pourcentage | decimal 1 8" xfId="15176"/>
    <cellStyle name="tableau | cellule | normal | pourcentage | decimal 1 9" xfId="15177"/>
    <cellStyle name="tableau | cellule | total | decimal 1" xfId="15178"/>
    <cellStyle name="tableau | cellule | total | decimal 1 2" xfId="15179"/>
    <cellStyle name="tableau | cellule | total | decimal 1 3" xfId="15180"/>
    <cellStyle name="tableau | cellule | total | decimal 1 4" xfId="15181"/>
    <cellStyle name="tableau | cellule | total | decimal 1 5" xfId="15182"/>
    <cellStyle name="tableau | cellule | total | decimal 1 6" xfId="15183"/>
    <cellStyle name="tableau | cellule | total | decimal 1 7" xfId="15184"/>
    <cellStyle name="tableau | cellule | total | decimal 1 8" xfId="15185"/>
    <cellStyle name="tableau | cellule | total | decimal 1 9" xfId="15186"/>
    <cellStyle name="tableau | coin superieur gauche" xfId="15187"/>
    <cellStyle name="tableau | coin superieur gauche 2" xfId="15188"/>
    <cellStyle name="tableau | coin superieur gauche 3" xfId="15189"/>
    <cellStyle name="tableau | coin superieur gauche 4" xfId="15190"/>
    <cellStyle name="tableau | coin superieur gauche 5" xfId="15191"/>
    <cellStyle name="tableau | coin superieur gauche 6" xfId="15192"/>
    <cellStyle name="tableau | coin superieur gauche 7" xfId="15193"/>
    <cellStyle name="tableau | coin superieur gauche 8" xfId="15194"/>
    <cellStyle name="tableau | coin superieur gauche 9" xfId="15195"/>
    <cellStyle name="tableau | entete-colonne | series" xfId="15196"/>
    <cellStyle name="tableau | entete-colonne | series 2" xfId="15197"/>
    <cellStyle name="tableau | entete-colonne | series 3" xfId="15198"/>
    <cellStyle name="tableau | entete-colonne | series 4" xfId="15199"/>
    <cellStyle name="tableau | entete-colonne | series 5" xfId="15200"/>
    <cellStyle name="tableau | entete-colonne | series 6" xfId="15201"/>
    <cellStyle name="tableau | entete-colonne | series 7" xfId="15202"/>
    <cellStyle name="tableau | entete-colonne | series 8" xfId="15203"/>
    <cellStyle name="tableau | entete-colonne | series 9" xfId="15204"/>
    <cellStyle name="tableau | entete-ligne | normal" xfId="15205"/>
    <cellStyle name="tableau | entete-ligne | normal 2" xfId="15206"/>
    <cellStyle name="tableau | entete-ligne | normal 3" xfId="15207"/>
    <cellStyle name="tableau | entete-ligne | normal 4" xfId="15208"/>
    <cellStyle name="tableau | entete-ligne | normal 5" xfId="15209"/>
    <cellStyle name="tableau | entete-ligne | normal 6" xfId="15210"/>
    <cellStyle name="tableau | entete-ligne | normal 7" xfId="15211"/>
    <cellStyle name="tableau | entete-ligne | normal 8" xfId="15212"/>
    <cellStyle name="tableau | entete-ligne | normal 9" xfId="15213"/>
    <cellStyle name="tableau | entete-ligne | total" xfId="15214"/>
    <cellStyle name="tableau | entete-ligne | total 2" xfId="15215"/>
    <cellStyle name="tableau | entete-ligne | total 3" xfId="15216"/>
    <cellStyle name="tableau | entete-ligne | total 4" xfId="15217"/>
    <cellStyle name="tableau | entete-ligne | total 5" xfId="15218"/>
    <cellStyle name="tableau | entete-ligne | total 6" xfId="15219"/>
    <cellStyle name="tableau | entete-ligne | total 7" xfId="15220"/>
    <cellStyle name="tableau | entete-ligne | total 8" xfId="15221"/>
    <cellStyle name="tableau | entete-ligne | total 9" xfId="15222"/>
    <cellStyle name="tableau | ligne-titre | niveau1" xfId="15223"/>
    <cellStyle name="tableau | ligne-titre | niveau1 2" xfId="15224"/>
    <cellStyle name="tableau | ligne-titre | niveau1 3" xfId="15225"/>
    <cellStyle name="tableau | ligne-titre | niveau1 4" xfId="15226"/>
    <cellStyle name="tableau | ligne-titre | niveau1 5" xfId="15227"/>
    <cellStyle name="tableau | ligne-titre | niveau1 6" xfId="15228"/>
    <cellStyle name="tableau | ligne-titre | niveau1 7" xfId="15229"/>
    <cellStyle name="tableau | ligne-titre | niveau1 8" xfId="15230"/>
    <cellStyle name="tableau | ligne-titre | niveau1 9" xfId="15231"/>
    <cellStyle name="tableau | ligne-titre | niveau2" xfId="15232"/>
    <cellStyle name="tableau | ligne-titre | niveau2 2" xfId="15233"/>
    <cellStyle name="tableau | ligne-titre | niveau2 3" xfId="15234"/>
    <cellStyle name="tableau | ligne-titre | niveau2 4" xfId="15235"/>
    <cellStyle name="tableau | ligne-titre | niveau2 5" xfId="15236"/>
    <cellStyle name="tableau | ligne-titre | niveau2 6" xfId="15237"/>
    <cellStyle name="tableau | ligne-titre | niveau2 7" xfId="15238"/>
    <cellStyle name="tableau | ligne-titre | niveau2 8" xfId="15239"/>
    <cellStyle name="tableau | ligne-titre | niveau2 9" xfId="15240"/>
    <cellStyle name="Title 10" xfId="15241"/>
    <cellStyle name="Title 10 2" xfId="15242"/>
    <cellStyle name="Title 10 3" xfId="15243"/>
    <cellStyle name="Title 10 4" xfId="15244"/>
    <cellStyle name="Title 10 5" xfId="15245"/>
    <cellStyle name="Title 10 6" xfId="15246"/>
    <cellStyle name="Title 10 7" xfId="15247"/>
    <cellStyle name="Title 10 8" xfId="15248"/>
    <cellStyle name="Title 10 9" xfId="15249"/>
    <cellStyle name="Title 11" xfId="15250"/>
    <cellStyle name="Title 11 2" xfId="15251"/>
    <cellStyle name="Title 11 3" xfId="15252"/>
    <cellStyle name="Title 11 4" xfId="15253"/>
    <cellStyle name="Title 11 5" xfId="15254"/>
    <cellStyle name="Title 11 6" xfId="15255"/>
    <cellStyle name="Title 11 7" xfId="15256"/>
    <cellStyle name="Title 11 8" xfId="15257"/>
    <cellStyle name="Title 11 9" xfId="15258"/>
    <cellStyle name="Title 12" xfId="15259"/>
    <cellStyle name="Title 12 2" xfId="15260"/>
    <cellStyle name="Title 12 3" xfId="15261"/>
    <cellStyle name="Title 12 4" xfId="15262"/>
    <cellStyle name="Title 12 5" xfId="15263"/>
    <cellStyle name="Title 12 6" xfId="15264"/>
    <cellStyle name="Title 12 7" xfId="15265"/>
    <cellStyle name="Title 12 8" xfId="15266"/>
    <cellStyle name="Title 12 9" xfId="15267"/>
    <cellStyle name="Title 13" xfId="15268"/>
    <cellStyle name="Title 13 2" xfId="15269"/>
    <cellStyle name="Title 13 3" xfId="15270"/>
    <cellStyle name="Title 13 4" xfId="15271"/>
    <cellStyle name="Title 13 5" xfId="15272"/>
    <cellStyle name="Title 13 6" xfId="15273"/>
    <cellStyle name="Title 13 7" xfId="15274"/>
    <cellStyle name="Title 13 8" xfId="15275"/>
    <cellStyle name="Title 13 9" xfId="15276"/>
    <cellStyle name="Title 14" xfId="15277"/>
    <cellStyle name="Title 14 2" xfId="15278"/>
    <cellStyle name="Title 14 3" xfId="15279"/>
    <cellStyle name="Title 14 4" xfId="15280"/>
    <cellStyle name="Title 14 5" xfId="15281"/>
    <cellStyle name="Title 14 6" xfId="15282"/>
    <cellStyle name="Title 14 7" xfId="15283"/>
    <cellStyle name="Title 14 8" xfId="15284"/>
    <cellStyle name="Title 14 9" xfId="15285"/>
    <cellStyle name="Title 15" xfId="15286"/>
    <cellStyle name="Title 15 2" xfId="15287"/>
    <cellStyle name="Title 15 3" xfId="15288"/>
    <cellStyle name="Title 15 4" xfId="15289"/>
    <cellStyle name="Title 15 5" xfId="15290"/>
    <cellStyle name="Title 15 6" xfId="15291"/>
    <cellStyle name="Title 15 7" xfId="15292"/>
    <cellStyle name="Title 15 8" xfId="15293"/>
    <cellStyle name="Title 15 9" xfId="15294"/>
    <cellStyle name="Title 16" xfId="15295"/>
    <cellStyle name="Title 16 2" xfId="15296"/>
    <cellStyle name="Title 16 3" xfId="15297"/>
    <cellStyle name="Title 16 4" xfId="15298"/>
    <cellStyle name="Title 16 5" xfId="15299"/>
    <cellStyle name="Title 16 6" xfId="15300"/>
    <cellStyle name="Title 16 7" xfId="15301"/>
    <cellStyle name="Title 16 8" xfId="15302"/>
    <cellStyle name="Title 16 9" xfId="15303"/>
    <cellStyle name="Title 17" xfId="15304"/>
    <cellStyle name="Title 17 2" xfId="15305"/>
    <cellStyle name="Title 17 3" xfId="15306"/>
    <cellStyle name="Title 17 4" xfId="15307"/>
    <cellStyle name="Title 17 5" xfId="15308"/>
    <cellStyle name="Title 17 6" xfId="15309"/>
    <cellStyle name="Title 17 7" xfId="15310"/>
    <cellStyle name="Title 17 8" xfId="15311"/>
    <cellStyle name="Title 17 9" xfId="15312"/>
    <cellStyle name="Title 18" xfId="15313"/>
    <cellStyle name="Title 18 2" xfId="15314"/>
    <cellStyle name="Title 18 3" xfId="15315"/>
    <cellStyle name="Title 18 4" xfId="15316"/>
    <cellStyle name="Title 18 5" xfId="15317"/>
    <cellStyle name="Title 18 6" xfId="15318"/>
    <cellStyle name="Title 18 7" xfId="15319"/>
    <cellStyle name="Title 18 8" xfId="15320"/>
    <cellStyle name="Title 18 9" xfId="15321"/>
    <cellStyle name="Title 19" xfId="15322"/>
    <cellStyle name="Title 19 2" xfId="15323"/>
    <cellStyle name="Title 19 3" xfId="15324"/>
    <cellStyle name="Title 19 4" xfId="15325"/>
    <cellStyle name="Title 19 5" xfId="15326"/>
    <cellStyle name="Title 19 6" xfId="15327"/>
    <cellStyle name="Title 19 7" xfId="15328"/>
    <cellStyle name="Title 19 8" xfId="15329"/>
    <cellStyle name="Title 19 9" xfId="15330"/>
    <cellStyle name="Title 2" xfId="15331"/>
    <cellStyle name="Title 2 10" xfId="15332"/>
    <cellStyle name="Title 2 10 2" xfId="15333"/>
    <cellStyle name="Title 2 10 3" xfId="15334"/>
    <cellStyle name="Title 2 10 4" xfId="15335"/>
    <cellStyle name="Title 2 10 5" xfId="15336"/>
    <cellStyle name="Title 2 10 6" xfId="15337"/>
    <cellStyle name="Title 2 10 7" xfId="15338"/>
    <cellStyle name="Title 2 10 8" xfId="15339"/>
    <cellStyle name="Title 2 11" xfId="15340"/>
    <cellStyle name="Title 2 11 2" xfId="15341"/>
    <cellStyle name="Title 2 11 3" xfId="15342"/>
    <cellStyle name="Title 2 11 4" xfId="15343"/>
    <cellStyle name="Title 2 11 5" xfId="15344"/>
    <cellStyle name="Title 2 12" xfId="15345"/>
    <cellStyle name="Title 2 13" xfId="15346"/>
    <cellStyle name="Title 2 14" xfId="15347"/>
    <cellStyle name="Title 2 15" xfId="15348"/>
    <cellStyle name="Title 2 16" xfId="15349"/>
    <cellStyle name="Title 2 17" xfId="15350"/>
    <cellStyle name="Title 2 18" xfId="15351"/>
    <cellStyle name="Title 2 19" xfId="15352"/>
    <cellStyle name="Title 2 2" xfId="15353"/>
    <cellStyle name="Title 2 2 2" xfId="15354"/>
    <cellStyle name="Title 2 2 3" xfId="15355"/>
    <cellStyle name="Title 2 2 4" xfId="15356"/>
    <cellStyle name="Title 2 2 5" xfId="15357"/>
    <cellStyle name="Title 2 2 6" xfId="15358"/>
    <cellStyle name="Title 2 2 7" xfId="15359"/>
    <cellStyle name="Title 2 2 8" xfId="15360"/>
    <cellStyle name="Title 2 3" xfId="15361"/>
    <cellStyle name="Title 2 3 2" xfId="15362"/>
    <cellStyle name="Title 2 3 3" xfId="15363"/>
    <cellStyle name="Title 2 3 4" xfId="15364"/>
    <cellStyle name="Title 2 3 5" xfId="15365"/>
    <cellStyle name="Title 2 3 6" xfId="15366"/>
    <cellStyle name="Title 2 3 7" xfId="15367"/>
    <cellStyle name="Title 2 3 8" xfId="15368"/>
    <cellStyle name="Title 2 4" xfId="15369"/>
    <cellStyle name="Title 2 4 2" xfId="15370"/>
    <cellStyle name="Title 2 4 3" xfId="15371"/>
    <cellStyle name="Title 2 4 4" xfId="15372"/>
    <cellStyle name="Title 2 4 5" xfId="15373"/>
    <cellStyle name="Title 2 4 6" xfId="15374"/>
    <cellStyle name="Title 2 4 7" xfId="15375"/>
    <cellStyle name="Title 2 4 8" xfId="15376"/>
    <cellStyle name="Title 2 5" xfId="15377"/>
    <cellStyle name="Title 2 5 2" xfId="15378"/>
    <cellStyle name="Title 2 5 3" xfId="15379"/>
    <cellStyle name="Title 2 5 4" xfId="15380"/>
    <cellStyle name="Title 2 5 5" xfId="15381"/>
    <cellStyle name="Title 2 5 6" xfId="15382"/>
    <cellStyle name="Title 2 5 7" xfId="15383"/>
    <cellStyle name="Title 2 5 8" xfId="15384"/>
    <cellStyle name="Title 2 6" xfId="15385"/>
    <cellStyle name="Title 2 6 2" xfId="15386"/>
    <cellStyle name="Title 2 6 3" xfId="15387"/>
    <cellStyle name="Title 2 6 4" xfId="15388"/>
    <cellStyle name="Title 2 6 5" xfId="15389"/>
    <cellStyle name="Title 2 6 6" xfId="15390"/>
    <cellStyle name="Title 2 6 7" xfId="15391"/>
    <cellStyle name="Title 2 6 8" xfId="15392"/>
    <cellStyle name="Title 2 7" xfId="15393"/>
    <cellStyle name="Title 2 7 2" xfId="15394"/>
    <cellStyle name="Title 2 7 3" xfId="15395"/>
    <cellStyle name="Title 2 7 4" xfId="15396"/>
    <cellStyle name="Title 2 7 5" xfId="15397"/>
    <cellStyle name="Title 2 7 6" xfId="15398"/>
    <cellStyle name="Title 2 7 7" xfId="15399"/>
    <cellStyle name="Title 2 7 8" xfId="15400"/>
    <cellStyle name="Title 2 8" xfId="15401"/>
    <cellStyle name="Title 2 8 2" xfId="15402"/>
    <cellStyle name="Title 2 8 3" xfId="15403"/>
    <cellStyle name="Title 2 8 4" xfId="15404"/>
    <cellStyle name="Title 2 8 5" xfId="15405"/>
    <cellStyle name="Title 2 8 6" xfId="15406"/>
    <cellStyle name="Title 2 8 7" xfId="15407"/>
    <cellStyle name="Title 2 8 8" xfId="15408"/>
    <cellStyle name="Title 2 9" xfId="15409"/>
    <cellStyle name="Title 2 9 2" xfId="15410"/>
    <cellStyle name="Title 2 9 3" xfId="15411"/>
    <cellStyle name="Title 2 9 4" xfId="15412"/>
    <cellStyle name="Title 2 9 5" xfId="15413"/>
    <cellStyle name="Title 2 9 6" xfId="15414"/>
    <cellStyle name="Title 2 9 7" xfId="15415"/>
    <cellStyle name="Title 2 9 8" xfId="15416"/>
    <cellStyle name="Title 20" xfId="15417"/>
    <cellStyle name="Title 20 2" xfId="15418"/>
    <cellStyle name="Title 20 3" xfId="15419"/>
    <cellStyle name="Title 20 4" xfId="15420"/>
    <cellStyle name="Title 20 5" xfId="15421"/>
    <cellStyle name="Title 20 6" xfId="15422"/>
    <cellStyle name="Title 20 7" xfId="15423"/>
    <cellStyle name="Title 20 8" xfId="15424"/>
    <cellStyle name="Title 20 9" xfId="15425"/>
    <cellStyle name="Title 21" xfId="15426"/>
    <cellStyle name="Title 21 2" xfId="15427"/>
    <cellStyle name="Title 21 3" xfId="15428"/>
    <cellStyle name="Title 21 4" xfId="15429"/>
    <cellStyle name="Title 21 5" xfId="15430"/>
    <cellStyle name="Title 21 6" xfId="15431"/>
    <cellStyle name="Title 21 7" xfId="15432"/>
    <cellStyle name="Title 21 8" xfId="15433"/>
    <cellStyle name="Title 21 9" xfId="15434"/>
    <cellStyle name="Title 22" xfId="15435"/>
    <cellStyle name="Title 22 2" xfId="15436"/>
    <cellStyle name="Title 22 3" xfId="15437"/>
    <cellStyle name="Title 22 4" xfId="15438"/>
    <cellStyle name="Title 22 5" xfId="15439"/>
    <cellStyle name="Title 22 6" xfId="15440"/>
    <cellStyle name="Title 22 7" xfId="15441"/>
    <cellStyle name="Title 22 8" xfId="15442"/>
    <cellStyle name="Title 22 9" xfId="15443"/>
    <cellStyle name="Title 23" xfId="15444"/>
    <cellStyle name="Title 23 2" xfId="15445"/>
    <cellStyle name="Title 23 3" xfId="15446"/>
    <cellStyle name="Title 23 4" xfId="15447"/>
    <cellStyle name="Title 23 5" xfId="15448"/>
    <cellStyle name="Title 23 6" xfId="15449"/>
    <cellStyle name="Title 23 7" xfId="15450"/>
    <cellStyle name="Title 23 8" xfId="15451"/>
    <cellStyle name="Title 23 9" xfId="15452"/>
    <cellStyle name="Title 24" xfId="15453"/>
    <cellStyle name="Title 24 2" xfId="15454"/>
    <cellStyle name="Title 24 3" xfId="15455"/>
    <cellStyle name="Title 24 4" xfId="15456"/>
    <cellStyle name="Title 24 5" xfId="15457"/>
    <cellStyle name="Title 24 6" xfId="15458"/>
    <cellStyle name="Title 24 7" xfId="15459"/>
    <cellStyle name="Title 24 8" xfId="15460"/>
    <cellStyle name="Title 24 9" xfId="15461"/>
    <cellStyle name="Title 25" xfId="15462"/>
    <cellStyle name="Title 25 2" xfId="15463"/>
    <cellStyle name="Title 25 3" xfId="15464"/>
    <cellStyle name="Title 25 4" xfId="15465"/>
    <cellStyle name="Title 25 5" xfId="15466"/>
    <cellStyle name="Title 25 6" xfId="15467"/>
    <cellStyle name="Title 25 7" xfId="15468"/>
    <cellStyle name="Title 25 8" xfId="15469"/>
    <cellStyle name="Title 25 9" xfId="15470"/>
    <cellStyle name="Title 26" xfId="15471"/>
    <cellStyle name="Title 26 2" xfId="15472"/>
    <cellStyle name="Title 26 3" xfId="15473"/>
    <cellStyle name="Title 26 4" xfId="15474"/>
    <cellStyle name="Title 26 5" xfId="15475"/>
    <cellStyle name="Title 26 6" xfId="15476"/>
    <cellStyle name="Title 26 7" xfId="15477"/>
    <cellStyle name="Title 26 8" xfId="15478"/>
    <cellStyle name="Title 26 9" xfId="15479"/>
    <cellStyle name="Title 27" xfId="15480"/>
    <cellStyle name="Title 27 2" xfId="15481"/>
    <cellStyle name="Title 27 3" xfId="15482"/>
    <cellStyle name="Title 27 4" xfId="15483"/>
    <cellStyle name="Title 27 5" xfId="15484"/>
    <cellStyle name="Title 27 6" xfId="15485"/>
    <cellStyle name="Title 27 7" xfId="15486"/>
    <cellStyle name="Title 27 8" xfId="15487"/>
    <cellStyle name="Title 27 9" xfId="15488"/>
    <cellStyle name="Title 28" xfId="15489"/>
    <cellStyle name="Title 28 2" xfId="15490"/>
    <cellStyle name="Title 28 3" xfId="15491"/>
    <cellStyle name="Title 28 4" xfId="15492"/>
    <cellStyle name="Title 28 5" xfId="15493"/>
    <cellStyle name="Title 28 6" xfId="15494"/>
    <cellStyle name="Title 28 7" xfId="15495"/>
    <cellStyle name="Title 28 8" xfId="15496"/>
    <cellStyle name="Title 28 9" xfId="15497"/>
    <cellStyle name="Title 29" xfId="15498"/>
    <cellStyle name="Title 29 2" xfId="15499"/>
    <cellStyle name="Title 29 3" xfId="15500"/>
    <cellStyle name="Title 29 4" xfId="15501"/>
    <cellStyle name="Title 29 5" xfId="15502"/>
    <cellStyle name="Title 29 6" xfId="15503"/>
    <cellStyle name="Title 29 7" xfId="15504"/>
    <cellStyle name="Title 29 8" xfId="15505"/>
    <cellStyle name="Title 29 9" xfId="15506"/>
    <cellStyle name="Title 3" xfId="15507"/>
    <cellStyle name="Title 3 10" xfId="15508"/>
    <cellStyle name="Title 3 11" xfId="15509"/>
    <cellStyle name="Title 3 2" xfId="15510"/>
    <cellStyle name="Title 3 2 2" xfId="15511"/>
    <cellStyle name="Title 3 2 3" xfId="15512"/>
    <cellStyle name="Title 3 2 4" xfId="15513"/>
    <cellStyle name="Title 3 2 5" xfId="15514"/>
    <cellStyle name="Title 3 2 6" xfId="15515"/>
    <cellStyle name="Title 3 2 7" xfId="15516"/>
    <cellStyle name="Title 3 2 8" xfId="15517"/>
    <cellStyle name="Title 3 3" xfId="15518"/>
    <cellStyle name="Title 3 3 2" xfId="15519"/>
    <cellStyle name="Title 3 3 3" xfId="15520"/>
    <cellStyle name="Title 3 3 4" xfId="15521"/>
    <cellStyle name="Title 3 4" xfId="15522"/>
    <cellStyle name="Title 3 4 2" xfId="15523"/>
    <cellStyle name="Title 3 4 3" xfId="15524"/>
    <cellStyle name="Title 3 4 4" xfId="15525"/>
    <cellStyle name="Title 3 5" xfId="15526"/>
    <cellStyle name="Title 3 6" xfId="15527"/>
    <cellStyle name="Title 3 7" xfId="15528"/>
    <cellStyle name="Title 3 8" xfId="15529"/>
    <cellStyle name="Title 3 9" xfId="15530"/>
    <cellStyle name="Title 30" xfId="15531"/>
    <cellStyle name="Title 30 2" xfId="15532"/>
    <cellStyle name="Title 30 3" xfId="15533"/>
    <cellStyle name="Title 30 4" xfId="15534"/>
    <cellStyle name="Title 30 5" xfId="15535"/>
    <cellStyle name="Title 30 6" xfId="15536"/>
    <cellStyle name="Title 30 7" xfId="15537"/>
    <cellStyle name="Title 30 8" xfId="15538"/>
    <cellStyle name="Title 30 9" xfId="15539"/>
    <cellStyle name="Title 31" xfId="15540"/>
    <cellStyle name="Title 31 2" xfId="15541"/>
    <cellStyle name="Title 31 3" xfId="15542"/>
    <cellStyle name="Title 31 4" xfId="15543"/>
    <cellStyle name="Title 31 5" xfId="15544"/>
    <cellStyle name="Title 31 6" xfId="15545"/>
    <cellStyle name="Title 31 7" xfId="15546"/>
    <cellStyle name="Title 31 8" xfId="15547"/>
    <cellStyle name="Title 31 9" xfId="15548"/>
    <cellStyle name="Title 32" xfId="15549"/>
    <cellStyle name="Title 32 2" xfId="15550"/>
    <cellStyle name="Title 32 3" xfId="15551"/>
    <cellStyle name="Title 32 4" xfId="15552"/>
    <cellStyle name="Title 32 5" xfId="15553"/>
    <cellStyle name="Title 32 6" xfId="15554"/>
    <cellStyle name="Title 32 7" xfId="15555"/>
    <cellStyle name="Title 32 8" xfId="15556"/>
    <cellStyle name="Title 32 9" xfId="15557"/>
    <cellStyle name="Title 33" xfId="15558"/>
    <cellStyle name="Title 33 2" xfId="15559"/>
    <cellStyle name="Title 33 3" xfId="15560"/>
    <cellStyle name="Title 33 4" xfId="15561"/>
    <cellStyle name="Title 33 5" xfId="15562"/>
    <cellStyle name="Title 33 6" xfId="15563"/>
    <cellStyle name="Title 33 7" xfId="15564"/>
    <cellStyle name="Title 33 8" xfId="15565"/>
    <cellStyle name="Title 33 9" xfId="15566"/>
    <cellStyle name="Title 34" xfId="15567"/>
    <cellStyle name="Title 34 2" xfId="15568"/>
    <cellStyle name="Title 34 3" xfId="15569"/>
    <cellStyle name="Title 34 4" xfId="15570"/>
    <cellStyle name="Title 34 5" xfId="15571"/>
    <cellStyle name="Title 34 6" xfId="15572"/>
    <cellStyle name="Title 34 7" xfId="15573"/>
    <cellStyle name="Title 34 8" xfId="15574"/>
    <cellStyle name="Title 34 9" xfId="15575"/>
    <cellStyle name="Title 35" xfId="15576"/>
    <cellStyle name="Title 35 2" xfId="15577"/>
    <cellStyle name="Title 35 3" xfId="15578"/>
    <cellStyle name="Title 35 4" xfId="15579"/>
    <cellStyle name="Title 35 5" xfId="15580"/>
    <cellStyle name="Title 35 6" xfId="15581"/>
    <cellStyle name="Title 35 7" xfId="15582"/>
    <cellStyle name="Title 35 8" xfId="15583"/>
    <cellStyle name="Title 35 9" xfId="15584"/>
    <cellStyle name="Title 36" xfId="15585"/>
    <cellStyle name="Title 36 2" xfId="15586"/>
    <cellStyle name="Title 36 3" xfId="15587"/>
    <cellStyle name="Title 36 4" xfId="15588"/>
    <cellStyle name="Title 36 5" xfId="15589"/>
    <cellStyle name="Title 36 6" xfId="15590"/>
    <cellStyle name="Title 36 7" xfId="15591"/>
    <cellStyle name="Title 36 8" xfId="15592"/>
    <cellStyle name="Title 36 9" xfId="15593"/>
    <cellStyle name="Title 37" xfId="15594"/>
    <cellStyle name="Title 37 2" xfId="15595"/>
    <cellStyle name="Title 37 3" xfId="15596"/>
    <cellStyle name="Title 37 4" xfId="15597"/>
    <cellStyle name="Title 37 5" xfId="15598"/>
    <cellStyle name="Title 37 6" xfId="15599"/>
    <cellStyle name="Title 37 7" xfId="15600"/>
    <cellStyle name="Title 37 8" xfId="15601"/>
    <cellStyle name="Title 37 9" xfId="15602"/>
    <cellStyle name="Title 38" xfId="15603"/>
    <cellStyle name="Title 38 2" xfId="15604"/>
    <cellStyle name="Title 38 3" xfId="15605"/>
    <cellStyle name="Title 38 4" xfId="15606"/>
    <cellStyle name="Title 38 5" xfId="15607"/>
    <cellStyle name="Title 38 6" xfId="15608"/>
    <cellStyle name="Title 38 7" xfId="15609"/>
    <cellStyle name="Title 38 8" xfId="15610"/>
    <cellStyle name="Title 38 9" xfId="15611"/>
    <cellStyle name="Title 39" xfId="15612"/>
    <cellStyle name="Title 39 2" xfId="15613"/>
    <cellStyle name="Title 39 3" xfId="15614"/>
    <cellStyle name="Title 39 4" xfId="15615"/>
    <cellStyle name="Title 39 5" xfId="15616"/>
    <cellStyle name="Title 39 6" xfId="15617"/>
    <cellStyle name="Title 39 7" xfId="15618"/>
    <cellStyle name="Title 39 8" xfId="15619"/>
    <cellStyle name="Title 39 9" xfId="15620"/>
    <cellStyle name="Title 4" xfId="15621"/>
    <cellStyle name="Title 4 10" xfId="15622"/>
    <cellStyle name="Title 4 2" xfId="15623"/>
    <cellStyle name="Title 4 2 2" xfId="15624"/>
    <cellStyle name="Title 4 2 3" xfId="15625"/>
    <cellStyle name="Title 4 2 4" xfId="15626"/>
    <cellStyle name="Title 4 2 5" xfId="15627"/>
    <cellStyle name="Title 4 3" xfId="15628"/>
    <cellStyle name="Title 4 4" xfId="15629"/>
    <cellStyle name="Title 4 5" xfId="15630"/>
    <cellStyle name="Title 4 6" xfId="15631"/>
    <cellStyle name="Title 4 7" xfId="15632"/>
    <cellStyle name="Title 4 8" xfId="15633"/>
    <cellStyle name="Title 4 9" xfId="15634"/>
    <cellStyle name="Title 40" xfId="15635"/>
    <cellStyle name="Title 40 2" xfId="15636"/>
    <cellStyle name="Title 40 3" xfId="15637"/>
    <cellStyle name="Title 40 4" xfId="15638"/>
    <cellStyle name="Title 40 5" xfId="15639"/>
    <cellStyle name="Title 40 6" xfId="15640"/>
    <cellStyle name="Title 40 7" xfId="15641"/>
    <cellStyle name="Title 40 8" xfId="15642"/>
    <cellStyle name="Title 40 9" xfId="15643"/>
    <cellStyle name="Title 41" xfId="15644"/>
    <cellStyle name="Title 41 2" xfId="15645"/>
    <cellStyle name="Title 41 3" xfId="15646"/>
    <cellStyle name="Title 41 4" xfId="15647"/>
    <cellStyle name="Title 41 5" xfId="15648"/>
    <cellStyle name="Title 41 6" xfId="15649"/>
    <cellStyle name="Title 41 7" xfId="15650"/>
    <cellStyle name="Title 41 8" xfId="15651"/>
    <cellStyle name="Title 41 9" xfId="15652"/>
    <cellStyle name="Title 42" xfId="15653"/>
    <cellStyle name="Title 42 2" xfId="15654"/>
    <cellStyle name="Title 42 3" xfId="15655"/>
    <cellStyle name="Title 42 4" xfId="15656"/>
    <cellStyle name="Title 42 5" xfId="15657"/>
    <cellStyle name="Title 42 6" xfId="15658"/>
    <cellStyle name="Title 42 7" xfId="15659"/>
    <cellStyle name="Title 42 8" xfId="15660"/>
    <cellStyle name="Title 42 9" xfId="15661"/>
    <cellStyle name="Title 43" xfId="15662"/>
    <cellStyle name="Title 43 2" xfId="15663"/>
    <cellStyle name="Title 43 3" xfId="15664"/>
    <cellStyle name="Title 43 4" xfId="15665"/>
    <cellStyle name="Title 43 5" xfId="15666"/>
    <cellStyle name="Title 43 6" xfId="15667"/>
    <cellStyle name="Title 43 7" xfId="15668"/>
    <cellStyle name="Title 43 8" xfId="15669"/>
    <cellStyle name="Title 43 9" xfId="15670"/>
    <cellStyle name="Title 5" xfId="15671"/>
    <cellStyle name="Title 5 10" xfId="15672"/>
    <cellStyle name="Title 5 2" xfId="15673"/>
    <cellStyle name="Title 5 2 2" xfId="15674"/>
    <cellStyle name="Title 5 2 3" xfId="15675"/>
    <cellStyle name="Title 5 2 4" xfId="15676"/>
    <cellStyle name="Title 5 2 5" xfId="15677"/>
    <cellStyle name="Title 5 3" xfId="15678"/>
    <cellStyle name="Title 5 4" xfId="15679"/>
    <cellStyle name="Title 5 5" xfId="15680"/>
    <cellStyle name="Title 5 6" xfId="15681"/>
    <cellStyle name="Title 5 7" xfId="15682"/>
    <cellStyle name="Title 5 8" xfId="15683"/>
    <cellStyle name="Title 5 9" xfId="15684"/>
    <cellStyle name="Title 6" xfId="15685"/>
    <cellStyle name="Title 6 10" xfId="15686"/>
    <cellStyle name="Title 6 2" xfId="15687"/>
    <cellStyle name="Title 6 2 2" xfId="15688"/>
    <cellStyle name="Title 6 2 3" xfId="15689"/>
    <cellStyle name="Title 6 2 4" xfId="15690"/>
    <cellStyle name="Title 6 2 5" xfId="15691"/>
    <cellStyle name="Title 6 3" xfId="15692"/>
    <cellStyle name="Title 6 4" xfId="15693"/>
    <cellStyle name="Title 6 5" xfId="15694"/>
    <cellStyle name="Title 6 6" xfId="15695"/>
    <cellStyle name="Title 6 7" xfId="15696"/>
    <cellStyle name="Title 6 8" xfId="15697"/>
    <cellStyle name="Title 6 9" xfId="15698"/>
    <cellStyle name="Title 7" xfId="15699"/>
    <cellStyle name="Title 7 2" xfId="15700"/>
    <cellStyle name="Title 7 3" xfId="15701"/>
    <cellStyle name="Title 7 4" xfId="15702"/>
    <cellStyle name="Title 7 5" xfId="15703"/>
    <cellStyle name="Title 7 6" xfId="15704"/>
    <cellStyle name="Title 7 7" xfId="15705"/>
    <cellStyle name="Title 7 8" xfId="15706"/>
    <cellStyle name="Title 7 9" xfId="15707"/>
    <cellStyle name="Title 8" xfId="15708"/>
    <cellStyle name="Title 8 2" xfId="15709"/>
    <cellStyle name="Title 8 3" xfId="15710"/>
    <cellStyle name="Title 8 4" xfId="15711"/>
    <cellStyle name="Title 8 5" xfId="15712"/>
    <cellStyle name="Title 8 6" xfId="15713"/>
    <cellStyle name="Title 8 7" xfId="15714"/>
    <cellStyle name="Title 8 8" xfId="15715"/>
    <cellStyle name="Title 8 9" xfId="15716"/>
    <cellStyle name="Title 9" xfId="15717"/>
    <cellStyle name="Title 9 2" xfId="15718"/>
    <cellStyle name="Title 9 3" xfId="15719"/>
    <cellStyle name="Title 9 4" xfId="15720"/>
    <cellStyle name="Title 9 5" xfId="15721"/>
    <cellStyle name="Title 9 6" xfId="15722"/>
    <cellStyle name="Title 9 7" xfId="15723"/>
    <cellStyle name="Title 9 8" xfId="15724"/>
    <cellStyle name="Title 9 9" xfId="15725"/>
    <cellStyle name="Total 10" xfId="15726"/>
    <cellStyle name="Total 10 2" xfId="15727"/>
    <cellStyle name="Total 10 3" xfId="15728"/>
    <cellStyle name="Total 10 4" xfId="15729"/>
    <cellStyle name="Total 10 5" xfId="15730"/>
    <cellStyle name="Total 10 6" xfId="15731"/>
    <cellStyle name="Total 10 7" xfId="15732"/>
    <cellStyle name="Total 10 8" xfId="15733"/>
    <cellStyle name="Total 10 9" xfId="15734"/>
    <cellStyle name="Total 11" xfId="15735"/>
    <cellStyle name="Total 11 2" xfId="15736"/>
    <cellStyle name="Total 11 3" xfId="15737"/>
    <cellStyle name="Total 11 4" xfId="15738"/>
    <cellStyle name="Total 11 5" xfId="15739"/>
    <cellStyle name="Total 11 6" xfId="15740"/>
    <cellStyle name="Total 11 7" xfId="15741"/>
    <cellStyle name="Total 11 8" xfId="15742"/>
    <cellStyle name="Total 11 9" xfId="15743"/>
    <cellStyle name="Total 12" xfId="15744"/>
    <cellStyle name="Total 12 2" xfId="15745"/>
    <cellStyle name="Total 12 3" xfId="15746"/>
    <cellStyle name="Total 12 4" xfId="15747"/>
    <cellStyle name="Total 12 5" xfId="15748"/>
    <cellStyle name="Total 12 6" xfId="15749"/>
    <cellStyle name="Total 12 7" xfId="15750"/>
    <cellStyle name="Total 12 8" xfId="15751"/>
    <cellStyle name="Total 12 9" xfId="15752"/>
    <cellStyle name="Total 13" xfId="15753"/>
    <cellStyle name="Total 13 2" xfId="15754"/>
    <cellStyle name="Total 13 3" xfId="15755"/>
    <cellStyle name="Total 13 4" xfId="15756"/>
    <cellStyle name="Total 13 5" xfId="15757"/>
    <cellStyle name="Total 13 6" xfId="15758"/>
    <cellStyle name="Total 13 7" xfId="15759"/>
    <cellStyle name="Total 13 8" xfId="15760"/>
    <cellStyle name="Total 13 9" xfId="15761"/>
    <cellStyle name="Total 14" xfId="15762"/>
    <cellStyle name="Total 14 2" xfId="15763"/>
    <cellStyle name="Total 14 3" xfId="15764"/>
    <cellStyle name="Total 14 4" xfId="15765"/>
    <cellStyle name="Total 14 5" xfId="15766"/>
    <cellStyle name="Total 14 6" xfId="15767"/>
    <cellStyle name="Total 14 7" xfId="15768"/>
    <cellStyle name="Total 14 8" xfId="15769"/>
    <cellStyle name="Total 14 9" xfId="15770"/>
    <cellStyle name="Total 15" xfId="15771"/>
    <cellStyle name="Total 15 2" xfId="15772"/>
    <cellStyle name="Total 15 3" xfId="15773"/>
    <cellStyle name="Total 15 4" xfId="15774"/>
    <cellStyle name="Total 15 5" xfId="15775"/>
    <cellStyle name="Total 15 6" xfId="15776"/>
    <cellStyle name="Total 15 7" xfId="15777"/>
    <cellStyle name="Total 15 8" xfId="15778"/>
    <cellStyle name="Total 15 9" xfId="15779"/>
    <cellStyle name="Total 16" xfId="15780"/>
    <cellStyle name="Total 16 2" xfId="15781"/>
    <cellStyle name="Total 16 3" xfId="15782"/>
    <cellStyle name="Total 16 4" xfId="15783"/>
    <cellStyle name="Total 16 5" xfId="15784"/>
    <cellStyle name="Total 16 6" xfId="15785"/>
    <cellStyle name="Total 16 7" xfId="15786"/>
    <cellStyle name="Total 16 8" xfId="15787"/>
    <cellStyle name="Total 16 9" xfId="15788"/>
    <cellStyle name="Total 17" xfId="15789"/>
    <cellStyle name="Total 17 2" xfId="15790"/>
    <cellStyle name="Total 17 3" xfId="15791"/>
    <cellStyle name="Total 17 4" xfId="15792"/>
    <cellStyle name="Total 17 5" xfId="15793"/>
    <cellStyle name="Total 17 6" xfId="15794"/>
    <cellStyle name="Total 17 7" xfId="15795"/>
    <cellStyle name="Total 17 8" xfId="15796"/>
    <cellStyle name="Total 17 9" xfId="15797"/>
    <cellStyle name="Total 18" xfId="15798"/>
    <cellStyle name="Total 18 2" xfId="15799"/>
    <cellStyle name="Total 18 3" xfId="15800"/>
    <cellStyle name="Total 18 4" xfId="15801"/>
    <cellStyle name="Total 18 5" xfId="15802"/>
    <cellStyle name="Total 18 6" xfId="15803"/>
    <cellStyle name="Total 18 7" xfId="15804"/>
    <cellStyle name="Total 18 8" xfId="15805"/>
    <cellStyle name="Total 18 9" xfId="15806"/>
    <cellStyle name="Total 19" xfId="15807"/>
    <cellStyle name="Total 19 2" xfId="15808"/>
    <cellStyle name="Total 19 3" xfId="15809"/>
    <cellStyle name="Total 19 4" xfId="15810"/>
    <cellStyle name="Total 19 5" xfId="15811"/>
    <cellStyle name="Total 19 6" xfId="15812"/>
    <cellStyle name="Total 19 7" xfId="15813"/>
    <cellStyle name="Total 19 8" xfId="15814"/>
    <cellStyle name="Total 19 9" xfId="15815"/>
    <cellStyle name="Total 2" xfId="15816"/>
    <cellStyle name="Total 2 10" xfId="15817"/>
    <cellStyle name="Total 2 10 2" xfId="15818"/>
    <cellStyle name="Total 2 10 3" xfId="15819"/>
    <cellStyle name="Total 2 10 4" xfId="15820"/>
    <cellStyle name="Total 2 10 5" xfId="15821"/>
    <cellStyle name="Total 2 10 6" xfId="15822"/>
    <cellStyle name="Total 2 10 7" xfId="15823"/>
    <cellStyle name="Total 2 10 8" xfId="15824"/>
    <cellStyle name="Total 2 11" xfId="15825"/>
    <cellStyle name="Total 2 11 2" xfId="15826"/>
    <cellStyle name="Total 2 11 3" xfId="15827"/>
    <cellStyle name="Total 2 11 4" xfId="15828"/>
    <cellStyle name="Total 2 11 5" xfId="15829"/>
    <cellStyle name="Total 2 12" xfId="15830"/>
    <cellStyle name="Total 2 13" xfId="15831"/>
    <cellStyle name="Total 2 14" xfId="15832"/>
    <cellStyle name="Total 2 15" xfId="15833"/>
    <cellStyle name="Total 2 16" xfId="15834"/>
    <cellStyle name="Total 2 17" xfId="15835"/>
    <cellStyle name="Total 2 18" xfId="15836"/>
    <cellStyle name="Total 2 19" xfId="15837"/>
    <cellStyle name="Total 2 2" xfId="15838"/>
    <cellStyle name="Total 2 2 2" xfId="15839"/>
    <cellStyle name="Total 2 2 3" xfId="15840"/>
    <cellStyle name="Total 2 2 4" xfId="15841"/>
    <cellStyle name="Total 2 2 5" xfId="15842"/>
    <cellStyle name="Total 2 2 6" xfId="15843"/>
    <cellStyle name="Total 2 2 7" xfId="15844"/>
    <cellStyle name="Total 2 2 8" xfId="15845"/>
    <cellStyle name="Total 2 3" xfId="15846"/>
    <cellStyle name="Total 2 3 2" xfId="15847"/>
    <cellStyle name="Total 2 3 3" xfId="15848"/>
    <cellStyle name="Total 2 3 4" xfId="15849"/>
    <cellStyle name="Total 2 3 5" xfId="15850"/>
    <cellStyle name="Total 2 3 6" xfId="15851"/>
    <cellStyle name="Total 2 3 7" xfId="15852"/>
    <cellStyle name="Total 2 3 8" xfId="15853"/>
    <cellStyle name="Total 2 4" xfId="15854"/>
    <cellStyle name="Total 2 4 2" xfId="15855"/>
    <cellStyle name="Total 2 4 3" xfId="15856"/>
    <cellStyle name="Total 2 4 4" xfId="15857"/>
    <cellStyle name="Total 2 4 5" xfId="15858"/>
    <cellStyle name="Total 2 4 6" xfId="15859"/>
    <cellStyle name="Total 2 4 7" xfId="15860"/>
    <cellStyle name="Total 2 4 8" xfId="15861"/>
    <cellStyle name="Total 2 5" xfId="15862"/>
    <cellStyle name="Total 2 5 2" xfId="15863"/>
    <cellStyle name="Total 2 5 3" xfId="15864"/>
    <cellStyle name="Total 2 5 4" xfId="15865"/>
    <cellStyle name="Total 2 5 5" xfId="15866"/>
    <cellStyle name="Total 2 5 6" xfId="15867"/>
    <cellStyle name="Total 2 5 7" xfId="15868"/>
    <cellStyle name="Total 2 5 8" xfId="15869"/>
    <cellStyle name="Total 2 6" xfId="15870"/>
    <cellStyle name="Total 2 6 2" xfId="15871"/>
    <cellStyle name="Total 2 6 3" xfId="15872"/>
    <cellStyle name="Total 2 6 4" xfId="15873"/>
    <cellStyle name="Total 2 6 5" xfId="15874"/>
    <cellStyle name="Total 2 6 6" xfId="15875"/>
    <cellStyle name="Total 2 6 7" xfId="15876"/>
    <cellStyle name="Total 2 6 8" xfId="15877"/>
    <cellStyle name="Total 2 7" xfId="15878"/>
    <cellStyle name="Total 2 7 2" xfId="15879"/>
    <cellStyle name="Total 2 7 3" xfId="15880"/>
    <cellStyle name="Total 2 7 4" xfId="15881"/>
    <cellStyle name="Total 2 7 5" xfId="15882"/>
    <cellStyle name="Total 2 7 6" xfId="15883"/>
    <cellStyle name="Total 2 7 7" xfId="15884"/>
    <cellStyle name="Total 2 7 8" xfId="15885"/>
    <cellStyle name="Total 2 8" xfId="15886"/>
    <cellStyle name="Total 2 8 2" xfId="15887"/>
    <cellStyle name="Total 2 8 3" xfId="15888"/>
    <cellStyle name="Total 2 8 4" xfId="15889"/>
    <cellStyle name="Total 2 8 5" xfId="15890"/>
    <cellStyle name="Total 2 8 6" xfId="15891"/>
    <cellStyle name="Total 2 8 7" xfId="15892"/>
    <cellStyle name="Total 2 8 8" xfId="15893"/>
    <cellStyle name="Total 2 9" xfId="15894"/>
    <cellStyle name="Total 2 9 2" xfId="15895"/>
    <cellStyle name="Total 2 9 3" xfId="15896"/>
    <cellStyle name="Total 2 9 4" xfId="15897"/>
    <cellStyle name="Total 2 9 5" xfId="15898"/>
    <cellStyle name="Total 2 9 6" xfId="15899"/>
    <cellStyle name="Total 2 9 7" xfId="15900"/>
    <cellStyle name="Total 2 9 8" xfId="15901"/>
    <cellStyle name="Total 20" xfId="15902"/>
    <cellStyle name="Total 20 2" xfId="15903"/>
    <cellStyle name="Total 20 3" xfId="15904"/>
    <cellStyle name="Total 20 4" xfId="15905"/>
    <cellStyle name="Total 20 5" xfId="15906"/>
    <cellStyle name="Total 20 6" xfId="15907"/>
    <cellStyle name="Total 20 7" xfId="15908"/>
    <cellStyle name="Total 20 8" xfId="15909"/>
    <cellStyle name="Total 20 9" xfId="15910"/>
    <cellStyle name="Total 21" xfId="15911"/>
    <cellStyle name="Total 21 2" xfId="15912"/>
    <cellStyle name="Total 21 3" xfId="15913"/>
    <cellStyle name="Total 21 4" xfId="15914"/>
    <cellStyle name="Total 21 5" xfId="15915"/>
    <cellStyle name="Total 21 6" xfId="15916"/>
    <cellStyle name="Total 21 7" xfId="15917"/>
    <cellStyle name="Total 21 8" xfId="15918"/>
    <cellStyle name="Total 21 9" xfId="15919"/>
    <cellStyle name="Total 22" xfId="15920"/>
    <cellStyle name="Total 22 2" xfId="15921"/>
    <cellStyle name="Total 22 3" xfId="15922"/>
    <cellStyle name="Total 22 4" xfId="15923"/>
    <cellStyle name="Total 22 5" xfId="15924"/>
    <cellStyle name="Total 22 6" xfId="15925"/>
    <cellStyle name="Total 22 7" xfId="15926"/>
    <cellStyle name="Total 22 8" xfId="15927"/>
    <cellStyle name="Total 22 9" xfId="15928"/>
    <cellStyle name="Total 23" xfId="15929"/>
    <cellStyle name="Total 23 2" xfId="15930"/>
    <cellStyle name="Total 23 3" xfId="15931"/>
    <cellStyle name="Total 23 4" xfId="15932"/>
    <cellStyle name="Total 23 5" xfId="15933"/>
    <cellStyle name="Total 23 6" xfId="15934"/>
    <cellStyle name="Total 23 7" xfId="15935"/>
    <cellStyle name="Total 23 8" xfId="15936"/>
    <cellStyle name="Total 23 9" xfId="15937"/>
    <cellStyle name="Total 24" xfId="15938"/>
    <cellStyle name="Total 24 2" xfId="15939"/>
    <cellStyle name="Total 24 3" xfId="15940"/>
    <cellStyle name="Total 24 4" xfId="15941"/>
    <cellStyle name="Total 24 5" xfId="15942"/>
    <cellStyle name="Total 24 6" xfId="15943"/>
    <cellStyle name="Total 24 7" xfId="15944"/>
    <cellStyle name="Total 24 8" xfId="15945"/>
    <cellStyle name="Total 24 9" xfId="15946"/>
    <cellStyle name="Total 25" xfId="15947"/>
    <cellStyle name="Total 25 2" xfId="15948"/>
    <cellStyle name="Total 25 3" xfId="15949"/>
    <cellStyle name="Total 25 4" xfId="15950"/>
    <cellStyle name="Total 25 5" xfId="15951"/>
    <cellStyle name="Total 25 6" xfId="15952"/>
    <cellStyle name="Total 25 7" xfId="15953"/>
    <cellStyle name="Total 25 8" xfId="15954"/>
    <cellStyle name="Total 25 9" xfId="15955"/>
    <cellStyle name="Total 26" xfId="15956"/>
    <cellStyle name="Total 26 2" xfId="15957"/>
    <cellStyle name="Total 26 3" xfId="15958"/>
    <cellStyle name="Total 26 4" xfId="15959"/>
    <cellStyle name="Total 26 5" xfId="15960"/>
    <cellStyle name="Total 26 6" xfId="15961"/>
    <cellStyle name="Total 26 7" xfId="15962"/>
    <cellStyle name="Total 26 8" xfId="15963"/>
    <cellStyle name="Total 26 9" xfId="15964"/>
    <cellStyle name="Total 27" xfId="15965"/>
    <cellStyle name="Total 27 2" xfId="15966"/>
    <cellStyle name="Total 27 3" xfId="15967"/>
    <cellStyle name="Total 27 4" xfId="15968"/>
    <cellStyle name="Total 27 5" xfId="15969"/>
    <cellStyle name="Total 27 6" xfId="15970"/>
    <cellStyle name="Total 27 7" xfId="15971"/>
    <cellStyle name="Total 27 8" xfId="15972"/>
    <cellStyle name="Total 27 9" xfId="15973"/>
    <cellStyle name="Total 28" xfId="15974"/>
    <cellStyle name="Total 28 2" xfId="15975"/>
    <cellStyle name="Total 28 3" xfId="15976"/>
    <cellStyle name="Total 28 4" xfId="15977"/>
    <cellStyle name="Total 28 5" xfId="15978"/>
    <cellStyle name="Total 28 6" xfId="15979"/>
    <cellStyle name="Total 28 7" xfId="15980"/>
    <cellStyle name="Total 28 8" xfId="15981"/>
    <cellStyle name="Total 28 9" xfId="15982"/>
    <cellStyle name="Total 29" xfId="15983"/>
    <cellStyle name="Total 29 2" xfId="15984"/>
    <cellStyle name="Total 29 3" xfId="15985"/>
    <cellStyle name="Total 29 4" xfId="15986"/>
    <cellStyle name="Total 29 5" xfId="15987"/>
    <cellStyle name="Total 29 6" xfId="15988"/>
    <cellStyle name="Total 29 7" xfId="15989"/>
    <cellStyle name="Total 29 8" xfId="15990"/>
    <cellStyle name="Total 29 9" xfId="15991"/>
    <cellStyle name="Total 3" xfId="15992"/>
    <cellStyle name="Total 3 10" xfId="15993"/>
    <cellStyle name="Total 3 11" xfId="15994"/>
    <cellStyle name="Total 3 2" xfId="15995"/>
    <cellStyle name="Total 3 2 2" xfId="15996"/>
    <cellStyle name="Total 3 2 3" xfId="15997"/>
    <cellStyle name="Total 3 2 4" xfId="15998"/>
    <cellStyle name="Total 3 2 5" xfId="15999"/>
    <cellStyle name="Total 3 2 6" xfId="16000"/>
    <cellStyle name="Total 3 2 7" xfId="16001"/>
    <cellStyle name="Total 3 2 8" xfId="16002"/>
    <cellStyle name="Total 3 3" xfId="16003"/>
    <cellStyle name="Total 3 3 2" xfId="16004"/>
    <cellStyle name="Total 3 3 3" xfId="16005"/>
    <cellStyle name="Total 3 3 4" xfId="16006"/>
    <cellStyle name="Total 3 4" xfId="16007"/>
    <cellStyle name="Total 3 4 2" xfId="16008"/>
    <cellStyle name="Total 3 4 3" xfId="16009"/>
    <cellStyle name="Total 3 4 4" xfId="16010"/>
    <cellStyle name="Total 3 5" xfId="16011"/>
    <cellStyle name="Total 3 6" xfId="16012"/>
    <cellStyle name="Total 3 7" xfId="16013"/>
    <cellStyle name="Total 3 8" xfId="16014"/>
    <cellStyle name="Total 3 9" xfId="16015"/>
    <cellStyle name="Total 30" xfId="16016"/>
    <cellStyle name="Total 30 2" xfId="16017"/>
    <cellStyle name="Total 30 3" xfId="16018"/>
    <cellStyle name="Total 30 4" xfId="16019"/>
    <cellStyle name="Total 30 5" xfId="16020"/>
    <cellStyle name="Total 30 6" xfId="16021"/>
    <cellStyle name="Total 30 7" xfId="16022"/>
    <cellStyle name="Total 30 8" xfId="16023"/>
    <cellStyle name="Total 30 9" xfId="16024"/>
    <cellStyle name="Total 31" xfId="16025"/>
    <cellStyle name="Total 31 2" xfId="16026"/>
    <cellStyle name="Total 31 3" xfId="16027"/>
    <cellStyle name="Total 31 4" xfId="16028"/>
    <cellStyle name="Total 31 5" xfId="16029"/>
    <cellStyle name="Total 31 6" xfId="16030"/>
    <cellStyle name="Total 31 7" xfId="16031"/>
    <cellStyle name="Total 31 8" xfId="16032"/>
    <cellStyle name="Total 31 9" xfId="16033"/>
    <cellStyle name="Total 32" xfId="16034"/>
    <cellStyle name="Total 32 2" xfId="16035"/>
    <cellStyle name="Total 32 3" xfId="16036"/>
    <cellStyle name="Total 32 4" xfId="16037"/>
    <cellStyle name="Total 32 5" xfId="16038"/>
    <cellStyle name="Total 32 6" xfId="16039"/>
    <cellStyle name="Total 32 7" xfId="16040"/>
    <cellStyle name="Total 32 8" xfId="16041"/>
    <cellStyle name="Total 32 9" xfId="16042"/>
    <cellStyle name="Total 33" xfId="16043"/>
    <cellStyle name="Total 33 2" xfId="16044"/>
    <cellStyle name="Total 33 3" xfId="16045"/>
    <cellStyle name="Total 33 4" xfId="16046"/>
    <cellStyle name="Total 33 5" xfId="16047"/>
    <cellStyle name="Total 33 6" xfId="16048"/>
    <cellStyle name="Total 33 7" xfId="16049"/>
    <cellStyle name="Total 33 8" xfId="16050"/>
    <cellStyle name="Total 33 9" xfId="16051"/>
    <cellStyle name="Total 34" xfId="16052"/>
    <cellStyle name="Total 34 2" xfId="16053"/>
    <cellStyle name="Total 34 3" xfId="16054"/>
    <cellStyle name="Total 34 4" xfId="16055"/>
    <cellStyle name="Total 34 5" xfId="16056"/>
    <cellStyle name="Total 34 6" xfId="16057"/>
    <cellStyle name="Total 34 7" xfId="16058"/>
    <cellStyle name="Total 34 8" xfId="16059"/>
    <cellStyle name="Total 34 9" xfId="16060"/>
    <cellStyle name="Total 35" xfId="16061"/>
    <cellStyle name="Total 35 2" xfId="16062"/>
    <cellStyle name="Total 35 3" xfId="16063"/>
    <cellStyle name="Total 35 4" xfId="16064"/>
    <cellStyle name="Total 35 5" xfId="16065"/>
    <cellStyle name="Total 35 6" xfId="16066"/>
    <cellStyle name="Total 35 7" xfId="16067"/>
    <cellStyle name="Total 35 8" xfId="16068"/>
    <cellStyle name="Total 35 9" xfId="16069"/>
    <cellStyle name="Total 36" xfId="16070"/>
    <cellStyle name="Total 36 2" xfId="16071"/>
    <cellStyle name="Total 36 3" xfId="16072"/>
    <cellStyle name="Total 36 4" xfId="16073"/>
    <cellStyle name="Total 36 5" xfId="16074"/>
    <cellStyle name="Total 36 6" xfId="16075"/>
    <cellStyle name="Total 36 7" xfId="16076"/>
    <cellStyle name="Total 36 8" xfId="16077"/>
    <cellStyle name="Total 36 9" xfId="16078"/>
    <cellStyle name="Total 37" xfId="16079"/>
    <cellStyle name="Total 37 2" xfId="16080"/>
    <cellStyle name="Total 37 3" xfId="16081"/>
    <cellStyle name="Total 37 4" xfId="16082"/>
    <cellStyle name="Total 37 5" xfId="16083"/>
    <cellStyle name="Total 37 6" xfId="16084"/>
    <cellStyle name="Total 37 7" xfId="16085"/>
    <cellStyle name="Total 37 8" xfId="16086"/>
    <cellStyle name="Total 37 9" xfId="16087"/>
    <cellStyle name="Total 38" xfId="16088"/>
    <cellStyle name="Total 38 2" xfId="16089"/>
    <cellStyle name="Total 38 3" xfId="16090"/>
    <cellStyle name="Total 38 4" xfId="16091"/>
    <cellStyle name="Total 38 5" xfId="16092"/>
    <cellStyle name="Total 38 6" xfId="16093"/>
    <cellStyle name="Total 38 7" xfId="16094"/>
    <cellStyle name="Total 38 8" xfId="16095"/>
    <cellStyle name="Total 38 9" xfId="16096"/>
    <cellStyle name="Total 39" xfId="16097"/>
    <cellStyle name="Total 39 2" xfId="16098"/>
    <cellStyle name="Total 39 3" xfId="16099"/>
    <cellStyle name="Total 39 4" xfId="16100"/>
    <cellStyle name="Total 39 5" xfId="16101"/>
    <cellStyle name="Total 39 6" xfId="16102"/>
    <cellStyle name="Total 39 7" xfId="16103"/>
    <cellStyle name="Total 39 8" xfId="16104"/>
    <cellStyle name="Total 39 9" xfId="16105"/>
    <cellStyle name="Total 4" xfId="16106"/>
    <cellStyle name="Total 4 10" xfId="16107"/>
    <cellStyle name="Total 4 2" xfId="16108"/>
    <cellStyle name="Total 4 2 2" xfId="16109"/>
    <cellStyle name="Total 4 2 3" xfId="16110"/>
    <cellStyle name="Total 4 2 4" xfId="16111"/>
    <cellStyle name="Total 4 2 5" xfId="16112"/>
    <cellStyle name="Total 4 3" xfId="16113"/>
    <cellStyle name="Total 4 4" xfId="16114"/>
    <cellStyle name="Total 4 5" xfId="16115"/>
    <cellStyle name="Total 4 6" xfId="16116"/>
    <cellStyle name="Total 4 7" xfId="16117"/>
    <cellStyle name="Total 4 8" xfId="16118"/>
    <cellStyle name="Total 4 9" xfId="16119"/>
    <cellStyle name="Total 40" xfId="16120"/>
    <cellStyle name="Total 40 2" xfId="16121"/>
    <cellStyle name="Total 40 3" xfId="16122"/>
    <cellStyle name="Total 40 4" xfId="16123"/>
    <cellStyle name="Total 40 5" xfId="16124"/>
    <cellStyle name="Total 40 6" xfId="16125"/>
    <cellStyle name="Total 40 7" xfId="16126"/>
    <cellStyle name="Total 40 8" xfId="16127"/>
    <cellStyle name="Total 40 9" xfId="16128"/>
    <cellStyle name="Total 41" xfId="16129"/>
    <cellStyle name="Total 41 2" xfId="16130"/>
    <cellStyle name="Total 41 3" xfId="16131"/>
    <cellStyle name="Total 41 4" xfId="16132"/>
    <cellStyle name="Total 41 5" xfId="16133"/>
    <cellStyle name="Total 41 6" xfId="16134"/>
    <cellStyle name="Total 41 7" xfId="16135"/>
    <cellStyle name="Total 41 8" xfId="16136"/>
    <cellStyle name="Total 41 9" xfId="16137"/>
    <cellStyle name="Total 42" xfId="16138"/>
    <cellStyle name="Total 42 2" xfId="16139"/>
    <cellStyle name="Total 42 3" xfId="16140"/>
    <cellStyle name="Total 42 4" xfId="16141"/>
    <cellStyle name="Total 42 5" xfId="16142"/>
    <cellStyle name="Total 42 6" xfId="16143"/>
    <cellStyle name="Total 42 7" xfId="16144"/>
    <cellStyle name="Total 42 8" xfId="16145"/>
    <cellStyle name="Total 42 9" xfId="16146"/>
    <cellStyle name="Total 5" xfId="16147"/>
    <cellStyle name="Total 5 10" xfId="16148"/>
    <cellStyle name="Total 5 2" xfId="16149"/>
    <cellStyle name="Total 5 2 2" xfId="16150"/>
    <cellStyle name="Total 5 2 3" xfId="16151"/>
    <cellStyle name="Total 5 2 4" xfId="16152"/>
    <cellStyle name="Total 5 2 5" xfId="16153"/>
    <cellStyle name="Total 5 3" xfId="16154"/>
    <cellStyle name="Total 5 4" xfId="16155"/>
    <cellStyle name="Total 5 5" xfId="16156"/>
    <cellStyle name="Total 5 6" xfId="16157"/>
    <cellStyle name="Total 5 7" xfId="16158"/>
    <cellStyle name="Total 5 8" xfId="16159"/>
    <cellStyle name="Total 5 9" xfId="16160"/>
    <cellStyle name="Total 6" xfId="16161"/>
    <cellStyle name="Total 6 10" xfId="16162"/>
    <cellStyle name="Total 6 2" xfId="16163"/>
    <cellStyle name="Total 6 2 2" xfId="16164"/>
    <cellStyle name="Total 6 2 3" xfId="16165"/>
    <cellStyle name="Total 6 2 4" xfId="16166"/>
    <cellStyle name="Total 6 2 5" xfId="16167"/>
    <cellStyle name="Total 6 3" xfId="16168"/>
    <cellStyle name="Total 6 4" xfId="16169"/>
    <cellStyle name="Total 6 5" xfId="16170"/>
    <cellStyle name="Total 6 6" xfId="16171"/>
    <cellStyle name="Total 6 7" xfId="16172"/>
    <cellStyle name="Total 6 8" xfId="16173"/>
    <cellStyle name="Total 6 9" xfId="16174"/>
    <cellStyle name="Total 7" xfId="16175"/>
    <cellStyle name="Total 7 2" xfId="16176"/>
    <cellStyle name="Total 7 3" xfId="16177"/>
    <cellStyle name="Total 7 4" xfId="16178"/>
    <cellStyle name="Total 7 5" xfId="16179"/>
    <cellStyle name="Total 7 6" xfId="16180"/>
    <cellStyle name="Total 7 7" xfId="16181"/>
    <cellStyle name="Total 7 8" xfId="16182"/>
    <cellStyle name="Total 7 9" xfId="16183"/>
    <cellStyle name="Total 8" xfId="16184"/>
    <cellStyle name="Total 8 2" xfId="16185"/>
    <cellStyle name="Total 8 3" xfId="16186"/>
    <cellStyle name="Total 8 4" xfId="16187"/>
    <cellStyle name="Total 8 5" xfId="16188"/>
    <cellStyle name="Total 8 6" xfId="16189"/>
    <cellStyle name="Total 8 7" xfId="16190"/>
    <cellStyle name="Total 8 8" xfId="16191"/>
    <cellStyle name="Total 8 9" xfId="16192"/>
    <cellStyle name="Total 9" xfId="16193"/>
    <cellStyle name="Total 9 2" xfId="16194"/>
    <cellStyle name="Total 9 3" xfId="16195"/>
    <cellStyle name="Total 9 4" xfId="16196"/>
    <cellStyle name="Total 9 5" xfId="16197"/>
    <cellStyle name="Total 9 6" xfId="16198"/>
    <cellStyle name="Total 9 7" xfId="16199"/>
    <cellStyle name="Total 9 8" xfId="16200"/>
    <cellStyle name="Total 9 9" xfId="16201"/>
    <cellStyle name="Überschrift" xfId="16202"/>
    <cellStyle name="Überschrift 1" xfId="16203"/>
    <cellStyle name="Überschrift 1 2" xfId="16204"/>
    <cellStyle name="Überschrift 1 3" xfId="16205"/>
    <cellStyle name="Überschrift 1 4" xfId="16206"/>
    <cellStyle name="Überschrift 1 5" xfId="16207"/>
    <cellStyle name="Überschrift 1 6" xfId="16208"/>
    <cellStyle name="Überschrift 1 7" xfId="16209"/>
    <cellStyle name="Überschrift 1 8" xfId="16210"/>
    <cellStyle name="Überschrift 1 9" xfId="16211"/>
    <cellStyle name="Überschrift 10" xfId="16212"/>
    <cellStyle name="Überschrift 11" xfId="16213"/>
    <cellStyle name="Überschrift 12" xfId="16214"/>
    <cellStyle name="Überschrift 2" xfId="16215"/>
    <cellStyle name="Überschrift 2 2" xfId="16216"/>
    <cellStyle name="Überschrift 2 3" xfId="16217"/>
    <cellStyle name="Überschrift 2 4" xfId="16218"/>
    <cellStyle name="Überschrift 2 5" xfId="16219"/>
    <cellStyle name="Überschrift 2 6" xfId="16220"/>
    <cellStyle name="Überschrift 2 7" xfId="16221"/>
    <cellStyle name="Überschrift 2 8" xfId="16222"/>
    <cellStyle name="Überschrift 2 9" xfId="16223"/>
    <cellStyle name="Überschrift 3" xfId="16224"/>
    <cellStyle name="Überschrift 3 2" xfId="16225"/>
    <cellStyle name="Überschrift 3 3" xfId="16226"/>
    <cellStyle name="Überschrift 3 4" xfId="16227"/>
    <cellStyle name="Überschrift 3 5" xfId="16228"/>
    <cellStyle name="Überschrift 3 6" xfId="16229"/>
    <cellStyle name="Überschrift 3 7" xfId="16230"/>
    <cellStyle name="Überschrift 3 8" xfId="16231"/>
    <cellStyle name="Überschrift 3 9" xfId="16232"/>
    <cellStyle name="Überschrift 4" xfId="16233"/>
    <cellStyle name="Überschrift 4 2" xfId="16234"/>
    <cellStyle name="Überschrift 4 3" xfId="16235"/>
    <cellStyle name="Überschrift 4 4" xfId="16236"/>
    <cellStyle name="Überschrift 4 5" xfId="16237"/>
    <cellStyle name="Überschrift 4 6" xfId="16238"/>
    <cellStyle name="Überschrift 4 7" xfId="16239"/>
    <cellStyle name="Überschrift 4 8" xfId="16240"/>
    <cellStyle name="Überschrift 4 9" xfId="16241"/>
    <cellStyle name="Überschrift 5" xfId="16242"/>
    <cellStyle name="Überschrift 6" xfId="16243"/>
    <cellStyle name="Überschrift 7" xfId="16244"/>
    <cellStyle name="Überschrift 8" xfId="16245"/>
    <cellStyle name="Überschrift 9" xfId="16246"/>
    <cellStyle name="Valuutta_Layo9704" xfId="16247"/>
    <cellStyle name="Verknüpfte Zelle" xfId="16248"/>
    <cellStyle name="Verknüpfte Zelle 2" xfId="16249"/>
    <cellStyle name="Verknüpfte Zelle 3" xfId="16250"/>
    <cellStyle name="Verknüpfte Zelle 4" xfId="16251"/>
    <cellStyle name="Verknüpfte Zelle 5" xfId="16252"/>
    <cellStyle name="Verknüpfte Zelle 6" xfId="16253"/>
    <cellStyle name="Verknüpfte Zelle 7" xfId="16254"/>
    <cellStyle name="Verknüpfte Zelle 8" xfId="16255"/>
    <cellStyle name="Verknüpfte Zelle 9" xfId="16256"/>
    <cellStyle name="Warnender Text" xfId="16257"/>
    <cellStyle name="Warnender Text 2" xfId="16258"/>
    <cellStyle name="Warnender Text 3" xfId="16259"/>
    <cellStyle name="Warnender Text 4" xfId="16260"/>
    <cellStyle name="Warnender Text 5" xfId="16261"/>
    <cellStyle name="Warnender Text 6" xfId="16262"/>
    <cellStyle name="Warnender Text 7" xfId="16263"/>
    <cellStyle name="Warnender Text 8" xfId="16264"/>
    <cellStyle name="Warnender Text 9" xfId="16265"/>
    <cellStyle name="Warning Text 10" xfId="16266"/>
    <cellStyle name="Warning Text 10 2" xfId="16267"/>
    <cellStyle name="Warning Text 10 3" xfId="16268"/>
    <cellStyle name="Warning Text 10 4" xfId="16269"/>
    <cellStyle name="Warning Text 10 5" xfId="16270"/>
    <cellStyle name="Warning Text 10 6" xfId="16271"/>
    <cellStyle name="Warning Text 10 7" xfId="16272"/>
    <cellStyle name="Warning Text 10 8" xfId="16273"/>
    <cellStyle name="Warning Text 10 9" xfId="16274"/>
    <cellStyle name="Warning Text 11" xfId="16275"/>
    <cellStyle name="Warning Text 11 2" xfId="16276"/>
    <cellStyle name="Warning Text 11 3" xfId="16277"/>
    <cellStyle name="Warning Text 11 4" xfId="16278"/>
    <cellStyle name="Warning Text 11 5" xfId="16279"/>
    <cellStyle name="Warning Text 11 6" xfId="16280"/>
    <cellStyle name="Warning Text 11 7" xfId="16281"/>
    <cellStyle name="Warning Text 11 8" xfId="16282"/>
    <cellStyle name="Warning Text 11 9" xfId="16283"/>
    <cellStyle name="Warning Text 12" xfId="16284"/>
    <cellStyle name="Warning Text 12 2" xfId="16285"/>
    <cellStyle name="Warning Text 12 3" xfId="16286"/>
    <cellStyle name="Warning Text 12 4" xfId="16287"/>
    <cellStyle name="Warning Text 12 5" xfId="16288"/>
    <cellStyle name="Warning Text 12 6" xfId="16289"/>
    <cellStyle name="Warning Text 12 7" xfId="16290"/>
    <cellStyle name="Warning Text 12 8" xfId="16291"/>
    <cellStyle name="Warning Text 12 9" xfId="16292"/>
    <cellStyle name="Warning Text 13" xfId="16293"/>
    <cellStyle name="Warning Text 13 2" xfId="16294"/>
    <cellStyle name="Warning Text 13 3" xfId="16295"/>
    <cellStyle name="Warning Text 13 4" xfId="16296"/>
    <cellStyle name="Warning Text 13 5" xfId="16297"/>
    <cellStyle name="Warning Text 13 6" xfId="16298"/>
    <cellStyle name="Warning Text 13 7" xfId="16299"/>
    <cellStyle name="Warning Text 13 8" xfId="16300"/>
    <cellStyle name="Warning Text 13 9" xfId="16301"/>
    <cellStyle name="Warning Text 14" xfId="16302"/>
    <cellStyle name="Warning Text 14 2" xfId="16303"/>
    <cellStyle name="Warning Text 14 3" xfId="16304"/>
    <cellStyle name="Warning Text 14 4" xfId="16305"/>
    <cellStyle name="Warning Text 14 5" xfId="16306"/>
    <cellStyle name="Warning Text 14 6" xfId="16307"/>
    <cellStyle name="Warning Text 14 7" xfId="16308"/>
    <cellStyle name="Warning Text 14 8" xfId="16309"/>
    <cellStyle name="Warning Text 14 9" xfId="16310"/>
    <cellStyle name="Warning Text 15" xfId="16311"/>
    <cellStyle name="Warning Text 15 2" xfId="16312"/>
    <cellStyle name="Warning Text 15 3" xfId="16313"/>
    <cellStyle name="Warning Text 15 4" xfId="16314"/>
    <cellStyle name="Warning Text 15 5" xfId="16315"/>
    <cellStyle name="Warning Text 15 6" xfId="16316"/>
    <cellStyle name="Warning Text 15 7" xfId="16317"/>
    <cellStyle name="Warning Text 15 8" xfId="16318"/>
    <cellStyle name="Warning Text 15 9" xfId="16319"/>
    <cellStyle name="Warning Text 16" xfId="16320"/>
    <cellStyle name="Warning Text 16 2" xfId="16321"/>
    <cellStyle name="Warning Text 16 3" xfId="16322"/>
    <cellStyle name="Warning Text 16 4" xfId="16323"/>
    <cellStyle name="Warning Text 16 5" xfId="16324"/>
    <cellStyle name="Warning Text 16 6" xfId="16325"/>
    <cellStyle name="Warning Text 16 7" xfId="16326"/>
    <cellStyle name="Warning Text 16 8" xfId="16327"/>
    <cellStyle name="Warning Text 16 9" xfId="16328"/>
    <cellStyle name="Warning Text 17" xfId="16329"/>
    <cellStyle name="Warning Text 17 2" xfId="16330"/>
    <cellStyle name="Warning Text 17 3" xfId="16331"/>
    <cellStyle name="Warning Text 17 4" xfId="16332"/>
    <cellStyle name="Warning Text 17 5" xfId="16333"/>
    <cellStyle name="Warning Text 17 6" xfId="16334"/>
    <cellStyle name="Warning Text 17 7" xfId="16335"/>
    <cellStyle name="Warning Text 17 8" xfId="16336"/>
    <cellStyle name="Warning Text 17 9" xfId="16337"/>
    <cellStyle name="Warning Text 18" xfId="16338"/>
    <cellStyle name="Warning Text 18 2" xfId="16339"/>
    <cellStyle name="Warning Text 18 3" xfId="16340"/>
    <cellStyle name="Warning Text 18 4" xfId="16341"/>
    <cellStyle name="Warning Text 18 5" xfId="16342"/>
    <cellStyle name="Warning Text 18 6" xfId="16343"/>
    <cellStyle name="Warning Text 18 7" xfId="16344"/>
    <cellStyle name="Warning Text 18 8" xfId="16345"/>
    <cellStyle name="Warning Text 18 9" xfId="16346"/>
    <cellStyle name="Warning Text 19" xfId="16347"/>
    <cellStyle name="Warning Text 19 2" xfId="16348"/>
    <cellStyle name="Warning Text 19 3" xfId="16349"/>
    <cellStyle name="Warning Text 19 4" xfId="16350"/>
    <cellStyle name="Warning Text 19 5" xfId="16351"/>
    <cellStyle name="Warning Text 19 6" xfId="16352"/>
    <cellStyle name="Warning Text 19 7" xfId="16353"/>
    <cellStyle name="Warning Text 19 8" xfId="16354"/>
    <cellStyle name="Warning Text 19 9" xfId="16355"/>
    <cellStyle name="Warning Text 2" xfId="16356"/>
    <cellStyle name="Warning Text 2 10" xfId="16357"/>
    <cellStyle name="Warning Text 2 10 2" xfId="16358"/>
    <cellStyle name="Warning Text 2 10 3" xfId="16359"/>
    <cellStyle name="Warning Text 2 10 4" xfId="16360"/>
    <cellStyle name="Warning Text 2 10 5" xfId="16361"/>
    <cellStyle name="Warning Text 2 10 6" xfId="16362"/>
    <cellStyle name="Warning Text 2 10 7" xfId="16363"/>
    <cellStyle name="Warning Text 2 10 8" xfId="16364"/>
    <cellStyle name="Warning Text 2 11" xfId="16365"/>
    <cellStyle name="Warning Text 2 12" xfId="16366"/>
    <cellStyle name="Warning Text 2 13" xfId="16367"/>
    <cellStyle name="Warning Text 2 14" xfId="16368"/>
    <cellStyle name="Warning Text 2 15" xfId="16369"/>
    <cellStyle name="Warning Text 2 16" xfId="16370"/>
    <cellStyle name="Warning Text 2 17" xfId="16371"/>
    <cellStyle name="Warning Text 2 18" xfId="16372"/>
    <cellStyle name="Warning Text 2 2" xfId="16373"/>
    <cellStyle name="Warning Text 2 2 2" xfId="16374"/>
    <cellStyle name="Warning Text 2 2 3" xfId="16375"/>
    <cellStyle name="Warning Text 2 2 4" xfId="16376"/>
    <cellStyle name="Warning Text 2 2 5" xfId="16377"/>
    <cellStyle name="Warning Text 2 2 6" xfId="16378"/>
    <cellStyle name="Warning Text 2 2 7" xfId="16379"/>
    <cellStyle name="Warning Text 2 2 8" xfId="16380"/>
    <cellStyle name="Warning Text 2 3" xfId="16381"/>
    <cellStyle name="Warning Text 2 3 2" xfId="16382"/>
    <cellStyle name="Warning Text 2 3 3" xfId="16383"/>
    <cellStyle name="Warning Text 2 3 4" xfId="16384"/>
    <cellStyle name="Warning Text 2 3 5" xfId="16385"/>
    <cellStyle name="Warning Text 2 3 6" xfId="16386"/>
    <cellStyle name="Warning Text 2 3 7" xfId="16387"/>
    <cellStyle name="Warning Text 2 3 8" xfId="16388"/>
    <cellStyle name="Warning Text 2 4" xfId="16389"/>
    <cellStyle name="Warning Text 2 4 2" xfId="16390"/>
    <cellStyle name="Warning Text 2 4 3" xfId="16391"/>
    <cellStyle name="Warning Text 2 4 4" xfId="16392"/>
    <cellStyle name="Warning Text 2 4 5" xfId="16393"/>
    <cellStyle name="Warning Text 2 4 6" xfId="16394"/>
    <cellStyle name="Warning Text 2 4 7" xfId="16395"/>
    <cellStyle name="Warning Text 2 4 8" xfId="16396"/>
    <cellStyle name="Warning Text 2 5" xfId="16397"/>
    <cellStyle name="Warning Text 2 5 2" xfId="16398"/>
    <cellStyle name="Warning Text 2 5 3" xfId="16399"/>
    <cellStyle name="Warning Text 2 5 4" xfId="16400"/>
    <cellStyle name="Warning Text 2 5 5" xfId="16401"/>
    <cellStyle name="Warning Text 2 5 6" xfId="16402"/>
    <cellStyle name="Warning Text 2 5 7" xfId="16403"/>
    <cellStyle name="Warning Text 2 5 8" xfId="16404"/>
    <cellStyle name="Warning Text 2 6" xfId="16405"/>
    <cellStyle name="Warning Text 2 6 2" xfId="16406"/>
    <cellStyle name="Warning Text 2 6 3" xfId="16407"/>
    <cellStyle name="Warning Text 2 6 4" xfId="16408"/>
    <cellStyle name="Warning Text 2 6 5" xfId="16409"/>
    <cellStyle name="Warning Text 2 6 6" xfId="16410"/>
    <cellStyle name="Warning Text 2 6 7" xfId="16411"/>
    <cellStyle name="Warning Text 2 6 8" xfId="16412"/>
    <cellStyle name="Warning Text 2 7" xfId="16413"/>
    <cellStyle name="Warning Text 2 7 2" xfId="16414"/>
    <cellStyle name="Warning Text 2 7 3" xfId="16415"/>
    <cellStyle name="Warning Text 2 7 4" xfId="16416"/>
    <cellStyle name="Warning Text 2 7 5" xfId="16417"/>
    <cellStyle name="Warning Text 2 7 6" xfId="16418"/>
    <cellStyle name="Warning Text 2 7 7" xfId="16419"/>
    <cellStyle name="Warning Text 2 7 8" xfId="16420"/>
    <cellStyle name="Warning Text 2 8" xfId="16421"/>
    <cellStyle name="Warning Text 2 8 2" xfId="16422"/>
    <cellStyle name="Warning Text 2 8 3" xfId="16423"/>
    <cellStyle name="Warning Text 2 8 4" xfId="16424"/>
    <cellStyle name="Warning Text 2 8 5" xfId="16425"/>
    <cellStyle name="Warning Text 2 8 6" xfId="16426"/>
    <cellStyle name="Warning Text 2 8 7" xfId="16427"/>
    <cellStyle name="Warning Text 2 8 8" xfId="16428"/>
    <cellStyle name="Warning Text 2 9" xfId="16429"/>
    <cellStyle name="Warning Text 2 9 2" xfId="16430"/>
    <cellStyle name="Warning Text 2 9 3" xfId="16431"/>
    <cellStyle name="Warning Text 2 9 4" xfId="16432"/>
    <cellStyle name="Warning Text 2 9 5" xfId="16433"/>
    <cellStyle name="Warning Text 2 9 6" xfId="16434"/>
    <cellStyle name="Warning Text 2 9 7" xfId="16435"/>
    <cellStyle name="Warning Text 2 9 8" xfId="16436"/>
    <cellStyle name="Warning Text 20" xfId="16437"/>
    <cellStyle name="Warning Text 20 2" xfId="16438"/>
    <cellStyle name="Warning Text 20 3" xfId="16439"/>
    <cellStyle name="Warning Text 20 4" xfId="16440"/>
    <cellStyle name="Warning Text 20 5" xfId="16441"/>
    <cellStyle name="Warning Text 20 6" xfId="16442"/>
    <cellStyle name="Warning Text 20 7" xfId="16443"/>
    <cellStyle name="Warning Text 20 8" xfId="16444"/>
    <cellStyle name="Warning Text 20 9" xfId="16445"/>
    <cellStyle name="Warning Text 21" xfId="16446"/>
    <cellStyle name="Warning Text 21 2" xfId="16447"/>
    <cellStyle name="Warning Text 21 3" xfId="16448"/>
    <cellStyle name="Warning Text 21 4" xfId="16449"/>
    <cellStyle name="Warning Text 21 5" xfId="16450"/>
    <cellStyle name="Warning Text 21 6" xfId="16451"/>
    <cellStyle name="Warning Text 21 7" xfId="16452"/>
    <cellStyle name="Warning Text 21 8" xfId="16453"/>
    <cellStyle name="Warning Text 21 9" xfId="16454"/>
    <cellStyle name="Warning Text 22" xfId="16455"/>
    <cellStyle name="Warning Text 22 2" xfId="16456"/>
    <cellStyle name="Warning Text 22 3" xfId="16457"/>
    <cellStyle name="Warning Text 22 4" xfId="16458"/>
    <cellStyle name="Warning Text 22 5" xfId="16459"/>
    <cellStyle name="Warning Text 22 6" xfId="16460"/>
    <cellStyle name="Warning Text 22 7" xfId="16461"/>
    <cellStyle name="Warning Text 22 8" xfId="16462"/>
    <cellStyle name="Warning Text 22 9" xfId="16463"/>
    <cellStyle name="Warning Text 23" xfId="16464"/>
    <cellStyle name="Warning Text 23 2" xfId="16465"/>
    <cellStyle name="Warning Text 23 3" xfId="16466"/>
    <cellStyle name="Warning Text 23 4" xfId="16467"/>
    <cellStyle name="Warning Text 23 5" xfId="16468"/>
    <cellStyle name="Warning Text 23 6" xfId="16469"/>
    <cellStyle name="Warning Text 23 7" xfId="16470"/>
    <cellStyle name="Warning Text 23 8" xfId="16471"/>
    <cellStyle name="Warning Text 23 9" xfId="16472"/>
    <cellStyle name="Warning Text 24" xfId="16473"/>
    <cellStyle name="Warning Text 24 2" xfId="16474"/>
    <cellStyle name="Warning Text 24 3" xfId="16475"/>
    <cellStyle name="Warning Text 24 4" xfId="16476"/>
    <cellStyle name="Warning Text 24 5" xfId="16477"/>
    <cellStyle name="Warning Text 24 6" xfId="16478"/>
    <cellStyle name="Warning Text 24 7" xfId="16479"/>
    <cellStyle name="Warning Text 24 8" xfId="16480"/>
    <cellStyle name="Warning Text 24 9" xfId="16481"/>
    <cellStyle name="Warning Text 25" xfId="16482"/>
    <cellStyle name="Warning Text 25 2" xfId="16483"/>
    <cellStyle name="Warning Text 25 3" xfId="16484"/>
    <cellStyle name="Warning Text 25 4" xfId="16485"/>
    <cellStyle name="Warning Text 25 5" xfId="16486"/>
    <cellStyle name="Warning Text 25 6" xfId="16487"/>
    <cellStyle name="Warning Text 25 7" xfId="16488"/>
    <cellStyle name="Warning Text 25 8" xfId="16489"/>
    <cellStyle name="Warning Text 25 9" xfId="16490"/>
    <cellStyle name="Warning Text 26" xfId="16491"/>
    <cellStyle name="Warning Text 26 2" xfId="16492"/>
    <cellStyle name="Warning Text 26 3" xfId="16493"/>
    <cellStyle name="Warning Text 26 4" xfId="16494"/>
    <cellStyle name="Warning Text 26 5" xfId="16495"/>
    <cellStyle name="Warning Text 26 6" xfId="16496"/>
    <cellStyle name="Warning Text 26 7" xfId="16497"/>
    <cellStyle name="Warning Text 26 8" xfId="16498"/>
    <cellStyle name="Warning Text 26 9" xfId="16499"/>
    <cellStyle name="Warning Text 27" xfId="16500"/>
    <cellStyle name="Warning Text 27 2" xfId="16501"/>
    <cellStyle name="Warning Text 27 3" xfId="16502"/>
    <cellStyle name="Warning Text 27 4" xfId="16503"/>
    <cellStyle name="Warning Text 27 5" xfId="16504"/>
    <cellStyle name="Warning Text 27 6" xfId="16505"/>
    <cellStyle name="Warning Text 27 7" xfId="16506"/>
    <cellStyle name="Warning Text 27 8" xfId="16507"/>
    <cellStyle name="Warning Text 27 9" xfId="16508"/>
    <cellStyle name="Warning Text 28" xfId="16509"/>
    <cellStyle name="Warning Text 28 2" xfId="16510"/>
    <cellStyle name="Warning Text 28 3" xfId="16511"/>
    <cellStyle name="Warning Text 28 4" xfId="16512"/>
    <cellStyle name="Warning Text 28 5" xfId="16513"/>
    <cellStyle name="Warning Text 28 6" xfId="16514"/>
    <cellStyle name="Warning Text 28 7" xfId="16515"/>
    <cellStyle name="Warning Text 28 8" xfId="16516"/>
    <cellStyle name="Warning Text 28 9" xfId="16517"/>
    <cellStyle name="Warning Text 29" xfId="16518"/>
    <cellStyle name="Warning Text 29 2" xfId="16519"/>
    <cellStyle name="Warning Text 29 3" xfId="16520"/>
    <cellStyle name="Warning Text 29 4" xfId="16521"/>
    <cellStyle name="Warning Text 29 5" xfId="16522"/>
    <cellStyle name="Warning Text 29 6" xfId="16523"/>
    <cellStyle name="Warning Text 29 7" xfId="16524"/>
    <cellStyle name="Warning Text 29 8" xfId="16525"/>
    <cellStyle name="Warning Text 29 9" xfId="16526"/>
    <cellStyle name="Warning Text 3" xfId="16527"/>
    <cellStyle name="Warning Text 3 2" xfId="16528"/>
    <cellStyle name="Warning Text 3 2 2" xfId="16529"/>
    <cellStyle name="Warning Text 3 2 3" xfId="16530"/>
    <cellStyle name="Warning Text 3 2 4" xfId="16531"/>
    <cellStyle name="Warning Text 3 3" xfId="16532"/>
    <cellStyle name="Warning Text 3 4" xfId="16533"/>
    <cellStyle name="Warning Text 3 5" xfId="16534"/>
    <cellStyle name="Warning Text 3 6" xfId="16535"/>
    <cellStyle name="Warning Text 3 7" xfId="16536"/>
    <cellStyle name="Warning Text 3 8" xfId="16537"/>
    <cellStyle name="Warning Text 3 9" xfId="16538"/>
    <cellStyle name="Warning Text 30" xfId="16539"/>
    <cellStyle name="Warning Text 30 2" xfId="16540"/>
    <cellStyle name="Warning Text 30 3" xfId="16541"/>
    <cellStyle name="Warning Text 30 4" xfId="16542"/>
    <cellStyle name="Warning Text 30 5" xfId="16543"/>
    <cellStyle name="Warning Text 30 6" xfId="16544"/>
    <cellStyle name="Warning Text 30 7" xfId="16545"/>
    <cellStyle name="Warning Text 30 8" xfId="16546"/>
    <cellStyle name="Warning Text 30 9" xfId="16547"/>
    <cellStyle name="Warning Text 31" xfId="16548"/>
    <cellStyle name="Warning Text 31 2" xfId="16549"/>
    <cellStyle name="Warning Text 31 3" xfId="16550"/>
    <cellStyle name="Warning Text 31 4" xfId="16551"/>
    <cellStyle name="Warning Text 31 5" xfId="16552"/>
    <cellStyle name="Warning Text 31 6" xfId="16553"/>
    <cellStyle name="Warning Text 31 7" xfId="16554"/>
    <cellStyle name="Warning Text 31 8" xfId="16555"/>
    <cellStyle name="Warning Text 31 9" xfId="16556"/>
    <cellStyle name="Warning Text 32" xfId="16557"/>
    <cellStyle name="Warning Text 32 2" xfId="16558"/>
    <cellStyle name="Warning Text 32 3" xfId="16559"/>
    <cellStyle name="Warning Text 32 4" xfId="16560"/>
    <cellStyle name="Warning Text 32 5" xfId="16561"/>
    <cellStyle name="Warning Text 32 6" xfId="16562"/>
    <cellStyle name="Warning Text 32 7" xfId="16563"/>
    <cellStyle name="Warning Text 32 8" xfId="16564"/>
    <cellStyle name="Warning Text 32 9" xfId="16565"/>
    <cellStyle name="Warning Text 33" xfId="16566"/>
    <cellStyle name="Warning Text 33 2" xfId="16567"/>
    <cellStyle name="Warning Text 33 3" xfId="16568"/>
    <cellStyle name="Warning Text 33 4" xfId="16569"/>
    <cellStyle name="Warning Text 33 5" xfId="16570"/>
    <cellStyle name="Warning Text 33 6" xfId="16571"/>
    <cellStyle name="Warning Text 33 7" xfId="16572"/>
    <cellStyle name="Warning Text 33 8" xfId="16573"/>
    <cellStyle name="Warning Text 33 9" xfId="16574"/>
    <cellStyle name="Warning Text 34" xfId="16575"/>
    <cellStyle name="Warning Text 34 2" xfId="16576"/>
    <cellStyle name="Warning Text 34 3" xfId="16577"/>
    <cellStyle name="Warning Text 34 4" xfId="16578"/>
    <cellStyle name="Warning Text 34 5" xfId="16579"/>
    <cellStyle name="Warning Text 34 6" xfId="16580"/>
    <cellStyle name="Warning Text 34 7" xfId="16581"/>
    <cellStyle name="Warning Text 34 8" xfId="16582"/>
    <cellStyle name="Warning Text 34 9" xfId="16583"/>
    <cellStyle name="Warning Text 35" xfId="16584"/>
    <cellStyle name="Warning Text 35 2" xfId="16585"/>
    <cellStyle name="Warning Text 35 3" xfId="16586"/>
    <cellStyle name="Warning Text 35 4" xfId="16587"/>
    <cellStyle name="Warning Text 35 5" xfId="16588"/>
    <cellStyle name="Warning Text 35 6" xfId="16589"/>
    <cellStyle name="Warning Text 35 7" xfId="16590"/>
    <cellStyle name="Warning Text 35 8" xfId="16591"/>
    <cellStyle name="Warning Text 35 9" xfId="16592"/>
    <cellStyle name="Warning Text 36" xfId="16593"/>
    <cellStyle name="Warning Text 36 2" xfId="16594"/>
    <cellStyle name="Warning Text 36 3" xfId="16595"/>
    <cellStyle name="Warning Text 36 4" xfId="16596"/>
    <cellStyle name="Warning Text 36 5" xfId="16597"/>
    <cellStyle name="Warning Text 36 6" xfId="16598"/>
    <cellStyle name="Warning Text 36 7" xfId="16599"/>
    <cellStyle name="Warning Text 36 8" xfId="16600"/>
    <cellStyle name="Warning Text 36 9" xfId="16601"/>
    <cellStyle name="Warning Text 37" xfId="16602"/>
    <cellStyle name="Warning Text 37 2" xfId="16603"/>
    <cellStyle name="Warning Text 37 3" xfId="16604"/>
    <cellStyle name="Warning Text 37 4" xfId="16605"/>
    <cellStyle name="Warning Text 37 5" xfId="16606"/>
    <cellStyle name="Warning Text 37 6" xfId="16607"/>
    <cellStyle name="Warning Text 37 7" xfId="16608"/>
    <cellStyle name="Warning Text 37 8" xfId="16609"/>
    <cellStyle name="Warning Text 37 9" xfId="16610"/>
    <cellStyle name="Warning Text 38" xfId="16611"/>
    <cellStyle name="Warning Text 38 2" xfId="16612"/>
    <cellStyle name="Warning Text 38 3" xfId="16613"/>
    <cellStyle name="Warning Text 38 4" xfId="16614"/>
    <cellStyle name="Warning Text 38 5" xfId="16615"/>
    <cellStyle name="Warning Text 38 6" xfId="16616"/>
    <cellStyle name="Warning Text 38 7" xfId="16617"/>
    <cellStyle name="Warning Text 38 8" xfId="16618"/>
    <cellStyle name="Warning Text 38 9" xfId="16619"/>
    <cellStyle name="Warning Text 39" xfId="16620"/>
    <cellStyle name="Warning Text 39 2" xfId="16621"/>
    <cellStyle name="Warning Text 39 3" xfId="16622"/>
    <cellStyle name="Warning Text 39 4" xfId="16623"/>
    <cellStyle name="Warning Text 39 5" xfId="16624"/>
    <cellStyle name="Warning Text 39 6" xfId="16625"/>
    <cellStyle name="Warning Text 39 7" xfId="16626"/>
    <cellStyle name="Warning Text 39 8" xfId="16627"/>
    <cellStyle name="Warning Text 39 9" xfId="16628"/>
    <cellStyle name="Warning Text 4" xfId="16629"/>
    <cellStyle name="Warning Text 4 10" xfId="16630"/>
    <cellStyle name="Warning Text 4 2" xfId="16631"/>
    <cellStyle name="Warning Text 4 2 2" xfId="16632"/>
    <cellStyle name="Warning Text 4 2 3" xfId="16633"/>
    <cellStyle name="Warning Text 4 2 4" xfId="16634"/>
    <cellStyle name="Warning Text 4 2 5" xfId="16635"/>
    <cellStyle name="Warning Text 4 3" xfId="16636"/>
    <cellStyle name="Warning Text 4 4" xfId="16637"/>
    <cellStyle name="Warning Text 4 5" xfId="16638"/>
    <cellStyle name="Warning Text 4 6" xfId="16639"/>
    <cellStyle name="Warning Text 4 7" xfId="16640"/>
    <cellStyle name="Warning Text 4 8" xfId="16641"/>
    <cellStyle name="Warning Text 4 9" xfId="16642"/>
    <cellStyle name="Warning Text 40" xfId="16643"/>
    <cellStyle name="Warning Text 40 2" xfId="16644"/>
    <cellStyle name="Warning Text 40 3" xfId="16645"/>
    <cellStyle name="Warning Text 40 4" xfId="16646"/>
    <cellStyle name="Warning Text 40 5" xfId="16647"/>
    <cellStyle name="Warning Text 40 6" xfId="16648"/>
    <cellStyle name="Warning Text 40 7" xfId="16649"/>
    <cellStyle name="Warning Text 40 8" xfId="16650"/>
    <cellStyle name="Warning Text 40 9" xfId="16651"/>
    <cellStyle name="Warning Text 41" xfId="16652"/>
    <cellStyle name="Warning Text 41 2" xfId="16653"/>
    <cellStyle name="Warning Text 41 3" xfId="16654"/>
    <cellStyle name="Warning Text 41 4" xfId="16655"/>
    <cellStyle name="Warning Text 41 5" xfId="16656"/>
    <cellStyle name="Warning Text 41 6" xfId="16657"/>
    <cellStyle name="Warning Text 41 7" xfId="16658"/>
    <cellStyle name="Warning Text 41 8" xfId="16659"/>
    <cellStyle name="Warning Text 41 9" xfId="16660"/>
    <cellStyle name="Warning Text 5" xfId="16661"/>
    <cellStyle name="Warning Text 5 10" xfId="16662"/>
    <cellStyle name="Warning Text 5 2" xfId="16663"/>
    <cellStyle name="Warning Text 5 2 2" xfId="16664"/>
    <cellStyle name="Warning Text 5 2 3" xfId="16665"/>
    <cellStyle name="Warning Text 5 2 4" xfId="16666"/>
    <cellStyle name="Warning Text 5 2 5" xfId="16667"/>
    <cellStyle name="Warning Text 5 3" xfId="16668"/>
    <cellStyle name="Warning Text 5 4" xfId="16669"/>
    <cellStyle name="Warning Text 5 5" xfId="16670"/>
    <cellStyle name="Warning Text 5 6" xfId="16671"/>
    <cellStyle name="Warning Text 5 7" xfId="16672"/>
    <cellStyle name="Warning Text 5 8" xfId="16673"/>
    <cellStyle name="Warning Text 5 9" xfId="16674"/>
    <cellStyle name="Warning Text 6" xfId="16675"/>
    <cellStyle name="Warning Text 6 10" xfId="16676"/>
    <cellStyle name="Warning Text 6 2" xfId="16677"/>
    <cellStyle name="Warning Text 6 2 2" xfId="16678"/>
    <cellStyle name="Warning Text 6 2 3" xfId="16679"/>
    <cellStyle name="Warning Text 6 2 4" xfId="16680"/>
    <cellStyle name="Warning Text 6 2 5" xfId="16681"/>
    <cellStyle name="Warning Text 6 3" xfId="16682"/>
    <cellStyle name="Warning Text 6 4" xfId="16683"/>
    <cellStyle name="Warning Text 6 5" xfId="16684"/>
    <cellStyle name="Warning Text 6 6" xfId="16685"/>
    <cellStyle name="Warning Text 6 7" xfId="16686"/>
    <cellStyle name="Warning Text 6 8" xfId="16687"/>
    <cellStyle name="Warning Text 6 9" xfId="16688"/>
    <cellStyle name="Warning Text 7" xfId="16689"/>
    <cellStyle name="Warning Text 7 2" xfId="16690"/>
    <cellStyle name="Warning Text 7 3" xfId="16691"/>
    <cellStyle name="Warning Text 7 4" xfId="16692"/>
    <cellStyle name="Warning Text 7 5" xfId="16693"/>
    <cellStyle name="Warning Text 7 6" xfId="16694"/>
    <cellStyle name="Warning Text 7 7" xfId="16695"/>
    <cellStyle name="Warning Text 7 8" xfId="16696"/>
    <cellStyle name="Warning Text 7 9" xfId="16697"/>
    <cellStyle name="Warning Text 8" xfId="16698"/>
    <cellStyle name="Warning Text 8 2" xfId="16699"/>
    <cellStyle name="Warning Text 8 3" xfId="16700"/>
    <cellStyle name="Warning Text 8 4" xfId="16701"/>
    <cellStyle name="Warning Text 8 5" xfId="16702"/>
    <cellStyle name="Warning Text 8 6" xfId="16703"/>
    <cellStyle name="Warning Text 8 7" xfId="16704"/>
    <cellStyle name="Warning Text 8 8" xfId="16705"/>
    <cellStyle name="Warning Text 8 9" xfId="16706"/>
    <cellStyle name="Warning Text 9" xfId="16707"/>
    <cellStyle name="Warning Text 9 2" xfId="16708"/>
    <cellStyle name="Warning Text 9 3" xfId="16709"/>
    <cellStyle name="Warning Text 9 4" xfId="16710"/>
    <cellStyle name="Warning Text 9 5" xfId="16711"/>
    <cellStyle name="Warning Text 9 6" xfId="16712"/>
    <cellStyle name="Warning Text 9 7" xfId="16713"/>
    <cellStyle name="Warning Text 9 8" xfId="16714"/>
    <cellStyle name="Warning Text 9 9" xfId="16715"/>
    <cellStyle name="Zelle überprüfen" xfId="16716"/>
    <cellStyle name="Zelle überprüfen 2" xfId="16717"/>
    <cellStyle name="Zelle überprüfen 3" xfId="16718"/>
    <cellStyle name="Zelle überprüfen 4" xfId="16719"/>
    <cellStyle name="Zelle überprüfen 5" xfId="16720"/>
    <cellStyle name="Zelle überprüfen 6" xfId="16721"/>
    <cellStyle name="Zelle überprüfen 7" xfId="16722"/>
    <cellStyle name="Zelle überprüfen 8" xfId="16723"/>
    <cellStyle name="Zelle überprüfen 9" xfId="16724"/>
    <cellStyle name="Гиперссылка" xfId="16725"/>
    <cellStyle name="Гиперссылка 2" xfId="16726"/>
    <cellStyle name="Гиперссылка 3" xfId="16727"/>
    <cellStyle name="Гиперссылка 4" xfId="16728"/>
    <cellStyle name="Гиперссылка 5" xfId="16729"/>
    <cellStyle name="Гиперссылка 6" xfId="16730"/>
    <cellStyle name="Гиперссылка 7" xfId="16731"/>
    <cellStyle name="Гиперссылка 8" xfId="16732"/>
    <cellStyle name="Гиперссылка 9" xfId="16733"/>
    <cellStyle name="Обычный_2++" xfId="16734"/>
    <cellStyle name="已访问的超链接" xfId="16735"/>
    <cellStyle name="已访问的超链接 2" xfId="16736"/>
    <cellStyle name="已访问的超链接 3" xfId="16737"/>
    <cellStyle name="已访问的超链接 4" xfId="16738"/>
    <cellStyle name="已访问的超链接 5" xfId="16739"/>
    <cellStyle name="已访问的超链接 6" xfId="16740"/>
    <cellStyle name="已访问的超链接 7" xfId="16741"/>
    <cellStyle name="已访问的超链接 8" xfId="16742"/>
    <cellStyle name="已访问的超链接 9" xfId="16743"/>
  </cellStyles>
  <tableStyles count="0" defaultTableStyle="TableStyleMedium9" defaultPivotStyle="PivotStyleLight16"/>
  <colors>
    <mruColors>
      <color rgb="00FF9797"/>
      <color rgb="00FF7757"/>
      <color rgb="00FF3300"/>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tyles" Target="styles.xml"/><Relationship Id="rId13" Type="http://schemas.openxmlformats.org/officeDocument/2006/relationships/sharedStrings" Target="sharedStrings.xml"/><Relationship Id="rId12" Type="http://schemas.openxmlformats.org/officeDocument/2006/relationships/theme" Target="theme/theme1.xml"/><Relationship Id="rId11" Type="http://schemas.openxmlformats.org/officeDocument/2006/relationships/externalLink" Target="externalLinks/externalLink2.xml"/><Relationship Id="rId10" Type="http://schemas.openxmlformats.org/officeDocument/2006/relationships/externalLink" Target="externalLinks/externalLink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22</xdr:col>
      <xdr:colOff>577273</xdr:colOff>
      <xdr:row>14</xdr:row>
      <xdr:rowOff>46183</xdr:rowOff>
    </xdr:from>
    <xdr:to>
      <xdr:col>35</xdr:col>
      <xdr:colOff>23592</xdr:colOff>
      <xdr:row>50</xdr:row>
      <xdr:rowOff>143125</xdr:rowOff>
    </xdr:to>
    <xdr:pic>
      <xdr:nvPicPr>
        <xdr:cNvPr id="2" name="Picture 1"/>
        <xdr:cNvPicPr>
          <a:picLocks noChangeAspect="1"/>
        </xdr:cNvPicPr>
      </xdr:nvPicPr>
      <xdr:blipFill>
        <a:blip r:embed="rId1"/>
        <a:stretch>
          <a:fillRect/>
        </a:stretch>
      </xdr:blipFill>
      <xdr:spPr>
        <a:xfrm>
          <a:off x="31990665" y="4052570"/>
          <a:ext cx="9847580" cy="6040755"/>
        </a:xfrm>
        <a:prstGeom prst="rect">
          <a:avLst/>
        </a:prstGeom>
      </xdr:spPr>
    </xdr:pic>
    <xdr:clientData/>
  </xdr:twoCellAnchor>
  <xdr:twoCellAnchor editAs="oneCell">
    <xdr:from>
      <xdr:col>22</xdr:col>
      <xdr:colOff>658089</xdr:colOff>
      <xdr:row>4</xdr:row>
      <xdr:rowOff>196273</xdr:rowOff>
    </xdr:from>
    <xdr:to>
      <xdr:col>34</xdr:col>
      <xdr:colOff>586676</xdr:colOff>
      <xdr:row>14</xdr:row>
      <xdr:rowOff>12122</xdr:rowOff>
    </xdr:to>
    <xdr:pic>
      <xdr:nvPicPr>
        <xdr:cNvPr id="3" name="Picture 2"/>
        <xdr:cNvPicPr>
          <a:picLocks noChangeAspect="1"/>
        </xdr:cNvPicPr>
      </xdr:nvPicPr>
      <xdr:blipFill>
        <a:blip r:embed="rId2"/>
        <a:stretch>
          <a:fillRect/>
        </a:stretch>
      </xdr:blipFill>
      <xdr:spPr>
        <a:xfrm>
          <a:off x="32071310" y="1955165"/>
          <a:ext cx="9529445" cy="206375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17</xdr:col>
      <xdr:colOff>474345</xdr:colOff>
      <xdr:row>6</xdr:row>
      <xdr:rowOff>784860</xdr:rowOff>
    </xdr:from>
    <xdr:to>
      <xdr:col>28</xdr:col>
      <xdr:colOff>813944</xdr:colOff>
      <xdr:row>44</xdr:row>
      <xdr:rowOff>58674</xdr:rowOff>
    </xdr:to>
    <xdr:pic>
      <xdr:nvPicPr>
        <xdr:cNvPr id="2" name="Picture 1"/>
        <xdr:cNvPicPr>
          <a:picLocks noChangeAspect="1"/>
        </xdr:cNvPicPr>
      </xdr:nvPicPr>
      <xdr:blipFill>
        <a:blip r:embed="rId1"/>
        <a:stretch>
          <a:fillRect/>
        </a:stretch>
      </xdr:blipFill>
      <xdr:spPr>
        <a:xfrm>
          <a:off x="18222595" y="1737360"/>
          <a:ext cx="9121140" cy="637603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SUP_V1p1%20-%20Copy.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OTCO2"/>
      <sheetName val="ProcComm"/>
      <sheetName val="Topology-MiningTech_inout"/>
      <sheetName val="Reserves-MiningTechAttribute"/>
      <sheetName val="PrimaryProdTech"/>
      <sheetName val="Flexible Refinery-RefiningOilTe"/>
      <sheetName val="atta_auxEneDemMIN"/>
      <sheetName val="attached-ForOil_shar-byElsa"/>
      <sheetName val="NOUSEEmi2"/>
      <sheetName val="NOUSEEmi"/>
      <sheetName val="NOUSE-COST"/>
      <sheetName val="NOUSEVEDA2"/>
      <sheetName val="NOUSE-Copied Pivots"/>
      <sheetName val="NOUSE-Pivot"/>
      <sheetName val="NOUSE-Eurostat Dump"/>
      <sheetName val="NOUSE-Eurostat B_101008"/>
    </sheetNames>
    <sheetDataSet>
      <sheetData sheetId="0"/>
      <sheetData sheetId="1"/>
      <sheetData sheetId="2"/>
      <sheetData sheetId="3"/>
      <sheetData sheetId="4">
        <row r="75">
          <cell r="G75">
            <v>0.00278251409563062</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6" Type="http://schemas.openxmlformats.org/officeDocument/2006/relationships/hyperlink" Target="https://www.energy.gov/eere/fuelcells/technical-targets-proton-exchange-membrane-electrolysis" TargetMode="External"/><Relationship Id="rId5" Type="http://schemas.openxmlformats.org/officeDocument/2006/relationships/hyperlink" Target="https://pubs.rsc.org/en/content/articlehtml/2024/ee/d3ee03875k" TargetMode="External"/><Relationship Id="rId4" Type="http://schemas.openxmlformats.org/officeDocument/2006/relationships/hyperlink" Target="https://www.osti.gov/servlets/purl/2309724" TargetMode="External"/><Relationship Id="rId3" Type="http://schemas.openxmlformats.org/officeDocument/2006/relationships/hyperlink" Target="https://link.springer.com/referenceworkentry/10.1007/978-1-4939-7789-5_1020"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5" Type="http://schemas.openxmlformats.org/officeDocument/2006/relationships/hyperlink" Target="https://pubs.rsc.org/en/content/articlehtml/2020/se/d0se00222d" TargetMode="External"/><Relationship Id="rId4" Type="http://schemas.openxmlformats.org/officeDocument/2006/relationships/hyperlink" Target="https://pubs.rsc.org/en/content/articlehtml/2024/ee/d3ee03875k"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5" Type="http://schemas.openxmlformats.org/officeDocument/2006/relationships/hyperlink" Target="https://www.sciencedirect.com/science/article/pii/S0360319923045093" TargetMode="External"/><Relationship Id="rId4" Type="http://schemas.openxmlformats.org/officeDocument/2006/relationships/hyperlink" Target="https://escholarship.org/content/qt83p5k54m/qt83p5k54m_noSplash_8bb1326c13cfb9aa3d0d376ec26d3e06.pdf?t=s9oa2u" TargetMode="External"/><Relationship Id="rId3" Type="http://schemas.openxmlformats.org/officeDocument/2006/relationships/hyperlink" Target="https://www.sciencedirect.com/science/article/pii/S1364032121004688" TargetMode="External"/><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hyperlink" Target="https://iea.blob.core.windows.net/assets/9e3a3493-b9a6-4b7d-b499-7ca48e357561/The_Future_of_Hydrogen.pdf" TargetMode="External"/><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AU60"/>
  <sheetViews>
    <sheetView tabSelected="1" zoomScale="55" zoomScaleNormal="55" workbookViewId="0">
      <selection activeCell="C12" sqref="C12"/>
    </sheetView>
  </sheetViews>
  <sheetFormatPr defaultColWidth="9.18181818181818" defaultRowHeight="12.5"/>
  <cols>
    <col min="1" max="1" width="68.9090909090909" style="363" customWidth="1"/>
    <col min="2" max="2" width="38.5454545454545" style="363" customWidth="1"/>
    <col min="3" max="3" width="53.7272727272727" style="363" customWidth="1"/>
    <col min="4" max="4" width="50.5454545454545" style="363" customWidth="1"/>
    <col min="5" max="5" width="10.8181818181818" style="363" customWidth="1"/>
    <col min="6" max="6" width="12.8181818181818" style="363" customWidth="1"/>
    <col min="7" max="27" width="9.18181818181818" style="363"/>
    <col min="28" max="28" width="17.0909090909091" style="363" customWidth="1"/>
    <col min="29" max="47" width="9.18181818181818" style="363"/>
    <col min="48" max="58" width="9.18181818181818" style="203"/>
  </cols>
  <sheetData>
    <row r="1" ht="14.5" spans="1:4">
      <c r="A1" s="363" t="s">
        <v>0</v>
      </c>
      <c r="B1" s="180" t="s">
        <v>1</v>
      </c>
      <c r="D1" s="364" t="s">
        <v>2</v>
      </c>
    </row>
    <row r="2" ht="14.5" spans="1:2">
      <c r="A2" s="363" t="s">
        <v>3</v>
      </c>
      <c r="B2" s="180" t="s">
        <v>4</v>
      </c>
    </row>
    <row r="3" ht="14.5" spans="1:2">
      <c r="A3" s="363" t="s">
        <v>5</v>
      </c>
      <c r="B3" s="180" t="s">
        <v>6</v>
      </c>
    </row>
    <row r="4" ht="14.5" spans="1:2">
      <c r="A4" s="363" t="s">
        <v>7</v>
      </c>
      <c r="B4" s="180" t="s">
        <v>8</v>
      </c>
    </row>
    <row r="5" ht="14.5" spans="1:2">
      <c r="A5" s="363" t="s">
        <v>9</v>
      </c>
      <c r="B5" s="180" t="s">
        <v>10</v>
      </c>
    </row>
    <row r="6" ht="23" spans="2:47">
      <c r="B6" s="365" t="s">
        <v>11</v>
      </c>
      <c r="C6" s="366"/>
      <c r="D6" s="366"/>
      <c r="E6" s="366"/>
      <c r="F6" s="366"/>
      <c r="G6" s="366"/>
      <c r="H6" s="366"/>
      <c r="I6" s="366"/>
      <c r="J6" s="366"/>
      <c r="K6" s="366"/>
      <c r="L6" s="366"/>
      <c r="M6" s="366"/>
      <c r="N6" s="366"/>
      <c r="P6" s="366"/>
      <c r="Q6" s="366"/>
      <c r="R6" s="366"/>
      <c r="T6" s="366"/>
      <c r="U6" s="366"/>
      <c r="V6" s="366"/>
      <c r="X6" s="366"/>
      <c r="Y6" s="366"/>
      <c r="AU6" s="366"/>
    </row>
    <row r="7" ht="15.5" spans="2:47">
      <c r="B7" s="367"/>
      <c r="C7" s="366"/>
      <c r="D7" s="366"/>
      <c r="E7" s="366"/>
      <c r="F7" s="366"/>
      <c r="G7" s="366"/>
      <c r="H7" s="366"/>
      <c r="I7" s="366"/>
      <c r="J7" s="366"/>
      <c r="K7" s="366"/>
      <c r="L7" s="366"/>
      <c r="M7" s="366"/>
      <c r="N7" s="366"/>
      <c r="P7" s="366"/>
      <c r="Q7" s="366"/>
      <c r="R7" s="366"/>
      <c r="T7" s="366"/>
      <c r="U7" s="366"/>
      <c r="V7" s="366"/>
      <c r="X7" s="366"/>
      <c r="Y7" s="366"/>
      <c r="AU7" s="366"/>
    </row>
    <row r="8" ht="23" spans="2:41">
      <c r="B8" s="366"/>
      <c r="C8" s="366"/>
      <c r="D8" s="366"/>
      <c r="E8" s="368" t="s">
        <v>12</v>
      </c>
      <c r="F8" s="366"/>
      <c r="G8" s="368"/>
      <c r="H8" s="368"/>
      <c r="I8" s="368"/>
      <c r="J8" s="368"/>
      <c r="K8" s="368"/>
      <c r="L8" s="368"/>
      <c r="M8" s="366"/>
      <c r="N8" s="366"/>
      <c r="O8" s="366"/>
      <c r="P8" s="366"/>
      <c r="R8" s="366"/>
      <c r="S8" s="366"/>
      <c r="V8" s="366"/>
      <c r="W8" s="366"/>
      <c r="Y8" s="365" t="s">
        <v>13</v>
      </c>
      <c r="Z8" s="366"/>
      <c r="AA8" s="366"/>
      <c r="AB8" s="366"/>
      <c r="AC8" s="366"/>
      <c r="AD8" s="376"/>
      <c r="AE8" s="376"/>
      <c r="AF8" s="376"/>
      <c r="AG8" s="366"/>
      <c r="AH8" s="366"/>
      <c r="AI8" s="366"/>
      <c r="AJ8" s="366"/>
      <c r="AK8" s="366"/>
      <c r="AM8" s="366"/>
      <c r="AN8" s="366"/>
      <c r="AO8" s="366"/>
    </row>
    <row r="9" ht="26" spans="2:41">
      <c r="B9" s="369" t="s">
        <v>14</v>
      </c>
      <c r="C9" s="370" t="s">
        <v>15</v>
      </c>
      <c r="D9" s="369" t="s">
        <v>16</v>
      </c>
      <c r="E9" s="369" t="s">
        <v>17</v>
      </c>
      <c r="F9" s="371" t="s">
        <v>18</v>
      </c>
      <c r="G9" s="371" t="s">
        <v>19</v>
      </c>
      <c r="H9" s="371" t="s">
        <v>20</v>
      </c>
      <c r="I9" s="371" t="s">
        <v>21</v>
      </c>
      <c r="J9" s="371" t="s">
        <v>22</v>
      </c>
      <c r="K9" s="371" t="s">
        <v>23</v>
      </c>
      <c r="L9" s="371" t="s">
        <v>24</v>
      </c>
      <c r="M9" s="371" t="s">
        <v>25</v>
      </c>
      <c r="N9" s="371" t="s">
        <v>26</v>
      </c>
      <c r="O9" s="371" t="s">
        <v>27</v>
      </c>
      <c r="P9" s="371" t="s">
        <v>28</v>
      </c>
      <c r="Q9" s="371" t="s">
        <v>29</v>
      </c>
      <c r="R9" s="371" t="s">
        <v>30</v>
      </c>
      <c r="Y9" s="367"/>
      <c r="Z9" s="366"/>
      <c r="AA9" s="366"/>
      <c r="AB9" s="366"/>
      <c r="AC9" s="366"/>
      <c r="AD9" s="366"/>
      <c r="AE9" s="366"/>
      <c r="AF9" s="366"/>
      <c r="AG9" s="366"/>
      <c r="AH9" s="366"/>
      <c r="AI9" s="366"/>
      <c r="AJ9" s="366"/>
      <c r="AK9" s="366"/>
      <c r="AM9" s="366"/>
      <c r="AN9" s="366"/>
      <c r="AO9" s="366"/>
    </row>
    <row r="10" ht="25" spans="2:42">
      <c r="B10" s="372" t="s">
        <v>31</v>
      </c>
      <c r="C10" s="372" t="s">
        <v>32</v>
      </c>
      <c r="D10" s="372" t="s">
        <v>33</v>
      </c>
      <c r="E10" s="372" t="s">
        <v>34</v>
      </c>
      <c r="F10" s="373"/>
      <c r="G10" s="373"/>
      <c r="H10" s="373"/>
      <c r="I10" s="373"/>
      <c r="J10" s="373" t="s">
        <v>35</v>
      </c>
      <c r="K10" s="373" t="s">
        <v>35</v>
      </c>
      <c r="L10" s="373" t="s">
        <v>35</v>
      </c>
      <c r="M10" s="373" t="s">
        <v>35</v>
      </c>
      <c r="N10" s="373" t="s">
        <v>35</v>
      </c>
      <c r="O10" s="373" t="s">
        <v>35</v>
      </c>
      <c r="P10" s="373" t="s">
        <v>36</v>
      </c>
      <c r="Q10" s="373"/>
      <c r="R10" s="373"/>
      <c r="Y10" s="366"/>
      <c r="Z10" s="366"/>
      <c r="AA10" s="366"/>
      <c r="AB10" s="368" t="s">
        <v>12</v>
      </c>
      <c r="AC10" s="366"/>
      <c r="AD10" s="368"/>
      <c r="AE10" s="368"/>
      <c r="AF10" s="368"/>
      <c r="AG10" s="368"/>
      <c r="AH10" s="368"/>
      <c r="AI10" s="368"/>
      <c r="AJ10" s="366"/>
      <c r="AK10" s="366"/>
      <c r="AL10" s="366"/>
      <c r="AM10" s="366"/>
      <c r="AO10" s="366"/>
      <c r="AP10" s="366"/>
    </row>
    <row r="11" ht="26" spans="2:43">
      <c r="B11" s="244" t="str">
        <f>C18</f>
        <v>EUH2FCPEM</v>
      </c>
      <c r="C11" s="244" t="str">
        <f>D18</f>
        <v>PEM fuel cell system</v>
      </c>
      <c r="D11" s="374" t="s">
        <v>37</v>
      </c>
      <c r="E11" s="244" t="s">
        <v>38</v>
      </c>
      <c r="F11" s="375">
        <v>0.65</v>
      </c>
      <c r="G11" s="375">
        <f>F11</f>
        <v>0.65</v>
      </c>
      <c r="H11" s="375">
        <f>G11</f>
        <v>0.65</v>
      </c>
      <c r="I11" s="375">
        <v>1</v>
      </c>
      <c r="J11" s="363">
        <f>(252+708+548)/3*1.33</f>
        <v>668.546666666667</v>
      </c>
      <c r="K11" s="363">
        <f>J11*0.95</f>
        <v>635.119333333333</v>
      </c>
      <c r="L11" s="363">
        <f>J11*0.9</f>
        <v>601.692</v>
      </c>
      <c r="M11" s="398">
        <f>11/19*J11</f>
        <v>387.053333333333</v>
      </c>
      <c r="N11" s="398">
        <f t="shared" ref="N11:O11" si="0">11/19*K11</f>
        <v>367.700666666667</v>
      </c>
      <c r="O11" s="398">
        <f t="shared" si="0"/>
        <v>348.348</v>
      </c>
      <c r="P11" s="398">
        <v>15</v>
      </c>
      <c r="Q11" s="398">
        <v>2021</v>
      </c>
      <c r="R11" s="405">
        <v>31.536</v>
      </c>
      <c r="Y11" s="369" t="s">
        <v>14</v>
      </c>
      <c r="Z11" s="370" t="s">
        <v>15</v>
      </c>
      <c r="AA11" s="369" t="s">
        <v>16</v>
      </c>
      <c r="AB11" s="369" t="s">
        <v>17</v>
      </c>
      <c r="AC11" s="371" t="s">
        <v>18</v>
      </c>
      <c r="AD11" s="371" t="s">
        <v>19</v>
      </c>
      <c r="AE11" s="371" t="s">
        <v>20</v>
      </c>
      <c r="AF11" s="371" t="s">
        <v>21</v>
      </c>
      <c r="AG11" s="371" t="s">
        <v>22</v>
      </c>
      <c r="AH11" s="371" t="s">
        <v>23</v>
      </c>
      <c r="AI11" s="371" t="s">
        <v>24</v>
      </c>
      <c r="AJ11" s="371" t="s">
        <v>39</v>
      </c>
      <c r="AK11" s="371" t="s">
        <v>40</v>
      </c>
      <c r="AL11" s="371" t="s">
        <v>41</v>
      </c>
      <c r="AM11" s="371" t="s">
        <v>28</v>
      </c>
      <c r="AN11" s="371" t="s">
        <v>29</v>
      </c>
      <c r="AO11" s="371" t="s">
        <v>30</v>
      </c>
      <c r="AP11" s="265" t="s">
        <v>42</v>
      </c>
      <c r="AQ11" s="265"/>
    </row>
    <row r="12" ht="50" spans="2:47">
      <c r="B12" s="366"/>
      <c r="C12" s="366"/>
      <c r="E12" s="366"/>
      <c r="F12" s="376"/>
      <c r="G12" s="376"/>
      <c r="H12" s="376"/>
      <c r="I12" s="399"/>
      <c r="J12" s="399"/>
      <c r="K12" s="366"/>
      <c r="L12" s="400"/>
      <c r="M12" s="400"/>
      <c r="N12" s="400"/>
      <c r="O12" s="401"/>
      <c r="P12" s="401"/>
      <c r="Q12" s="366"/>
      <c r="R12" s="366"/>
      <c r="T12" s="366"/>
      <c r="U12" s="366"/>
      <c r="V12" s="366"/>
      <c r="X12" s="366"/>
      <c r="Y12" s="372" t="s">
        <v>31</v>
      </c>
      <c r="Z12" s="372" t="s">
        <v>32</v>
      </c>
      <c r="AA12" s="372" t="s">
        <v>33</v>
      </c>
      <c r="AB12" s="372" t="s">
        <v>34</v>
      </c>
      <c r="AC12" s="373"/>
      <c r="AD12" s="373"/>
      <c r="AE12" s="373"/>
      <c r="AF12" s="373"/>
      <c r="AG12" s="373" t="s">
        <v>35</v>
      </c>
      <c r="AH12" s="373" t="s">
        <v>35</v>
      </c>
      <c r="AI12" s="373" t="s">
        <v>35</v>
      </c>
      <c r="AJ12" s="373" t="s">
        <v>43</v>
      </c>
      <c r="AK12" s="373" t="s">
        <v>43</v>
      </c>
      <c r="AL12" s="373" t="s">
        <v>43</v>
      </c>
      <c r="AM12" s="373" t="s">
        <v>36</v>
      </c>
      <c r="AN12" s="373"/>
      <c r="AO12" s="373"/>
      <c r="AU12" s="366"/>
    </row>
    <row r="13" ht="13" spans="2:47">
      <c r="B13" s="366"/>
      <c r="C13" s="366"/>
      <c r="D13" s="244"/>
      <c r="F13" s="376"/>
      <c r="G13" s="376"/>
      <c r="H13" s="376"/>
      <c r="I13" s="376"/>
      <c r="J13" s="376"/>
      <c r="K13" s="366"/>
      <c r="L13" s="400"/>
      <c r="M13" s="400"/>
      <c r="N13" s="400"/>
      <c r="O13" s="401"/>
      <c r="P13" s="401"/>
      <c r="Q13" s="366"/>
      <c r="R13" s="366"/>
      <c r="T13" s="366"/>
      <c r="U13" s="366"/>
      <c r="V13" s="366"/>
      <c r="X13" s="366"/>
      <c r="Y13" s="179" t="s">
        <v>44</v>
      </c>
      <c r="Z13" s="244" t="s">
        <v>13</v>
      </c>
      <c r="AA13" s="244" t="s">
        <v>38</v>
      </c>
      <c r="AB13" s="244" t="str">
        <f>C23</f>
        <v>SYNH2CT_RAW</v>
      </c>
      <c r="AC13" s="406">
        <v>0.58</v>
      </c>
      <c r="AD13" s="406">
        <v>0.66</v>
      </c>
      <c r="AE13" s="406">
        <v>0.71</v>
      </c>
      <c r="AF13" s="406">
        <v>0.95</v>
      </c>
      <c r="AG13" s="408">
        <f>450*1.35</f>
        <v>607.5</v>
      </c>
      <c r="AH13" s="408">
        <f>AG13*0.95</f>
        <v>577.125</v>
      </c>
      <c r="AI13" s="408">
        <f>AG13*0.9</f>
        <v>546.75</v>
      </c>
      <c r="AJ13" s="398">
        <f>19.44*1.35</f>
        <v>26.244</v>
      </c>
      <c r="AK13" s="398">
        <f>AJ13*0.95</f>
        <v>24.9318</v>
      </c>
      <c r="AL13" s="398">
        <f>AJ13*0.9</f>
        <v>23.6196</v>
      </c>
      <c r="AM13" s="398">
        <v>5</v>
      </c>
      <c r="AN13" s="398">
        <v>2021</v>
      </c>
      <c r="AO13" s="405">
        <v>31.536</v>
      </c>
      <c r="AU13" s="366"/>
    </row>
    <row r="14" spans="25:43">
      <c r="Y14" s="366"/>
      <c r="Z14" s="366"/>
      <c r="AA14" s="244"/>
      <c r="AB14" s="156"/>
      <c r="AC14" s="269"/>
      <c r="AD14" s="269"/>
      <c r="AE14" s="269"/>
      <c r="AF14" s="269"/>
      <c r="AG14" s="269"/>
      <c r="AH14" s="400"/>
      <c r="AI14" s="400"/>
      <c r="AJ14" s="400"/>
      <c r="AK14" s="401"/>
      <c r="AL14" s="401"/>
      <c r="AM14" s="366"/>
      <c r="AN14" s="366"/>
      <c r="AP14" s="366"/>
      <c r="AQ14" s="366"/>
    </row>
    <row r="15" ht="13" spans="2:41">
      <c r="B15" s="377" t="s">
        <v>45</v>
      </c>
      <c r="C15" s="377"/>
      <c r="D15" s="244"/>
      <c r="E15" s="244"/>
      <c r="F15" s="244"/>
      <c r="G15" s="244"/>
      <c r="H15" s="244"/>
      <c r="I15" s="244"/>
      <c r="N15" s="402"/>
      <c r="Y15" s="366"/>
      <c r="Z15" s="366"/>
      <c r="AA15" s="244"/>
      <c r="AC15" s="376"/>
      <c r="AD15" s="376"/>
      <c r="AE15" s="376"/>
      <c r="AF15" s="376"/>
      <c r="AG15" s="376"/>
      <c r="AH15" s="366"/>
      <c r="AI15" s="400"/>
      <c r="AJ15" s="400"/>
      <c r="AK15" s="400"/>
      <c r="AL15" s="401"/>
      <c r="AM15" s="401"/>
      <c r="AN15" s="366"/>
      <c r="AO15" s="366"/>
    </row>
    <row r="16" ht="13" spans="2:9">
      <c r="B16" s="370" t="s">
        <v>46</v>
      </c>
      <c r="C16" s="370" t="s">
        <v>14</v>
      </c>
      <c r="D16" s="370" t="s">
        <v>47</v>
      </c>
      <c r="E16" s="370" t="s">
        <v>48</v>
      </c>
      <c r="F16" s="370" t="s">
        <v>49</v>
      </c>
      <c r="G16" s="370" t="s">
        <v>50</v>
      </c>
      <c r="H16" s="370" t="s">
        <v>51</v>
      </c>
      <c r="I16" s="370" t="s">
        <v>52</v>
      </c>
    </row>
    <row r="17" ht="37.5" spans="2:35">
      <c r="B17" s="378" t="s">
        <v>53</v>
      </c>
      <c r="C17" s="378" t="s">
        <v>54</v>
      </c>
      <c r="D17" s="378" t="s">
        <v>32</v>
      </c>
      <c r="E17" s="378" t="s">
        <v>55</v>
      </c>
      <c r="F17" s="378" t="s">
        <v>56</v>
      </c>
      <c r="G17" s="378" t="s">
        <v>57</v>
      </c>
      <c r="H17" s="378" t="s">
        <v>58</v>
      </c>
      <c r="I17" s="378" t="s">
        <v>59</v>
      </c>
      <c r="AB17" s="407"/>
      <c r="AC17" s="407"/>
      <c r="AD17" s="407"/>
      <c r="AE17" s="407"/>
      <c r="AF17" s="407"/>
      <c r="AG17" s="407"/>
      <c r="AH17" s="407"/>
      <c r="AI17" s="407"/>
    </row>
    <row r="18" spans="2:35">
      <c r="B18" s="244" t="s">
        <v>60</v>
      </c>
      <c r="C18" s="244" t="s">
        <v>61</v>
      </c>
      <c r="D18" s="244" t="s">
        <v>62</v>
      </c>
      <c r="E18" s="244" t="s">
        <v>63</v>
      </c>
      <c r="F18" s="244" t="s">
        <v>64</v>
      </c>
      <c r="G18" s="244" t="s">
        <v>65</v>
      </c>
      <c r="H18" s="244"/>
      <c r="I18" s="244" t="s">
        <v>66</v>
      </c>
      <c r="AB18" s="244"/>
      <c r="AC18" s="244"/>
      <c r="AD18" s="244"/>
      <c r="AE18" s="244"/>
      <c r="AF18" s="244"/>
      <c r="AG18" s="244"/>
      <c r="AH18" s="244"/>
      <c r="AI18" s="244"/>
    </row>
    <row r="19" spans="2:9">
      <c r="B19" s="366"/>
      <c r="C19" s="366"/>
      <c r="D19" s="366"/>
      <c r="E19" s="366"/>
      <c r="F19" s="366"/>
      <c r="G19" s="366"/>
      <c r="H19" s="366"/>
      <c r="I19" s="366"/>
    </row>
    <row r="20" ht="13" spans="2:9">
      <c r="B20" s="377" t="s">
        <v>67</v>
      </c>
      <c r="C20" s="244"/>
      <c r="D20" s="244"/>
      <c r="E20" s="244"/>
      <c r="F20" s="244"/>
      <c r="G20" s="244"/>
      <c r="H20" s="244"/>
      <c r="I20" s="244"/>
    </row>
    <row r="21" ht="13" spans="2:9">
      <c r="B21" s="379" t="s">
        <v>68</v>
      </c>
      <c r="C21" s="379" t="s">
        <v>69</v>
      </c>
      <c r="D21" s="379" t="s">
        <v>70</v>
      </c>
      <c r="E21" s="380" t="s">
        <v>71</v>
      </c>
      <c r="F21" s="380" t="s">
        <v>72</v>
      </c>
      <c r="G21" s="380" t="s">
        <v>73</v>
      </c>
      <c r="H21" s="380" t="s">
        <v>74</v>
      </c>
      <c r="I21" s="380" t="s">
        <v>75</v>
      </c>
    </row>
    <row r="22" ht="37.5" spans="2:9">
      <c r="B22" s="378" t="s">
        <v>76</v>
      </c>
      <c r="C22" s="378" t="s">
        <v>77</v>
      </c>
      <c r="D22" s="378" t="s">
        <v>78</v>
      </c>
      <c r="E22" s="378" t="s">
        <v>71</v>
      </c>
      <c r="F22" s="378" t="s">
        <v>79</v>
      </c>
      <c r="G22" s="378" t="s">
        <v>80</v>
      </c>
      <c r="H22" s="378" t="s">
        <v>81</v>
      </c>
      <c r="I22" s="378" t="s">
        <v>82</v>
      </c>
    </row>
    <row r="23" spans="2:9">
      <c r="B23" s="244" t="s">
        <v>83</v>
      </c>
      <c r="C23" s="244" t="s">
        <v>84</v>
      </c>
      <c r="D23" s="244" t="s">
        <v>85</v>
      </c>
      <c r="E23" s="244" t="s">
        <v>63</v>
      </c>
      <c r="F23" s="244" t="s">
        <v>86</v>
      </c>
      <c r="G23" s="381" t="s">
        <v>65</v>
      </c>
      <c r="H23" s="244"/>
      <c r="I23" s="244"/>
    </row>
    <row r="24" spans="2:9">
      <c r="B24" s="156" t="s">
        <v>83</v>
      </c>
      <c r="C24" s="156" t="s">
        <v>37</v>
      </c>
      <c r="D24" s="156" t="s">
        <v>87</v>
      </c>
      <c r="E24" s="361" t="s">
        <v>63</v>
      </c>
      <c r="F24" s="156" t="s">
        <v>86</v>
      </c>
      <c r="G24" s="381" t="s">
        <v>65</v>
      </c>
      <c r="H24" s="156"/>
      <c r="I24" s="156"/>
    </row>
    <row r="25" ht="13" spans="2:9">
      <c r="B25" s="152"/>
      <c r="C25" s="157"/>
      <c r="D25" s="157"/>
      <c r="E25" s="157"/>
      <c r="F25" s="157"/>
      <c r="G25" s="157"/>
      <c r="H25" s="157"/>
      <c r="I25" s="157"/>
    </row>
    <row r="26" ht="13" spans="2:9">
      <c r="B26" s="158"/>
      <c r="C26" s="158"/>
      <c r="D26" s="158"/>
      <c r="E26" s="159"/>
      <c r="F26" s="159"/>
      <c r="G26" s="159"/>
      <c r="H26" s="159"/>
      <c r="I26" s="159"/>
    </row>
    <row r="27" spans="2:9">
      <c r="B27" s="154"/>
      <c r="C27" s="154"/>
      <c r="D27" s="154"/>
      <c r="E27" s="154"/>
      <c r="F27" s="154"/>
      <c r="G27" s="154"/>
      <c r="H27" s="154"/>
      <c r="I27" s="154"/>
    </row>
    <row r="30" ht="13.25"/>
    <row r="31" ht="15.25" spans="2:8">
      <c r="B31" s="382"/>
      <c r="C31" s="383"/>
      <c r="D31" s="383"/>
      <c r="E31" s="383"/>
      <c r="F31" s="383"/>
      <c r="G31" s="383"/>
      <c r="H31" s="383"/>
    </row>
    <row r="32" ht="16" spans="2:8">
      <c r="B32" s="384"/>
      <c r="C32" s="385"/>
      <c r="D32" s="385"/>
      <c r="E32" s="385"/>
      <c r="F32" s="385"/>
      <c r="G32" s="385"/>
      <c r="H32" s="386"/>
    </row>
    <row r="33" ht="15.25" spans="2:8">
      <c r="B33" s="387"/>
      <c r="C33" s="388"/>
      <c r="D33" s="389"/>
      <c r="E33" s="389"/>
      <c r="F33" s="389"/>
      <c r="G33" s="389"/>
      <c r="H33" s="389"/>
    </row>
    <row r="34" ht="15.25" spans="2:8">
      <c r="B34" s="387"/>
      <c r="C34" s="390"/>
      <c r="D34" s="391"/>
      <c r="E34" s="391"/>
      <c r="F34" s="391"/>
      <c r="G34" s="391"/>
      <c r="H34" s="391"/>
    </row>
    <row r="35" ht="15.25" spans="2:8">
      <c r="B35" s="387"/>
      <c r="C35" s="390"/>
      <c r="D35" s="391"/>
      <c r="E35" s="391"/>
      <c r="F35" s="391"/>
      <c r="G35" s="391"/>
      <c r="H35" s="391"/>
    </row>
    <row r="36" ht="15.25" spans="2:8">
      <c r="B36" s="387"/>
      <c r="C36" s="390"/>
      <c r="D36" s="391"/>
      <c r="E36" s="391"/>
      <c r="F36" s="391"/>
      <c r="G36" s="391"/>
      <c r="H36" s="391"/>
    </row>
    <row r="37" ht="15.25" spans="2:8">
      <c r="B37" s="387"/>
      <c r="C37" s="390"/>
      <c r="D37" s="391"/>
      <c r="E37" s="391"/>
      <c r="F37" s="391"/>
      <c r="G37" s="391"/>
      <c r="H37" s="391"/>
    </row>
    <row r="38" ht="15.25" spans="2:8">
      <c r="B38" s="387"/>
      <c r="C38" s="390"/>
      <c r="D38" s="391"/>
      <c r="E38" s="391"/>
      <c r="F38" s="391"/>
      <c r="G38" s="391"/>
      <c r="H38" s="391"/>
    </row>
    <row r="39" ht="15.25" spans="2:8">
      <c r="B39" s="387"/>
      <c r="C39" s="390"/>
      <c r="D39" s="391"/>
      <c r="E39" s="391"/>
      <c r="F39" s="391"/>
      <c r="G39" s="391"/>
      <c r="H39" s="391"/>
    </row>
    <row r="40" ht="15.25" spans="2:8">
      <c r="B40" s="387"/>
      <c r="C40" s="390"/>
      <c r="D40" s="391"/>
      <c r="E40" s="391"/>
      <c r="F40" s="391"/>
      <c r="G40" s="391"/>
      <c r="H40" s="391"/>
    </row>
    <row r="41" ht="15.25" spans="2:8">
      <c r="B41" s="387"/>
      <c r="C41" s="390"/>
      <c r="D41" s="391"/>
      <c r="E41" s="391"/>
      <c r="F41" s="391"/>
      <c r="G41" s="391"/>
      <c r="H41" s="391"/>
    </row>
    <row r="42" ht="15.25" spans="2:8">
      <c r="B42" s="387"/>
      <c r="C42" s="390"/>
      <c r="D42" s="391"/>
      <c r="E42" s="391"/>
      <c r="F42" s="391"/>
      <c r="G42" s="391"/>
      <c r="H42" s="391"/>
    </row>
    <row r="43" ht="15.25" spans="2:8">
      <c r="B43" s="392"/>
      <c r="C43" s="393"/>
      <c r="D43" s="393"/>
      <c r="E43" s="393"/>
      <c r="F43" s="393"/>
      <c r="G43" s="393"/>
      <c r="H43" s="394"/>
    </row>
    <row r="44" ht="15.25" spans="2:8">
      <c r="B44" s="387"/>
      <c r="C44" s="388"/>
      <c r="D44" s="389"/>
      <c r="E44" s="389"/>
      <c r="F44" s="389"/>
      <c r="G44" s="389"/>
      <c r="H44" s="389"/>
    </row>
    <row r="45" ht="15.25" spans="2:8">
      <c r="B45" s="387"/>
      <c r="C45" s="390"/>
      <c r="D45" s="391"/>
      <c r="E45" s="391"/>
      <c r="F45" s="391"/>
      <c r="G45" s="391"/>
      <c r="H45" s="391"/>
    </row>
    <row r="46" ht="15.25" spans="2:8">
      <c r="B46" s="387"/>
      <c r="C46" s="390"/>
      <c r="D46" s="391"/>
      <c r="E46" s="391"/>
      <c r="F46" s="391"/>
      <c r="G46" s="391"/>
      <c r="H46" s="391"/>
    </row>
    <row r="47" ht="15.25" spans="2:8">
      <c r="B47" s="387"/>
      <c r="C47" s="390"/>
      <c r="D47" s="395"/>
      <c r="E47" s="396"/>
      <c r="F47" s="396"/>
      <c r="G47" s="396"/>
      <c r="H47" s="389"/>
    </row>
    <row r="48" ht="15.25" spans="2:9">
      <c r="B48" s="387"/>
      <c r="C48" s="390"/>
      <c r="D48" s="391"/>
      <c r="E48" s="391"/>
      <c r="F48" s="391"/>
      <c r="G48" s="391"/>
      <c r="H48" s="391"/>
      <c r="I48" s="403"/>
    </row>
    <row r="49" ht="15.25" spans="2:8">
      <c r="B49" s="387"/>
      <c r="C49" s="390"/>
      <c r="D49" s="391"/>
      <c r="E49" s="391"/>
      <c r="F49" s="391"/>
      <c r="G49" s="391"/>
      <c r="H49" s="391"/>
    </row>
    <row r="50" ht="15.25" spans="2:13">
      <c r="B50" s="387"/>
      <c r="C50" s="390"/>
      <c r="D50" s="391"/>
      <c r="E50" s="391"/>
      <c r="F50" s="391"/>
      <c r="G50" s="391"/>
      <c r="H50" s="391"/>
      <c r="I50" s="404"/>
      <c r="J50" s="404"/>
      <c r="K50" s="404"/>
      <c r="L50" s="404"/>
      <c r="M50" s="404"/>
    </row>
    <row r="51" ht="15.25" spans="2:8">
      <c r="B51" s="392"/>
      <c r="C51" s="393"/>
      <c r="D51" s="393"/>
      <c r="E51" s="393"/>
      <c r="F51" s="393"/>
      <c r="G51" s="393"/>
      <c r="H51" s="394"/>
    </row>
    <row r="52" ht="15.25" spans="2:8">
      <c r="B52" s="387"/>
      <c r="C52" s="388"/>
      <c r="D52" s="389"/>
      <c r="E52" s="389"/>
      <c r="F52" s="389"/>
      <c r="G52" s="389"/>
      <c r="H52" s="389"/>
    </row>
    <row r="53" ht="15.25" spans="2:8">
      <c r="B53" s="387"/>
      <c r="C53" s="390"/>
      <c r="D53" s="391"/>
      <c r="E53" s="391"/>
      <c r="F53" s="391"/>
      <c r="G53" s="391"/>
      <c r="H53" s="391"/>
    </row>
    <row r="54" ht="15.25" spans="2:8">
      <c r="B54" s="387"/>
      <c r="C54" s="390"/>
      <c r="D54" s="391"/>
      <c r="E54" s="391"/>
      <c r="F54" s="391"/>
      <c r="G54" s="391"/>
      <c r="H54" s="391"/>
    </row>
    <row r="55" ht="15.25" spans="2:8">
      <c r="B55" s="397"/>
      <c r="C55" s="390"/>
      <c r="D55" s="391"/>
      <c r="E55" s="391"/>
      <c r="F55" s="391"/>
      <c r="G55" s="391"/>
      <c r="H55" s="391"/>
    </row>
    <row r="60" spans="2:9">
      <c r="B60" s="244"/>
      <c r="C60" s="244"/>
      <c r="D60" s="244"/>
      <c r="E60" s="244"/>
      <c r="F60" s="244"/>
      <c r="G60" s="244"/>
      <c r="H60" s="244"/>
      <c r="I60" s="244"/>
    </row>
  </sheetData>
  <mergeCells count="5">
    <mergeCell ref="AD8:AF8"/>
    <mergeCell ref="B32:H32"/>
    <mergeCell ref="B43:H43"/>
    <mergeCell ref="D47:H47"/>
    <mergeCell ref="B51:H51"/>
  </mergeCells>
  <hyperlinks>
    <hyperlink ref="B2" r:id="rId3" display="Fuel Cell Systems: Total Cost of Ownership | SpringerLink"/>
    <hyperlink ref="B1" r:id="rId4" display="2309724 (osti.gov)"/>
    <hyperlink ref="B4" r:id="rId5" display="Future environmental impacts of global hydrogen production - Energy &amp; Environmental Science (RSC Publishing) DOI:10.1039/D3EE03875K"/>
    <hyperlink ref="B3" r:id="rId6" display="Technical Targets for Proton Exchange Membrane Electrolysis | Department of Energy"/>
  </hyperlinks>
  <pageMargins left="0.7" right="0.7" top="0.75" bottom="0.75" header="0.3" footer="0.3"/>
  <pageSetup paperSize="1"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tabColor theme="4"/>
  </sheetPr>
  <dimension ref="A1:AK160"/>
  <sheetViews>
    <sheetView zoomScale="70" zoomScaleNormal="70" workbookViewId="0">
      <pane xSplit="1" topLeftCell="C1" activePane="topRight" state="frozen"/>
      <selection/>
      <selection pane="topRight" activeCell="B8" sqref="B8"/>
    </sheetView>
  </sheetViews>
  <sheetFormatPr defaultColWidth="11.4545454545455" defaultRowHeight="12.5"/>
  <cols>
    <col min="1" max="1" width="66.3636363636364" style="109" customWidth="1"/>
    <col min="2" max="2" width="93.8181818181818" style="109" customWidth="1"/>
    <col min="3" max="3" width="75.1818181818182" style="109" customWidth="1"/>
    <col min="4" max="4" width="11.4545454545455" style="109" customWidth="1"/>
    <col min="5" max="5" width="17.4545454545455" style="109" customWidth="1"/>
    <col min="6" max="7" width="11.4545454545455" style="109" customWidth="1"/>
    <col min="8" max="11" width="12" style="109" customWidth="1"/>
    <col min="12" max="12" width="9.27272727272727" style="109" customWidth="1"/>
    <col min="13" max="13" width="14.5454545454545" style="109" customWidth="1"/>
    <col min="14" max="14" width="9.27272727272727" customWidth="1"/>
    <col min="15" max="15" width="9.27272727272727" style="109" customWidth="1"/>
    <col min="16" max="17" width="7.45454545454545" style="109" customWidth="1"/>
    <col min="19" max="16384" width="11.4545454545455" style="109"/>
  </cols>
  <sheetData>
    <row r="1" spans="1:2">
      <c r="A1" s="238" t="s">
        <v>88</v>
      </c>
      <c r="B1" s="238" t="s">
        <v>89</v>
      </c>
    </row>
    <row r="2" ht="42" customHeight="1" spans="1:7">
      <c r="A2" s="238" t="s">
        <v>90</v>
      </c>
      <c r="B2" s="181" t="s">
        <v>8</v>
      </c>
      <c r="E2" s="221" t="s">
        <v>91</v>
      </c>
      <c r="F2" s="239"/>
      <c r="G2" s="240"/>
    </row>
    <row r="3" ht="42" customHeight="1" spans="1:2">
      <c r="A3" s="238" t="s">
        <v>92</v>
      </c>
      <c r="B3" s="241" t="s">
        <v>93</v>
      </c>
    </row>
    <row r="4" ht="42" customHeight="1" spans="1:3">
      <c r="A4" s="238" t="s">
        <v>94</v>
      </c>
      <c r="B4" s="181" t="s">
        <v>8</v>
      </c>
      <c r="C4" s="180" t="s">
        <v>95</v>
      </c>
    </row>
    <row r="5" ht="23" spans="1:23">
      <c r="A5" s="108" t="s">
        <v>96</v>
      </c>
      <c r="W5" s="238" t="s">
        <v>97</v>
      </c>
    </row>
    <row r="6" ht="15.5" spans="1:1">
      <c r="A6" s="184"/>
    </row>
    <row r="7" ht="13" spans="5:16">
      <c r="E7" s="242"/>
      <c r="G7" s="111"/>
      <c r="H7" s="111"/>
      <c r="I7" s="111"/>
      <c r="J7" s="111"/>
      <c r="K7" s="111"/>
      <c r="L7" s="111"/>
      <c r="M7" s="111"/>
      <c r="N7" s="109"/>
      <c r="P7"/>
    </row>
    <row r="8" ht="22.5" spans="1:16">
      <c r="A8" s="240"/>
      <c r="E8" s="242"/>
      <c r="G8" s="111"/>
      <c r="H8" s="111"/>
      <c r="I8" s="111"/>
      <c r="J8" s="111"/>
      <c r="K8" s="111"/>
      <c r="L8" s="111"/>
      <c r="M8" s="111"/>
      <c r="N8" s="109"/>
      <c r="P8"/>
    </row>
    <row r="9" ht="13" spans="5:16">
      <c r="E9" s="242"/>
      <c r="G9" s="153" t="s">
        <v>12</v>
      </c>
      <c r="H9" s="111"/>
      <c r="I9" s="111"/>
      <c r="J9" s="111"/>
      <c r="K9" s="111"/>
      <c r="L9" s="111"/>
      <c r="M9" s="242"/>
      <c r="N9" s="109"/>
      <c r="P9"/>
    </row>
    <row r="10" ht="26" spans="2:21">
      <c r="B10" s="112" t="s">
        <v>14</v>
      </c>
      <c r="C10" s="113" t="s">
        <v>15</v>
      </c>
      <c r="D10" s="112" t="s">
        <v>16</v>
      </c>
      <c r="E10" s="112" t="s">
        <v>17</v>
      </c>
      <c r="F10" s="114" t="s">
        <v>98</v>
      </c>
      <c r="G10" s="114" t="s">
        <v>99</v>
      </c>
      <c r="H10" s="114" t="s">
        <v>100</v>
      </c>
      <c r="I10" s="265" t="s">
        <v>42</v>
      </c>
      <c r="J10" s="265" t="s">
        <v>101</v>
      </c>
      <c r="K10" s="265" t="s">
        <v>102</v>
      </c>
      <c r="L10" s="114" t="s">
        <v>21</v>
      </c>
      <c r="M10" s="265" t="s">
        <v>103</v>
      </c>
      <c r="N10" s="265" t="s">
        <v>23</v>
      </c>
      <c r="O10" s="265" t="s">
        <v>24</v>
      </c>
      <c r="P10" s="266" t="s">
        <v>28</v>
      </c>
      <c r="Q10" s="114" t="s">
        <v>29</v>
      </c>
      <c r="R10" s="114" t="s">
        <v>30</v>
      </c>
      <c r="U10"/>
    </row>
    <row r="11" ht="25" spans="2:25">
      <c r="B11" s="115" t="s">
        <v>31</v>
      </c>
      <c r="C11" s="115" t="s">
        <v>32</v>
      </c>
      <c r="D11" s="115" t="s">
        <v>33</v>
      </c>
      <c r="E11" s="115" t="s">
        <v>34</v>
      </c>
      <c r="F11" s="116"/>
      <c r="G11" s="116"/>
      <c r="H11" s="116"/>
      <c r="I11" s="267"/>
      <c r="J11" s="116"/>
      <c r="K11" s="116"/>
      <c r="L11" s="116"/>
      <c r="M11" s="267" t="s">
        <v>104</v>
      </c>
      <c r="N11" s="267" t="s">
        <v>104</v>
      </c>
      <c r="O11" s="267" t="s">
        <v>104</v>
      </c>
      <c r="P11" s="116" t="s">
        <v>36</v>
      </c>
      <c r="Q11" s="116"/>
      <c r="R11" s="116"/>
      <c r="U11"/>
      <c r="Y11" s="238" t="s">
        <v>105</v>
      </c>
    </row>
    <row r="12" ht="13" spans="2:21">
      <c r="B12" s="209" t="str">
        <f>B98</f>
        <v>SCOAH2GC01</v>
      </c>
      <c r="C12" s="209" t="str">
        <f>C98</f>
        <v>H2 Production-Coal Gasification</v>
      </c>
      <c r="D12" s="212" t="s">
        <v>106</v>
      </c>
      <c r="E12" s="211"/>
      <c r="F12" s="195">
        <f>1/54.5*100</f>
        <v>1.8348623853211</v>
      </c>
      <c r="G12" s="195">
        <f t="shared" ref="G12:H12" si="0">1/54.5*100</f>
        <v>1.8348623853211</v>
      </c>
      <c r="H12" s="195">
        <f t="shared" si="0"/>
        <v>1.8348623853211</v>
      </c>
      <c r="I12" s="268"/>
      <c r="J12" s="269"/>
      <c r="K12" s="269"/>
      <c r="L12" s="204">
        <v>0.95</v>
      </c>
      <c r="M12" s="198">
        <f>1.35*512</f>
        <v>691.2</v>
      </c>
      <c r="N12" s="198">
        <f>M12*0.95</f>
        <v>656.64</v>
      </c>
      <c r="O12" s="198">
        <f>M12*0.9</f>
        <v>622.08</v>
      </c>
      <c r="P12" s="270">
        <v>40</v>
      </c>
      <c r="Q12" s="293">
        <v>2021</v>
      </c>
      <c r="R12" s="294">
        <v>31.536</v>
      </c>
      <c r="U12"/>
    </row>
    <row r="13" ht="13" spans="2:21">
      <c r="B13" s="212"/>
      <c r="C13" s="212"/>
      <c r="E13" s="212" t="s">
        <v>38</v>
      </c>
      <c r="F13" s="224"/>
      <c r="G13" s="243"/>
      <c r="H13" s="243"/>
      <c r="I13" s="271">
        <f>3.18/33.3</f>
        <v>0.0954954954954955</v>
      </c>
      <c r="J13" s="271">
        <f>I13</f>
        <v>0.0954954954954955</v>
      </c>
      <c r="K13" s="271">
        <f>J13</f>
        <v>0.0954954954954955</v>
      </c>
      <c r="L13" s="212"/>
      <c r="M13" s="272"/>
      <c r="N13" s="273"/>
      <c r="O13" s="273"/>
      <c r="P13" s="274"/>
      <c r="Q13" s="295"/>
      <c r="R13" s="296"/>
      <c r="U13"/>
    </row>
    <row r="14" ht="13" spans="2:21">
      <c r="B14" s="212"/>
      <c r="C14" s="212"/>
      <c r="D14" s="212"/>
      <c r="E14" s="244" t="s">
        <v>84</v>
      </c>
      <c r="F14" s="195"/>
      <c r="G14" s="195"/>
      <c r="H14" s="195"/>
      <c r="I14" s="268">
        <f>'INPUT-Data(EUTIMES-HP)'!R3</f>
        <v>1</v>
      </c>
      <c r="J14" s="271">
        <f>I14</f>
        <v>1</v>
      </c>
      <c r="K14" s="271">
        <f>J14</f>
        <v>1</v>
      </c>
      <c r="L14" s="212"/>
      <c r="M14" s="272"/>
      <c r="N14" s="273"/>
      <c r="O14" s="273"/>
      <c r="P14" s="274"/>
      <c r="Q14" s="295"/>
      <c r="R14" s="296"/>
      <c r="U14"/>
    </row>
    <row r="15" s="190" customFormat="1" ht="13" spans="2:21">
      <c r="B15" s="212"/>
      <c r="C15" s="212"/>
      <c r="D15" s="212"/>
      <c r="E15" s="156" t="s">
        <v>107</v>
      </c>
      <c r="F15" s="195"/>
      <c r="G15" s="195"/>
      <c r="H15" s="195"/>
      <c r="I15" s="268">
        <f>'ReferEMI-NOUSE'!U2</f>
        <v>181.015795795796</v>
      </c>
      <c r="J15" s="269">
        <f>'ReferEMI-NOUSE'!U3</f>
        <v>189.357537537538</v>
      </c>
      <c r="K15" s="269">
        <f>'ReferEMI-NOUSE'!U4</f>
        <v>191.86006006006</v>
      </c>
      <c r="L15" s="212"/>
      <c r="M15" s="272"/>
      <c r="N15" s="273"/>
      <c r="O15" s="273"/>
      <c r="P15" s="274"/>
      <c r="Q15" s="295"/>
      <c r="R15" s="296"/>
      <c r="U15" s="200"/>
    </row>
    <row r="16" s="190" customFormat="1" ht="13" spans="2:21">
      <c r="B16" s="156" t="s">
        <v>108</v>
      </c>
      <c r="C16" s="209"/>
      <c r="D16" s="212"/>
      <c r="E16" s="212"/>
      <c r="F16" s="195"/>
      <c r="G16" s="195"/>
      <c r="H16" s="195"/>
      <c r="I16" s="268"/>
      <c r="J16" s="269"/>
      <c r="K16" s="269"/>
      <c r="L16" s="204"/>
      <c r="M16" s="198"/>
      <c r="N16" s="198"/>
      <c r="O16" s="198"/>
      <c r="P16" s="270"/>
      <c r="Q16" s="293"/>
      <c r="R16" s="294"/>
      <c r="U16" s="200"/>
    </row>
    <row r="17" s="190" customFormat="1" ht="13" spans="2:21">
      <c r="B17" s="156" t="s">
        <v>108</v>
      </c>
      <c r="C17" s="209"/>
      <c r="D17" s="212"/>
      <c r="E17" s="156"/>
      <c r="F17" s="141"/>
      <c r="G17" s="245"/>
      <c r="H17" s="245"/>
      <c r="I17" s="268"/>
      <c r="J17" s="269"/>
      <c r="K17" s="269"/>
      <c r="L17" s="204"/>
      <c r="M17" s="198"/>
      <c r="N17" s="198"/>
      <c r="O17" s="198"/>
      <c r="P17" s="270"/>
      <c r="Q17" s="295"/>
      <c r="R17" s="294"/>
      <c r="U17" s="200"/>
    </row>
    <row r="18" s="190" customFormat="1" ht="13" spans="2:21">
      <c r="B18" s="156" t="s">
        <v>108</v>
      </c>
      <c r="C18" s="209"/>
      <c r="D18" s="212"/>
      <c r="E18" s="211"/>
      <c r="F18" s="245"/>
      <c r="G18" s="245"/>
      <c r="H18" s="245"/>
      <c r="I18" s="275"/>
      <c r="J18" s="276"/>
      <c r="K18" s="276"/>
      <c r="L18" s="204"/>
      <c r="M18" s="198"/>
      <c r="N18" s="198"/>
      <c r="O18" s="198"/>
      <c r="P18" s="270"/>
      <c r="Q18" s="295"/>
      <c r="R18" s="294"/>
      <c r="U18" s="200"/>
    </row>
    <row r="19" ht="13" spans="2:21">
      <c r="B19" s="209" t="str">
        <f>B100</f>
        <v>SCOAH2GCC01</v>
      </c>
      <c r="C19" s="209" t="str">
        <f>C100</f>
        <v>H2 Production-Coal Gasification + Carbon Capture</v>
      </c>
      <c r="D19" s="212" t="s">
        <v>106</v>
      </c>
      <c r="E19" s="211"/>
      <c r="F19" s="195">
        <f>1/51*100</f>
        <v>1.96078431372549</v>
      </c>
      <c r="G19" s="195">
        <f t="shared" ref="G19:H19" si="1">1/51*100</f>
        <v>1.96078431372549</v>
      </c>
      <c r="H19" s="195">
        <f t="shared" si="1"/>
        <v>1.96078431372549</v>
      </c>
      <c r="I19" s="268"/>
      <c r="J19" s="269"/>
      <c r="K19" s="269"/>
      <c r="L19" s="204">
        <v>0.95</v>
      </c>
      <c r="M19" s="198">
        <f>(807+966)/2*1.35</f>
        <v>1196.775</v>
      </c>
      <c r="N19" s="198">
        <f>M19*0.95</f>
        <v>1136.93625</v>
      </c>
      <c r="O19" s="198">
        <f>M19*0.9</f>
        <v>1077.0975</v>
      </c>
      <c r="P19" s="270">
        <v>40</v>
      </c>
      <c r="Q19" s="293">
        <v>2021</v>
      </c>
      <c r="R19" s="294">
        <v>31.536</v>
      </c>
      <c r="U19"/>
    </row>
    <row r="20" ht="13" spans="2:21">
      <c r="B20" s="209"/>
      <c r="C20" s="209"/>
      <c r="D20" s="212" t="s">
        <v>38</v>
      </c>
      <c r="E20" s="211"/>
      <c r="F20" s="243"/>
      <c r="G20" s="243"/>
      <c r="H20" s="243"/>
      <c r="I20" s="268"/>
      <c r="J20" s="269"/>
      <c r="K20" s="269"/>
      <c r="L20" s="204"/>
      <c r="M20" s="198"/>
      <c r="N20" s="198"/>
      <c r="O20" s="198"/>
      <c r="P20" s="270"/>
      <c r="Q20" s="295"/>
      <c r="R20" s="296"/>
      <c r="U20"/>
    </row>
    <row r="21" ht="13" spans="2:21">
      <c r="B21" s="209"/>
      <c r="C21" s="209"/>
      <c r="D21" s="212"/>
      <c r="E21" s="244" t="s">
        <v>84</v>
      </c>
      <c r="F21" s="195"/>
      <c r="G21" s="195"/>
      <c r="H21" s="195"/>
      <c r="I21" s="268">
        <f>'INPUT-Data(EUTIMES-HP)'!R5</f>
        <v>1</v>
      </c>
      <c r="J21" s="269">
        <f>I21</f>
        <v>1</v>
      </c>
      <c r="K21" s="269">
        <f>J21</f>
        <v>1</v>
      </c>
      <c r="L21" s="204"/>
      <c r="M21" s="198"/>
      <c r="N21" s="198"/>
      <c r="O21" s="198"/>
      <c r="P21" s="270"/>
      <c r="Q21" s="295"/>
      <c r="R21" s="296"/>
      <c r="U21"/>
    </row>
    <row r="22" ht="13" spans="2:21">
      <c r="B22" s="212"/>
      <c r="C22" s="212"/>
      <c r="D22" s="212"/>
      <c r="E22" s="156" t="s">
        <v>107</v>
      </c>
      <c r="F22" s="195"/>
      <c r="G22" s="195"/>
      <c r="H22" s="195"/>
      <c r="I22" s="268">
        <f>'ReferEMI-NOUSE'!V2</f>
        <v>45.0454054054054</v>
      </c>
      <c r="J22" s="269">
        <f>'ReferEMI-NOUSE'!V3</f>
        <v>36.7036636636637</v>
      </c>
      <c r="K22" s="269">
        <f>'ReferEMI-NOUSE'!V4</f>
        <v>34.2011411411411</v>
      </c>
      <c r="L22" s="277"/>
      <c r="M22" s="198"/>
      <c r="N22" s="198"/>
      <c r="O22" s="198"/>
      <c r="P22" s="278"/>
      <c r="Q22" s="293"/>
      <c r="R22" s="297"/>
      <c r="U22"/>
    </row>
    <row r="23" ht="13" spans="2:21">
      <c r="B23" s="246" t="s">
        <v>108</v>
      </c>
      <c r="C23" s="247"/>
      <c r="D23" s="248"/>
      <c r="E23" s="249"/>
      <c r="F23" s="250"/>
      <c r="G23" s="250"/>
      <c r="H23" s="250"/>
      <c r="I23" s="279"/>
      <c r="J23" s="280"/>
      <c r="K23" s="280"/>
      <c r="L23" s="277"/>
      <c r="M23" s="281"/>
      <c r="N23" s="281"/>
      <c r="O23" s="281"/>
      <c r="P23" s="278"/>
      <c r="Q23" s="295"/>
      <c r="R23" s="297"/>
      <c r="U23"/>
    </row>
    <row r="24" ht="13" spans="2:37">
      <c r="B24" s="246" t="s">
        <v>108</v>
      </c>
      <c r="C24" s="247"/>
      <c r="D24" s="248"/>
      <c r="E24" s="249"/>
      <c r="F24" s="251"/>
      <c r="G24" s="251"/>
      <c r="H24" s="251"/>
      <c r="I24" s="282"/>
      <c r="J24" s="283"/>
      <c r="K24" s="283"/>
      <c r="L24" s="277"/>
      <c r="M24" s="281"/>
      <c r="N24" s="281"/>
      <c r="O24" s="281"/>
      <c r="P24" s="278"/>
      <c r="Q24" s="295"/>
      <c r="R24" s="297"/>
      <c r="U24"/>
      <c r="AK24" s="109">
        <f>0.4*1.5*1000*365*40</f>
        <v>8760000</v>
      </c>
    </row>
    <row r="25" ht="13" spans="2:21">
      <c r="B25" s="209" t="str">
        <f>B103</f>
        <v>SBIOH2GC01</v>
      </c>
      <c r="C25" s="209" t="str">
        <f>C103</f>
        <v>H2 Production-Biomass Gasification</v>
      </c>
      <c r="D25" s="212" t="s">
        <v>109</v>
      </c>
      <c r="E25" s="211"/>
      <c r="F25" s="195">
        <f>1/54.3*100</f>
        <v>1.84162062615101</v>
      </c>
      <c r="G25" s="195">
        <f>1/57.3*100</f>
        <v>1.74520069808028</v>
      </c>
      <c r="H25" s="195">
        <f>1/64.3*100</f>
        <v>1.5552099533437</v>
      </c>
      <c r="I25" s="268"/>
      <c r="J25" s="269"/>
      <c r="K25" s="269"/>
      <c r="L25" s="204">
        <v>0.95</v>
      </c>
      <c r="M25" s="198">
        <f>(533+1081)/2*1.35</f>
        <v>1089.45</v>
      </c>
      <c r="N25" s="198">
        <f>M25*0.95</f>
        <v>1034.9775</v>
      </c>
      <c r="O25" s="198">
        <f>M25*0.9</f>
        <v>980.505</v>
      </c>
      <c r="P25" s="270">
        <v>40</v>
      </c>
      <c r="Q25" s="293">
        <v>2021</v>
      </c>
      <c r="R25" s="294">
        <v>31.536</v>
      </c>
      <c r="U25"/>
    </row>
    <row r="26" ht="13" spans="2:21">
      <c r="B26" s="209"/>
      <c r="C26" s="209"/>
      <c r="D26" s="252" t="s">
        <v>38</v>
      </c>
      <c r="E26" s="211"/>
      <c r="F26" s="195"/>
      <c r="G26" s="195" t="str">
        <f>IF('INPUT-Data(EUTIMES-HP)'!P7=0,"",'INPUT-Data(EUTIMES-HP)'!P7)</f>
        <v/>
      </c>
      <c r="H26" s="195" t="str">
        <f>IF('INPUT-Data(EUTIMES-HP)'!Q7=0,"",'INPUT-Data(EUTIMES-HP)'!Q7)</f>
        <v/>
      </c>
      <c r="I26" s="268"/>
      <c r="J26" s="269"/>
      <c r="K26" s="269"/>
      <c r="L26" s="204"/>
      <c r="M26" s="198"/>
      <c r="N26" s="198"/>
      <c r="O26" s="198"/>
      <c r="P26" s="270"/>
      <c r="Q26" s="295"/>
      <c r="R26" s="296"/>
      <c r="U26"/>
    </row>
    <row r="27" ht="13" spans="2:21">
      <c r="B27" s="209"/>
      <c r="C27" s="209"/>
      <c r="D27" s="212"/>
      <c r="E27" s="244" t="s">
        <v>84</v>
      </c>
      <c r="F27" s="224"/>
      <c r="G27" s="195"/>
      <c r="H27" s="195"/>
      <c r="I27" s="268">
        <f>'INPUT-Data(EUTIMES-HP)'!R7</f>
        <v>1</v>
      </c>
      <c r="J27" s="269">
        <f>I27</f>
        <v>1</v>
      </c>
      <c r="K27" s="269">
        <f>J27</f>
        <v>1</v>
      </c>
      <c r="L27" s="204"/>
      <c r="M27" s="198"/>
      <c r="N27" s="198"/>
      <c r="O27" s="198"/>
      <c r="P27" s="270"/>
      <c r="Q27" s="295"/>
      <c r="R27" s="296"/>
      <c r="U27"/>
    </row>
    <row r="28" ht="13" spans="2:21">
      <c r="B28" s="212"/>
      <c r="C28" s="212"/>
      <c r="D28" s="212"/>
      <c r="E28" s="156" t="s">
        <v>107</v>
      </c>
      <c r="F28" s="195"/>
      <c r="G28" s="195"/>
      <c r="H28" s="195"/>
      <c r="I28" s="268">
        <f>'ReferEMI-NOUSE'!Y2</f>
        <v>10.8442642642643</v>
      </c>
      <c r="J28" s="269">
        <f>'ReferEMI-NOUSE'!Y3</f>
        <v>5.83921921921922</v>
      </c>
      <c r="K28" s="269">
        <f>'ReferEMI-NOUSE'!Y4</f>
        <v>4.17087087087087</v>
      </c>
      <c r="L28" s="277"/>
      <c r="M28" s="198"/>
      <c r="N28" s="198"/>
      <c r="O28" s="198"/>
      <c r="P28" s="278"/>
      <c r="Q28" s="293"/>
      <c r="R28" s="297"/>
      <c r="U28"/>
    </row>
    <row r="29" ht="13" spans="2:21">
      <c r="B29" s="246" t="s">
        <v>108</v>
      </c>
      <c r="C29" s="247"/>
      <c r="D29" s="248"/>
      <c r="E29" s="249"/>
      <c r="F29" s="253"/>
      <c r="G29" s="251"/>
      <c r="H29" s="251"/>
      <c r="I29" s="279"/>
      <c r="J29" s="280"/>
      <c r="K29" s="280"/>
      <c r="L29" s="277"/>
      <c r="M29" s="281"/>
      <c r="N29" s="281"/>
      <c r="O29" s="281"/>
      <c r="P29" s="278"/>
      <c r="Q29" s="295"/>
      <c r="R29" s="297"/>
      <c r="U29"/>
    </row>
    <row r="30" ht="13" spans="2:21">
      <c r="B30" s="246" t="s">
        <v>108</v>
      </c>
      <c r="C30" s="247"/>
      <c r="D30" s="248"/>
      <c r="E30" s="246"/>
      <c r="F30" s="250"/>
      <c r="G30" s="250"/>
      <c r="H30" s="250"/>
      <c r="I30" s="279"/>
      <c r="J30" s="280"/>
      <c r="K30" s="280"/>
      <c r="L30" s="277"/>
      <c r="M30" s="281"/>
      <c r="N30" s="281"/>
      <c r="O30" s="281"/>
      <c r="P30" s="278"/>
      <c r="Q30" s="295"/>
      <c r="R30" s="297"/>
      <c r="U30"/>
    </row>
    <row r="31" ht="13" spans="2:21">
      <c r="B31" s="209" t="str">
        <f>B104</f>
        <v>SBIOH2GCC01</v>
      </c>
      <c r="C31" s="209" t="str">
        <f>C104</f>
        <v>H2 Production-Biomass Gasification + Carbon Capture</v>
      </c>
      <c r="D31" s="212" t="s">
        <v>109</v>
      </c>
      <c r="E31" s="211"/>
      <c r="F31" s="195">
        <f>1/54.3*100</f>
        <v>1.84162062615101</v>
      </c>
      <c r="G31" s="195">
        <f>1/57.3*100</f>
        <v>1.74520069808028</v>
      </c>
      <c r="H31" s="195">
        <f>1/64.3*100</f>
        <v>1.5552099533437</v>
      </c>
      <c r="I31" s="268"/>
      <c r="J31" s="269"/>
      <c r="K31" s="269"/>
      <c r="L31" s="204">
        <v>0.95</v>
      </c>
      <c r="M31" s="198">
        <f>(1135+1297)/2*1.35</f>
        <v>1641.6</v>
      </c>
      <c r="N31" s="198">
        <f>M31*0.95</f>
        <v>1559.52</v>
      </c>
      <c r="O31" s="198">
        <f>M31*0.9</f>
        <v>1477.44</v>
      </c>
      <c r="P31" s="270">
        <v>40</v>
      </c>
      <c r="Q31" s="293">
        <v>2021</v>
      </c>
      <c r="R31" s="294">
        <v>31.536</v>
      </c>
      <c r="U31"/>
    </row>
    <row r="32" ht="13" spans="2:21">
      <c r="B32" s="209"/>
      <c r="C32" s="209"/>
      <c r="D32" s="212" t="s">
        <v>38</v>
      </c>
      <c r="E32" s="211"/>
      <c r="F32" s="195"/>
      <c r="G32" s="195" t="str">
        <f>IF('INPUT-Data(EUTIMES-HP)'!P9=0,"",'INPUT-Data(EUTIMES-HP)'!P9)</f>
        <v/>
      </c>
      <c r="H32" s="195" t="str">
        <f>IF('INPUT-Data(EUTIMES-HP)'!Q9=0,"",'INPUT-Data(EUTIMES-HP)'!Q9)</f>
        <v/>
      </c>
      <c r="I32" s="268"/>
      <c r="J32" s="269"/>
      <c r="K32" s="269"/>
      <c r="L32" s="204"/>
      <c r="M32" s="198"/>
      <c r="N32" s="198"/>
      <c r="O32" s="198"/>
      <c r="P32" s="270"/>
      <c r="Q32" s="295"/>
      <c r="R32" s="296"/>
      <c r="U32"/>
    </row>
    <row r="33" ht="13" spans="2:21">
      <c r="B33" s="209"/>
      <c r="C33" s="209"/>
      <c r="D33" s="212"/>
      <c r="E33" s="244" t="s">
        <v>84</v>
      </c>
      <c r="F33" s="224"/>
      <c r="G33" s="224"/>
      <c r="H33" s="224"/>
      <c r="I33" s="268">
        <f>'INPUT-Data(EUTIMES-HP)'!R9</f>
        <v>1</v>
      </c>
      <c r="J33" s="269">
        <f>I33</f>
        <v>1</v>
      </c>
      <c r="K33" s="269">
        <f>J33</f>
        <v>1</v>
      </c>
      <c r="L33" s="204"/>
      <c r="M33" s="198"/>
      <c r="N33" s="198"/>
      <c r="O33" s="198"/>
      <c r="P33" s="270"/>
      <c r="Q33" s="295"/>
      <c r="R33" s="296"/>
      <c r="U33"/>
    </row>
    <row r="34" s="190" customFormat="1" ht="13" spans="2:21">
      <c r="B34" s="212" t="s">
        <v>108</v>
      </c>
      <c r="C34" s="212"/>
      <c r="D34" s="212"/>
      <c r="E34" s="156"/>
      <c r="F34" s="195"/>
      <c r="G34" s="195"/>
      <c r="H34" s="195"/>
      <c r="I34" s="268"/>
      <c r="J34" s="269"/>
      <c r="K34" s="269"/>
      <c r="L34" s="204"/>
      <c r="M34" s="198"/>
      <c r="N34" s="198"/>
      <c r="O34" s="198"/>
      <c r="P34" s="270"/>
      <c r="Q34" s="293"/>
      <c r="R34" s="294"/>
      <c r="U34" s="200"/>
    </row>
    <row r="35" s="190" customFormat="1" ht="13" spans="2:21">
      <c r="B35" s="156" t="s">
        <v>108</v>
      </c>
      <c r="C35" s="209"/>
      <c r="D35" s="212"/>
      <c r="E35" s="211"/>
      <c r="F35" s="195"/>
      <c r="G35" s="195"/>
      <c r="H35" s="195"/>
      <c r="I35" s="268"/>
      <c r="J35" s="269"/>
      <c r="K35" s="269"/>
      <c r="L35" s="204"/>
      <c r="M35" s="198"/>
      <c r="N35" s="198"/>
      <c r="O35" s="198"/>
      <c r="P35" s="270"/>
      <c r="Q35" s="295"/>
      <c r="R35" s="294"/>
      <c r="U35" s="200"/>
    </row>
    <row r="36" s="190" customFormat="1" ht="13" spans="2:21">
      <c r="B36" s="254" t="s">
        <v>108</v>
      </c>
      <c r="C36" s="255"/>
      <c r="D36" s="256"/>
      <c r="E36" s="254"/>
      <c r="F36" s="141"/>
      <c r="G36" s="141"/>
      <c r="H36" s="141"/>
      <c r="I36" s="268"/>
      <c r="J36" s="284"/>
      <c r="K36" s="284"/>
      <c r="L36" s="285"/>
      <c r="M36" s="198"/>
      <c r="N36" s="198"/>
      <c r="O36" s="198"/>
      <c r="P36" s="270"/>
      <c r="Q36" s="295"/>
      <c r="R36" s="294"/>
      <c r="U36" s="200"/>
    </row>
    <row r="37" s="190" customFormat="1" ht="13" spans="2:21">
      <c r="B37" s="254" t="s">
        <v>108</v>
      </c>
      <c r="C37" s="209"/>
      <c r="D37" s="212"/>
      <c r="E37" s="211"/>
      <c r="F37" s="195"/>
      <c r="G37" s="195"/>
      <c r="H37" s="195"/>
      <c r="I37" s="268"/>
      <c r="J37" s="269"/>
      <c r="K37" s="269"/>
      <c r="L37" s="204"/>
      <c r="M37" s="198"/>
      <c r="N37" s="198"/>
      <c r="O37" s="198"/>
      <c r="P37" s="270"/>
      <c r="Q37" s="293"/>
      <c r="R37" s="294"/>
      <c r="U37" s="200"/>
    </row>
    <row r="38" s="190" customFormat="1" ht="13" spans="2:21">
      <c r="B38" s="254" t="s">
        <v>108</v>
      </c>
      <c r="C38" s="209"/>
      <c r="D38" s="212"/>
      <c r="E38" s="211"/>
      <c r="F38" s="195"/>
      <c r="G38" s="195"/>
      <c r="H38" s="195"/>
      <c r="I38" s="268"/>
      <c r="J38" s="269"/>
      <c r="K38" s="269"/>
      <c r="L38" s="204"/>
      <c r="M38" s="198"/>
      <c r="N38" s="198"/>
      <c r="O38" s="198"/>
      <c r="P38" s="270"/>
      <c r="Q38" s="295"/>
      <c r="R38" s="294"/>
      <c r="U38" s="200"/>
    </row>
    <row r="39" s="190" customFormat="1" ht="13" spans="2:21">
      <c r="B39" s="254" t="s">
        <v>108</v>
      </c>
      <c r="C39" s="209"/>
      <c r="D39" s="212"/>
      <c r="E39" s="156"/>
      <c r="F39" s="141"/>
      <c r="G39" s="141"/>
      <c r="H39" s="141"/>
      <c r="I39" s="268"/>
      <c r="J39" s="269"/>
      <c r="K39" s="269"/>
      <c r="L39" s="204"/>
      <c r="M39" s="198"/>
      <c r="N39" s="198"/>
      <c r="O39" s="198"/>
      <c r="P39" s="270"/>
      <c r="Q39" s="295"/>
      <c r="R39" s="294"/>
      <c r="U39" s="200"/>
    </row>
    <row r="40" ht="13" spans="2:21">
      <c r="B40" s="257" t="str">
        <f>B107</f>
        <v>SGASH2RC01</v>
      </c>
      <c r="C40" s="257" t="str">
        <f>C107</f>
        <v>H2 Production-Methane Steam Reforming</v>
      </c>
      <c r="D40" s="258" t="s">
        <v>110</v>
      </c>
      <c r="E40" s="259"/>
      <c r="F40" s="195">
        <f>1/76.6*100</f>
        <v>1.30548302872063</v>
      </c>
      <c r="G40" s="195">
        <f t="shared" ref="G40:H40" si="2">1/76.6*100</f>
        <v>1.30548302872063</v>
      </c>
      <c r="H40" s="195">
        <f t="shared" si="2"/>
        <v>1.30548302872063</v>
      </c>
      <c r="I40" s="286"/>
      <c r="J40" s="258"/>
      <c r="K40" s="258"/>
      <c r="L40" s="287">
        <v>0.95</v>
      </c>
      <c r="M40" s="288">
        <f>(371+778)/2*1.35</f>
        <v>775.575</v>
      </c>
      <c r="N40" s="198">
        <f>M40*0.95</f>
        <v>736.79625</v>
      </c>
      <c r="O40" s="198">
        <f>M40*0.9</f>
        <v>698.0175</v>
      </c>
      <c r="P40" s="289">
        <v>40</v>
      </c>
      <c r="Q40" s="293">
        <v>2021</v>
      </c>
      <c r="R40" s="298">
        <v>31.536</v>
      </c>
      <c r="U40"/>
    </row>
    <row r="41" ht="13" spans="2:21">
      <c r="B41" s="257"/>
      <c r="C41" s="257"/>
      <c r="D41" s="258" t="s">
        <v>38</v>
      </c>
      <c r="E41" s="259"/>
      <c r="F41" s="260"/>
      <c r="G41" s="260"/>
      <c r="H41" s="260"/>
      <c r="I41" s="286"/>
      <c r="J41" s="258"/>
      <c r="K41" s="258"/>
      <c r="L41" s="287"/>
      <c r="M41" s="288"/>
      <c r="N41" s="288"/>
      <c r="O41" s="288"/>
      <c r="P41" s="289"/>
      <c r="Q41" s="295"/>
      <c r="R41" s="298"/>
      <c r="U41"/>
    </row>
    <row r="42" ht="13" spans="2:21">
      <c r="B42" s="257"/>
      <c r="C42" s="257"/>
      <c r="D42" s="258"/>
      <c r="E42" s="244" t="s">
        <v>84</v>
      </c>
      <c r="F42" s="261"/>
      <c r="G42" s="261"/>
      <c r="H42" s="261"/>
      <c r="I42" s="290">
        <f>'INPUT-Data(EUTIMES-HP)'!R12</f>
        <v>1</v>
      </c>
      <c r="J42" s="269">
        <f>I42</f>
        <v>1</v>
      </c>
      <c r="K42" s="269">
        <f>J42</f>
        <v>1</v>
      </c>
      <c r="L42" s="287"/>
      <c r="M42" s="288"/>
      <c r="N42" s="288"/>
      <c r="O42" s="288"/>
      <c r="P42" s="289"/>
      <c r="Q42" s="295"/>
      <c r="R42" s="298"/>
      <c r="U42"/>
    </row>
    <row r="43" ht="13" spans="2:21">
      <c r="B43" s="212"/>
      <c r="C43" s="212"/>
      <c r="D43" s="212"/>
      <c r="E43" s="156" t="s">
        <v>107</v>
      </c>
      <c r="F43" s="195"/>
      <c r="G43" s="195"/>
      <c r="H43" s="195"/>
      <c r="I43" s="268">
        <f>'ReferEMI-NOUSE'!W2</f>
        <v>88.4224624624625</v>
      </c>
      <c r="J43" s="269">
        <f>'ReferEMI-NOUSE'!W3</f>
        <v>90.924984984985</v>
      </c>
      <c r="K43" s="269">
        <f>'ReferEMI-NOUSE'!W4</f>
        <v>91.7591591591592</v>
      </c>
      <c r="L43" s="277"/>
      <c r="M43" s="281"/>
      <c r="N43" s="281"/>
      <c r="O43" s="281"/>
      <c r="P43" s="278"/>
      <c r="Q43" s="293"/>
      <c r="R43" s="297"/>
      <c r="U43"/>
    </row>
    <row r="44" ht="13" spans="2:21">
      <c r="B44" s="156" t="s">
        <v>108</v>
      </c>
      <c r="C44" s="209"/>
      <c r="D44" s="212"/>
      <c r="E44" s="211"/>
      <c r="F44" s="195"/>
      <c r="G44" s="195"/>
      <c r="H44" s="195"/>
      <c r="I44" s="268"/>
      <c r="J44" s="269"/>
      <c r="K44" s="269"/>
      <c r="L44" s="204"/>
      <c r="M44" s="198"/>
      <c r="N44" s="198"/>
      <c r="O44" s="198"/>
      <c r="P44" s="270"/>
      <c r="Q44" s="295"/>
      <c r="R44" s="294"/>
      <c r="U44"/>
    </row>
    <row r="45" ht="13" spans="2:21">
      <c r="B45" s="156" t="s">
        <v>108</v>
      </c>
      <c r="C45" s="209"/>
      <c r="D45" s="212"/>
      <c r="E45" s="156"/>
      <c r="F45" s="224"/>
      <c r="G45" s="224"/>
      <c r="H45" s="224"/>
      <c r="I45" s="268"/>
      <c r="J45" s="269"/>
      <c r="K45" s="269"/>
      <c r="L45" s="204"/>
      <c r="M45" s="198"/>
      <c r="N45" s="198"/>
      <c r="O45" s="198"/>
      <c r="P45" s="270"/>
      <c r="Q45" s="295"/>
      <c r="R45" s="294"/>
      <c r="U45"/>
    </row>
    <row r="46" ht="13" spans="2:21">
      <c r="B46" s="257" t="str">
        <f>B109</f>
        <v>SGASH2RCC01</v>
      </c>
      <c r="C46" s="257" t="str">
        <f>C109</f>
        <v>H2 Production-Methane Steam Reforming + Carbon Capture</v>
      </c>
      <c r="D46" s="258" t="s">
        <v>110</v>
      </c>
      <c r="E46" s="259"/>
      <c r="F46" s="195">
        <f>1/77.3*100</f>
        <v>1.29366106080207</v>
      </c>
      <c r="G46" s="195">
        <f t="shared" ref="G46:H46" si="3">1/77.3*100</f>
        <v>1.29366106080207</v>
      </c>
      <c r="H46" s="195">
        <f t="shared" si="3"/>
        <v>1.29366106080207</v>
      </c>
      <c r="I46" s="286"/>
      <c r="J46" s="258"/>
      <c r="K46" s="258"/>
      <c r="L46" s="287">
        <v>0.95</v>
      </c>
      <c r="M46" s="288">
        <f>(696+814)/2*1.35</f>
        <v>1019.25</v>
      </c>
      <c r="N46" s="198">
        <f>M46*0.95</f>
        <v>968.2875</v>
      </c>
      <c r="O46" s="198">
        <f>M46*0.9</f>
        <v>917.325</v>
      </c>
      <c r="P46" s="289">
        <v>40</v>
      </c>
      <c r="Q46" s="293">
        <v>2021</v>
      </c>
      <c r="R46" s="298">
        <v>31.536</v>
      </c>
      <c r="U46"/>
    </row>
    <row r="47" ht="13" spans="2:21">
      <c r="B47" s="257"/>
      <c r="C47" s="257"/>
      <c r="D47" s="258" t="s">
        <v>38</v>
      </c>
      <c r="E47" s="259"/>
      <c r="F47" s="260">
        <f>I49*1000*0.18/(2.77778*10^8)</f>
        <v>2.86488549187539e-5</v>
      </c>
      <c r="G47" s="260">
        <f>F47</f>
        <v>2.86488549187539e-5</v>
      </c>
      <c r="H47" s="260">
        <f>G47</f>
        <v>2.86488549187539e-5</v>
      </c>
      <c r="I47" s="286"/>
      <c r="J47" s="258"/>
      <c r="K47" s="258"/>
      <c r="L47" s="287"/>
      <c r="M47" s="288"/>
      <c r="N47" s="288"/>
      <c r="O47" s="288"/>
      <c r="P47" s="289"/>
      <c r="Q47" s="295"/>
      <c r="R47" s="298"/>
      <c r="U47"/>
    </row>
    <row r="48" ht="13" spans="2:21">
      <c r="B48" s="257"/>
      <c r="C48" s="257"/>
      <c r="D48" s="258"/>
      <c r="E48" s="244" t="s">
        <v>84</v>
      </c>
      <c r="F48" s="261"/>
      <c r="G48" s="261"/>
      <c r="H48" s="261"/>
      <c r="I48" s="290">
        <f>'INPUT-Data(EUTIMES-HP)'!R14</f>
        <v>1</v>
      </c>
      <c r="J48" s="291">
        <f>I48</f>
        <v>1</v>
      </c>
      <c r="K48" s="291">
        <f>J48</f>
        <v>1</v>
      </c>
      <c r="L48" s="287"/>
      <c r="M48" s="288"/>
      <c r="N48" s="288"/>
      <c r="O48" s="288"/>
      <c r="P48" s="289"/>
      <c r="Q48" s="295"/>
      <c r="R48" s="298"/>
      <c r="U48"/>
    </row>
    <row r="49" ht="13" spans="2:21">
      <c r="B49" s="212"/>
      <c r="C49" s="212"/>
      <c r="D49" s="212"/>
      <c r="E49" s="156" t="s">
        <v>107</v>
      </c>
      <c r="F49" s="195"/>
      <c r="G49" s="195"/>
      <c r="H49" s="195"/>
      <c r="I49" s="268">
        <f>'ReferEMI-NOUSE'!X2</f>
        <v>44.2112312312312</v>
      </c>
      <c r="J49" s="269">
        <f>'ReferEMI-NOUSE'!X3</f>
        <v>43.3770570570571</v>
      </c>
      <c r="K49" s="269">
        <f>'ReferEMI-NOUSE'!X4</f>
        <v>43.3770570570571</v>
      </c>
      <c r="L49" s="277"/>
      <c r="M49" s="281"/>
      <c r="N49" s="281"/>
      <c r="O49" s="281"/>
      <c r="P49" s="278"/>
      <c r="Q49" s="293"/>
      <c r="R49" s="297"/>
      <c r="U49"/>
    </row>
    <row r="50" ht="13" spans="2:21">
      <c r="B50" s="156" t="s">
        <v>108</v>
      </c>
      <c r="C50" s="209"/>
      <c r="D50" s="212"/>
      <c r="E50" s="211"/>
      <c r="F50" s="195"/>
      <c r="G50" s="195"/>
      <c r="H50" s="195"/>
      <c r="I50" s="268"/>
      <c r="J50" s="269"/>
      <c r="K50" s="269"/>
      <c r="L50" s="204"/>
      <c r="M50" s="198"/>
      <c r="N50" s="292"/>
      <c r="O50" s="292"/>
      <c r="P50" s="270"/>
      <c r="Q50" s="295"/>
      <c r="R50" s="294"/>
      <c r="U50"/>
    </row>
    <row r="51" ht="13" spans="2:21">
      <c r="B51" s="156" t="s">
        <v>108</v>
      </c>
      <c r="C51" s="209"/>
      <c r="D51" s="212"/>
      <c r="E51" s="156"/>
      <c r="F51" s="224"/>
      <c r="G51" s="224"/>
      <c r="H51" s="224"/>
      <c r="I51" s="268"/>
      <c r="J51" s="269"/>
      <c r="K51" s="269"/>
      <c r="L51" s="204"/>
      <c r="M51" s="198"/>
      <c r="N51" s="198"/>
      <c r="O51" s="198"/>
      <c r="P51" s="270"/>
      <c r="Q51" s="295"/>
      <c r="R51" s="294"/>
      <c r="U51"/>
    </row>
    <row r="52" ht="13" spans="2:21">
      <c r="B52" s="262" t="s">
        <v>108</v>
      </c>
      <c r="C52" s="209"/>
      <c r="D52" s="258"/>
      <c r="E52" s="259"/>
      <c r="F52" s="260"/>
      <c r="G52" s="260"/>
      <c r="H52" s="260"/>
      <c r="I52" s="286"/>
      <c r="J52" s="258"/>
      <c r="K52" s="258"/>
      <c r="L52" s="287"/>
      <c r="M52" s="288"/>
      <c r="N52" s="198"/>
      <c r="O52" s="198"/>
      <c r="P52" s="289"/>
      <c r="Q52" s="293"/>
      <c r="R52" s="298"/>
      <c r="U52"/>
    </row>
    <row r="53" ht="13" spans="2:21">
      <c r="B53" s="262" t="s">
        <v>108</v>
      </c>
      <c r="C53" s="209"/>
      <c r="D53" s="258"/>
      <c r="E53" s="259"/>
      <c r="F53" s="260"/>
      <c r="G53" s="260"/>
      <c r="H53" s="260"/>
      <c r="I53" s="286"/>
      <c r="J53" s="258"/>
      <c r="K53" s="258"/>
      <c r="L53" s="287"/>
      <c r="M53" s="288"/>
      <c r="N53" s="288"/>
      <c r="O53" s="288"/>
      <c r="P53" s="289"/>
      <c r="Q53" s="295"/>
      <c r="R53" s="298"/>
      <c r="U53"/>
    </row>
    <row r="54" ht="13" spans="2:21">
      <c r="B54" s="262" t="s">
        <v>108</v>
      </c>
      <c r="C54" s="209"/>
      <c r="D54" s="258"/>
      <c r="E54" s="262"/>
      <c r="F54" s="261"/>
      <c r="G54" s="261"/>
      <c r="H54" s="261"/>
      <c r="I54" s="290"/>
      <c r="J54" s="291"/>
      <c r="K54" s="291"/>
      <c r="L54" s="287"/>
      <c r="M54" s="288"/>
      <c r="N54" s="288"/>
      <c r="O54" s="288"/>
      <c r="P54" s="289"/>
      <c r="Q54" s="295"/>
      <c r="R54" s="298"/>
      <c r="U54"/>
    </row>
    <row r="55" ht="13" spans="2:21">
      <c r="B55" s="262" t="s">
        <v>108</v>
      </c>
      <c r="C55" s="209"/>
      <c r="D55" s="212"/>
      <c r="E55" s="211"/>
      <c r="F55" s="195"/>
      <c r="G55" s="195"/>
      <c r="H55" s="195"/>
      <c r="I55" s="268"/>
      <c r="J55" s="269"/>
      <c r="K55" s="269"/>
      <c r="L55" s="204"/>
      <c r="M55" s="288"/>
      <c r="N55" s="198"/>
      <c r="O55" s="198"/>
      <c r="P55" s="270"/>
      <c r="Q55" s="293"/>
      <c r="R55" s="294"/>
      <c r="U55"/>
    </row>
    <row r="56" ht="13" spans="2:21">
      <c r="B56" s="262" t="s">
        <v>108</v>
      </c>
      <c r="C56" s="209"/>
      <c r="D56" s="263"/>
      <c r="E56" s="211"/>
      <c r="F56" s="195"/>
      <c r="G56" s="195"/>
      <c r="H56" s="195"/>
      <c r="I56" s="268"/>
      <c r="J56" s="269"/>
      <c r="K56" s="269"/>
      <c r="L56" s="204"/>
      <c r="M56" s="198"/>
      <c r="N56" s="198"/>
      <c r="O56" s="198"/>
      <c r="P56" s="270"/>
      <c r="Q56" s="295"/>
      <c r="R56" s="294"/>
      <c r="U56"/>
    </row>
    <row r="57" ht="13" spans="2:21">
      <c r="B57" s="262" t="s">
        <v>108</v>
      </c>
      <c r="C57" s="209"/>
      <c r="D57" s="212"/>
      <c r="E57" s="156"/>
      <c r="F57" s="224"/>
      <c r="G57" s="224"/>
      <c r="H57" s="224"/>
      <c r="I57" s="268"/>
      <c r="J57" s="269"/>
      <c r="K57" s="269"/>
      <c r="L57" s="204"/>
      <c r="M57" s="198"/>
      <c r="N57" s="198"/>
      <c r="O57" s="198"/>
      <c r="P57" s="270"/>
      <c r="Q57" s="295"/>
      <c r="R57" s="294"/>
      <c r="U57"/>
    </row>
    <row r="58" ht="13" spans="2:21">
      <c r="B58" s="262" t="s">
        <v>108</v>
      </c>
      <c r="C58" s="209"/>
      <c r="D58" s="258"/>
      <c r="E58" s="259"/>
      <c r="F58" s="260"/>
      <c r="G58" s="260"/>
      <c r="H58" s="260"/>
      <c r="I58" s="286"/>
      <c r="J58" s="258"/>
      <c r="K58" s="258"/>
      <c r="L58" s="287"/>
      <c r="M58" s="288"/>
      <c r="N58" s="198"/>
      <c r="O58" s="198"/>
      <c r="P58" s="289"/>
      <c r="Q58" s="293"/>
      <c r="R58" s="298"/>
      <c r="U58"/>
    </row>
    <row r="59" ht="13" spans="2:21">
      <c r="B59" s="262" t="s">
        <v>108</v>
      </c>
      <c r="C59" s="209"/>
      <c r="D59" s="263"/>
      <c r="E59" s="259"/>
      <c r="F59" s="260"/>
      <c r="G59" s="260"/>
      <c r="H59" s="260"/>
      <c r="I59" s="286"/>
      <c r="J59" s="258"/>
      <c r="K59" s="258"/>
      <c r="L59" s="287"/>
      <c r="M59" s="288"/>
      <c r="N59" s="288"/>
      <c r="O59" s="288"/>
      <c r="P59" s="289"/>
      <c r="Q59" s="295"/>
      <c r="R59" s="298"/>
      <c r="U59"/>
    </row>
    <row r="60" ht="13" spans="2:21">
      <c r="B60" s="262" t="s">
        <v>108</v>
      </c>
      <c r="C60" s="209"/>
      <c r="D60" s="258"/>
      <c r="E60" s="262"/>
      <c r="F60" s="261"/>
      <c r="G60" s="261"/>
      <c r="H60" s="261"/>
      <c r="I60" s="290"/>
      <c r="J60" s="291"/>
      <c r="K60" s="291"/>
      <c r="L60" s="287"/>
      <c r="M60" s="288"/>
      <c r="N60" s="288"/>
      <c r="O60" s="288"/>
      <c r="P60" s="289"/>
      <c r="Q60" s="295"/>
      <c r="R60" s="298"/>
      <c r="U60"/>
    </row>
    <row r="61" ht="13" spans="2:21">
      <c r="B61" s="156" t="s">
        <v>108</v>
      </c>
      <c r="C61" s="209"/>
      <c r="D61" s="212"/>
      <c r="E61" s="211"/>
      <c r="F61" s="245"/>
      <c r="G61" s="195"/>
      <c r="H61" s="195"/>
      <c r="I61" s="268"/>
      <c r="J61" s="269"/>
      <c r="K61" s="269"/>
      <c r="L61" s="204"/>
      <c r="M61" s="198"/>
      <c r="N61" s="198"/>
      <c r="O61" s="198"/>
      <c r="P61" s="270"/>
      <c r="Q61" s="293"/>
      <c r="R61" s="294"/>
      <c r="U61"/>
    </row>
    <row r="62" ht="13" spans="2:21">
      <c r="B62" s="156" t="s">
        <v>108</v>
      </c>
      <c r="C62" s="209"/>
      <c r="D62" s="264"/>
      <c r="E62" s="211"/>
      <c r="F62" s="195"/>
      <c r="G62" s="195"/>
      <c r="H62" s="195"/>
      <c r="I62" s="268"/>
      <c r="J62" s="269"/>
      <c r="K62" s="269"/>
      <c r="L62" s="204"/>
      <c r="M62" s="198"/>
      <c r="N62" s="198"/>
      <c r="O62" s="198"/>
      <c r="P62" s="270"/>
      <c r="Q62" s="295"/>
      <c r="R62" s="294"/>
      <c r="U62"/>
    </row>
    <row r="63" ht="13" spans="2:21">
      <c r="B63" s="156" t="s">
        <v>108</v>
      </c>
      <c r="C63" s="209"/>
      <c r="D63" s="212"/>
      <c r="E63" s="156"/>
      <c r="F63" s="224"/>
      <c r="G63" s="224"/>
      <c r="H63" s="224"/>
      <c r="I63" s="268"/>
      <c r="J63" s="269"/>
      <c r="K63" s="269"/>
      <c r="L63" s="204"/>
      <c r="M63" s="198"/>
      <c r="N63" s="198"/>
      <c r="O63" s="198"/>
      <c r="P63" s="270"/>
      <c r="Q63" s="295"/>
      <c r="R63" s="294"/>
      <c r="U63"/>
    </row>
    <row r="64" ht="13" spans="2:21">
      <c r="B64" s="156" t="s">
        <v>108</v>
      </c>
      <c r="C64" s="209"/>
      <c r="D64" s="258"/>
      <c r="E64" s="259"/>
      <c r="F64" s="260"/>
      <c r="G64" s="260"/>
      <c r="H64" s="260"/>
      <c r="I64" s="286"/>
      <c r="J64" s="258"/>
      <c r="K64" s="258"/>
      <c r="L64" s="287"/>
      <c r="M64" s="288"/>
      <c r="N64" s="288"/>
      <c r="O64" s="288"/>
      <c r="P64" s="289"/>
      <c r="Q64" s="293"/>
      <c r="R64" s="298"/>
      <c r="U64"/>
    </row>
    <row r="65" ht="13" spans="2:21">
      <c r="B65" s="156" t="s">
        <v>108</v>
      </c>
      <c r="C65" s="209"/>
      <c r="D65" s="258"/>
      <c r="E65" s="259"/>
      <c r="F65" s="260"/>
      <c r="G65" s="260"/>
      <c r="H65" s="260"/>
      <c r="I65" s="286"/>
      <c r="J65" s="258"/>
      <c r="K65" s="258"/>
      <c r="L65" s="287"/>
      <c r="M65" s="288"/>
      <c r="N65" s="288"/>
      <c r="O65" s="288"/>
      <c r="P65" s="289"/>
      <c r="Q65" s="295"/>
      <c r="R65" s="298"/>
      <c r="U65"/>
    </row>
    <row r="66" ht="13" spans="2:21">
      <c r="B66" s="156" t="s">
        <v>108</v>
      </c>
      <c r="C66" s="209"/>
      <c r="D66" s="258"/>
      <c r="E66" s="262"/>
      <c r="F66" s="261"/>
      <c r="G66" s="261"/>
      <c r="H66" s="261"/>
      <c r="I66" s="290"/>
      <c r="J66" s="291"/>
      <c r="K66" s="291"/>
      <c r="L66" s="287"/>
      <c r="M66" s="288"/>
      <c r="N66" s="288"/>
      <c r="O66" s="288"/>
      <c r="P66" s="289"/>
      <c r="Q66" s="295"/>
      <c r="R66" s="298"/>
      <c r="U66"/>
    </row>
    <row r="67" ht="13" spans="2:21">
      <c r="B67" s="156" t="s">
        <v>108</v>
      </c>
      <c r="C67" s="209"/>
      <c r="D67" s="212"/>
      <c r="E67" s="190"/>
      <c r="F67" s="195"/>
      <c r="G67" s="195"/>
      <c r="H67" s="195"/>
      <c r="I67" s="328"/>
      <c r="J67" s="212"/>
      <c r="K67" s="212"/>
      <c r="L67" s="204"/>
      <c r="M67" s="198"/>
      <c r="N67" s="198"/>
      <c r="O67" s="198"/>
      <c r="P67" s="270"/>
      <c r="Q67" s="293"/>
      <c r="R67" s="294"/>
      <c r="U67"/>
    </row>
    <row r="68" ht="13" spans="2:21">
      <c r="B68" s="156" t="s">
        <v>108</v>
      </c>
      <c r="C68" s="209"/>
      <c r="D68" s="212"/>
      <c r="E68" s="212"/>
      <c r="F68" s="195"/>
      <c r="G68" s="195"/>
      <c r="H68" s="195"/>
      <c r="I68" s="328"/>
      <c r="J68" s="212"/>
      <c r="K68" s="212"/>
      <c r="L68" s="204"/>
      <c r="M68" s="198"/>
      <c r="N68" s="198"/>
      <c r="O68" s="198"/>
      <c r="P68" s="329"/>
      <c r="Q68" s="295"/>
      <c r="R68" s="294"/>
      <c r="U68"/>
    </row>
    <row r="69" ht="13" spans="2:21">
      <c r="B69" s="156" t="s">
        <v>108</v>
      </c>
      <c r="C69" s="255"/>
      <c r="D69" s="256"/>
      <c r="E69" s="254"/>
      <c r="F69" s="141"/>
      <c r="G69" s="141"/>
      <c r="H69" s="141"/>
      <c r="I69" s="268"/>
      <c r="J69" s="284"/>
      <c r="K69" s="284"/>
      <c r="L69" s="285"/>
      <c r="M69" s="198"/>
      <c r="N69" s="198"/>
      <c r="O69" s="198"/>
      <c r="P69" s="330"/>
      <c r="Q69" s="295"/>
      <c r="R69" s="294"/>
      <c r="U69"/>
    </row>
    <row r="70" ht="14.5" spans="2:21">
      <c r="B70" s="299" t="s">
        <v>108</v>
      </c>
      <c r="C70" s="299"/>
      <c r="D70" s="300"/>
      <c r="E70" s="301"/>
      <c r="F70" s="302"/>
      <c r="G70" s="302"/>
      <c r="H70" s="302"/>
      <c r="I70" s="331"/>
      <c r="J70" s="302"/>
      <c r="K70" s="302"/>
      <c r="L70" s="332"/>
      <c r="M70" s="333"/>
      <c r="N70" s="333"/>
      <c r="O70" s="333"/>
      <c r="P70" s="334"/>
      <c r="Q70" s="350"/>
      <c r="R70" s="351"/>
      <c r="U70"/>
    </row>
    <row r="71" ht="14.5" spans="2:21">
      <c r="B71" s="300" t="s">
        <v>108</v>
      </c>
      <c r="C71" s="300"/>
      <c r="D71" s="300"/>
      <c r="E71" s="299"/>
      <c r="F71" s="302"/>
      <c r="G71" s="302"/>
      <c r="H71" s="302"/>
      <c r="I71" s="331"/>
      <c r="J71" s="302"/>
      <c r="K71" s="302"/>
      <c r="L71" s="332"/>
      <c r="M71" s="333"/>
      <c r="N71" s="333"/>
      <c r="O71" s="333"/>
      <c r="P71" s="334"/>
      <c r="Q71" s="350"/>
      <c r="R71" s="351"/>
      <c r="U71"/>
    </row>
    <row r="72" ht="13" spans="2:21">
      <c r="B72" s="303" t="str">
        <f>B117</f>
        <v>SELCH2EC01</v>
      </c>
      <c r="C72" s="303" t="str">
        <f>C117</f>
        <v>H2 Production-Alkaline Electrolyser</v>
      </c>
      <c r="D72" s="304" t="s">
        <v>38</v>
      </c>
      <c r="E72" s="305"/>
      <c r="F72" s="269">
        <f>1/67*100</f>
        <v>1.49253731343284</v>
      </c>
      <c r="G72" s="269">
        <f>1/68*100</f>
        <v>1.47058823529412</v>
      </c>
      <c r="H72" s="269">
        <f>1/75*100</f>
        <v>1.33333333333333</v>
      </c>
      <c r="I72" s="331"/>
      <c r="J72" s="302"/>
      <c r="K72" s="302"/>
      <c r="L72" s="332">
        <v>0.95</v>
      </c>
      <c r="M72" s="333">
        <f>1.35*562</f>
        <v>758.7</v>
      </c>
      <c r="N72" s="198">
        <f>M72*0.95</f>
        <v>720.765</v>
      </c>
      <c r="O72" s="198">
        <f>M72*0.9</f>
        <v>682.83</v>
      </c>
      <c r="P72" s="335">
        <v>9</v>
      </c>
      <c r="Q72" s="350">
        <v>2021</v>
      </c>
      <c r="R72" s="351">
        <v>31.536</v>
      </c>
      <c r="U72"/>
    </row>
    <row r="73" ht="13" spans="2:21">
      <c r="B73" s="303"/>
      <c r="C73" s="303"/>
      <c r="D73" s="304"/>
      <c r="E73" s="244" t="s">
        <v>84</v>
      </c>
      <c r="F73" s="302"/>
      <c r="G73" s="302"/>
      <c r="H73" s="302"/>
      <c r="I73" s="331">
        <f>'INPUT-Data(EUTIMES-HP)'!R22</f>
        <v>1</v>
      </c>
      <c r="J73" s="302">
        <f>I73</f>
        <v>1</v>
      </c>
      <c r="K73" s="302">
        <f>J73</f>
        <v>1</v>
      </c>
      <c r="L73" s="332"/>
      <c r="M73" s="333"/>
      <c r="N73" s="288"/>
      <c r="O73" s="288"/>
      <c r="P73" s="336"/>
      <c r="Q73" s="350"/>
      <c r="R73" s="351"/>
      <c r="U73"/>
    </row>
    <row r="74" ht="13" spans="2:21">
      <c r="B74" s="212"/>
      <c r="C74" s="212"/>
      <c r="D74" s="212"/>
      <c r="E74" s="156"/>
      <c r="F74" s="269"/>
      <c r="G74" s="269"/>
      <c r="H74" s="269"/>
      <c r="I74" s="337"/>
      <c r="J74" s="269"/>
      <c r="K74" s="269"/>
      <c r="L74" s="277"/>
      <c r="M74" s="338"/>
      <c r="N74" s="338"/>
      <c r="O74" s="338"/>
      <c r="P74" s="339"/>
      <c r="Q74" s="352"/>
      <c r="R74" s="353"/>
      <c r="U74"/>
    </row>
    <row r="75" ht="13" spans="2:21">
      <c r="B75" s="306"/>
      <c r="C75" s="306"/>
      <c r="D75" s="252"/>
      <c r="E75" s="306"/>
      <c r="F75" s="307"/>
      <c r="G75" s="307"/>
      <c r="H75" s="307"/>
      <c r="I75" s="252"/>
      <c r="J75" s="252"/>
      <c r="K75" s="252"/>
      <c r="L75" s="340"/>
      <c r="M75" s="341"/>
      <c r="N75" s="341"/>
      <c r="O75" s="341"/>
      <c r="P75" s="342"/>
      <c r="Q75" s="342"/>
      <c r="R75" s="354"/>
      <c r="S75" s="252"/>
      <c r="T75" s="252"/>
      <c r="U75" s="355"/>
    </row>
    <row r="76" ht="13" spans="2:21">
      <c r="B76" s="306"/>
      <c r="C76" s="306"/>
      <c r="D76" s="252"/>
      <c r="E76" s="306"/>
      <c r="F76" s="307"/>
      <c r="G76" s="307"/>
      <c r="H76" s="307"/>
      <c r="I76" s="307"/>
      <c r="J76" s="307"/>
      <c r="K76" s="307"/>
      <c r="L76" s="340"/>
      <c r="M76" s="341"/>
      <c r="N76" s="341"/>
      <c r="O76" s="341"/>
      <c r="P76" s="342"/>
      <c r="Q76" s="342"/>
      <c r="R76" s="354"/>
      <c r="S76" s="252"/>
      <c r="T76" s="252"/>
      <c r="U76" s="355"/>
    </row>
    <row r="77" ht="13" spans="2:21">
      <c r="B77" s="252"/>
      <c r="C77" s="252"/>
      <c r="D77" s="252"/>
      <c r="E77" s="306"/>
      <c r="F77" s="307"/>
      <c r="G77" s="307"/>
      <c r="H77" s="307"/>
      <c r="I77" s="307"/>
      <c r="J77" s="307"/>
      <c r="K77" s="307"/>
      <c r="L77" s="340"/>
      <c r="M77" s="341"/>
      <c r="N77" s="341"/>
      <c r="O77" s="341"/>
      <c r="P77" s="342"/>
      <c r="Q77" s="342"/>
      <c r="R77" s="354"/>
      <c r="S77" s="252"/>
      <c r="T77" s="252"/>
      <c r="U77" s="355"/>
    </row>
    <row r="78" ht="13" spans="2:21">
      <c r="B78" s="306"/>
      <c r="C78" s="306"/>
      <c r="D78" s="308"/>
      <c r="E78" s="306"/>
      <c r="F78" s="307"/>
      <c r="G78" s="307"/>
      <c r="H78" s="307"/>
      <c r="I78" s="307"/>
      <c r="J78" s="307"/>
      <c r="K78" s="307"/>
      <c r="L78" s="340"/>
      <c r="M78" s="341"/>
      <c r="N78" s="341"/>
      <c r="O78" s="341"/>
      <c r="P78" s="342"/>
      <c r="Q78" s="342"/>
      <c r="R78" s="354"/>
      <c r="S78" s="252"/>
      <c r="T78" s="252"/>
      <c r="U78" s="355"/>
    </row>
    <row r="79" ht="13" spans="2:21">
      <c r="B79" s="306"/>
      <c r="C79" s="306"/>
      <c r="D79" s="252"/>
      <c r="E79" s="306"/>
      <c r="F79" s="307"/>
      <c r="G79" s="307"/>
      <c r="H79" s="307"/>
      <c r="I79" s="307"/>
      <c r="J79" s="307"/>
      <c r="K79" s="307"/>
      <c r="L79" s="340"/>
      <c r="M79" s="341"/>
      <c r="N79" s="341"/>
      <c r="O79" s="341"/>
      <c r="P79" s="343"/>
      <c r="Q79" s="342"/>
      <c r="R79" s="354"/>
      <c r="S79" s="252"/>
      <c r="T79" s="252"/>
      <c r="U79" s="355"/>
    </row>
    <row r="80" ht="13" spans="2:21">
      <c r="B80" s="252"/>
      <c r="C80" s="252"/>
      <c r="D80" s="252"/>
      <c r="E80" s="306"/>
      <c r="F80" s="307"/>
      <c r="G80" s="307"/>
      <c r="H80" s="307"/>
      <c r="I80" s="307"/>
      <c r="J80" s="307"/>
      <c r="K80" s="307"/>
      <c r="L80" s="340"/>
      <c r="M80" s="341"/>
      <c r="N80" s="341"/>
      <c r="O80" s="341"/>
      <c r="P80" s="342"/>
      <c r="Q80" s="342"/>
      <c r="R80" s="354"/>
      <c r="S80" s="252"/>
      <c r="T80" s="252"/>
      <c r="U80" s="355"/>
    </row>
    <row r="81" spans="2:21">
      <c r="B81" s="306"/>
      <c r="C81" s="306"/>
      <c r="D81" s="252"/>
      <c r="E81" s="306"/>
      <c r="F81" s="307"/>
      <c r="G81" s="307"/>
      <c r="H81" s="307"/>
      <c r="I81" s="307"/>
      <c r="J81" s="307"/>
      <c r="K81" s="307"/>
      <c r="L81" s="307"/>
      <c r="M81" s="340"/>
      <c r="N81" s="341"/>
      <c r="O81" s="341"/>
      <c r="P81" s="341"/>
      <c r="Q81" s="343"/>
      <c r="R81" s="343"/>
      <c r="S81" s="356"/>
      <c r="T81" s="252"/>
      <c r="U81" s="355"/>
    </row>
    <row r="82" spans="2:21">
      <c r="B82" s="306"/>
      <c r="C82" s="306"/>
      <c r="D82" s="252"/>
      <c r="E82" s="306"/>
      <c r="F82" s="307"/>
      <c r="G82" s="307"/>
      <c r="H82" s="307"/>
      <c r="I82" s="307"/>
      <c r="J82" s="307"/>
      <c r="K82" s="307"/>
      <c r="L82" s="307"/>
      <c r="M82" s="340"/>
      <c r="N82" s="341"/>
      <c r="O82" s="341"/>
      <c r="P82" s="341"/>
      <c r="Q82" s="341"/>
      <c r="R82" s="343"/>
      <c r="S82" s="356"/>
      <c r="T82" s="355"/>
      <c r="U82" s="252"/>
    </row>
    <row r="83" spans="1:2">
      <c r="A83" s="190"/>
      <c r="B83" s="191"/>
    </row>
    <row r="84" spans="1:13">
      <c r="A84" s="190"/>
      <c r="B84" s="191"/>
      <c r="C84" s="191"/>
      <c r="D84" s="191"/>
      <c r="E84" s="309"/>
      <c r="F84" s="309"/>
      <c r="G84" s="309"/>
      <c r="H84" s="309"/>
      <c r="I84" s="309"/>
      <c r="J84" s="309"/>
      <c r="K84" s="309"/>
      <c r="L84" s="344"/>
      <c r="M84" s="313"/>
    </row>
    <row r="85" s="233" customFormat="1" ht="13" spans="2:18">
      <c r="B85" s="310"/>
      <c r="C85" s="310"/>
      <c r="D85" s="311"/>
      <c r="E85" s="311"/>
      <c r="F85" s="311"/>
      <c r="G85" s="311"/>
      <c r="H85" s="311"/>
      <c r="I85" s="311"/>
      <c r="J85" s="311"/>
      <c r="K85" s="311"/>
      <c r="L85" s="310"/>
      <c r="M85" s="310"/>
      <c r="N85" s="311"/>
      <c r="O85" s="311"/>
      <c r="P85" s="311"/>
      <c r="R85" s="357"/>
    </row>
    <row r="86" s="212" customFormat="1" ht="13" spans="2:18">
      <c r="B86" s="312"/>
      <c r="C86" s="312"/>
      <c r="D86" s="312"/>
      <c r="E86" s="312"/>
      <c r="F86" s="312"/>
      <c r="G86" s="312"/>
      <c r="H86" s="312"/>
      <c r="I86" s="312"/>
      <c r="J86" s="312"/>
      <c r="K86" s="312"/>
      <c r="L86" s="312"/>
      <c r="M86" s="312"/>
      <c r="N86" s="312"/>
      <c r="O86" s="312"/>
      <c r="P86" s="312"/>
      <c r="Q86" s="312"/>
      <c r="R86" s="203"/>
    </row>
    <row r="87" s="212" customFormat="1" spans="2:18">
      <c r="B87" s="211"/>
      <c r="C87" s="211"/>
      <c r="D87" s="211"/>
      <c r="E87" s="309"/>
      <c r="F87" s="313"/>
      <c r="G87" s="313"/>
      <c r="H87" s="314"/>
      <c r="I87" s="345"/>
      <c r="J87" s="345"/>
      <c r="K87" s="345"/>
      <c r="L87" s="345"/>
      <c r="M87" s="314"/>
      <c r="O87" s="346"/>
      <c r="P87" s="313"/>
      <c r="Q87" s="203"/>
      <c r="R87" s="203"/>
    </row>
    <row r="88" s="212" customFormat="1" spans="2:18">
      <c r="B88" s="211"/>
      <c r="C88" s="211"/>
      <c r="D88" s="211"/>
      <c r="E88" s="315"/>
      <c r="F88" s="309"/>
      <c r="G88" s="309"/>
      <c r="H88" s="314"/>
      <c r="I88" s="314"/>
      <c r="J88" s="314"/>
      <c r="K88" s="314"/>
      <c r="L88" s="344"/>
      <c r="M88" s="314"/>
      <c r="N88" s="346"/>
      <c r="O88" s="346"/>
      <c r="P88" s="313"/>
      <c r="Q88" s="203"/>
      <c r="R88" s="358"/>
    </row>
    <row r="89" s="212" customFormat="1" spans="2:18">
      <c r="B89" s="211"/>
      <c r="C89" s="211"/>
      <c r="D89" s="211"/>
      <c r="E89" s="315"/>
      <c r="F89" s="309"/>
      <c r="G89" s="309"/>
      <c r="H89" s="314"/>
      <c r="I89" s="314"/>
      <c r="J89" s="314"/>
      <c r="K89" s="314"/>
      <c r="L89" s="344"/>
      <c r="M89" s="314"/>
      <c r="N89" s="346"/>
      <c r="O89" s="346"/>
      <c r="P89" s="313"/>
      <c r="Q89" s="203"/>
      <c r="R89" s="358"/>
    </row>
    <row r="90" s="212" customFormat="1" spans="2:18">
      <c r="B90" s="211"/>
      <c r="C90" s="211"/>
      <c r="D90" s="211"/>
      <c r="E90" s="211"/>
      <c r="F90" s="316"/>
      <c r="G90" s="211"/>
      <c r="H90" s="211"/>
      <c r="I90" s="211"/>
      <c r="J90" s="211"/>
      <c r="K90" s="211"/>
      <c r="L90" s="211"/>
      <c r="M90" s="211"/>
      <c r="N90" s="211"/>
      <c r="O90" s="211"/>
      <c r="P90" s="211"/>
      <c r="Q90" s="211"/>
      <c r="R90" s="203"/>
    </row>
    <row r="91" s="212" customFormat="1" spans="2:18">
      <c r="B91" s="211"/>
      <c r="C91" s="211"/>
      <c r="D91" s="211"/>
      <c r="E91" s="309"/>
      <c r="F91" s="313"/>
      <c r="G91" s="309"/>
      <c r="H91" s="314"/>
      <c r="I91" s="314"/>
      <c r="J91" s="314"/>
      <c r="K91" s="314"/>
      <c r="L91" s="344"/>
      <c r="M91" s="346"/>
      <c r="N91" s="203"/>
      <c r="O91" s="203"/>
      <c r="R91" s="203"/>
    </row>
    <row r="92" s="212" customFormat="1" ht="13" spans="2:18">
      <c r="B92" s="211"/>
      <c r="C92" s="211"/>
      <c r="D92" s="264"/>
      <c r="E92" s="309"/>
      <c r="F92" s="313"/>
      <c r="G92" s="309"/>
      <c r="H92" s="314"/>
      <c r="I92" s="314"/>
      <c r="J92" s="314"/>
      <c r="K92" s="314"/>
      <c r="L92" s="344"/>
      <c r="M92" s="346"/>
      <c r="N92" s="203"/>
      <c r="O92" s="203"/>
      <c r="R92" s="203"/>
    </row>
    <row r="93" s="212" customFormat="1" spans="2:18">
      <c r="B93" s="211"/>
      <c r="C93" s="211"/>
      <c r="D93" s="211"/>
      <c r="E93" s="309"/>
      <c r="F93" s="309"/>
      <c r="G93" s="309"/>
      <c r="H93" s="309"/>
      <c r="I93" s="309"/>
      <c r="J93" s="309"/>
      <c r="K93" s="309"/>
      <c r="L93" s="344"/>
      <c r="M93" s="313"/>
      <c r="N93" s="203"/>
      <c r="R93" s="203"/>
    </row>
    <row r="94" spans="1:13">
      <c r="A94" s="190"/>
      <c r="B94" s="191"/>
      <c r="C94" s="191"/>
      <c r="D94" s="191"/>
      <c r="E94" s="309"/>
      <c r="F94" s="309"/>
      <c r="G94" s="309"/>
      <c r="H94" s="313"/>
      <c r="I94" s="309"/>
      <c r="J94" s="309"/>
      <c r="K94" s="309"/>
      <c r="L94" s="344"/>
      <c r="M94" s="313"/>
    </row>
    <row r="95" ht="13" spans="1:8">
      <c r="A95" s="152" t="s">
        <v>45</v>
      </c>
      <c r="B95" s="152"/>
      <c r="C95" s="153"/>
      <c r="D95" s="153"/>
      <c r="E95" s="153"/>
      <c r="F95" s="153"/>
      <c r="G95" s="153"/>
      <c r="H95" s="153"/>
    </row>
    <row r="96" ht="13" spans="1:8">
      <c r="A96" s="113" t="s">
        <v>46</v>
      </c>
      <c r="B96" s="113" t="s">
        <v>14</v>
      </c>
      <c r="C96" s="113" t="s">
        <v>47</v>
      </c>
      <c r="D96" s="113" t="s">
        <v>48</v>
      </c>
      <c r="E96" s="113" t="s">
        <v>49</v>
      </c>
      <c r="F96" s="113" t="s">
        <v>50</v>
      </c>
      <c r="G96" s="113" t="s">
        <v>51</v>
      </c>
      <c r="H96" s="113" t="s">
        <v>52</v>
      </c>
    </row>
    <row r="97" ht="25" spans="1:12">
      <c r="A97" s="154" t="s">
        <v>53</v>
      </c>
      <c r="B97" s="154" t="s">
        <v>54</v>
      </c>
      <c r="C97" s="154" t="s">
        <v>32</v>
      </c>
      <c r="D97" s="154" t="s">
        <v>55</v>
      </c>
      <c r="E97" s="154" t="s">
        <v>56</v>
      </c>
      <c r="F97" s="154" t="s">
        <v>57</v>
      </c>
      <c r="G97" s="154" t="s">
        <v>58</v>
      </c>
      <c r="H97" s="154" t="s">
        <v>59</v>
      </c>
      <c r="I97" s="212"/>
      <c r="J97" s="212"/>
      <c r="K97" s="212"/>
      <c r="L97" s="269"/>
    </row>
    <row r="98" spans="1:17">
      <c r="A98" s="178" t="s">
        <v>111</v>
      </c>
      <c r="B98" s="179" t="str">
        <f>'INPUT-Data(EUTIMES-HP)'!B3</f>
        <v>SCOAH2GC01</v>
      </c>
      <c r="C98" s="178" t="s">
        <v>112</v>
      </c>
      <c r="D98" s="155" t="s">
        <v>63</v>
      </c>
      <c r="E98" s="156" t="s">
        <v>64</v>
      </c>
      <c r="F98" s="155" t="s">
        <v>65</v>
      </c>
      <c r="G98" s="155"/>
      <c r="H98" s="155" t="s">
        <v>66</v>
      </c>
      <c r="M98"/>
      <c r="O98"/>
      <c r="P98"/>
      <c r="Q98"/>
    </row>
    <row r="99" ht="14.5" spans="1:17">
      <c r="A99" s="178"/>
      <c r="B99" s="179" t="s">
        <v>108</v>
      </c>
      <c r="C99" s="178"/>
      <c r="D99" s="155"/>
      <c r="E99" s="156"/>
      <c r="F99" s="155"/>
      <c r="G99" s="155"/>
      <c r="H99" s="155"/>
      <c r="M99" s="347"/>
      <c r="N99" s="347"/>
      <c r="O99" s="347"/>
      <c r="P99" s="347"/>
      <c r="Q99" s="347"/>
    </row>
    <row r="100" ht="14.5" spans="1:17">
      <c r="A100" s="178"/>
      <c r="B100" s="179" t="str">
        <f>'INPUT-Data(EUTIMES-HP)'!B5</f>
        <v>SCOAH2GCC01</v>
      </c>
      <c r="C100" s="178" t="s">
        <v>113</v>
      </c>
      <c r="D100" s="155" t="s">
        <v>63</v>
      </c>
      <c r="E100" s="156" t="s">
        <v>64</v>
      </c>
      <c r="F100" s="155" t="s">
        <v>65</v>
      </c>
      <c r="G100" s="155"/>
      <c r="H100" s="155" t="s">
        <v>66</v>
      </c>
      <c r="M100" s="347"/>
      <c r="N100" s="348"/>
      <c r="O100" s="348"/>
      <c r="P100" s="348"/>
      <c r="Q100" s="348"/>
    </row>
    <row r="101" spans="1:8">
      <c r="A101" s="178"/>
      <c r="B101" s="179" t="s">
        <v>108</v>
      </c>
      <c r="C101" s="178"/>
      <c r="D101" s="155"/>
      <c r="E101" s="156"/>
      <c r="F101" s="155"/>
      <c r="G101" s="155"/>
      <c r="H101" s="155"/>
    </row>
    <row r="102" spans="1:8">
      <c r="A102" s="178"/>
      <c r="B102" s="179" t="s">
        <v>108</v>
      </c>
      <c r="C102" s="178"/>
      <c r="D102" s="155"/>
      <c r="E102" s="156"/>
      <c r="F102" s="155"/>
      <c r="G102" s="155"/>
      <c r="H102" s="155"/>
    </row>
    <row r="103" spans="1:8">
      <c r="A103" s="178"/>
      <c r="B103" s="179" t="str">
        <f>'INPUT-Data(EUTIMES-HP)'!B8</f>
        <v>SBIOH2GC01</v>
      </c>
      <c r="C103" s="178" t="s">
        <v>114</v>
      </c>
      <c r="D103" s="155" t="s">
        <v>63</v>
      </c>
      <c r="E103" s="156" t="s">
        <v>64</v>
      </c>
      <c r="F103" s="155" t="s">
        <v>65</v>
      </c>
      <c r="G103" s="155"/>
      <c r="H103" s="155" t="s">
        <v>66</v>
      </c>
    </row>
    <row r="104" spans="1:8">
      <c r="A104" s="178"/>
      <c r="B104" s="179" t="str">
        <f>'INPUT-Data(EUTIMES-HP)'!B9</f>
        <v>SBIOH2GCC01</v>
      </c>
      <c r="C104" s="178" t="s">
        <v>115</v>
      </c>
      <c r="D104" s="155" t="s">
        <v>63</v>
      </c>
      <c r="E104" s="156" t="s">
        <v>64</v>
      </c>
      <c r="F104" s="155" t="s">
        <v>65</v>
      </c>
      <c r="G104" s="155"/>
      <c r="H104" s="155" t="s">
        <v>66</v>
      </c>
    </row>
    <row r="105" spans="1:2">
      <c r="A105" s="317"/>
      <c r="B105" s="109" t="s">
        <v>108</v>
      </c>
    </row>
    <row r="106" spans="1:8">
      <c r="A106" s="178"/>
      <c r="B106" s="179" t="s">
        <v>108</v>
      </c>
      <c r="C106" s="178"/>
      <c r="D106" s="155"/>
      <c r="E106" s="156"/>
      <c r="F106" s="155"/>
      <c r="G106" s="155"/>
      <c r="H106" s="155"/>
    </row>
    <row r="107" spans="1:8">
      <c r="A107" s="178"/>
      <c r="B107" s="179" t="str">
        <f>'INPUT-Data(EUTIMES-HP)'!B12</f>
        <v>SGASH2RC01</v>
      </c>
      <c r="C107" s="178" t="s">
        <v>116</v>
      </c>
      <c r="D107" s="155" t="s">
        <v>63</v>
      </c>
      <c r="E107" s="156" t="s">
        <v>64</v>
      </c>
      <c r="F107" s="155" t="s">
        <v>65</v>
      </c>
      <c r="G107" s="155"/>
      <c r="H107" s="155" t="s">
        <v>66</v>
      </c>
    </row>
    <row r="108" spans="1:8">
      <c r="A108" s="178"/>
      <c r="B108" s="179" t="s">
        <v>108</v>
      </c>
      <c r="C108" s="178"/>
      <c r="D108" s="155"/>
      <c r="E108" s="156"/>
      <c r="F108" s="155"/>
      <c r="G108" s="155"/>
      <c r="H108" s="155"/>
    </row>
    <row r="109" spans="1:8">
      <c r="A109" s="178"/>
      <c r="B109" s="179" t="str">
        <f>'INPUT-Data(EUTIMES-HP)'!B14</f>
        <v>SGASH2RCC01</v>
      </c>
      <c r="C109" s="178" t="s">
        <v>117</v>
      </c>
      <c r="D109" s="155" t="s">
        <v>63</v>
      </c>
      <c r="E109" s="156" t="s">
        <v>64</v>
      </c>
      <c r="F109" s="155" t="s">
        <v>65</v>
      </c>
      <c r="G109" s="155"/>
      <c r="H109" s="155" t="s">
        <v>66</v>
      </c>
    </row>
    <row r="110" spans="1:8">
      <c r="A110" s="178"/>
      <c r="B110" s="179" t="s">
        <v>108</v>
      </c>
      <c r="C110" s="178"/>
      <c r="D110" s="155"/>
      <c r="E110" s="156"/>
      <c r="F110" s="155"/>
      <c r="G110" s="155"/>
      <c r="H110" s="155"/>
    </row>
    <row r="111" spans="1:2">
      <c r="A111" s="178"/>
      <c r="B111" s="109" t="s">
        <v>108</v>
      </c>
    </row>
    <row r="112" spans="1:8">
      <c r="A112" s="178"/>
      <c r="B112" s="179" t="s">
        <v>108</v>
      </c>
      <c r="C112" s="178"/>
      <c r="D112" s="155"/>
      <c r="E112" s="156"/>
      <c r="F112" s="155"/>
      <c r="G112" s="155"/>
      <c r="H112" s="155"/>
    </row>
    <row r="113" spans="1:8">
      <c r="A113" s="178"/>
      <c r="B113" s="109" t="s">
        <v>108</v>
      </c>
      <c r="C113" s="178"/>
      <c r="D113" s="155"/>
      <c r="E113" s="156"/>
      <c r="F113" s="155"/>
      <c r="G113" s="155"/>
      <c r="H113" s="155"/>
    </row>
    <row r="114" spans="1:8">
      <c r="A114" s="178"/>
      <c r="B114" s="179" t="s">
        <v>108</v>
      </c>
      <c r="C114" s="178"/>
      <c r="D114" s="155"/>
      <c r="E114" s="156"/>
      <c r="F114" s="155"/>
      <c r="G114" s="155"/>
      <c r="H114" s="155"/>
    </row>
    <row r="115" spans="1:8">
      <c r="A115" s="178"/>
      <c r="B115" s="109" t="s">
        <v>108</v>
      </c>
      <c r="C115" s="178"/>
      <c r="D115" s="155"/>
      <c r="E115" s="156"/>
      <c r="F115" s="155"/>
      <c r="G115" s="155"/>
      <c r="H115" s="155"/>
    </row>
    <row r="116" spans="1:8">
      <c r="A116" s="317"/>
      <c r="B116" s="179" t="s">
        <v>108</v>
      </c>
      <c r="C116" s="317"/>
      <c r="D116" s="255"/>
      <c r="E116" s="254"/>
      <c r="F116" s="255"/>
      <c r="G116" s="255"/>
      <c r="H116" s="255"/>
    </row>
    <row r="117" spans="1:8">
      <c r="A117" s="178"/>
      <c r="B117" s="179" t="str">
        <f>'INPUT-Data(EUTIMES-HP)'!B22</f>
        <v>SELCH2EC01</v>
      </c>
      <c r="C117" s="178" t="s">
        <v>118</v>
      </c>
      <c r="D117" s="155" t="s">
        <v>63</v>
      </c>
      <c r="E117" s="156" t="s">
        <v>64</v>
      </c>
      <c r="F117" s="155" t="s">
        <v>65</v>
      </c>
      <c r="G117" s="155"/>
      <c r="H117" s="155" t="s">
        <v>66</v>
      </c>
    </row>
    <row r="118" spans="1:8">
      <c r="A118" s="178"/>
      <c r="B118" s="179" t="s">
        <v>108</v>
      </c>
      <c r="C118" s="178"/>
      <c r="D118" s="155"/>
      <c r="E118" s="156"/>
      <c r="F118" s="155"/>
      <c r="G118" s="155"/>
      <c r="H118" s="155"/>
    </row>
    <row r="119" ht="14.5" spans="1:17">
      <c r="A119" s="317"/>
      <c r="B119" s="179" t="s">
        <v>108</v>
      </c>
      <c r="C119" s="317"/>
      <c r="D119" s="255"/>
      <c r="E119" s="254"/>
      <c r="F119" s="255"/>
      <c r="G119" s="255"/>
      <c r="H119" s="255"/>
      <c r="I119" s="349"/>
      <c r="J119" s="349"/>
      <c r="K119" s="349"/>
      <c r="L119" s="349"/>
      <c r="M119" s="349"/>
      <c r="O119" s="349"/>
      <c r="P119" s="349"/>
      <c r="Q119" s="349"/>
    </row>
    <row r="120" ht="14.5" spans="1:17">
      <c r="A120" s="178"/>
      <c r="B120" s="179" t="s">
        <v>44</v>
      </c>
      <c r="C120" s="178" t="s">
        <v>119</v>
      </c>
      <c r="D120" s="155" t="s">
        <v>63</v>
      </c>
      <c r="E120" s="156" t="s">
        <v>64</v>
      </c>
      <c r="F120" s="155" t="s">
        <v>65</v>
      </c>
      <c r="G120" s="155"/>
      <c r="H120" s="155" t="s">
        <v>66</v>
      </c>
      <c r="I120" s="349"/>
      <c r="J120" s="349"/>
      <c r="K120" s="349"/>
      <c r="L120" s="349"/>
      <c r="M120" s="349"/>
      <c r="O120" s="349"/>
      <c r="P120" s="349"/>
      <c r="Q120" s="349"/>
    </row>
    <row r="122" s="190" customFormat="1" spans="1:18">
      <c r="A122" s="318"/>
      <c r="B122" s="318"/>
      <c r="C122" s="318"/>
      <c r="D122" s="319"/>
      <c r="E122" s="318"/>
      <c r="F122" s="319"/>
      <c r="G122" s="319"/>
      <c r="H122" s="319"/>
      <c r="N122" s="200"/>
      <c r="R122" s="200"/>
    </row>
    <row r="123" s="212" customFormat="1" spans="1:18">
      <c r="A123" s="318"/>
      <c r="B123" s="320" t="str">
        <f>'INPUT-Data(EUTIMES-HP)'!B10</f>
        <v>SGASH2KC01</v>
      </c>
      <c r="C123" s="321" t="str">
        <f>'INPUT-Data(EUTIMES-HP)'!C10</f>
        <v>H2 Production-Kvaerner Process, centralized</v>
      </c>
      <c r="D123" s="322" t="s">
        <v>63</v>
      </c>
      <c r="E123" s="320" t="s">
        <v>64</v>
      </c>
      <c r="F123" s="322" t="s">
        <v>65</v>
      </c>
      <c r="G123" s="322"/>
      <c r="H123" s="322" t="s">
        <v>66</v>
      </c>
      <c r="R123" s="200"/>
    </row>
    <row r="124" s="234" customFormat="1" spans="1:18">
      <c r="A124" s="323"/>
      <c r="B124" s="324" t="str">
        <f>'INPUT-Data(EUTIMES-HP)'!B16</f>
        <v>SGASSH2RC01</v>
      </c>
      <c r="C124" s="325" t="str">
        <f>'INPUT-Data(EUTIMES-HP)'!C16</f>
        <v>H2 Production-Solar Steam Reforming of Methane, centralized</v>
      </c>
      <c r="D124" s="326" t="s">
        <v>63</v>
      </c>
      <c r="E124" s="172" t="s">
        <v>64</v>
      </c>
      <c r="F124" s="326" t="s">
        <v>65</v>
      </c>
      <c r="G124" s="326"/>
      <c r="H124" s="326" t="s">
        <v>66</v>
      </c>
      <c r="R124" s="359"/>
    </row>
    <row r="125" s="234" customFormat="1" spans="1:18">
      <c r="A125" s="323"/>
      <c r="B125" s="323"/>
      <c r="C125" s="323"/>
      <c r="D125" s="323"/>
      <c r="E125" s="323"/>
      <c r="F125" s="323"/>
      <c r="G125" s="327"/>
      <c r="H125" s="323"/>
      <c r="R125" s="359"/>
    </row>
    <row r="126" spans="1:8">
      <c r="A126"/>
      <c r="B126"/>
      <c r="C126"/>
      <c r="D126"/>
      <c r="E126"/>
      <c r="F126"/>
      <c r="G126"/>
      <c r="H126"/>
    </row>
    <row r="127" spans="1:8">
      <c r="A127"/>
      <c r="B127"/>
      <c r="C127"/>
      <c r="D127"/>
      <c r="E127"/>
      <c r="F127"/>
      <c r="G127"/>
      <c r="H127"/>
    </row>
    <row r="128" spans="1:13">
      <c r="A128"/>
      <c r="B128"/>
      <c r="C128"/>
      <c r="D128"/>
      <c r="E128"/>
      <c r="F128"/>
      <c r="G128"/>
      <c r="H128"/>
      <c r="I128" s="191"/>
      <c r="J128" s="191"/>
      <c r="K128" s="191"/>
      <c r="L128" s="191"/>
      <c r="M128" s="191"/>
    </row>
    <row r="129" spans="1:13">
      <c r="A129"/>
      <c r="B129"/>
      <c r="C129"/>
      <c r="D129"/>
      <c r="E129"/>
      <c r="F129"/>
      <c r="G129"/>
      <c r="H129"/>
      <c r="I129" s="191"/>
      <c r="J129" s="191"/>
      <c r="K129" s="191"/>
      <c r="L129" s="191"/>
      <c r="M129" s="191"/>
    </row>
    <row r="130" s="232" customFormat="1" ht="14.5" spans="1:18">
      <c r="A130" s="360"/>
      <c r="F130" s="212"/>
      <c r="G130" s="361"/>
      <c r="H130" s="361"/>
      <c r="I130" s="362"/>
      <c r="J130" s="362"/>
      <c r="K130" s="362"/>
      <c r="L130" s="362"/>
      <c r="M130" s="362"/>
      <c r="R130"/>
    </row>
    <row r="131" ht="14.5" spans="1:13">
      <c r="A131" s="153"/>
      <c r="B131" s="156"/>
      <c r="C131" s="156"/>
      <c r="D131" s="361"/>
      <c r="E131" s="156"/>
      <c r="F131" s="156"/>
      <c r="G131" s="153"/>
      <c r="H131" s="153"/>
      <c r="I131" s="349"/>
      <c r="J131" s="349"/>
      <c r="K131" s="349"/>
      <c r="L131" s="349"/>
      <c r="M131" s="349"/>
    </row>
    <row r="132" s="190" customFormat="1" spans="1:18">
      <c r="A132" s="155"/>
      <c r="B132" s="155"/>
      <c r="C132" s="155"/>
      <c r="D132" s="156"/>
      <c r="E132" s="209"/>
      <c r="F132" s="155"/>
      <c r="G132" s="155"/>
      <c r="H132" s="155"/>
      <c r="N132" s="200"/>
      <c r="R132" s="200"/>
    </row>
    <row r="133" spans="1:8">
      <c r="A133" s="153"/>
      <c r="B133" s="153"/>
      <c r="C133" s="153"/>
      <c r="D133" s="153"/>
      <c r="E133" s="153"/>
      <c r="F133" s="155"/>
      <c r="G133" s="153"/>
      <c r="H133" s="153"/>
    </row>
    <row r="134" spans="6:6">
      <c r="F134" s="190"/>
    </row>
    <row r="135" spans="6:6">
      <c r="F135" s="190"/>
    </row>
    <row r="139" spans="15:17">
      <c r="O139" s="235"/>
      <c r="P139" s="235"/>
      <c r="Q139" s="235"/>
    </row>
    <row r="140" ht="13" spans="15:17">
      <c r="O140" s="236"/>
      <c r="P140" s="236"/>
      <c r="Q140" s="236"/>
    </row>
    <row r="141" spans="15:17">
      <c r="O141" s="237"/>
      <c r="P141" s="237"/>
      <c r="Q141" s="237"/>
    </row>
    <row r="142" spans="15:17">
      <c r="O142" s="237"/>
      <c r="P142" s="237"/>
      <c r="Q142" s="237"/>
    </row>
    <row r="143" spans="1:12">
      <c r="A143" s="191"/>
      <c r="B143" s="191"/>
      <c r="C143" s="191"/>
      <c r="D143" s="191"/>
      <c r="E143" s="191"/>
      <c r="F143" s="191"/>
      <c r="G143" s="191"/>
      <c r="H143" s="191"/>
      <c r="I143" s="191"/>
      <c r="J143" s="191"/>
      <c r="K143" s="191"/>
      <c r="L143" s="191"/>
    </row>
    <row r="144" spans="1:12">
      <c r="A144" s="191"/>
      <c r="B144" s="191"/>
      <c r="C144" s="191"/>
      <c r="D144" s="191"/>
      <c r="E144" s="191"/>
      <c r="F144" s="191"/>
      <c r="G144" s="191"/>
      <c r="H144" s="191"/>
      <c r="I144" s="191"/>
      <c r="J144" s="191"/>
      <c r="K144" s="191"/>
      <c r="L144" s="191"/>
    </row>
    <row r="145" spans="13:13">
      <c r="M145" s="235"/>
    </row>
    <row r="146" ht="13" spans="13:13">
      <c r="M146" s="236"/>
    </row>
    <row r="147" spans="13:13">
      <c r="M147" s="237"/>
    </row>
    <row r="148" spans="13:13">
      <c r="M148" s="237"/>
    </row>
    <row r="151" s="235" customFormat="1" spans="1:18">
      <c r="A151" s="109"/>
      <c r="B151" s="109"/>
      <c r="C151" s="109"/>
      <c r="D151" s="109"/>
      <c r="E151" s="109"/>
      <c r="F151" s="109"/>
      <c r="G151" s="109"/>
      <c r="H151" s="109"/>
      <c r="I151" s="109"/>
      <c r="J151" s="109"/>
      <c r="K151" s="109"/>
      <c r="L151" s="109"/>
      <c r="M151" s="109"/>
      <c r="O151" s="109"/>
      <c r="P151" s="109"/>
      <c r="Q151" s="109"/>
      <c r="R151"/>
    </row>
    <row r="152" s="236" customFormat="1" ht="15" customHeight="1" spans="1:18">
      <c r="A152" s="109"/>
      <c r="B152" s="109"/>
      <c r="C152" s="109"/>
      <c r="D152" s="109"/>
      <c r="E152" s="109"/>
      <c r="F152" s="109"/>
      <c r="G152" s="109"/>
      <c r="H152" s="109"/>
      <c r="I152" s="109"/>
      <c r="J152" s="109"/>
      <c r="K152" s="109"/>
      <c r="L152" s="109"/>
      <c r="M152" s="109"/>
      <c r="O152" s="109"/>
      <c r="P152" s="109"/>
      <c r="Q152" s="109"/>
      <c r="R152"/>
    </row>
    <row r="153" s="237" customFormat="1" spans="1:18">
      <c r="A153" s="109"/>
      <c r="B153" s="109"/>
      <c r="C153" s="109"/>
      <c r="D153" s="109"/>
      <c r="E153" s="109"/>
      <c r="F153" s="109"/>
      <c r="G153" s="109"/>
      <c r="H153" s="109"/>
      <c r="I153" s="109"/>
      <c r="J153" s="109"/>
      <c r="K153" s="109"/>
      <c r="L153" s="109"/>
      <c r="M153" s="109"/>
      <c r="O153" s="109"/>
      <c r="P153" s="109"/>
      <c r="Q153" s="109"/>
      <c r="R153"/>
    </row>
    <row r="154" s="237" customFormat="1" spans="1:18">
      <c r="A154" s="109"/>
      <c r="B154" s="109"/>
      <c r="C154" s="109"/>
      <c r="D154" s="109"/>
      <c r="E154" s="109"/>
      <c r="F154" s="109"/>
      <c r="G154" s="109"/>
      <c r="H154" s="109"/>
      <c r="I154" s="109"/>
      <c r="J154" s="109"/>
      <c r="K154" s="109"/>
      <c r="L154" s="109"/>
      <c r="M154" s="109"/>
      <c r="O154" s="109"/>
      <c r="P154" s="109"/>
      <c r="Q154" s="109"/>
      <c r="R154"/>
    </row>
    <row r="157" spans="9:12">
      <c r="I157" s="235"/>
      <c r="J157" s="235"/>
      <c r="K157" s="235"/>
      <c r="L157" s="235"/>
    </row>
    <row r="158" ht="13" spans="9:12">
      <c r="I158" s="236"/>
      <c r="J158" s="236"/>
      <c r="K158" s="236"/>
      <c r="L158" s="236"/>
    </row>
    <row r="159" spans="9:12">
      <c r="I159" s="237"/>
      <c r="J159" s="237"/>
      <c r="K159" s="237"/>
      <c r="L159" s="237"/>
    </row>
    <row r="160" spans="1:12">
      <c r="A160" s="237"/>
      <c r="B160" s="237"/>
      <c r="C160" s="237"/>
      <c r="D160" s="237"/>
      <c r="E160" s="237"/>
      <c r="F160" s="237"/>
      <c r="G160" s="237"/>
      <c r="H160" s="237"/>
      <c r="I160" s="237"/>
      <c r="J160" s="237"/>
      <c r="K160" s="237"/>
      <c r="L160" s="237"/>
    </row>
  </sheetData>
  <hyperlinks>
    <hyperlink ref="B2" r:id="rId4" display="Future environmental impacts of global hydrogen production - Energy &amp; Environmental Science (RSC Publishing) DOI:10.1039/D3EE03875K"/>
    <hyperlink ref="B4" r:id="rId4" display="Future environmental impacts of global hydrogen production - Energy &amp; Environmental Science (RSC Publishing) DOI:10.1039/D3EE03875K"/>
    <hyperlink ref="C4" r:id="rId5" display="Hydrogen production from natural gas and biomethane with carbon capture and storage – A techno-environmental analysis - Sustainable Energy &amp; Fuels (RSC Publishing) DOI:10.1039/D0SE00222D"/>
  </hyperlinks>
  <pageMargins left="0.7" right="0.7" top="0.75" bottom="0.75" header="0.3" footer="0.3"/>
  <pageSetup paperSize="9" orientation="portrait"/>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I25"/>
  <sheetViews>
    <sheetView topLeftCell="A18" workbookViewId="0">
      <selection activeCell="I27" sqref="I27"/>
    </sheetView>
  </sheetViews>
  <sheetFormatPr defaultColWidth="8.72727272727273" defaultRowHeight="12.5"/>
  <cols>
    <col min="2" max="2" width="13.6363636363636" customWidth="1"/>
    <col min="3" max="3" width="15.5454545454545" customWidth="1"/>
    <col min="4" max="4" width="14.9090909090909" customWidth="1"/>
    <col min="5" max="5" width="13.8181818181818" customWidth="1"/>
    <col min="8" max="8" width="11.0909090909091" customWidth="1"/>
  </cols>
  <sheetData>
    <row r="1" spans="2:2">
      <c r="B1" t="s">
        <v>120</v>
      </c>
    </row>
    <row r="7" ht="13" spans="2:6">
      <c r="B7" s="109"/>
      <c r="C7" s="109"/>
      <c r="E7" s="110" t="s">
        <v>12</v>
      </c>
      <c r="F7" s="109"/>
    </row>
    <row r="8" ht="13" spans="2:6">
      <c r="B8" s="112" t="s">
        <v>14</v>
      </c>
      <c r="C8" s="112" t="s">
        <v>16</v>
      </c>
      <c r="D8" s="112" t="s">
        <v>121</v>
      </c>
      <c r="E8" s="112" t="s">
        <v>17</v>
      </c>
      <c r="F8" s="232" t="s">
        <v>122</v>
      </c>
    </row>
    <row r="9" ht="25.75" spans="2:6">
      <c r="B9" s="187" t="s">
        <v>31</v>
      </c>
      <c r="C9" s="187" t="s">
        <v>33</v>
      </c>
      <c r="D9" s="187" t="s">
        <v>123</v>
      </c>
      <c r="E9" s="187" t="s">
        <v>34</v>
      </c>
      <c r="F9" s="232"/>
    </row>
    <row r="10" spans="2:6">
      <c r="B10" s="190" t="s">
        <v>124</v>
      </c>
      <c r="C10" s="191" t="str">
        <f>SUP_HFCandPEM!C23</f>
        <v>SYNH2CT_RAW</v>
      </c>
      <c r="E10" s="191" t="str">
        <f>SUP_HS!B10</f>
        <v>SYNH2CT_UG</v>
      </c>
      <c r="F10" s="232">
        <v>1</v>
      </c>
    </row>
    <row r="11" spans="2:6">
      <c r="B11" s="190" t="s">
        <v>125</v>
      </c>
      <c r="C11" s="191" t="str">
        <f>C10</f>
        <v>SYNH2CT_RAW</v>
      </c>
      <c r="D11" s="196"/>
      <c r="E11" s="191" t="str">
        <f>SUP_HS!B12</f>
        <v>SYNH2CT_GT</v>
      </c>
      <c r="F11" s="232">
        <v>1</v>
      </c>
    </row>
    <row r="12" spans="2:6">
      <c r="B12" s="190" t="s">
        <v>126</v>
      </c>
      <c r="C12" s="191" t="str">
        <f>C11</f>
        <v>SYNH2CT_RAW</v>
      </c>
      <c r="E12" t="str">
        <f>SUP_HS!AC10</f>
        <v>SYNH2CT_LH</v>
      </c>
      <c r="F12" s="232">
        <v>1</v>
      </c>
    </row>
    <row r="13" spans="2:6">
      <c r="B13" s="190" t="s">
        <v>127</v>
      </c>
      <c r="C13" s="191" t="str">
        <f>C12</f>
        <v>SYNH2CT_RAW</v>
      </c>
      <c r="E13" t="str">
        <f>SUP_HS!AA12</f>
        <v>SYNH2CT_NH</v>
      </c>
      <c r="F13" s="232">
        <v>1</v>
      </c>
    </row>
    <row r="19" ht="13" spans="2:9">
      <c r="B19" s="152" t="s">
        <v>45</v>
      </c>
      <c r="C19" s="152"/>
      <c r="D19" s="153"/>
      <c r="E19" s="153"/>
      <c r="F19" s="153"/>
      <c r="G19" s="153"/>
      <c r="H19" s="153"/>
      <c r="I19" s="153"/>
    </row>
    <row r="20" ht="13" spans="2:9">
      <c r="B20" s="113" t="s">
        <v>46</v>
      </c>
      <c r="C20" s="113" t="s">
        <v>14</v>
      </c>
      <c r="D20" s="113" t="s">
        <v>47</v>
      </c>
      <c r="E20" s="113" t="s">
        <v>48</v>
      </c>
      <c r="F20" s="113" t="s">
        <v>49</v>
      </c>
      <c r="G20" s="113" t="s">
        <v>50</v>
      </c>
      <c r="H20" s="113" t="s">
        <v>51</v>
      </c>
      <c r="I20" s="113"/>
    </row>
    <row r="21" ht="37.5" spans="2:9">
      <c r="B21" s="154" t="s">
        <v>53</v>
      </c>
      <c r="C21" s="154" t="s">
        <v>54</v>
      </c>
      <c r="D21" s="154" t="s">
        <v>32</v>
      </c>
      <c r="E21" s="154" t="s">
        <v>55</v>
      </c>
      <c r="F21" s="154" t="s">
        <v>56</v>
      </c>
      <c r="G21" s="154" t="s">
        <v>57</v>
      </c>
      <c r="H21" s="154" t="s">
        <v>58</v>
      </c>
      <c r="I21" s="154"/>
    </row>
    <row r="22" spans="2:9">
      <c r="B22" s="178" t="s">
        <v>111</v>
      </c>
      <c r="C22" s="179" t="str">
        <f>B10</f>
        <v>STHP2HS_UG</v>
      </c>
      <c r="D22" s="178"/>
      <c r="E22" s="155" t="s">
        <v>63</v>
      </c>
      <c r="F22" s="156" t="s">
        <v>128</v>
      </c>
      <c r="G22" s="155"/>
      <c r="H22" s="155"/>
      <c r="I22" s="155"/>
    </row>
    <row r="23" spans="3:7">
      <c r="C23" s="179" t="str">
        <f>B11</f>
        <v>STHP2HS_GT</v>
      </c>
      <c r="E23" s="155" t="s">
        <v>63</v>
      </c>
      <c r="F23" s="156" t="s">
        <v>128</v>
      </c>
      <c r="G23" s="155"/>
    </row>
    <row r="24" spans="3:7">
      <c r="C24" s="179" t="str">
        <f>B12</f>
        <v>STHP2HS_LH</v>
      </c>
      <c r="E24" s="155" t="s">
        <v>63</v>
      </c>
      <c r="F24" s="156" t="s">
        <v>128</v>
      </c>
      <c r="G24" s="155"/>
    </row>
    <row r="25" spans="3:7">
      <c r="C25" s="179" t="str">
        <f>B13</f>
        <v>STHP2HS_NH</v>
      </c>
      <c r="E25" s="155" t="s">
        <v>63</v>
      </c>
      <c r="F25" s="156" t="s">
        <v>128</v>
      </c>
      <c r="G25" s="155"/>
    </row>
  </sheetData>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AS44"/>
  <sheetViews>
    <sheetView zoomScale="55" zoomScaleNormal="55" topLeftCell="A5" workbookViewId="0">
      <selection activeCell="I41" sqref="I41"/>
    </sheetView>
  </sheetViews>
  <sheetFormatPr defaultColWidth="9" defaultRowHeight="12.5"/>
  <cols>
    <col min="1" max="1" width="19.1818181818182" customWidth="1"/>
    <col min="2" max="2" width="108.454545454545" customWidth="1"/>
    <col min="3" max="3" width="80.5454545454545" customWidth="1"/>
    <col min="4" max="4" width="17.5454545454545" customWidth="1"/>
    <col min="9" max="9" width="16.4545454545455" customWidth="1"/>
    <col min="10" max="17" width="13" customWidth="1"/>
    <col min="18" max="18" width="10.0909090909091" customWidth="1"/>
    <col min="20" max="20" width="10.8181818181818" customWidth="1"/>
    <col min="21" max="21" width="13.1818181818182" customWidth="1"/>
    <col min="22" max="23" width="11.7272727272727" customWidth="1"/>
    <col min="26" max="26" width="14" customWidth="1"/>
    <col min="27" max="27" width="14.3636363636364" customWidth="1"/>
    <col min="28" max="28" width="69" customWidth="1"/>
    <col min="29" max="29" width="16.7272727272727" customWidth="1"/>
    <col min="32" max="32" width="11.2727272727273" customWidth="1"/>
    <col min="35" max="35" width="11.9090909090909" customWidth="1"/>
  </cols>
  <sheetData>
    <row r="1" spans="1:2">
      <c r="A1" t="s">
        <v>129</v>
      </c>
      <c r="B1" t="s">
        <v>130</v>
      </c>
    </row>
    <row r="2" ht="14.5" spans="1:3">
      <c r="A2" t="s">
        <v>131</v>
      </c>
      <c r="B2" s="180" t="s">
        <v>132</v>
      </c>
      <c r="C2" s="181" t="s">
        <v>133</v>
      </c>
    </row>
    <row r="3" ht="100" spans="1:2">
      <c r="A3" t="s">
        <v>134</v>
      </c>
      <c r="B3" s="182" t="s">
        <v>135</v>
      </c>
    </row>
    <row r="4" ht="14.5" spans="1:2">
      <c r="A4" s="147" t="s">
        <v>136</v>
      </c>
      <c r="B4" s="183" t="s">
        <v>137</v>
      </c>
    </row>
    <row r="5" ht="23" spans="1:26">
      <c r="A5" s="108" t="s">
        <v>138</v>
      </c>
      <c r="B5" s="109"/>
      <c r="C5" s="109"/>
      <c r="D5" s="109"/>
      <c r="E5" s="109"/>
      <c r="F5" s="109"/>
      <c r="G5" s="109"/>
      <c r="H5" s="109"/>
      <c r="I5" s="109"/>
      <c r="J5" s="109"/>
      <c r="K5" s="109"/>
      <c r="L5" s="109"/>
      <c r="M5" s="109"/>
      <c r="N5" s="109"/>
      <c r="O5" s="109"/>
      <c r="P5" s="109"/>
      <c r="Q5" s="109"/>
      <c r="R5" s="109"/>
      <c r="S5" s="109"/>
      <c r="T5" s="109"/>
      <c r="U5" s="109"/>
      <c r="V5" s="109"/>
      <c r="W5" s="109"/>
      <c r="X5" s="109"/>
      <c r="Y5" s="109"/>
      <c r="Z5" s="109"/>
    </row>
    <row r="6" ht="15.5" spans="1:26">
      <c r="A6" s="184"/>
      <c r="B6" s="109"/>
      <c r="C6" s="109"/>
      <c r="D6" s="109"/>
      <c r="E6" s="109"/>
      <c r="F6" s="109"/>
      <c r="G6" s="109"/>
      <c r="H6" s="109"/>
      <c r="I6" s="109"/>
      <c r="J6" s="109"/>
      <c r="K6" s="109"/>
      <c r="L6" s="109"/>
      <c r="M6" s="109"/>
      <c r="N6" s="109"/>
      <c r="O6" s="109"/>
      <c r="P6" s="109"/>
      <c r="Q6" s="109"/>
      <c r="R6" s="190"/>
      <c r="S6" s="109"/>
      <c r="T6" s="109"/>
      <c r="U6" s="109"/>
      <c r="V6" s="109"/>
      <c r="W6" s="109"/>
      <c r="X6" s="109"/>
      <c r="Y6" s="109"/>
      <c r="Z6" s="109"/>
    </row>
    <row r="7" ht="13" spans="1:45">
      <c r="A7" s="109"/>
      <c r="B7" s="109"/>
      <c r="D7" s="110" t="s">
        <v>12</v>
      </c>
      <c r="E7" s="109"/>
      <c r="F7" s="111"/>
      <c r="G7" s="111"/>
      <c r="H7" s="111"/>
      <c r="I7" s="111"/>
      <c r="J7" s="109"/>
      <c r="K7" s="109"/>
      <c r="L7" s="109"/>
      <c r="M7" s="109"/>
      <c r="N7" s="109"/>
      <c r="O7" s="109"/>
      <c r="P7" s="109"/>
      <c r="Q7" s="109"/>
      <c r="R7" s="109"/>
      <c r="S7" s="109"/>
      <c r="T7" s="109"/>
      <c r="U7" s="109"/>
      <c r="V7" s="109"/>
      <c r="W7" s="109"/>
      <c r="X7" s="109"/>
      <c r="Y7" s="191"/>
      <c r="Z7" s="109"/>
      <c r="AA7" s="109"/>
      <c r="AC7" s="110" t="s">
        <v>12</v>
      </c>
      <c r="AD7" s="109"/>
      <c r="AE7" s="111"/>
      <c r="AF7" s="111"/>
      <c r="AG7" s="111"/>
      <c r="AH7" s="111"/>
      <c r="AI7" s="109"/>
      <c r="AJ7" s="109"/>
      <c r="AK7" s="109"/>
      <c r="AL7" s="109"/>
      <c r="AM7" s="109"/>
      <c r="AN7" s="109"/>
      <c r="AO7" s="109"/>
      <c r="AP7" s="109"/>
      <c r="AQ7" s="109"/>
      <c r="AR7" s="109"/>
      <c r="AS7" s="109"/>
    </row>
    <row r="8" ht="25" spans="1:45">
      <c r="A8" s="112" t="s">
        <v>14</v>
      </c>
      <c r="B8" s="112" t="s">
        <v>16</v>
      </c>
      <c r="C8" s="112" t="s">
        <v>121</v>
      </c>
      <c r="D8" s="112" t="s">
        <v>17</v>
      </c>
      <c r="E8" s="185" t="s">
        <v>139</v>
      </c>
      <c r="F8" s="186" t="s">
        <v>28</v>
      </c>
      <c r="G8" s="186" t="s">
        <v>140</v>
      </c>
      <c r="H8" s="186" t="s">
        <v>98</v>
      </c>
      <c r="I8" s="185" t="s">
        <v>42</v>
      </c>
      <c r="J8" s="185" t="s">
        <v>103</v>
      </c>
      <c r="K8" s="185" t="s">
        <v>23</v>
      </c>
      <c r="L8" s="185" t="s">
        <v>24</v>
      </c>
      <c r="M8" s="185" t="s">
        <v>141</v>
      </c>
      <c r="N8" s="185" t="s">
        <v>26</v>
      </c>
      <c r="O8" s="185" t="s">
        <v>27</v>
      </c>
      <c r="P8" s="186" t="s">
        <v>30</v>
      </c>
      <c r="Q8" s="185" t="s">
        <v>142</v>
      </c>
      <c r="R8" s="185" t="s">
        <v>143</v>
      </c>
      <c r="S8" s="186" t="s">
        <v>21</v>
      </c>
      <c r="T8" s="224" t="s">
        <v>122</v>
      </c>
      <c r="W8" s="109"/>
      <c r="X8" s="109"/>
      <c r="Y8" s="190"/>
      <c r="Z8" s="112" t="s">
        <v>14</v>
      </c>
      <c r="AA8" s="112" t="s">
        <v>16</v>
      </c>
      <c r="AB8" s="112" t="s">
        <v>121</v>
      </c>
      <c r="AC8" s="112" t="s">
        <v>17</v>
      </c>
      <c r="AD8" s="185" t="s">
        <v>139</v>
      </c>
      <c r="AE8" s="186" t="s">
        <v>28</v>
      </c>
      <c r="AF8" s="186" t="s">
        <v>140</v>
      </c>
      <c r="AG8" s="186" t="s">
        <v>98</v>
      </c>
      <c r="AH8" s="185" t="s">
        <v>42</v>
      </c>
      <c r="AI8" s="185" t="s">
        <v>103</v>
      </c>
      <c r="AJ8" s="185" t="s">
        <v>23</v>
      </c>
      <c r="AK8" s="185" t="s">
        <v>24</v>
      </c>
      <c r="AL8" s="185" t="s">
        <v>141</v>
      </c>
      <c r="AM8" s="185" t="s">
        <v>26</v>
      </c>
      <c r="AN8" s="185" t="s">
        <v>27</v>
      </c>
      <c r="AO8" s="186" t="s">
        <v>30</v>
      </c>
      <c r="AP8" s="185" t="s">
        <v>142</v>
      </c>
      <c r="AQ8" s="185" t="s">
        <v>143</v>
      </c>
      <c r="AR8" s="186" t="s">
        <v>144</v>
      </c>
      <c r="AS8" s="224" t="s">
        <v>122</v>
      </c>
    </row>
    <row r="9" ht="25.75" spans="1:45">
      <c r="A9" s="187" t="s">
        <v>31</v>
      </c>
      <c r="B9" s="187" t="s">
        <v>33</v>
      </c>
      <c r="C9" s="187" t="s">
        <v>123</v>
      </c>
      <c r="D9" s="187" t="s">
        <v>34</v>
      </c>
      <c r="E9" s="188"/>
      <c r="F9" s="189" t="s">
        <v>36</v>
      </c>
      <c r="G9" s="189" t="s">
        <v>145</v>
      </c>
      <c r="H9" s="189"/>
      <c r="I9" s="188"/>
      <c r="J9" s="188" t="s">
        <v>146</v>
      </c>
      <c r="K9" s="188"/>
      <c r="L9" s="188"/>
      <c r="M9" s="188"/>
      <c r="N9" s="188"/>
      <c r="O9" s="214"/>
      <c r="P9" s="189"/>
      <c r="Q9" s="188" t="s">
        <v>147</v>
      </c>
      <c r="R9" s="188" t="s">
        <v>148</v>
      </c>
      <c r="S9" s="189"/>
      <c r="T9" s="224"/>
      <c r="W9" s="109"/>
      <c r="X9" s="109"/>
      <c r="Y9" s="190"/>
      <c r="Z9" s="187" t="s">
        <v>31</v>
      </c>
      <c r="AA9" s="187" t="s">
        <v>33</v>
      </c>
      <c r="AB9" s="187" t="s">
        <v>123</v>
      </c>
      <c r="AC9" s="187" t="s">
        <v>34</v>
      </c>
      <c r="AD9" s="188"/>
      <c r="AE9" s="189" t="s">
        <v>36</v>
      </c>
      <c r="AF9" s="189" t="s">
        <v>145</v>
      </c>
      <c r="AG9" s="189"/>
      <c r="AH9" s="188"/>
      <c r="AI9" s="188" t="s">
        <v>146</v>
      </c>
      <c r="AJ9" s="188"/>
      <c r="AK9" s="188"/>
      <c r="AL9" s="188"/>
      <c r="AM9" s="188"/>
      <c r="AN9" s="214"/>
      <c r="AO9" s="189"/>
      <c r="AP9" s="188" t="s">
        <v>147</v>
      </c>
      <c r="AQ9" s="188" t="s">
        <v>148</v>
      </c>
      <c r="AR9" s="189"/>
      <c r="AS9" s="224"/>
    </row>
    <row r="10" ht="13" spans="1:45">
      <c r="A10" s="190" t="str">
        <f>B25</f>
        <v>STH2SUG</v>
      </c>
      <c r="B10" s="191" t="s">
        <v>149</v>
      </c>
      <c r="D10" s="191" t="str">
        <f>B10</f>
        <v>SYNH2CT_UG</v>
      </c>
      <c r="E10" s="192">
        <v>2021</v>
      </c>
      <c r="F10" s="193">
        <v>30</v>
      </c>
      <c r="G10" s="194">
        <v>1</v>
      </c>
      <c r="H10" s="195"/>
      <c r="I10" s="192"/>
      <c r="J10" s="215">
        <f>0.08*277.78</f>
        <v>22.2224</v>
      </c>
      <c r="K10" s="216">
        <f>J10*0.8</f>
        <v>17.77792</v>
      </c>
      <c r="L10" s="216">
        <f>J10*0.7</f>
        <v>15.55568</v>
      </c>
      <c r="M10" s="217">
        <f>J10*2%</f>
        <v>0.444448</v>
      </c>
      <c r="N10" s="217">
        <f t="shared" ref="N10:O10" si="0">K10*2%</f>
        <v>0.3555584</v>
      </c>
      <c r="O10" s="217">
        <f t="shared" si="0"/>
        <v>0.3111136</v>
      </c>
      <c r="P10" s="218">
        <v>1</v>
      </c>
      <c r="Q10" s="225"/>
      <c r="R10" s="225"/>
      <c r="S10" s="226">
        <v>1</v>
      </c>
      <c r="T10" s="224">
        <f>G10</f>
        <v>1</v>
      </c>
      <c r="W10" s="109"/>
      <c r="X10" s="109"/>
      <c r="Y10" s="109"/>
      <c r="Z10" s="190" t="str">
        <f>AA25</f>
        <v>STH2SLH2</v>
      </c>
      <c r="AA10" s="191" t="s">
        <v>150</v>
      </c>
      <c r="AC10" s="191" t="str">
        <f>AA10</f>
        <v>SYNH2CT_LH</v>
      </c>
      <c r="AD10" s="192">
        <v>2021</v>
      </c>
      <c r="AE10" s="193">
        <v>15</v>
      </c>
      <c r="AF10" s="229">
        <f>100%-0.025%*365/48</f>
        <v>0.998098958333333</v>
      </c>
      <c r="AG10" s="195"/>
      <c r="AH10" s="192"/>
      <c r="AI10" s="215">
        <f>105/33.3*1.35*277.78</f>
        <v>1182.44189189189</v>
      </c>
      <c r="AJ10" s="216">
        <f>AI10*0.8</f>
        <v>945.953513513513</v>
      </c>
      <c r="AK10" s="216">
        <f>AI10*0.7</f>
        <v>827.709324324324</v>
      </c>
      <c r="AL10" s="164">
        <f>AI10*2%</f>
        <v>23.6488378378378</v>
      </c>
      <c r="AM10" s="164">
        <f t="shared" ref="AM10" si="1">AJ10*2%</f>
        <v>18.9190702702703</v>
      </c>
      <c r="AN10" s="164">
        <f t="shared" ref="AN10" si="2">AK10*2%</f>
        <v>16.5541864864865</v>
      </c>
      <c r="AO10" s="218">
        <v>1</v>
      </c>
      <c r="AP10" s="225"/>
      <c r="AQ10" s="225"/>
      <c r="AR10" s="226">
        <v>1</v>
      </c>
      <c r="AS10" s="230">
        <f>AF10</f>
        <v>0.998098958333333</v>
      </c>
    </row>
    <row r="11" ht="13" spans="1:45">
      <c r="A11" s="190"/>
      <c r="B11" s="191"/>
      <c r="C11" s="196" t="s">
        <v>151</v>
      </c>
      <c r="D11" s="191"/>
      <c r="E11" s="192"/>
      <c r="F11" s="193"/>
      <c r="G11" s="197"/>
      <c r="H11" s="198">
        <v>1</v>
      </c>
      <c r="I11" s="192"/>
      <c r="J11" s="164"/>
      <c r="K11" s="164"/>
      <c r="L11" s="164"/>
      <c r="M11" s="192"/>
      <c r="N11" s="192"/>
      <c r="O11" s="192"/>
      <c r="P11" s="219"/>
      <c r="Q11" s="225"/>
      <c r="R11" s="225"/>
      <c r="S11" s="226"/>
      <c r="T11" s="224"/>
      <c r="W11" s="109"/>
      <c r="X11" s="109"/>
      <c r="Y11" s="109"/>
      <c r="Z11" s="190"/>
      <c r="AA11" s="191"/>
      <c r="AB11" s="196" t="str">
        <f>AC14</f>
        <v>AUX_STH2SLH2</v>
      </c>
      <c r="AC11" s="191"/>
      <c r="AD11" s="192"/>
      <c r="AE11" s="193"/>
      <c r="AF11" s="197"/>
      <c r="AG11" s="198">
        <v>1</v>
      </c>
      <c r="AH11" s="192"/>
      <c r="AI11" s="164"/>
      <c r="AJ11" s="164"/>
      <c r="AK11" s="164"/>
      <c r="AL11" s="192"/>
      <c r="AM11" s="192"/>
      <c r="AN11" s="192"/>
      <c r="AO11" s="219"/>
      <c r="AP11" s="225"/>
      <c r="AQ11" s="225"/>
      <c r="AR11" s="226"/>
      <c r="AS11" s="224"/>
    </row>
    <row r="12" ht="13" spans="1:45">
      <c r="A12" s="190" t="str">
        <f>B26</f>
        <v>STH2SGT</v>
      </c>
      <c r="B12" s="191" t="s">
        <v>152</v>
      </c>
      <c r="D12" s="191" t="str">
        <f>B12</f>
        <v>SYNH2CT_GT</v>
      </c>
      <c r="E12" s="192">
        <v>2021</v>
      </c>
      <c r="F12" s="193">
        <v>15</v>
      </c>
      <c r="G12" s="194">
        <v>0.85</v>
      </c>
      <c r="H12" s="199"/>
      <c r="I12" s="220"/>
      <c r="J12" s="215">
        <f>35*277.78*1.35</f>
        <v>13125.105</v>
      </c>
      <c r="K12" s="216">
        <f>J12*0.8</f>
        <v>10500.084</v>
      </c>
      <c r="L12" s="216">
        <f>J12*0.7</f>
        <v>9187.5735</v>
      </c>
      <c r="M12" s="164">
        <f>J12*2%</f>
        <v>262.5021</v>
      </c>
      <c r="N12" s="164">
        <f t="shared" ref="N12" si="3">K12*2%</f>
        <v>210.00168</v>
      </c>
      <c r="O12" s="164">
        <f t="shared" ref="O12" si="4">L12*2%</f>
        <v>183.75147</v>
      </c>
      <c r="P12" s="218">
        <v>1</v>
      </c>
      <c r="Q12" s="212"/>
      <c r="R12" s="212"/>
      <c r="S12" s="226">
        <v>1</v>
      </c>
      <c r="T12" s="224">
        <f>G12</f>
        <v>0.85</v>
      </c>
      <c r="W12" s="109"/>
      <c r="X12" s="109"/>
      <c r="Y12" s="109"/>
      <c r="Z12" s="190" t="str">
        <f>AA26</f>
        <v>STH2SNH3</v>
      </c>
      <c r="AA12" s="191" t="s">
        <v>153</v>
      </c>
      <c r="AC12" s="191" t="str">
        <f>AA12</f>
        <v>SYNH2CT_NH</v>
      </c>
      <c r="AD12" s="192">
        <v>2021</v>
      </c>
      <c r="AE12" s="193">
        <v>23</v>
      </c>
      <c r="AF12" s="194">
        <v>0.92</v>
      </c>
      <c r="AG12" s="199"/>
      <c r="AH12" s="220"/>
      <c r="AI12" s="215">
        <f>93/1000*1.5*277.78</f>
        <v>38.75031</v>
      </c>
      <c r="AJ12" s="216">
        <f>AI12*0.8</f>
        <v>31.000248</v>
      </c>
      <c r="AK12" s="216">
        <f>AI12*0.7</f>
        <v>27.125217</v>
      </c>
      <c r="AL12" s="164">
        <f>AI12*2%</f>
        <v>0.7750062</v>
      </c>
      <c r="AM12" s="164">
        <f t="shared" ref="AM12" si="5">AJ12*2%</f>
        <v>0.62000496</v>
      </c>
      <c r="AN12" s="164">
        <f t="shared" ref="AN12" si="6">AK12*2%</f>
        <v>0.54250434</v>
      </c>
      <c r="AO12" s="218">
        <v>1</v>
      </c>
      <c r="AP12" s="212"/>
      <c r="AQ12" s="212"/>
      <c r="AR12" s="226">
        <v>1</v>
      </c>
      <c r="AS12" s="231">
        <f>AF12</f>
        <v>0.92</v>
      </c>
    </row>
    <row r="13" ht="13" spans="1:45">
      <c r="A13" s="190"/>
      <c r="B13" s="191"/>
      <c r="C13" s="196" t="s">
        <v>154</v>
      </c>
      <c r="D13" s="191"/>
      <c r="E13" s="192"/>
      <c r="F13" s="193"/>
      <c r="G13" s="197"/>
      <c r="H13" s="198">
        <v>1</v>
      </c>
      <c r="I13" s="192"/>
      <c r="M13" s="192"/>
      <c r="N13" s="192"/>
      <c r="O13" s="192"/>
      <c r="P13" s="219"/>
      <c r="Q13" s="212"/>
      <c r="R13" s="212"/>
      <c r="S13" s="226"/>
      <c r="T13" s="224"/>
      <c r="W13" s="109"/>
      <c r="X13" s="109"/>
      <c r="Y13" s="109"/>
      <c r="Z13" s="190"/>
      <c r="AA13" s="191"/>
      <c r="AB13" s="196" t="str">
        <f>AC15</f>
        <v>AUX_STH2SNH3</v>
      </c>
      <c r="AC13" s="191"/>
      <c r="AD13" s="192"/>
      <c r="AE13" s="193"/>
      <c r="AF13" s="197"/>
      <c r="AG13" s="198">
        <v>1</v>
      </c>
      <c r="AH13" s="192"/>
      <c r="AL13" s="192"/>
      <c r="AM13" s="192"/>
      <c r="AN13" s="192"/>
      <c r="AO13" s="219"/>
      <c r="AP13" s="212"/>
      <c r="AQ13" s="212"/>
      <c r="AR13" s="226"/>
      <c r="AS13" s="224"/>
    </row>
    <row r="14" ht="13" spans="1:45">
      <c r="A14" s="191" t="s">
        <v>155</v>
      </c>
      <c r="B14" s="191" t="s">
        <v>156</v>
      </c>
      <c r="D14" s="196" t="s">
        <v>151</v>
      </c>
      <c r="E14" s="200">
        <f>E10</f>
        <v>2021</v>
      </c>
      <c r="F14" s="201">
        <f>F10</f>
        <v>30</v>
      </c>
      <c r="G14" s="202"/>
      <c r="H14" s="201"/>
      <c r="I14" s="205"/>
      <c r="J14" s="221"/>
      <c r="K14" s="221"/>
      <c r="L14" s="221"/>
      <c r="P14" s="222">
        <f>P10</f>
        <v>1</v>
      </c>
      <c r="R14" s="203"/>
      <c r="S14" s="201">
        <v>1</v>
      </c>
      <c r="T14" s="227">
        <v>1</v>
      </c>
      <c r="W14" s="109"/>
      <c r="X14" s="109"/>
      <c r="Y14" s="109"/>
      <c r="Z14" s="191" t="s">
        <v>157</v>
      </c>
      <c r="AA14" s="191" t="s">
        <v>156</v>
      </c>
      <c r="AC14" s="196" t="s">
        <v>158</v>
      </c>
      <c r="AD14" s="200">
        <f>AD10</f>
        <v>2021</v>
      </c>
      <c r="AE14" s="201">
        <f>AE10</f>
        <v>15</v>
      </c>
      <c r="AF14" s="202"/>
      <c r="AG14" s="201"/>
      <c r="AH14" s="205"/>
      <c r="AI14" s="221"/>
      <c r="AJ14" s="221"/>
      <c r="AK14" s="221"/>
      <c r="AO14" s="222">
        <f>AO10</f>
        <v>1</v>
      </c>
      <c r="AQ14" s="203"/>
      <c r="AR14" s="201">
        <v>1</v>
      </c>
      <c r="AS14" s="227">
        <v>1</v>
      </c>
    </row>
    <row r="15" ht="13" spans="1:45">
      <c r="A15" s="191" t="s">
        <v>159</v>
      </c>
      <c r="B15" s="191" t="s">
        <v>156</v>
      </c>
      <c r="D15" s="196" t="s">
        <v>154</v>
      </c>
      <c r="E15" s="200">
        <f>E12</f>
        <v>2021</v>
      </c>
      <c r="F15" s="201">
        <f>F12</f>
        <v>15</v>
      </c>
      <c r="G15" s="202"/>
      <c r="H15" s="201"/>
      <c r="I15" s="205"/>
      <c r="J15" s="221"/>
      <c r="K15" s="221"/>
      <c r="L15" s="221"/>
      <c r="P15" s="222">
        <f>P12</f>
        <v>1</v>
      </c>
      <c r="R15" s="203"/>
      <c r="S15" s="201">
        <v>1</v>
      </c>
      <c r="T15" s="227">
        <v>1</v>
      </c>
      <c r="W15" s="109"/>
      <c r="X15" s="109"/>
      <c r="Y15" s="109"/>
      <c r="Z15" s="191" t="s">
        <v>160</v>
      </c>
      <c r="AA15" s="191" t="s">
        <v>156</v>
      </c>
      <c r="AC15" s="196" t="s">
        <v>161</v>
      </c>
      <c r="AD15" s="200">
        <f>AD12</f>
        <v>2021</v>
      </c>
      <c r="AE15" s="201">
        <f>AE12</f>
        <v>23</v>
      </c>
      <c r="AF15" s="202"/>
      <c r="AG15" s="201"/>
      <c r="AH15" s="205"/>
      <c r="AI15" s="221"/>
      <c r="AJ15" s="221"/>
      <c r="AK15" s="221"/>
      <c r="AO15" s="222">
        <f>AO12</f>
        <v>1</v>
      </c>
      <c r="AQ15" s="203"/>
      <c r="AR15" s="201">
        <v>1</v>
      </c>
      <c r="AS15" s="227">
        <v>1</v>
      </c>
    </row>
    <row r="16" spans="23:25">
      <c r="W16" s="109"/>
      <c r="X16" s="109"/>
      <c r="Y16" s="109"/>
    </row>
    <row r="17" spans="6:25">
      <c r="F17" s="203"/>
      <c r="G17" s="203"/>
      <c r="H17" s="203"/>
      <c r="W17" s="109"/>
      <c r="X17" s="109"/>
      <c r="Y17" s="109"/>
    </row>
    <row r="18" ht="13" spans="1:45">
      <c r="A18" s="191"/>
      <c r="B18" s="191"/>
      <c r="D18" s="196"/>
      <c r="E18" s="200"/>
      <c r="F18" s="203"/>
      <c r="G18" s="204"/>
      <c r="H18" s="203"/>
      <c r="I18" s="205"/>
      <c r="J18" s="221"/>
      <c r="K18" s="221"/>
      <c r="L18" s="221"/>
      <c r="P18" s="222"/>
      <c r="R18" s="203"/>
      <c r="S18" s="201"/>
      <c r="T18" s="227"/>
      <c r="W18" s="109"/>
      <c r="X18" s="109"/>
      <c r="Y18" s="109"/>
      <c r="Z18" s="191"/>
      <c r="AA18" s="191"/>
      <c r="AC18" s="196"/>
      <c r="AD18" s="200"/>
      <c r="AE18" s="201"/>
      <c r="AF18" s="202"/>
      <c r="AG18" s="201"/>
      <c r="AH18" s="205"/>
      <c r="AI18" s="221"/>
      <c r="AJ18" s="221"/>
      <c r="AK18" s="221"/>
      <c r="AO18" s="222"/>
      <c r="AQ18" s="203"/>
      <c r="AR18" s="201"/>
      <c r="AS18" s="227"/>
    </row>
    <row r="19" spans="1:34">
      <c r="A19" s="205"/>
      <c r="B19" s="205"/>
      <c r="C19" s="205"/>
      <c r="D19" s="205"/>
      <c r="E19" s="203"/>
      <c r="F19" s="206"/>
      <c r="G19" s="203"/>
      <c r="H19" s="203"/>
      <c r="I19" s="205"/>
      <c r="U19" s="203"/>
      <c r="V19" s="109"/>
      <c r="W19" s="109"/>
      <c r="X19" s="109"/>
      <c r="Y19" s="109"/>
      <c r="Z19" s="205"/>
      <c r="AA19" s="205"/>
      <c r="AB19" s="205"/>
      <c r="AC19" s="205"/>
      <c r="AD19" s="203"/>
      <c r="AE19" s="207"/>
      <c r="AF19" s="205"/>
      <c r="AG19" s="205"/>
      <c r="AH19" s="205"/>
    </row>
    <row r="20" spans="1:34">
      <c r="A20" s="205"/>
      <c r="B20" s="205"/>
      <c r="C20" s="205"/>
      <c r="D20" s="205"/>
      <c r="E20" s="205"/>
      <c r="F20" s="206"/>
      <c r="G20" s="203"/>
      <c r="H20" s="203"/>
      <c r="I20" s="205"/>
      <c r="U20" s="203"/>
      <c r="V20" s="109"/>
      <c r="W20" s="109"/>
      <c r="X20" s="109"/>
      <c r="Y20" s="109"/>
      <c r="Z20" s="205"/>
      <c r="AA20" s="205"/>
      <c r="AB20" s="205"/>
      <c r="AC20" s="205"/>
      <c r="AD20" s="205"/>
      <c r="AE20" s="207"/>
      <c r="AF20" s="205"/>
      <c r="AG20" s="205"/>
      <c r="AH20" s="205"/>
    </row>
    <row r="21" spans="1:34">
      <c r="A21" s="205"/>
      <c r="B21" s="205"/>
      <c r="C21" s="205"/>
      <c r="D21" s="205"/>
      <c r="E21" s="205"/>
      <c r="F21" s="207"/>
      <c r="G21" s="205"/>
      <c r="H21" s="205"/>
      <c r="I21" s="205"/>
      <c r="U21" s="203"/>
      <c r="V21" s="109"/>
      <c r="W21" s="109"/>
      <c r="X21" s="109"/>
      <c r="Y21" s="109"/>
      <c r="Z21" s="205"/>
      <c r="AA21" s="205"/>
      <c r="AB21" s="205"/>
      <c r="AC21" s="205"/>
      <c r="AD21" s="205"/>
      <c r="AE21" s="207"/>
      <c r="AF21" s="205"/>
      <c r="AG21" s="205"/>
      <c r="AH21" s="205"/>
    </row>
    <row r="22" ht="13" spans="1:45">
      <c r="A22" s="152" t="s">
        <v>45</v>
      </c>
      <c r="B22" s="152"/>
      <c r="C22" s="153"/>
      <c r="D22" s="153"/>
      <c r="E22" s="153"/>
      <c r="F22" s="153"/>
      <c r="G22" s="153"/>
      <c r="H22" s="153"/>
      <c r="I22" s="109"/>
      <c r="J22" s="109"/>
      <c r="K22" s="109"/>
      <c r="L22" s="109"/>
      <c r="M22" s="109"/>
      <c r="N22" s="109"/>
      <c r="O22" s="109"/>
      <c r="P22" s="109"/>
      <c r="Q22" s="109"/>
      <c r="R22" s="109"/>
      <c r="S22" s="109"/>
      <c r="T22" s="109"/>
      <c r="U22" s="109"/>
      <c r="V22" s="109"/>
      <c r="W22" s="109"/>
      <c r="X22" s="109"/>
      <c r="Y22" s="109"/>
      <c r="Z22" s="152" t="s">
        <v>45</v>
      </c>
      <c r="AA22" s="152"/>
      <c r="AB22" s="153"/>
      <c r="AC22" s="153"/>
      <c r="AD22" s="153"/>
      <c r="AE22" s="153"/>
      <c r="AF22" s="153"/>
      <c r="AG22" s="153"/>
      <c r="AH22" s="109"/>
      <c r="AI22" s="109"/>
      <c r="AJ22" s="109"/>
      <c r="AK22" s="109"/>
      <c r="AL22" s="109"/>
      <c r="AM22" s="109"/>
      <c r="AN22" s="109"/>
      <c r="AO22" s="109"/>
      <c r="AP22" s="109"/>
      <c r="AQ22" s="109"/>
      <c r="AR22" s="109"/>
      <c r="AS22" s="109"/>
    </row>
    <row r="23" ht="13" spans="1:45">
      <c r="A23" s="113" t="s">
        <v>46</v>
      </c>
      <c r="B23" s="113" t="s">
        <v>14</v>
      </c>
      <c r="C23" s="113" t="s">
        <v>47</v>
      </c>
      <c r="D23" s="113" t="s">
        <v>48</v>
      </c>
      <c r="E23" s="113" t="s">
        <v>49</v>
      </c>
      <c r="F23" s="113" t="s">
        <v>50</v>
      </c>
      <c r="G23" s="113" t="s">
        <v>51</v>
      </c>
      <c r="H23" s="113" t="s">
        <v>52</v>
      </c>
      <c r="I23" s="109"/>
      <c r="J23" s="109"/>
      <c r="K23" s="109"/>
      <c r="L23" s="109"/>
      <c r="M23" s="109"/>
      <c r="N23" s="109"/>
      <c r="O23" s="109"/>
      <c r="P23" s="109"/>
      <c r="Q23" s="109"/>
      <c r="R23" s="109"/>
      <c r="S23" s="109"/>
      <c r="T23" s="109"/>
      <c r="U23" s="109"/>
      <c r="V23" s="109"/>
      <c r="W23" s="109"/>
      <c r="X23" s="109"/>
      <c r="Y23" s="109"/>
      <c r="Z23" s="113" t="s">
        <v>46</v>
      </c>
      <c r="AA23" s="113" t="s">
        <v>14</v>
      </c>
      <c r="AB23" s="113" t="s">
        <v>47</v>
      </c>
      <c r="AC23" s="113" t="s">
        <v>48</v>
      </c>
      <c r="AD23" s="113" t="s">
        <v>49</v>
      </c>
      <c r="AE23" s="113" t="s">
        <v>50</v>
      </c>
      <c r="AF23" s="113" t="s">
        <v>51</v>
      </c>
      <c r="AG23" s="113" t="s">
        <v>52</v>
      </c>
      <c r="AH23" s="109"/>
      <c r="AI23" s="109"/>
      <c r="AJ23" s="109"/>
      <c r="AK23" s="109"/>
      <c r="AL23" s="109"/>
      <c r="AM23" s="109"/>
      <c r="AN23" s="109"/>
      <c r="AO23" s="109"/>
      <c r="AP23" s="109"/>
      <c r="AQ23" s="109"/>
      <c r="AR23" s="109"/>
      <c r="AS23" s="109"/>
    </row>
    <row r="24" ht="38.25" spans="1:45">
      <c r="A24" s="208" t="s">
        <v>53</v>
      </c>
      <c r="B24" s="208" t="s">
        <v>54</v>
      </c>
      <c r="C24" s="208" t="s">
        <v>32</v>
      </c>
      <c r="D24" s="208" t="s">
        <v>55</v>
      </c>
      <c r="E24" s="208" t="s">
        <v>56</v>
      </c>
      <c r="F24" s="208" t="s">
        <v>57</v>
      </c>
      <c r="G24" s="208" t="s">
        <v>58</v>
      </c>
      <c r="H24" s="208" t="s">
        <v>59</v>
      </c>
      <c r="I24" s="109"/>
      <c r="J24" s="109"/>
      <c r="K24" s="109"/>
      <c r="L24" s="109"/>
      <c r="M24" s="109"/>
      <c r="N24" s="109"/>
      <c r="O24" s="109"/>
      <c r="P24" s="109"/>
      <c r="Q24" s="109"/>
      <c r="R24" s="109"/>
      <c r="S24" s="109"/>
      <c r="T24" s="109"/>
      <c r="U24" s="109"/>
      <c r="V24" s="109"/>
      <c r="W24" s="109"/>
      <c r="X24" s="109"/>
      <c r="Y24" s="109"/>
      <c r="Z24" s="208" t="s">
        <v>53</v>
      </c>
      <c r="AA24" s="208" t="s">
        <v>54</v>
      </c>
      <c r="AB24" s="208" t="s">
        <v>32</v>
      </c>
      <c r="AC24" s="208" t="s">
        <v>55</v>
      </c>
      <c r="AD24" s="208" t="s">
        <v>56</v>
      </c>
      <c r="AE24" s="208" t="s">
        <v>57</v>
      </c>
      <c r="AF24" s="208" t="s">
        <v>58</v>
      </c>
      <c r="AG24" s="208" t="s">
        <v>59</v>
      </c>
      <c r="AH24" s="109"/>
      <c r="AI24" s="109"/>
      <c r="AJ24" s="109"/>
      <c r="AK24" s="109"/>
      <c r="AL24" s="109"/>
      <c r="AM24" s="109"/>
      <c r="AN24" s="109"/>
      <c r="AO24" s="109"/>
      <c r="AP24" s="109"/>
      <c r="AQ24" s="109"/>
      <c r="AR24" s="109"/>
      <c r="AS24" s="109"/>
    </row>
    <row r="25" spans="1:45">
      <c r="A25" s="178" t="s">
        <v>162</v>
      </c>
      <c r="B25" s="179" t="s">
        <v>163</v>
      </c>
      <c r="C25" s="179" t="s">
        <v>164</v>
      </c>
      <c r="D25" s="155" t="s">
        <v>63</v>
      </c>
      <c r="E25" s="156" t="s">
        <v>128</v>
      </c>
      <c r="F25" s="155" t="s">
        <v>165</v>
      </c>
      <c r="G25" s="209" t="str">
        <f>D10</f>
        <v>SYNH2CT_UG</v>
      </c>
      <c r="H25" s="156"/>
      <c r="I25" s="109"/>
      <c r="J25" s="109"/>
      <c r="K25" s="109"/>
      <c r="L25" s="109"/>
      <c r="M25" s="109"/>
      <c r="N25" s="109"/>
      <c r="O25" s="109"/>
      <c r="P25" s="109"/>
      <c r="Q25" s="109"/>
      <c r="R25" s="109"/>
      <c r="S25" s="109"/>
      <c r="T25" s="109"/>
      <c r="U25" s="109"/>
      <c r="V25" s="109"/>
      <c r="W25" s="109"/>
      <c r="X25" s="109"/>
      <c r="Y25" s="109"/>
      <c r="Z25" s="178" t="s">
        <v>162</v>
      </c>
      <c r="AA25" s="179" t="s">
        <v>166</v>
      </c>
      <c r="AB25" s="179" t="s">
        <v>164</v>
      </c>
      <c r="AC25" s="155" t="s">
        <v>63</v>
      </c>
      <c r="AD25" s="156" t="s">
        <v>63</v>
      </c>
      <c r="AE25" s="155" t="s">
        <v>65</v>
      </c>
      <c r="AF25" s="209" t="str">
        <f>AC10</f>
        <v>SYNH2CT_LH</v>
      </c>
      <c r="AG25" s="156"/>
      <c r="AH25" s="109"/>
      <c r="AI25" s="109"/>
      <c r="AJ25" s="109"/>
      <c r="AK25" s="109"/>
      <c r="AL25" s="109"/>
      <c r="AM25" s="109"/>
      <c r="AN25" s="109"/>
      <c r="AO25" s="109"/>
      <c r="AP25" s="109"/>
      <c r="AQ25" s="109"/>
      <c r="AR25" s="109"/>
      <c r="AS25" s="109"/>
    </row>
    <row r="26" spans="1:45">
      <c r="A26" s="178" t="s">
        <v>162</v>
      </c>
      <c r="B26" s="179" t="s">
        <v>167</v>
      </c>
      <c r="C26" s="179" t="s">
        <v>168</v>
      </c>
      <c r="D26" s="155" t="s">
        <v>63</v>
      </c>
      <c r="E26" s="156" t="s">
        <v>128</v>
      </c>
      <c r="F26" s="155" t="s">
        <v>165</v>
      </c>
      <c r="G26" s="209" t="str">
        <f>D12</f>
        <v>SYNH2CT_GT</v>
      </c>
      <c r="H26" s="179"/>
      <c r="I26" s="191"/>
      <c r="J26" s="109"/>
      <c r="K26" s="109"/>
      <c r="L26" s="109"/>
      <c r="M26" s="109"/>
      <c r="N26" s="109"/>
      <c r="O26" s="109"/>
      <c r="P26" s="109"/>
      <c r="Q26" s="109"/>
      <c r="R26" s="109"/>
      <c r="S26" s="109"/>
      <c r="T26" s="109"/>
      <c r="U26" s="109"/>
      <c r="V26" s="109"/>
      <c r="W26" s="109"/>
      <c r="X26" s="109"/>
      <c r="Y26" s="109"/>
      <c r="Z26" s="178" t="s">
        <v>162</v>
      </c>
      <c r="AA26" s="179" t="s">
        <v>169</v>
      </c>
      <c r="AB26" s="179" t="s">
        <v>168</v>
      </c>
      <c r="AC26" s="155" t="s">
        <v>63</v>
      </c>
      <c r="AD26" s="156" t="s">
        <v>63</v>
      </c>
      <c r="AE26" s="155" t="s">
        <v>65</v>
      </c>
      <c r="AF26" s="209" t="str">
        <f>AC12</f>
        <v>SYNH2CT_NH</v>
      </c>
      <c r="AG26" s="179"/>
      <c r="AH26" s="191"/>
      <c r="AI26" s="109"/>
      <c r="AJ26" s="109"/>
      <c r="AK26" s="109"/>
      <c r="AL26" s="109"/>
      <c r="AM26" s="109"/>
      <c r="AN26" s="109"/>
      <c r="AO26" s="109"/>
      <c r="AP26" s="109"/>
      <c r="AQ26" s="109"/>
      <c r="AR26" s="109"/>
      <c r="AS26" s="109"/>
    </row>
    <row r="27" spans="1:45">
      <c r="A27" s="178" t="s">
        <v>111</v>
      </c>
      <c r="B27" s="179" t="str">
        <f>A14</f>
        <v>P_STH2SUG</v>
      </c>
      <c r="C27" s="179" t="s">
        <v>170</v>
      </c>
      <c r="D27" s="155" t="s">
        <v>63</v>
      </c>
      <c r="E27" s="156" t="s">
        <v>128</v>
      </c>
      <c r="F27" s="155" t="s">
        <v>165</v>
      </c>
      <c r="G27" s="209"/>
      <c r="H27" s="118"/>
      <c r="I27" s="109"/>
      <c r="J27" s="109"/>
      <c r="K27" s="109"/>
      <c r="L27" s="109"/>
      <c r="M27" s="109"/>
      <c r="N27" s="109"/>
      <c r="O27" s="109"/>
      <c r="P27" s="109"/>
      <c r="Q27" s="109"/>
      <c r="R27" s="109"/>
      <c r="S27" s="109"/>
      <c r="T27" s="109"/>
      <c r="U27" s="109"/>
      <c r="V27" s="109"/>
      <c r="W27" s="109"/>
      <c r="X27" s="109"/>
      <c r="Y27" s="109"/>
      <c r="Z27" s="178" t="s">
        <v>111</v>
      </c>
      <c r="AA27" s="179" t="str">
        <f>Z14</f>
        <v>P_STH2SLH2</v>
      </c>
      <c r="AB27" s="179" t="s">
        <v>170</v>
      </c>
      <c r="AC27" s="155" t="s">
        <v>63</v>
      </c>
      <c r="AD27" s="156" t="s">
        <v>63</v>
      </c>
      <c r="AE27" s="155" t="s">
        <v>65</v>
      </c>
      <c r="AF27" s="209"/>
      <c r="AG27" s="118"/>
      <c r="AH27" s="109"/>
      <c r="AI27" s="109"/>
      <c r="AJ27" s="109"/>
      <c r="AK27" s="109"/>
      <c r="AL27" s="109"/>
      <c r="AM27" s="109"/>
      <c r="AN27" s="109"/>
      <c r="AO27" s="109"/>
      <c r="AP27" s="109"/>
      <c r="AQ27" s="109"/>
      <c r="AR27" s="109"/>
      <c r="AS27" s="109"/>
    </row>
    <row r="28" spans="1:45">
      <c r="A28" s="178" t="s">
        <v>111</v>
      </c>
      <c r="B28" s="179" t="str">
        <f>A15</f>
        <v>P_STH2SGT</v>
      </c>
      <c r="C28" s="179" t="s">
        <v>171</v>
      </c>
      <c r="D28" s="155" t="s">
        <v>63</v>
      </c>
      <c r="E28" s="156" t="s">
        <v>128</v>
      </c>
      <c r="F28" s="155" t="s">
        <v>165</v>
      </c>
      <c r="G28" s="209"/>
      <c r="H28" s="118"/>
      <c r="I28" s="109"/>
      <c r="J28" s="109"/>
      <c r="K28" s="109"/>
      <c r="L28" s="109"/>
      <c r="M28" s="109"/>
      <c r="N28" s="109"/>
      <c r="O28" s="109"/>
      <c r="P28" s="109"/>
      <c r="Q28" s="109"/>
      <c r="R28" s="109"/>
      <c r="S28" s="109"/>
      <c r="T28" s="109"/>
      <c r="U28" s="109"/>
      <c r="V28" s="109"/>
      <c r="W28" s="109"/>
      <c r="X28" s="109"/>
      <c r="Y28" s="109"/>
      <c r="Z28" s="178" t="s">
        <v>111</v>
      </c>
      <c r="AA28" s="179" t="str">
        <f>Z15</f>
        <v>P_STH2SNH3</v>
      </c>
      <c r="AB28" s="179" t="s">
        <v>171</v>
      </c>
      <c r="AC28" s="155" t="s">
        <v>63</v>
      </c>
      <c r="AD28" s="156" t="s">
        <v>63</v>
      </c>
      <c r="AE28" s="155" t="s">
        <v>65</v>
      </c>
      <c r="AF28" s="209"/>
      <c r="AG28" s="118"/>
      <c r="AH28" s="109"/>
      <c r="AI28" s="109"/>
      <c r="AJ28" s="109"/>
      <c r="AK28" s="109"/>
      <c r="AL28" s="109"/>
      <c r="AM28" s="109"/>
      <c r="AN28" s="109"/>
      <c r="AO28" s="109"/>
      <c r="AP28" s="109"/>
      <c r="AQ28" s="109"/>
      <c r="AR28" s="109"/>
      <c r="AS28" s="109"/>
    </row>
    <row r="29" spans="7:45">
      <c r="G29" s="209"/>
      <c r="H29" s="118"/>
      <c r="I29" s="109"/>
      <c r="J29" s="109"/>
      <c r="K29" s="109"/>
      <c r="L29" s="109"/>
      <c r="M29" s="109"/>
      <c r="N29" s="109"/>
      <c r="O29" s="109"/>
      <c r="P29" s="109"/>
      <c r="Q29" s="109"/>
      <c r="R29" s="109"/>
      <c r="S29" s="109"/>
      <c r="T29" s="109"/>
      <c r="U29" s="109"/>
      <c r="V29" s="109"/>
      <c r="W29" s="109"/>
      <c r="X29" s="109"/>
      <c r="Y29" s="109"/>
      <c r="AF29" s="209"/>
      <c r="AG29" s="118"/>
      <c r="AH29" s="109"/>
      <c r="AI29" s="109"/>
      <c r="AJ29" s="109"/>
      <c r="AK29" s="109"/>
      <c r="AL29" s="109"/>
      <c r="AM29" s="109"/>
      <c r="AN29" s="109"/>
      <c r="AO29" s="109"/>
      <c r="AP29" s="109"/>
      <c r="AQ29" s="109"/>
      <c r="AR29" s="109"/>
      <c r="AS29" s="109"/>
    </row>
    <row r="30" spans="1:45">
      <c r="A30" s="178"/>
      <c r="B30" s="179"/>
      <c r="C30" s="179"/>
      <c r="D30" s="155"/>
      <c r="E30" s="156"/>
      <c r="F30" s="155"/>
      <c r="G30" s="209"/>
      <c r="H30" s="118"/>
      <c r="I30" s="109"/>
      <c r="J30" s="109"/>
      <c r="K30" s="109"/>
      <c r="L30" s="109"/>
      <c r="M30" s="109"/>
      <c r="N30" s="109"/>
      <c r="O30" s="109"/>
      <c r="P30" s="109"/>
      <c r="Q30" s="109"/>
      <c r="R30" s="109"/>
      <c r="S30" s="109"/>
      <c r="T30" s="109"/>
      <c r="U30" s="109"/>
      <c r="V30" s="109"/>
      <c r="W30" s="109"/>
      <c r="X30" s="109"/>
      <c r="Y30" s="109"/>
      <c r="Z30" s="178"/>
      <c r="AA30" s="179"/>
      <c r="AB30" s="179"/>
      <c r="AC30" s="155"/>
      <c r="AD30" s="156"/>
      <c r="AE30" s="155"/>
      <c r="AF30" s="209"/>
      <c r="AG30" s="118"/>
      <c r="AH30" s="109"/>
      <c r="AI30" s="109"/>
      <c r="AJ30" s="109"/>
      <c r="AK30" s="109"/>
      <c r="AL30" s="109"/>
      <c r="AM30" s="109"/>
      <c r="AN30" s="109"/>
      <c r="AO30" s="109"/>
      <c r="AP30" s="109"/>
      <c r="AQ30" s="109"/>
      <c r="AR30" s="109"/>
      <c r="AS30" s="109"/>
    </row>
    <row r="31" spans="1:45">
      <c r="A31" s="210"/>
      <c r="B31" s="191"/>
      <c r="C31" s="191"/>
      <c r="D31" s="190"/>
      <c r="E31" s="211"/>
      <c r="F31" s="190"/>
      <c r="G31" s="212"/>
      <c r="I31" s="109"/>
      <c r="J31" s="109"/>
      <c r="K31" s="109"/>
      <c r="L31" s="109"/>
      <c r="M31" s="109"/>
      <c r="N31" s="109"/>
      <c r="O31" s="109"/>
      <c r="P31" s="109"/>
      <c r="Q31" s="109"/>
      <c r="R31" s="109"/>
      <c r="S31" s="109"/>
      <c r="T31" s="109"/>
      <c r="U31" s="109"/>
      <c r="V31" s="109"/>
      <c r="W31" s="109"/>
      <c r="X31" s="109"/>
      <c r="Y31" s="109"/>
      <c r="Z31" s="210"/>
      <c r="AA31" s="191"/>
      <c r="AB31" s="191"/>
      <c r="AC31" s="190"/>
      <c r="AD31" s="211"/>
      <c r="AE31" s="190"/>
      <c r="AF31" s="212"/>
      <c r="AH31" s="109"/>
      <c r="AI31" s="109"/>
      <c r="AJ31" s="109"/>
      <c r="AK31" s="109"/>
      <c r="AL31" s="109"/>
      <c r="AM31" s="109"/>
      <c r="AN31" s="109"/>
      <c r="AO31" s="109"/>
      <c r="AP31" s="109"/>
      <c r="AQ31" s="109"/>
      <c r="AR31" s="109"/>
      <c r="AS31" s="109"/>
    </row>
    <row r="32" spans="2:45">
      <c r="B32" s="205"/>
      <c r="C32" s="205"/>
      <c r="D32" s="211"/>
      <c r="E32" s="211"/>
      <c r="I32" s="109"/>
      <c r="J32" s="109"/>
      <c r="K32" s="109"/>
      <c r="L32" s="109"/>
      <c r="M32" s="109"/>
      <c r="N32" s="109"/>
      <c r="O32" s="109"/>
      <c r="P32" s="109"/>
      <c r="Q32" s="109"/>
      <c r="R32" s="109"/>
      <c r="S32" s="109"/>
      <c r="T32" s="109"/>
      <c r="U32" s="109"/>
      <c r="V32" s="109"/>
      <c r="W32" s="109"/>
      <c r="X32" s="109"/>
      <c r="Y32" s="109"/>
      <c r="AA32" s="205"/>
      <c r="AB32" s="205"/>
      <c r="AC32" s="211"/>
      <c r="AD32" s="211"/>
      <c r="AH32" s="109"/>
      <c r="AI32" s="109"/>
      <c r="AJ32" s="109"/>
      <c r="AK32" s="109"/>
      <c r="AL32" s="109"/>
      <c r="AM32" s="109"/>
      <c r="AN32" s="109"/>
      <c r="AO32" s="109"/>
      <c r="AP32" s="109"/>
      <c r="AQ32" s="109"/>
      <c r="AR32" s="109"/>
      <c r="AS32" s="109"/>
    </row>
    <row r="33" spans="1:45">
      <c r="A33" s="109"/>
      <c r="B33" s="109"/>
      <c r="C33" s="109"/>
      <c r="D33" s="109"/>
      <c r="E33" s="109"/>
      <c r="F33" s="109"/>
      <c r="G33" s="109"/>
      <c r="H33" s="109"/>
      <c r="I33" s="109"/>
      <c r="J33" s="109"/>
      <c r="K33" s="109"/>
      <c r="L33" s="109"/>
      <c r="M33" s="109"/>
      <c r="N33" s="109"/>
      <c r="O33" s="109"/>
      <c r="P33" s="109"/>
      <c r="Q33" s="109"/>
      <c r="R33" s="109"/>
      <c r="S33" s="109"/>
      <c r="T33" s="109"/>
      <c r="U33" s="109"/>
      <c r="V33" s="109"/>
      <c r="W33" s="109"/>
      <c r="X33" s="228"/>
      <c r="Y33" s="228"/>
      <c r="Z33" s="109"/>
      <c r="AA33" s="109"/>
      <c r="AB33" s="109"/>
      <c r="AC33" s="109"/>
      <c r="AD33" s="109"/>
      <c r="AE33" s="109"/>
      <c r="AF33" s="109"/>
      <c r="AG33" s="109"/>
      <c r="AH33" s="109"/>
      <c r="AI33" s="109"/>
      <c r="AJ33" s="109"/>
      <c r="AK33" s="109"/>
      <c r="AL33" s="109"/>
      <c r="AM33" s="109"/>
      <c r="AN33" s="109"/>
      <c r="AO33" s="109"/>
      <c r="AP33" s="109"/>
      <c r="AQ33" s="109"/>
      <c r="AR33" s="109"/>
      <c r="AS33" s="109"/>
    </row>
    <row r="34" ht="13" spans="1:45">
      <c r="A34" s="152" t="s">
        <v>67</v>
      </c>
      <c r="B34" s="157"/>
      <c r="C34" s="157"/>
      <c r="D34" s="157"/>
      <c r="E34" s="157"/>
      <c r="F34" s="157"/>
      <c r="G34" s="157"/>
      <c r="H34" s="157"/>
      <c r="I34" s="109"/>
      <c r="J34" s="109"/>
      <c r="K34" s="109"/>
      <c r="L34" s="109"/>
      <c r="M34" s="109"/>
      <c r="N34" s="109"/>
      <c r="O34" s="109"/>
      <c r="P34" s="109"/>
      <c r="Q34" s="109"/>
      <c r="R34" s="109"/>
      <c r="S34" s="109"/>
      <c r="T34" s="109"/>
      <c r="U34" s="109"/>
      <c r="V34" s="109"/>
      <c r="W34" s="109"/>
      <c r="X34" s="109"/>
      <c r="Y34" s="109"/>
      <c r="Z34" s="152" t="s">
        <v>67</v>
      </c>
      <c r="AA34" s="157"/>
      <c r="AB34" s="157"/>
      <c r="AC34" s="157"/>
      <c r="AD34" s="157"/>
      <c r="AE34" s="157"/>
      <c r="AF34" s="157"/>
      <c r="AG34" s="157"/>
      <c r="AH34" s="109"/>
      <c r="AI34" s="109"/>
      <c r="AJ34" s="109"/>
      <c r="AK34" s="109"/>
      <c r="AL34" s="109"/>
      <c r="AM34" s="109"/>
      <c r="AN34" s="109"/>
      <c r="AO34" s="109"/>
      <c r="AP34" s="109"/>
      <c r="AQ34" s="109"/>
      <c r="AR34" s="109"/>
      <c r="AS34" s="109"/>
    </row>
    <row r="35" ht="13" spans="1:33">
      <c r="A35" s="158" t="s">
        <v>68</v>
      </c>
      <c r="B35" s="158" t="s">
        <v>69</v>
      </c>
      <c r="C35" s="158" t="s">
        <v>70</v>
      </c>
      <c r="D35" s="159" t="s">
        <v>71</v>
      </c>
      <c r="E35" s="159" t="s">
        <v>72</v>
      </c>
      <c r="F35" s="159" t="s">
        <v>73</v>
      </c>
      <c r="G35" s="159" t="s">
        <v>74</v>
      </c>
      <c r="H35" s="159" t="s">
        <v>75</v>
      </c>
      <c r="Z35" s="158" t="s">
        <v>68</v>
      </c>
      <c r="AA35" s="158" t="s">
        <v>69</v>
      </c>
      <c r="AB35" s="158" t="s">
        <v>70</v>
      </c>
      <c r="AC35" s="159" t="s">
        <v>71</v>
      </c>
      <c r="AD35" s="159" t="s">
        <v>72</v>
      </c>
      <c r="AE35" s="159" t="s">
        <v>73</v>
      </c>
      <c r="AF35" s="159" t="s">
        <v>74</v>
      </c>
      <c r="AG35" s="159" t="s">
        <v>75</v>
      </c>
    </row>
    <row r="36" ht="38.25" spans="1:33">
      <c r="A36" s="213" t="s">
        <v>76</v>
      </c>
      <c r="B36" s="213" t="s">
        <v>77</v>
      </c>
      <c r="C36" s="213" t="s">
        <v>78</v>
      </c>
      <c r="D36" s="213" t="s">
        <v>71</v>
      </c>
      <c r="E36" s="213" t="s">
        <v>79</v>
      </c>
      <c r="F36" s="213" t="s">
        <v>80</v>
      </c>
      <c r="G36" s="213" t="s">
        <v>81</v>
      </c>
      <c r="H36" s="213" t="s">
        <v>82</v>
      </c>
      <c r="Z36" s="213" t="s">
        <v>76</v>
      </c>
      <c r="AA36" s="213" t="s">
        <v>77</v>
      </c>
      <c r="AB36" s="213" t="s">
        <v>78</v>
      </c>
      <c r="AC36" s="213" t="s">
        <v>71</v>
      </c>
      <c r="AD36" s="213" t="s">
        <v>79</v>
      </c>
      <c r="AE36" s="213" t="s">
        <v>80</v>
      </c>
      <c r="AF36" s="213" t="s">
        <v>81</v>
      </c>
      <c r="AG36" s="213" t="s">
        <v>82</v>
      </c>
    </row>
    <row r="37" spans="1:33">
      <c r="A37" s="179" t="s">
        <v>83</v>
      </c>
      <c r="B37" s="156" t="str">
        <f>D14</f>
        <v>AUX_STH2SUG</v>
      </c>
      <c r="C37" s="156" t="s">
        <v>172</v>
      </c>
      <c r="D37" s="118" t="s">
        <v>63</v>
      </c>
      <c r="E37" s="117" t="s">
        <v>86</v>
      </c>
      <c r="F37" s="118" t="s">
        <v>165</v>
      </c>
      <c r="G37" s="118"/>
      <c r="H37" s="118"/>
      <c r="Z37" s="179" t="s">
        <v>83</v>
      </c>
      <c r="AA37" s="156" t="str">
        <f>AC14</f>
        <v>AUX_STH2SLH2</v>
      </c>
      <c r="AB37" s="156" t="s">
        <v>172</v>
      </c>
      <c r="AC37" s="118" t="s">
        <v>63</v>
      </c>
      <c r="AD37" s="117" t="s">
        <v>86</v>
      </c>
      <c r="AE37" s="118" t="s">
        <v>65</v>
      </c>
      <c r="AF37" s="118"/>
      <c r="AG37" s="118"/>
    </row>
    <row r="38" spans="1:33">
      <c r="A38" s="179" t="s">
        <v>83</v>
      </c>
      <c r="B38" s="156" t="str">
        <f>D15</f>
        <v>AUX_STH2SGT</v>
      </c>
      <c r="C38" s="156" t="s">
        <v>173</v>
      </c>
      <c r="D38" s="118" t="s">
        <v>63</v>
      </c>
      <c r="E38" s="117" t="s">
        <v>86</v>
      </c>
      <c r="F38" s="118" t="s">
        <v>165</v>
      </c>
      <c r="G38" s="118"/>
      <c r="H38" s="118"/>
      <c r="Z38" s="179" t="s">
        <v>83</v>
      </c>
      <c r="AA38" s="156" t="str">
        <f>AC15</f>
        <v>AUX_STH2SNH3</v>
      </c>
      <c r="AB38" s="156" t="s">
        <v>173</v>
      </c>
      <c r="AC38" s="118" t="s">
        <v>63</v>
      </c>
      <c r="AD38" s="117" t="s">
        <v>86</v>
      </c>
      <c r="AE38" s="118" t="s">
        <v>65</v>
      </c>
      <c r="AF38" s="118"/>
      <c r="AG38" s="118"/>
    </row>
    <row r="39" spans="1:8">
      <c r="A39" s="179" t="s">
        <v>83</v>
      </c>
      <c r="B39" s="156" t="str">
        <f>B10</f>
        <v>SYNH2CT_UG</v>
      </c>
      <c r="C39" s="156"/>
      <c r="D39" s="118" t="s">
        <v>63</v>
      </c>
      <c r="E39" s="117" t="s">
        <v>86</v>
      </c>
      <c r="F39" s="118" t="s">
        <v>165</v>
      </c>
      <c r="G39" s="118"/>
      <c r="H39" s="118"/>
    </row>
    <row r="40" spans="1:6">
      <c r="A40" s="179" t="s">
        <v>83</v>
      </c>
      <c r="B40" t="str">
        <f>B12</f>
        <v>SYNH2CT_GT</v>
      </c>
      <c r="D40" s="118" t="s">
        <v>63</v>
      </c>
      <c r="E40" s="117" t="s">
        <v>86</v>
      </c>
      <c r="F40" s="118" t="s">
        <v>165</v>
      </c>
    </row>
    <row r="41" spans="1:6">
      <c r="A41" s="179" t="s">
        <v>83</v>
      </c>
      <c r="B41" t="str">
        <f>AA10</f>
        <v>SYNH2CT_LH</v>
      </c>
      <c r="D41" s="118" t="s">
        <v>63</v>
      </c>
      <c r="E41" s="117" t="s">
        <v>86</v>
      </c>
      <c r="F41" s="118" t="s">
        <v>165</v>
      </c>
    </row>
    <row r="42" spans="1:6">
      <c r="A42" s="179" t="s">
        <v>83</v>
      </c>
      <c r="B42" t="str">
        <f>AA12</f>
        <v>SYNH2CT_NH</v>
      </c>
      <c r="D42" s="118" t="s">
        <v>63</v>
      </c>
      <c r="E42" s="117" t="s">
        <v>86</v>
      </c>
      <c r="F42" s="118" t="s">
        <v>165</v>
      </c>
    </row>
    <row r="44" spans="1:10">
      <c r="A44" s="179"/>
      <c r="B44" s="118"/>
      <c r="C44" s="118"/>
      <c r="D44" s="118"/>
      <c r="E44" s="117"/>
      <c r="F44" s="118"/>
      <c r="G44" s="118"/>
      <c r="H44" s="118"/>
      <c r="J44" s="223"/>
    </row>
  </sheetData>
  <hyperlinks>
    <hyperlink ref="B2" r:id="rId3" location="b39" display="Hydrogen energy systems: A critical review of technologies, applications, trends and challenges - ScienceDirect"/>
    <hyperlink ref="C2" r:id="rId4" display="qt83p5k54m_noSplash_8bb1326c13cfb9aa3d0d376ec26d3e06.pdf (escholarship.org)"/>
    <hyperlink ref="B4" r:id="rId5" display="https://www.sciencedirect.com/science/article/pii/S0360319923045093"/>
  </hyperlinks>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8"/>
  <sheetViews>
    <sheetView zoomScale="70" zoomScaleNormal="70" topLeftCell="B1" workbookViewId="0">
      <selection activeCell="G6" sqref="G6"/>
    </sheetView>
  </sheetViews>
  <sheetFormatPr defaultColWidth="8.72727272727273" defaultRowHeight="12.5"/>
  <cols>
    <col min="1" max="2" width="122.818181818182" customWidth="1"/>
    <col min="3" max="3" width="17.3636363636364" customWidth="1"/>
    <col min="4" max="4" width="99.0909090909091" customWidth="1"/>
    <col min="5" max="5" width="15.6363636363636" customWidth="1"/>
    <col min="6" max="6" width="11.0909090909091" customWidth="1"/>
    <col min="7" max="7" width="17.2727272727273" customWidth="1"/>
    <col min="8" max="8" width="12.8181818181818"/>
    <col min="12" max="13" width="15.1818181818182" customWidth="1"/>
    <col min="15" max="15" width="12.8181818181818" customWidth="1"/>
    <col min="17" max="17" width="12.8181818181818"/>
    <col min="18" max="19" width="13.7272727272727" customWidth="1"/>
  </cols>
  <sheetData>
    <row r="1" spans="1:3">
      <c r="A1" t="s">
        <v>174</v>
      </c>
      <c r="C1" t="s">
        <v>175</v>
      </c>
    </row>
    <row r="3" ht="13" spans="7:7">
      <c r="G3" s="110" t="s">
        <v>12</v>
      </c>
    </row>
    <row r="4" spans="1:22">
      <c r="A4" s="165" t="s">
        <v>176</v>
      </c>
      <c r="B4" s="165" t="s">
        <v>177</v>
      </c>
      <c r="C4" t="s">
        <v>14</v>
      </c>
      <c r="D4" t="s">
        <v>15</v>
      </c>
      <c r="E4" t="s">
        <v>16</v>
      </c>
      <c r="F4" t="s">
        <v>108</v>
      </c>
      <c r="G4" t="s">
        <v>17</v>
      </c>
      <c r="H4" t="s">
        <v>108</v>
      </c>
      <c r="I4" t="s">
        <v>42</v>
      </c>
      <c r="J4" t="s">
        <v>108</v>
      </c>
      <c r="K4" t="s">
        <v>108</v>
      </c>
      <c r="L4" t="s">
        <v>108</v>
      </c>
      <c r="M4" t="s">
        <v>108</v>
      </c>
      <c r="N4" t="s">
        <v>141</v>
      </c>
      <c r="O4" t="s">
        <v>178</v>
      </c>
      <c r="P4" t="s">
        <v>179</v>
      </c>
      <c r="Q4" t="s">
        <v>9</v>
      </c>
      <c r="R4" t="s">
        <v>180</v>
      </c>
      <c r="S4" t="s">
        <v>181</v>
      </c>
      <c r="T4" t="s">
        <v>28</v>
      </c>
      <c r="U4" t="s">
        <v>29</v>
      </c>
      <c r="V4" t="s">
        <v>30</v>
      </c>
    </row>
    <row r="5" spans="1:20">
      <c r="A5" s="165"/>
      <c r="B5" s="165"/>
      <c r="C5" t="s">
        <v>31</v>
      </c>
      <c r="D5" t="s">
        <v>32</v>
      </c>
      <c r="E5" t="s">
        <v>33</v>
      </c>
      <c r="G5" t="s">
        <v>34</v>
      </c>
      <c r="T5" t="s">
        <v>36</v>
      </c>
    </row>
    <row r="6" spans="1:22">
      <c r="A6" s="165"/>
      <c r="B6" s="165">
        <v>1</v>
      </c>
      <c r="C6" s="177" t="s">
        <v>182</v>
      </c>
      <c r="E6" t="str">
        <f>SUP_HS!B10</f>
        <v>SYNH2CT_UG</v>
      </c>
      <c r="G6" t="s">
        <v>37</v>
      </c>
      <c r="Q6">
        <f>8333*1.35/10^6</f>
        <v>0.01124955</v>
      </c>
      <c r="T6">
        <v>40</v>
      </c>
      <c r="U6">
        <v>2021</v>
      </c>
      <c r="V6">
        <v>1</v>
      </c>
    </row>
    <row r="7" spans="1:3">
      <c r="A7" s="165" t="s">
        <v>38</v>
      </c>
      <c r="B7" s="165">
        <f>[2]PrimaryProdTech!$G$75</f>
        <v>0.00278251409563062</v>
      </c>
      <c r="C7" t="s">
        <v>108</v>
      </c>
    </row>
    <row r="8" spans="1:3">
      <c r="A8" s="165"/>
      <c r="B8" s="165"/>
      <c r="C8" t="s">
        <v>108</v>
      </c>
    </row>
    <row r="9" spans="1:22">
      <c r="A9" s="165"/>
      <c r="B9" s="165">
        <v>1</v>
      </c>
      <c r="C9" t="s">
        <v>183</v>
      </c>
      <c r="E9" t="s">
        <v>152</v>
      </c>
      <c r="G9" t="s">
        <v>37</v>
      </c>
      <c r="Q9">
        <f>1.2*Q6</f>
        <v>0.01349946</v>
      </c>
      <c r="T9">
        <v>40</v>
      </c>
      <c r="U9">
        <v>2021</v>
      </c>
      <c r="V9">
        <v>1</v>
      </c>
    </row>
    <row r="10" spans="1:3">
      <c r="A10" s="165" t="s">
        <v>38</v>
      </c>
      <c r="B10" s="165">
        <v>0.236</v>
      </c>
      <c r="C10" t="s">
        <v>108</v>
      </c>
    </row>
    <row r="11" spans="1:3">
      <c r="A11" s="165" t="s">
        <v>184</v>
      </c>
      <c r="B11" s="165">
        <v>0.003</v>
      </c>
      <c r="C11" t="s">
        <v>108</v>
      </c>
    </row>
    <row r="12" spans="1:22">
      <c r="A12" s="165"/>
      <c r="B12" s="165">
        <v>1</v>
      </c>
      <c r="C12" t="s">
        <v>185</v>
      </c>
      <c r="E12" t="s">
        <v>150</v>
      </c>
      <c r="G12" t="s">
        <v>37</v>
      </c>
      <c r="Q12">
        <f>0.2*Q6</f>
        <v>0.00224991</v>
      </c>
      <c r="T12">
        <v>40</v>
      </c>
      <c r="U12">
        <v>2021</v>
      </c>
      <c r="V12">
        <v>1</v>
      </c>
    </row>
    <row r="13" spans="1:3">
      <c r="A13" s="165" t="s">
        <v>38</v>
      </c>
      <c r="B13" s="165">
        <v>0.236</v>
      </c>
      <c r="C13" t="s">
        <v>108</v>
      </c>
    </row>
    <row r="14" spans="1:3">
      <c r="A14" s="165" t="s">
        <v>184</v>
      </c>
      <c r="B14" s="165">
        <v>0.003</v>
      </c>
      <c r="C14" t="s">
        <v>108</v>
      </c>
    </row>
    <row r="15" spans="1:22">
      <c r="A15" s="165"/>
      <c r="B15" s="165">
        <v>1</v>
      </c>
      <c r="C15" s="162" t="s">
        <v>186</v>
      </c>
      <c r="E15" t="s">
        <v>153</v>
      </c>
      <c r="G15" t="s">
        <v>37</v>
      </c>
      <c r="Q15">
        <f>0.2*Q6</f>
        <v>0.00224991</v>
      </c>
      <c r="T15">
        <v>40</v>
      </c>
      <c r="U15">
        <v>2021</v>
      </c>
      <c r="V15">
        <v>1</v>
      </c>
    </row>
    <row r="16" spans="1:2">
      <c r="A16" s="165" t="s">
        <v>38</v>
      </c>
      <c r="B16" s="165">
        <v>0.236</v>
      </c>
    </row>
    <row r="17" spans="1:2">
      <c r="A17" s="165" t="s">
        <v>184</v>
      </c>
      <c r="B17" s="165"/>
    </row>
    <row r="32" ht="13" spans="4:10">
      <c r="D32" s="152" t="s">
        <v>45</v>
      </c>
      <c r="E32" s="152"/>
      <c r="F32" s="153"/>
      <c r="G32" s="153"/>
      <c r="H32" s="153"/>
      <c r="I32" s="153"/>
      <c r="J32" s="153"/>
    </row>
    <row r="33" ht="13" spans="4:10">
      <c r="D33" s="113" t="s">
        <v>46</v>
      </c>
      <c r="E33" s="113" t="s">
        <v>14</v>
      </c>
      <c r="F33" s="113" t="s">
        <v>47</v>
      </c>
      <c r="G33" s="113" t="s">
        <v>48</v>
      </c>
      <c r="H33" s="113" t="s">
        <v>49</v>
      </c>
      <c r="I33" s="113" t="s">
        <v>50</v>
      </c>
      <c r="J33" s="113" t="s">
        <v>51</v>
      </c>
    </row>
    <row r="34" ht="37.5" spans="4:10">
      <c r="D34" s="154" t="s">
        <v>53</v>
      </c>
      <c r="E34" s="154" t="s">
        <v>54</v>
      </c>
      <c r="F34" s="154" t="s">
        <v>32</v>
      </c>
      <c r="G34" s="154" t="s">
        <v>55</v>
      </c>
      <c r="H34" s="154" t="s">
        <v>56</v>
      </c>
      <c r="I34" s="154" t="s">
        <v>57</v>
      </c>
      <c r="J34" s="154" t="s">
        <v>58</v>
      </c>
    </row>
    <row r="35" spans="4:10">
      <c r="D35" s="178" t="s">
        <v>111</v>
      </c>
      <c r="E35" s="179" t="str">
        <f>C6</f>
        <v>SDEL_UG</v>
      </c>
      <c r="F35" s="178"/>
      <c r="G35" s="155" t="s">
        <v>63</v>
      </c>
      <c r="H35" s="156" t="s">
        <v>128</v>
      </c>
      <c r="I35" s="155"/>
      <c r="J35" s="155"/>
    </row>
    <row r="36" spans="5:9">
      <c r="E36" s="179" t="str">
        <f>C9</f>
        <v>SDEL_GT</v>
      </c>
      <c r="G36" s="155" t="s">
        <v>63</v>
      </c>
      <c r="H36" s="156" t="s">
        <v>128</v>
      </c>
      <c r="I36" s="155"/>
    </row>
    <row r="37" spans="5:9">
      <c r="E37" s="179" t="str">
        <f>C12</f>
        <v>SDEL_LH</v>
      </c>
      <c r="G37" s="155" t="s">
        <v>63</v>
      </c>
      <c r="H37" s="156" t="s">
        <v>128</v>
      </c>
      <c r="I37" s="155"/>
    </row>
    <row r="38" spans="5:9">
      <c r="E38" s="179" t="str">
        <f>C15</f>
        <v>SDEL_NH</v>
      </c>
      <c r="G38" s="155" t="s">
        <v>63</v>
      </c>
      <c r="H38" s="156" t="s">
        <v>128</v>
      </c>
      <c r="I38" s="155"/>
    </row>
  </sheetData>
  <hyperlinks>
    <hyperlink ref="C1" r:id="rId3" display="The Future of Hydrogen (iea.blob.core.windows.net)" tooltip="https://iea.blob.core.windows.net/assets/9e3a3493-b9a6-4b7d-b499-7ca48e357561/The_Future_of_Hydrogen.pdf"/>
  </hyperlinks>
  <pageMargins left="0.75" right="0.75" top="1" bottom="1" header="0.5" footer="0.5"/>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0"/>
  <sheetViews>
    <sheetView workbookViewId="0">
      <selection activeCell="G12" sqref="G12"/>
    </sheetView>
  </sheetViews>
  <sheetFormatPr defaultColWidth="9" defaultRowHeight="12.5"/>
  <cols>
    <col min="1" max="6" width="9" style="165"/>
    <col min="7" max="7" width="92.5454545454545" style="165" customWidth="1"/>
    <col min="8" max="8" width="26.5454545454545" style="165" customWidth="1"/>
    <col min="9" max="17" width="9" style="165"/>
    <col min="21" max="25" width="12.8181818181818"/>
    <col min="27" max="29" width="12.8181818181818"/>
  </cols>
  <sheetData>
    <row r="1" spans="1:29">
      <c r="A1" s="165" t="s">
        <v>187</v>
      </c>
      <c r="T1" s="107"/>
      <c r="U1" s="107"/>
      <c r="V1" s="107"/>
      <c r="W1" s="107"/>
      <c r="X1" s="107"/>
      <c r="Y1" s="107"/>
      <c r="Z1" s="107"/>
      <c r="AA1" s="107"/>
      <c r="AB1" s="107"/>
      <c r="AC1" s="107"/>
    </row>
    <row r="2" spans="19:29">
      <c r="S2" s="176" t="s">
        <v>188</v>
      </c>
      <c r="T2">
        <v>2020</v>
      </c>
      <c r="U2" s="107">
        <f>21.7/1000000/(33.3/277.78)*10^6</f>
        <v>181.015795795796</v>
      </c>
      <c r="V2" s="107">
        <f>5.4/1000000/(33.3/277.78)*10^6</f>
        <v>45.0454054054054</v>
      </c>
      <c r="W2" s="107">
        <f>10.6/1000000/(33.3/277.78)*10^6</f>
        <v>88.4224624624625</v>
      </c>
      <c r="X2" s="107">
        <f>5.3/1000000/(33.3/277.78)*10^6</f>
        <v>44.2112312312312</v>
      </c>
      <c r="Y2" s="107">
        <f>1.3/1000000/(33.3/277.78)*10^6</f>
        <v>10.8442642642643</v>
      </c>
      <c r="Z2" s="107"/>
      <c r="AA2" s="107">
        <f>23.1/1000000/(33.3/277.78)*10^6</f>
        <v>192.694234234234</v>
      </c>
      <c r="AB2" s="107">
        <f>26.6/1000000/(33.3/277.78)*10^6</f>
        <v>221.89033033033</v>
      </c>
      <c r="AC2" s="107">
        <f>22.1/1000000/(33.3/277.78)*10^6</f>
        <v>184.352492492493</v>
      </c>
    </row>
    <row r="3" spans="1:29">
      <c r="A3" s="166" t="s">
        <v>189</v>
      </c>
      <c r="H3" s="165">
        <f>33.3/277777777.77778</f>
        <v>1.19879999999999e-7</v>
      </c>
      <c r="T3">
        <v>2030</v>
      </c>
      <c r="U3" s="107">
        <f>22.7/1000000/(33.3/277.78)*10^6</f>
        <v>189.357537537538</v>
      </c>
      <c r="V3" s="107">
        <f>4.4/1000000/(33.3/277.78)*10^6</f>
        <v>36.7036636636637</v>
      </c>
      <c r="W3" s="107">
        <f>10.9/1000000/(33.3/277.78)*10^6</f>
        <v>90.924984984985</v>
      </c>
      <c r="X3" s="107">
        <f>5.2/1000000/(33.3/277.78)*10^6</f>
        <v>43.3770570570571</v>
      </c>
      <c r="Y3" s="107">
        <f>0.7/1000000/(33.3/277.78)*10^6</f>
        <v>5.83921921921922</v>
      </c>
      <c r="Z3" s="107"/>
      <c r="AA3" s="107">
        <f>4.8/1000000/(33.3/277.78)*10^6</f>
        <v>40.0403603603604</v>
      </c>
      <c r="AB3" s="107">
        <f>4.9/1000000/(33.3/277.78)*10^6</f>
        <v>40.8745345345345</v>
      </c>
      <c r="AC3" s="107">
        <f>6.1/1000000/(33.3/277.78)*10^6</f>
        <v>50.8846246246246</v>
      </c>
    </row>
    <row r="4" spans="20:29">
      <c r="T4">
        <v>2050</v>
      </c>
      <c r="U4" s="107">
        <f>23/1000000/(33.3/277.78)*10^6</f>
        <v>191.86006006006</v>
      </c>
      <c r="V4" s="107">
        <f>4.1/1000000/(33.3/277.78)*10^6</f>
        <v>34.2011411411411</v>
      </c>
      <c r="W4" s="107">
        <f>11/1000000/(33.3/277.78)*10^6</f>
        <v>91.7591591591592</v>
      </c>
      <c r="X4" s="107">
        <f>5.2/1000000/(33.3/277.78)*10^6</f>
        <v>43.3770570570571</v>
      </c>
      <c r="Y4" s="107">
        <f>0.5/1000000/(33.3/277.78)*10^6</f>
        <v>4.17087087087087</v>
      </c>
      <c r="Z4" s="107"/>
      <c r="AA4" s="107">
        <f>0/1000000/(33.3/277.78)*10^6</f>
        <v>0</v>
      </c>
      <c r="AB4" s="107">
        <f>0/1000000/(33.3/277.78)*10^6</f>
        <v>0</v>
      </c>
      <c r="AC4" s="107">
        <f>1.8/1000000/(33.3/277.78)*10^6</f>
        <v>15.0151351351351</v>
      </c>
    </row>
    <row r="7" ht="67" customHeight="1" spans="5:9">
      <c r="E7" s="165" t="s">
        <v>190</v>
      </c>
      <c r="G7" s="167" t="s">
        <v>191</v>
      </c>
      <c r="H7" s="167" t="s">
        <v>192</v>
      </c>
      <c r="I7" s="165" t="s">
        <v>193</v>
      </c>
    </row>
    <row r="8" ht="14.5" spans="2:11">
      <c r="B8" s="168"/>
      <c r="C8" s="169"/>
      <c r="D8" s="170"/>
      <c r="E8" s="170"/>
      <c r="F8" s="170"/>
      <c r="G8" s="170"/>
      <c r="H8" s="170"/>
      <c r="I8" s="170"/>
      <c r="J8" s="170"/>
      <c r="K8" s="170"/>
    </row>
    <row r="9" ht="26.75" spans="2:11">
      <c r="B9" s="171" t="s">
        <v>69</v>
      </c>
      <c r="C9" s="172" t="s">
        <v>194</v>
      </c>
      <c r="D9" s="172" t="s">
        <v>195</v>
      </c>
      <c r="E9" s="172" t="s">
        <v>37</v>
      </c>
      <c r="F9" s="173"/>
      <c r="G9" s="173"/>
      <c r="H9" s="173"/>
      <c r="I9" s="173"/>
      <c r="J9" s="173"/>
      <c r="K9" s="173"/>
    </row>
    <row r="10" ht="26" spans="2:11">
      <c r="B10" s="174" t="s">
        <v>107</v>
      </c>
      <c r="C10" s="175">
        <v>88.42176</v>
      </c>
      <c r="D10" s="175">
        <f>C10</f>
        <v>88.42176</v>
      </c>
      <c r="E10" s="175">
        <f>D10</f>
        <v>88.42176</v>
      </c>
      <c r="F10" s="175"/>
      <c r="G10" s="175"/>
      <c r="H10" s="175"/>
      <c r="I10" s="175"/>
      <c r="J10" s="175"/>
      <c r="K10" s="175"/>
    </row>
  </sheetData>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tabColor theme="4"/>
  </sheetPr>
  <dimension ref="A3:W118"/>
  <sheetViews>
    <sheetView zoomScale="85" zoomScaleNormal="85" workbookViewId="0">
      <pane xSplit="2" topLeftCell="C1" activePane="topRight" state="frozen"/>
      <selection/>
      <selection pane="topRight" activeCell="C44" sqref="C44"/>
    </sheetView>
  </sheetViews>
  <sheetFormatPr defaultColWidth="9" defaultRowHeight="12.5"/>
  <cols>
    <col min="2" max="2" width="14.5454545454545" customWidth="1"/>
    <col min="3" max="3" width="150.727272727273" customWidth="1"/>
    <col min="4" max="6" width="12.8181818181818" customWidth="1"/>
    <col min="7" max="7" width="13.8181818181818" customWidth="1"/>
    <col min="9" max="9" width="9.18181818181818"/>
    <col min="11" max="12" width="9.18181818181818"/>
    <col min="14" max="15" width="9.18181818181818"/>
    <col min="17" max="18" width="9.18181818181818"/>
    <col min="20" max="21" width="9" style="107"/>
  </cols>
  <sheetData>
    <row r="3" ht="23" spans="1:4">
      <c r="A3" s="108" t="s">
        <v>196</v>
      </c>
      <c r="D3" s="108" t="s">
        <v>197</v>
      </c>
    </row>
    <row r="6" ht="13" spans="2:20">
      <c r="B6" s="109"/>
      <c r="C6" s="109"/>
      <c r="D6" s="109"/>
      <c r="E6" s="109"/>
      <c r="F6" s="110"/>
      <c r="G6" s="109"/>
      <c r="H6" s="111"/>
      <c r="I6" s="111"/>
      <c r="J6" s="109"/>
      <c r="K6" s="109"/>
      <c r="L6" s="109"/>
      <c r="S6" s="109"/>
      <c r="T6" s="141"/>
    </row>
    <row r="7" ht="26" spans="2:21">
      <c r="B7" s="112" t="s">
        <v>14</v>
      </c>
      <c r="C7" s="113" t="s">
        <v>15</v>
      </c>
      <c r="D7" s="112" t="s">
        <v>16</v>
      </c>
      <c r="E7" s="112" t="s">
        <v>121</v>
      </c>
      <c r="F7" s="112" t="s">
        <v>17</v>
      </c>
      <c r="G7" s="114" t="s">
        <v>98</v>
      </c>
      <c r="H7" s="114" t="s">
        <v>42</v>
      </c>
      <c r="I7" s="114" t="s">
        <v>144</v>
      </c>
      <c r="J7" s="114" t="s">
        <v>103</v>
      </c>
      <c r="K7" s="114" t="s">
        <v>198</v>
      </c>
      <c r="L7" s="114" t="s">
        <v>199</v>
      </c>
      <c r="M7" s="114" t="s">
        <v>141</v>
      </c>
      <c r="N7" s="114" t="s">
        <v>178</v>
      </c>
      <c r="O7" s="114" t="s">
        <v>179</v>
      </c>
      <c r="P7" s="114" t="s">
        <v>9</v>
      </c>
      <c r="Q7" s="114" t="s">
        <v>180</v>
      </c>
      <c r="R7" s="114" t="s">
        <v>181</v>
      </c>
      <c r="S7" s="114" t="s">
        <v>28</v>
      </c>
      <c r="T7" s="142" t="s">
        <v>29</v>
      </c>
      <c r="U7" s="142" t="s">
        <v>30</v>
      </c>
    </row>
    <row r="8" ht="25" spans="2:21">
      <c r="B8" s="115" t="s">
        <v>31</v>
      </c>
      <c r="C8" s="115" t="s">
        <v>32</v>
      </c>
      <c r="D8" s="115" t="s">
        <v>33</v>
      </c>
      <c r="E8" s="115"/>
      <c r="F8" s="115" t="s">
        <v>34</v>
      </c>
      <c r="G8" s="116"/>
      <c r="H8" s="116"/>
      <c r="I8" s="116"/>
      <c r="J8" s="116" t="s">
        <v>200</v>
      </c>
      <c r="K8" s="116" t="s">
        <v>200</v>
      </c>
      <c r="L8" s="116" t="s">
        <v>200</v>
      </c>
      <c r="M8" s="116" t="s">
        <v>200</v>
      </c>
      <c r="N8" s="116" t="s">
        <v>200</v>
      </c>
      <c r="O8" s="116" t="s">
        <v>200</v>
      </c>
      <c r="P8" s="116" t="s">
        <v>201</v>
      </c>
      <c r="Q8" s="116" t="s">
        <v>201</v>
      </c>
      <c r="R8" s="116" t="s">
        <v>201</v>
      </c>
      <c r="S8" s="116" t="s">
        <v>36</v>
      </c>
      <c r="T8" s="143"/>
      <c r="U8" s="143"/>
    </row>
    <row r="9" spans="2:23">
      <c r="B9" s="117" t="s">
        <v>202</v>
      </c>
      <c r="C9" s="118" t="str">
        <f>'INPUT-Data(EUTIMES-HD)'!C3</f>
        <v>Fuel Tech - H2 Delivery from centralized production (COMP+USTOR+TR+LIQ+LSTORB+RTS+REFLL(large))</v>
      </c>
      <c r="D9" s="118" t="s">
        <v>194</v>
      </c>
      <c r="E9" s="118"/>
      <c r="G9" s="119">
        <f>'INPUT-Data(EUTIMES-HD)'!J3</f>
        <v>1</v>
      </c>
      <c r="H9" s="120"/>
      <c r="I9" s="138">
        <f>'INPUT-Data(EUTIMES-HD)'!N3</f>
        <v>0.75</v>
      </c>
      <c r="J9" s="124">
        <f>'INPUT-Data(EUTIMES-HD)'!O3</f>
        <v>38.7130049443045</v>
      </c>
      <c r="K9" s="124">
        <f>J9-(3*(J9-L9)/4)</f>
        <v>30.2230402977164</v>
      </c>
      <c r="L9" s="124">
        <f>'INPUT-Data(EUTIMES-HD)'!P3</f>
        <v>27.393052082187</v>
      </c>
      <c r="M9" s="124">
        <f>'INPUT-Data(EUTIMES-HD)'!Q3</f>
        <v>2.02398119397593</v>
      </c>
      <c r="N9" s="124">
        <f>M9-(3*(M9-O9)/4)</f>
        <v>1.5748013912038</v>
      </c>
      <c r="O9" s="124">
        <f>'INPUT-Data(EUTIMES-HD)'!R3</f>
        <v>1.42507479027975</v>
      </c>
      <c r="P9" s="124">
        <f>'INPUT-Data(EUTIMES-HD)'!S3</f>
        <v>0.947440990831614</v>
      </c>
      <c r="Q9" s="124">
        <f>P9-(3*(P9-R9)/4)</f>
        <v>0.725979638589048</v>
      </c>
      <c r="R9" s="124">
        <f>'INPUT-Data(EUTIMES-HD)'!T3</f>
        <v>0.652159187841526</v>
      </c>
      <c r="S9" s="119">
        <f>'INPUT-Data(EUTIMES-HD)'!U3</f>
        <v>20</v>
      </c>
      <c r="T9" s="144">
        <v>2021</v>
      </c>
      <c r="U9" s="145">
        <v>1</v>
      </c>
      <c r="W9" t="s">
        <v>203</v>
      </c>
    </row>
    <row r="10" spans="2:20">
      <c r="B10" s="117"/>
      <c r="C10" s="118"/>
      <c r="D10" s="118" t="s">
        <v>38</v>
      </c>
      <c r="E10" s="118"/>
      <c r="F10" s="118"/>
      <c r="G10" s="121">
        <f>'INPUT-Data(EUTIMES-HD)'!K3</f>
        <v>0.236</v>
      </c>
      <c r="H10" s="120"/>
      <c r="I10" s="138"/>
      <c r="J10" s="124"/>
      <c r="K10" s="124"/>
      <c r="L10" s="124"/>
      <c r="M10" s="124"/>
      <c r="N10" s="124"/>
      <c r="O10" s="124"/>
      <c r="P10" s="124"/>
      <c r="Q10" s="124"/>
      <c r="R10" s="124"/>
      <c r="S10" s="119"/>
      <c r="T10" s="144"/>
    </row>
    <row r="11" ht="13" spans="2:20">
      <c r="B11" s="117"/>
      <c r="C11" s="118"/>
      <c r="D11" s="122" t="s">
        <v>184</v>
      </c>
      <c r="E11" s="118"/>
      <c r="F11" s="118"/>
      <c r="G11" s="123">
        <f>IF('INPUT-Data(EUTIMES-HD)'!L3=0,"",'INPUT-Data(EUTIMES-HD)'!L3)</f>
        <v>0.003</v>
      </c>
      <c r="H11" s="120"/>
      <c r="I11" s="138"/>
      <c r="J11" s="124"/>
      <c r="K11" s="124"/>
      <c r="L11" s="124"/>
      <c r="M11" s="124"/>
      <c r="N11" s="124"/>
      <c r="O11" s="124"/>
      <c r="P11" s="124"/>
      <c r="Q11" s="124"/>
      <c r="R11" s="124"/>
      <c r="S11" s="119"/>
      <c r="T11" s="144"/>
    </row>
    <row r="12" spans="2:20">
      <c r="B12" s="117"/>
      <c r="C12" s="118"/>
      <c r="D12" s="118"/>
      <c r="E12" s="118"/>
      <c r="F12" s="118" t="s">
        <v>204</v>
      </c>
      <c r="G12" s="124"/>
      <c r="H12" s="125">
        <f>'INPUT-Data(EUTIMES-HD)'!M3</f>
        <v>1</v>
      </c>
      <c r="I12" s="138"/>
      <c r="J12" s="124"/>
      <c r="K12" s="124"/>
      <c r="L12" s="124"/>
      <c r="M12" s="124"/>
      <c r="N12" s="124"/>
      <c r="O12" s="124"/>
      <c r="P12" s="124"/>
      <c r="Q12" s="124"/>
      <c r="R12" s="124"/>
      <c r="S12" s="119"/>
      <c r="T12" s="144"/>
    </row>
    <row r="13" spans="2:23">
      <c r="B13" s="126" t="s">
        <v>205</v>
      </c>
      <c r="C13" s="127" t="str">
        <f>'INPUT-Data(EUTIMES-HD)'!C4</f>
        <v>Fuel Tech - H2 Delivery from centralized production (COMP+USTOR+TR+LIQ+LSTORB+RTS+REFLG(large))</v>
      </c>
      <c r="D13" s="127" t="s">
        <v>194</v>
      </c>
      <c r="E13" s="127"/>
      <c r="F13" s="128"/>
      <c r="G13" s="129">
        <f>'INPUT-Data(EUTIMES-HD)'!J4</f>
        <v>1</v>
      </c>
      <c r="H13" s="130"/>
      <c r="I13" s="139">
        <f>'INPUT-Data(EUTIMES-HD)'!N4</f>
        <v>0.75</v>
      </c>
      <c r="J13" s="133">
        <f>'INPUT-Data(EUTIMES-HD)'!O4</f>
        <v>65.6895353947647</v>
      </c>
      <c r="K13" s="133">
        <f>J13-(3*(J13-L13)/4)</f>
        <v>50.7677530996833</v>
      </c>
      <c r="L13" s="133">
        <f>'INPUT-Data(EUTIMES-HD)'!P4</f>
        <v>45.7938256679895</v>
      </c>
      <c r="M13" s="133">
        <f>'INPUT-Data(EUTIMES-HD)'!Q4</f>
        <v>2.72397842658076</v>
      </c>
      <c r="N13" s="133">
        <f>M13-(3*(M13-O13)/4)</f>
        <v>2.10790338267181</v>
      </c>
      <c r="O13" s="133">
        <f>'INPUT-Data(EUTIMES-HD)'!R4</f>
        <v>1.90254503470216</v>
      </c>
      <c r="P13" s="133">
        <f>'INPUT-Data(EUTIMES-HD)'!S4</f>
        <v>0.343334506253001</v>
      </c>
      <c r="Q13" s="133">
        <f>P13-(3*(P13-R13)/4)</f>
        <v>0.265905862598269</v>
      </c>
      <c r="R13" s="133">
        <f>'INPUT-Data(EUTIMES-HD)'!T4</f>
        <v>0.240096314713359</v>
      </c>
      <c r="S13" s="129">
        <f>'INPUT-Data(EUTIMES-HD)'!U4</f>
        <v>20</v>
      </c>
      <c r="T13" s="144">
        <v>2021</v>
      </c>
      <c r="U13" s="145">
        <v>1</v>
      </c>
      <c r="W13" t="s">
        <v>203</v>
      </c>
    </row>
    <row r="14" spans="2:20">
      <c r="B14" s="126"/>
      <c r="C14" s="127"/>
      <c r="D14" s="127" t="s">
        <v>38</v>
      </c>
      <c r="E14" s="127"/>
      <c r="F14" s="127"/>
      <c r="G14" s="131">
        <f>'INPUT-Data(EUTIMES-HD)'!K4</f>
        <v>0.2602</v>
      </c>
      <c r="H14" s="130"/>
      <c r="I14" s="139"/>
      <c r="J14" s="133"/>
      <c r="K14" s="133"/>
      <c r="L14" s="133"/>
      <c r="M14" s="133"/>
      <c r="N14" s="133"/>
      <c r="O14" s="133"/>
      <c r="P14" s="133"/>
      <c r="Q14" s="133"/>
      <c r="R14" s="133"/>
      <c r="S14" s="129"/>
      <c r="T14" s="144"/>
    </row>
    <row r="15" ht="13" spans="2:20">
      <c r="B15" s="126"/>
      <c r="C15" s="127"/>
      <c r="D15" s="122" t="s">
        <v>184</v>
      </c>
      <c r="E15" s="127"/>
      <c r="F15" s="127"/>
      <c r="G15" s="132">
        <f>IF('INPUT-Data(EUTIMES-HD)'!L4=0,"",'INPUT-Data(EUTIMES-HD)'!L4)</f>
        <v>0.003</v>
      </c>
      <c r="H15" s="130"/>
      <c r="I15" s="139"/>
      <c r="J15" s="133"/>
      <c r="K15" s="133"/>
      <c r="L15" s="133"/>
      <c r="M15" s="133"/>
      <c r="N15" s="133"/>
      <c r="O15" s="133"/>
      <c r="P15" s="133"/>
      <c r="Q15" s="133"/>
      <c r="R15" s="133"/>
      <c r="S15" s="129"/>
      <c r="T15" s="144"/>
    </row>
    <row r="16" spans="2:20">
      <c r="B16" s="126"/>
      <c r="C16" s="127"/>
      <c r="D16" s="127"/>
      <c r="E16" s="127"/>
      <c r="F16" s="127" t="s">
        <v>206</v>
      </c>
      <c r="G16" s="133"/>
      <c r="H16" s="130">
        <f>'INPUT-Data(EUTIMES-HD)'!M4</f>
        <v>1</v>
      </c>
      <c r="I16" s="139"/>
      <c r="J16" s="133"/>
      <c r="K16" s="133"/>
      <c r="L16" s="133"/>
      <c r="M16" s="133"/>
      <c r="N16" s="133"/>
      <c r="O16" s="133"/>
      <c r="P16" s="133"/>
      <c r="Q16" s="133"/>
      <c r="R16" s="133"/>
      <c r="S16" s="129"/>
      <c r="T16" s="144"/>
    </row>
    <row r="17" spans="2:23">
      <c r="B17" s="118" t="str">
        <f>'INPUT-Data(EUTIMES-HD)'!B5</f>
        <v>TRALH2C02</v>
      </c>
      <c r="C17" s="118" t="str">
        <f>'INPUT-Data(EUTIMES-HD)'!C5</f>
        <v>Fuel Tech - H2 Delivery from centralized production (COMP+TR+LIQ+LSTORB+RTS+REFLL(large))</v>
      </c>
      <c r="D17" s="118" t="s">
        <v>37</v>
      </c>
      <c r="E17" s="118"/>
      <c r="G17" s="119">
        <f>'INPUT-Data(EUTIMES-HD)'!J5</f>
        <v>1</v>
      </c>
      <c r="H17" s="125"/>
      <c r="I17" s="138">
        <f>'INPUT-Data(EUTIMES-HD)'!N5</f>
        <v>0.75</v>
      </c>
      <c r="J17" s="124">
        <f>'INPUT-Data(EUTIMES-HD)'!O5</f>
        <v>38.7130049443045</v>
      </c>
      <c r="K17" s="124">
        <f>J17-(3*(J17-L17)/4)</f>
        <v>30.2230402977164</v>
      </c>
      <c r="L17" s="124">
        <f>'INPUT-Data(EUTIMES-HD)'!P5</f>
        <v>27.393052082187</v>
      </c>
      <c r="M17" s="124">
        <f>'INPUT-Data(EUTIMES-HD)'!Q5</f>
        <v>2.02398119397593</v>
      </c>
      <c r="N17" s="124">
        <f>M17-(3*(M17-O17)/4)</f>
        <v>1.5748013912038</v>
      </c>
      <c r="O17" s="124">
        <f>'INPUT-Data(EUTIMES-HD)'!R5</f>
        <v>1.42507479027975</v>
      </c>
      <c r="P17" s="124">
        <f>'INPUT-Data(EUTIMES-HD)'!S5</f>
        <v>0.947440990831614</v>
      </c>
      <c r="Q17" s="124">
        <f>P17-(3*(P17-R17)/4)</f>
        <v>0.725979638589048</v>
      </c>
      <c r="R17" s="124">
        <f>'INPUT-Data(EUTIMES-HD)'!T5</f>
        <v>0.652159187841526</v>
      </c>
      <c r="S17" s="119">
        <f>'INPUT-Data(EUTIMES-HD)'!U5</f>
        <v>20</v>
      </c>
      <c r="T17" s="144">
        <v>2021</v>
      </c>
      <c r="U17" s="145">
        <v>1</v>
      </c>
      <c r="W17" t="s">
        <v>207</v>
      </c>
    </row>
    <row r="18" spans="2:20">
      <c r="B18" s="118"/>
      <c r="C18" s="118"/>
      <c r="D18" s="118" t="s">
        <v>38</v>
      </c>
      <c r="E18" s="118"/>
      <c r="F18" s="118"/>
      <c r="G18" s="121">
        <f>'INPUT-Data(EUTIMES-HD)'!K5</f>
        <v>0.236</v>
      </c>
      <c r="H18" s="125"/>
      <c r="I18" s="138"/>
      <c r="J18" s="124"/>
      <c r="K18" s="124"/>
      <c r="L18" s="124"/>
      <c r="M18" s="124"/>
      <c r="N18" s="124"/>
      <c r="O18" s="124"/>
      <c r="P18" s="124"/>
      <c r="Q18" s="124"/>
      <c r="R18" s="124"/>
      <c r="S18" s="119"/>
      <c r="T18" s="144"/>
    </row>
    <row r="19" ht="13" spans="2:20">
      <c r="B19" s="118"/>
      <c r="C19" s="118"/>
      <c r="D19" s="122" t="s">
        <v>184</v>
      </c>
      <c r="E19" s="118"/>
      <c r="F19" s="118"/>
      <c r="G19" s="123">
        <f>IF('INPUT-Data(EUTIMES-HD)'!L5=0,"",'INPUT-Data(EUTIMES-HD)'!L5)</f>
        <v>0.003</v>
      </c>
      <c r="H19" s="125"/>
      <c r="I19" s="138"/>
      <c r="J19" s="124"/>
      <c r="K19" s="124"/>
      <c r="L19" s="124"/>
      <c r="M19" s="124"/>
      <c r="N19" s="124"/>
      <c r="O19" s="124"/>
      <c r="P19" s="124"/>
      <c r="Q19" s="124"/>
      <c r="R19" s="124"/>
      <c r="S19" s="119"/>
      <c r="T19" s="144"/>
    </row>
    <row r="20" spans="2:20">
      <c r="B20" s="118"/>
      <c r="C20" s="118"/>
      <c r="D20" s="118"/>
      <c r="E20" s="118"/>
      <c r="F20" s="118" t="s">
        <v>204</v>
      </c>
      <c r="G20" s="124"/>
      <c r="H20" s="125">
        <f>'INPUT-Data(EUTIMES-HD)'!M5</f>
        <v>1</v>
      </c>
      <c r="I20" s="138"/>
      <c r="J20" s="124"/>
      <c r="K20" s="124"/>
      <c r="L20" s="124"/>
      <c r="M20" s="124"/>
      <c r="N20" s="124"/>
      <c r="O20" s="124"/>
      <c r="P20" s="124"/>
      <c r="Q20" s="124"/>
      <c r="R20" s="124"/>
      <c r="S20" s="119"/>
      <c r="T20" s="144"/>
    </row>
    <row r="21" spans="2:23">
      <c r="B21" s="127" t="str">
        <f>'INPUT-Data(EUTIMES-HD)'!B6</f>
        <v>TRAGH2C02</v>
      </c>
      <c r="C21" s="127" t="str">
        <f>'INPUT-Data(EUTIMES-HD)'!C6</f>
        <v>Fuel Tech - H2 Delivery from centralized production (COMP+TR+LIQ+LSTORB+RTS+REFLG(large))</v>
      </c>
      <c r="D21" s="127" t="s">
        <v>37</v>
      </c>
      <c r="E21" s="127"/>
      <c r="F21" s="128"/>
      <c r="G21" s="129">
        <f>'INPUT-Data(EUTIMES-HD)'!J6</f>
        <v>1</v>
      </c>
      <c r="H21" s="130"/>
      <c r="I21" s="139">
        <f>'INPUT-Data(EUTIMES-HD)'!N6</f>
        <v>0.75</v>
      </c>
      <c r="J21" s="133">
        <f>'INPUT-Data(EUTIMES-HD)'!O6</f>
        <v>65.6895353947647</v>
      </c>
      <c r="K21" s="133">
        <f>J21-(3*(J21-L21)/4)</f>
        <v>50.7677530996833</v>
      </c>
      <c r="L21" s="133">
        <f>'INPUT-Data(EUTIMES-HD)'!P6</f>
        <v>45.7938256679895</v>
      </c>
      <c r="M21" s="133">
        <f>'INPUT-Data(EUTIMES-HD)'!Q6</f>
        <v>2.72397842658076</v>
      </c>
      <c r="N21" s="133">
        <f>M21-(3*(M21-O21)/4)</f>
        <v>2.10790338267181</v>
      </c>
      <c r="O21" s="133">
        <f>'INPUT-Data(EUTIMES-HD)'!R6</f>
        <v>1.90254503470216</v>
      </c>
      <c r="P21" s="133">
        <f>'INPUT-Data(EUTIMES-HD)'!S6</f>
        <v>0.343334506253001</v>
      </c>
      <c r="Q21" s="133">
        <f>P21-(3*(P21-R21)/4)</f>
        <v>0.265905862598269</v>
      </c>
      <c r="R21" s="133">
        <f>'INPUT-Data(EUTIMES-HD)'!T6</f>
        <v>0.240096314713359</v>
      </c>
      <c r="S21" s="129">
        <f>'INPUT-Data(EUTIMES-HD)'!U6</f>
        <v>20</v>
      </c>
      <c r="T21" s="144">
        <v>2021</v>
      </c>
      <c r="U21" s="145">
        <v>1</v>
      </c>
      <c r="W21" t="s">
        <v>207</v>
      </c>
    </row>
    <row r="22" spans="2:20">
      <c r="B22" s="127"/>
      <c r="C22" s="127"/>
      <c r="D22" s="127" t="s">
        <v>38</v>
      </c>
      <c r="E22" s="127"/>
      <c r="F22" s="127"/>
      <c r="G22" s="131">
        <f>'INPUT-Data(EUTIMES-HD)'!K6</f>
        <v>0.2602</v>
      </c>
      <c r="H22" s="130"/>
      <c r="I22" s="139"/>
      <c r="J22" s="133"/>
      <c r="K22" s="133"/>
      <c r="L22" s="133"/>
      <c r="M22" s="133"/>
      <c r="N22" s="133"/>
      <c r="O22" s="133"/>
      <c r="P22" s="133"/>
      <c r="Q22" s="133"/>
      <c r="R22" s="133"/>
      <c r="S22" s="129"/>
      <c r="T22" s="144"/>
    </row>
    <row r="23" ht="13" spans="2:20">
      <c r="B23" s="127"/>
      <c r="C23" s="127"/>
      <c r="D23" s="122" t="s">
        <v>184</v>
      </c>
      <c r="E23" s="127"/>
      <c r="F23" s="127"/>
      <c r="G23" s="132">
        <f>IF('INPUT-Data(EUTIMES-HD)'!L6=0,"",'INPUT-Data(EUTIMES-HD)'!L6)</f>
        <v>0.003</v>
      </c>
      <c r="H23" s="130"/>
      <c r="I23" s="139"/>
      <c r="J23" s="133"/>
      <c r="K23" s="133"/>
      <c r="L23" s="133"/>
      <c r="M23" s="133"/>
      <c r="N23" s="133"/>
      <c r="O23" s="133"/>
      <c r="P23" s="133"/>
      <c r="Q23" s="133"/>
      <c r="R23" s="133"/>
      <c r="S23" s="129"/>
      <c r="T23" s="144"/>
    </row>
    <row r="24" spans="2:20">
      <c r="B24" s="127"/>
      <c r="C24" s="127"/>
      <c r="D24" s="127"/>
      <c r="E24" s="127"/>
      <c r="F24" s="127" t="s">
        <v>206</v>
      </c>
      <c r="G24" s="133"/>
      <c r="H24" s="130">
        <f>'INPUT-Data(EUTIMES-HD)'!M6</f>
        <v>1</v>
      </c>
      <c r="I24" s="139"/>
      <c r="J24" s="133"/>
      <c r="K24" s="133"/>
      <c r="L24" s="133"/>
      <c r="M24" s="133"/>
      <c r="N24" s="133"/>
      <c r="O24" s="133"/>
      <c r="P24" s="133"/>
      <c r="Q24" s="133"/>
      <c r="R24" s="133"/>
      <c r="S24" s="129"/>
      <c r="T24" s="144"/>
    </row>
    <row r="25" spans="2:23">
      <c r="B25" s="118" t="str">
        <f>'INPUT-Data(EUTIMES-HD)'!B7</f>
        <v>INDGH2C01</v>
      </c>
      <c r="C25" s="118" t="str">
        <f>'INPUT-Data(EUTIMES-HD)'!C7</f>
        <v>Fuel Tech - H2 Delivery from centralized production (COMP+TR+DP - Industrial)</v>
      </c>
      <c r="D25" s="118" t="s">
        <v>37</v>
      </c>
      <c r="E25" s="118"/>
      <c r="G25" s="119">
        <f>'INPUT-Data(EUTIMES-HD)'!J7</f>
        <v>1</v>
      </c>
      <c r="H25" s="125"/>
      <c r="I25" s="138">
        <f>'INPUT-Data(EUTIMES-HD)'!N7</f>
        <v>0.7</v>
      </c>
      <c r="J25" s="124">
        <f>'INPUT-Data(EUTIMES-HD)'!O7</f>
        <v>34.0384408615258</v>
      </c>
      <c r="K25" s="124">
        <f>J25-(3*(J25-L25)/4)</f>
        <v>31.2275679681129</v>
      </c>
      <c r="L25" s="124">
        <f>'INPUT-Data(EUTIMES-HD)'!P7</f>
        <v>30.2906103369753</v>
      </c>
      <c r="M25" s="124">
        <f>'INPUT-Data(EUTIMES-HD)'!Q7</f>
        <v>1.78135170014138</v>
      </c>
      <c r="N25" s="124">
        <f>M25-(3*(M25-O25)/4)</f>
        <v>1.62032341090441</v>
      </c>
      <c r="O25" s="124">
        <f>'INPUT-Data(EUTIMES-HD)'!R7</f>
        <v>1.56664731449208</v>
      </c>
      <c r="P25" s="124">
        <f>'INPUT-Data(EUTIMES-HD)'!S7</f>
        <v>0.360000020229396</v>
      </c>
      <c r="Q25" s="124">
        <f>P25-(3*(P25-R25)/4)</f>
        <v>0.32643760420854</v>
      </c>
      <c r="R25" s="124">
        <f>'INPUT-Data(EUTIMES-HD)'!T7</f>
        <v>0.315250132201588</v>
      </c>
      <c r="S25" s="119">
        <f>'INPUT-Data(EUTIMES-HD)'!U7</f>
        <v>20</v>
      </c>
      <c r="T25" s="144">
        <v>2021</v>
      </c>
      <c r="U25" s="145">
        <v>1</v>
      </c>
      <c r="W25" t="s">
        <v>208</v>
      </c>
    </row>
    <row r="26" spans="2:20">
      <c r="B26" s="118"/>
      <c r="C26" s="118"/>
      <c r="D26" s="118" t="s">
        <v>38</v>
      </c>
      <c r="E26" s="118"/>
      <c r="F26" s="118"/>
      <c r="G26" s="121">
        <f>'INPUT-Data(EUTIMES-HD)'!K7</f>
        <v>0.066</v>
      </c>
      <c r="H26" s="125"/>
      <c r="I26" s="138"/>
      <c r="J26" s="124"/>
      <c r="K26" s="124"/>
      <c r="L26" s="124"/>
      <c r="M26" s="124"/>
      <c r="N26" s="124"/>
      <c r="O26" s="124"/>
      <c r="P26" s="124"/>
      <c r="Q26" s="124"/>
      <c r="R26" s="124"/>
      <c r="S26" s="119"/>
      <c r="T26" s="144"/>
    </row>
    <row r="27" spans="2:20">
      <c r="B27" s="118"/>
      <c r="C27" s="118"/>
      <c r="D27" s="118"/>
      <c r="E27" s="118"/>
      <c r="F27" s="118" t="s">
        <v>209</v>
      </c>
      <c r="G27" s="124"/>
      <c r="H27" s="125">
        <f>'INPUT-Data(EUTIMES-HD)'!M4</f>
        <v>1</v>
      </c>
      <c r="I27" s="138"/>
      <c r="J27" s="124"/>
      <c r="K27" s="124"/>
      <c r="L27" s="124"/>
      <c r="M27" s="124"/>
      <c r="N27" s="124"/>
      <c r="O27" s="124"/>
      <c r="P27" s="124"/>
      <c r="Q27" s="124"/>
      <c r="R27" s="124"/>
      <c r="S27" s="119"/>
      <c r="T27" s="144"/>
    </row>
    <row r="28" spans="2:23">
      <c r="B28" s="118" t="str">
        <f>'INPUT-Data(EUTIMES-HD)'!B8</f>
        <v>RSDGH2C01</v>
      </c>
      <c r="C28" s="118" t="str">
        <f>'INPUT-Data(EUTIMES-HD)'!C8</f>
        <v>Fuel Tech - H2 Delivery from centralized production (COMP+TR+DP - Residential)</v>
      </c>
      <c r="D28" s="118" t="s">
        <v>37</v>
      </c>
      <c r="E28" s="118"/>
      <c r="G28" s="119">
        <f>'INPUT-Data(EUTIMES-HD)'!J8</f>
        <v>1</v>
      </c>
      <c r="H28" s="125"/>
      <c r="I28" s="138">
        <f>'INPUT-Data(EUTIMES-HD)'!N8</f>
        <v>0.7</v>
      </c>
      <c r="J28" s="124">
        <f>'INPUT-Data(EUTIMES-HD)'!O8</f>
        <v>34.0384408615258</v>
      </c>
      <c r="K28" s="124">
        <f>J28-(3*(J28-L28)/4)</f>
        <v>31.2275679681129</v>
      </c>
      <c r="L28" s="124">
        <f>'INPUT-Data(EUTIMES-HD)'!P8</f>
        <v>30.2906103369753</v>
      </c>
      <c r="M28" s="124">
        <f>'INPUT-Data(EUTIMES-HD)'!Q8</f>
        <v>1.78135170014138</v>
      </c>
      <c r="N28" s="124">
        <f>M28-(3*(M28-O28)/4)</f>
        <v>1.62032341090441</v>
      </c>
      <c r="O28" s="124">
        <f>'INPUT-Data(EUTIMES-HD)'!R8</f>
        <v>1.56664731449208</v>
      </c>
      <c r="P28" s="124">
        <f>'INPUT-Data(EUTIMES-HD)'!S8</f>
        <v>0.360000020229396</v>
      </c>
      <c r="Q28" s="124">
        <f>P28-(3*(P28-R28)/4)</f>
        <v>0.32643760420854</v>
      </c>
      <c r="R28" s="124">
        <f>'INPUT-Data(EUTIMES-HD)'!T8</f>
        <v>0.315250132201588</v>
      </c>
      <c r="S28" s="119">
        <f>'INPUT-Data(EUTIMES-HD)'!U8</f>
        <v>20</v>
      </c>
      <c r="T28" s="144">
        <v>2021</v>
      </c>
      <c r="U28" s="145">
        <v>1</v>
      </c>
      <c r="W28" t="s">
        <v>208</v>
      </c>
    </row>
    <row r="29" spans="2:20">
      <c r="B29" s="118"/>
      <c r="C29" s="118"/>
      <c r="D29" s="118" t="s">
        <v>38</v>
      </c>
      <c r="E29" s="118"/>
      <c r="F29" s="118"/>
      <c r="G29" s="121">
        <f>'INPUT-Data(EUTIMES-HD)'!K8</f>
        <v>0.066</v>
      </c>
      <c r="H29" s="125"/>
      <c r="I29" s="138"/>
      <c r="J29" s="124"/>
      <c r="K29" s="124"/>
      <c r="L29" s="124"/>
      <c r="M29" s="124"/>
      <c r="N29" s="124"/>
      <c r="O29" s="124"/>
      <c r="P29" s="124"/>
      <c r="Q29" s="124"/>
      <c r="R29" s="124"/>
      <c r="S29" s="119"/>
      <c r="T29" s="144"/>
    </row>
    <row r="30" spans="2:20">
      <c r="B30" s="118"/>
      <c r="C30" s="118"/>
      <c r="D30" s="118"/>
      <c r="E30" s="118"/>
      <c r="F30" s="118" t="s">
        <v>210</v>
      </c>
      <c r="G30" s="124"/>
      <c r="H30" s="125">
        <f>'INPUT-Data(EUTIMES-HD)'!M8</f>
        <v>1</v>
      </c>
      <c r="I30" s="138"/>
      <c r="J30" s="124"/>
      <c r="K30" s="124"/>
      <c r="L30" s="124"/>
      <c r="M30" s="124"/>
      <c r="N30" s="124"/>
      <c r="O30" s="124"/>
      <c r="P30" s="124"/>
      <c r="Q30" s="124"/>
      <c r="R30" s="124"/>
      <c r="S30" s="119"/>
      <c r="T30" s="144"/>
    </row>
    <row r="31" spans="2:23">
      <c r="B31" s="127" t="str">
        <f>'INPUT-Data(EUTIMES-HD)'!B9</f>
        <v>TRAGH2C03</v>
      </c>
      <c r="C31" s="127" t="str">
        <f>'INPUT-Data(EUTIMES-HD)'!C9</f>
        <v>Fuel Tech - H2 Delivery from centralized production (COMP+TR+DP+REFGG(large))</v>
      </c>
      <c r="D31" s="127" t="s">
        <v>37</v>
      </c>
      <c r="E31" s="127"/>
      <c r="F31" s="128"/>
      <c r="G31" s="129">
        <f>'INPUT-Data(EUTIMES-HD)'!J9</f>
        <v>1</v>
      </c>
      <c r="H31" s="130"/>
      <c r="I31" s="139">
        <f>'INPUT-Data(EUTIMES-HD)'!N9</f>
        <v>0.7</v>
      </c>
      <c r="J31" s="133">
        <f>'INPUT-Data(EUTIMES-HD)'!O9</f>
        <v>80.5483137934968</v>
      </c>
      <c r="K31" s="133">
        <f>J31-(3*(J31-L31)/4)</f>
        <v>66.6484306916592</v>
      </c>
      <c r="L31" s="133">
        <f>'INPUT-Data(EUTIMES-HD)'!P9</f>
        <v>62.01513632438</v>
      </c>
      <c r="M31" s="133">
        <f>'INPUT-Data(EUTIMES-HD)'!Q9</f>
        <v>5.78284963073464</v>
      </c>
      <c r="N31" s="133">
        <f>M31-(3*(M31-O31)/4)</f>
        <v>4.66777333826528</v>
      </c>
      <c r="O31" s="133">
        <f>'INPUT-Data(EUTIMES-HD)'!R9</f>
        <v>4.2960812407755</v>
      </c>
      <c r="P31" s="133">
        <f>'INPUT-Data(EUTIMES-HD)'!S9</f>
        <v>0.549317120815002</v>
      </c>
      <c r="Q31" s="133">
        <f>P31-(3*(P31-R31)/4)</f>
        <v>0.47061720755579</v>
      </c>
      <c r="R31" s="133">
        <f>'INPUT-Data(EUTIMES-HD)'!T9</f>
        <v>0.444383903136052</v>
      </c>
      <c r="S31" s="129">
        <f>'INPUT-Data(EUTIMES-HD)'!U9</f>
        <v>20</v>
      </c>
      <c r="T31" s="144">
        <v>2021</v>
      </c>
      <c r="U31" s="145">
        <v>1</v>
      </c>
      <c r="W31" t="s">
        <v>208</v>
      </c>
    </row>
    <row r="32" spans="2:20">
      <c r="B32" s="127"/>
      <c r="C32" s="127"/>
      <c r="D32" s="127" t="s">
        <v>38</v>
      </c>
      <c r="E32" s="127"/>
      <c r="F32" s="127"/>
      <c r="G32" s="131">
        <f>'INPUT-Data(EUTIMES-HD)'!K9</f>
        <v>0.0902</v>
      </c>
      <c r="H32" s="130"/>
      <c r="I32" s="139"/>
      <c r="J32" s="133"/>
      <c r="K32" s="133"/>
      <c r="L32" s="133"/>
      <c r="M32" s="133"/>
      <c r="N32" s="133"/>
      <c r="O32" s="133"/>
      <c r="P32" s="133"/>
      <c r="Q32" s="133"/>
      <c r="R32" s="133"/>
      <c r="S32" s="129"/>
      <c r="T32" s="144"/>
    </row>
    <row r="33" spans="2:20">
      <c r="B33" s="127"/>
      <c r="C33" s="127"/>
      <c r="D33" s="127"/>
      <c r="E33" s="127"/>
      <c r="F33" s="127" t="s">
        <v>206</v>
      </c>
      <c r="G33" s="133"/>
      <c r="H33" s="130">
        <f>'INPUT-Data(EUTIMES-HD)'!M9</f>
        <v>1</v>
      </c>
      <c r="I33" s="139"/>
      <c r="J33" s="133"/>
      <c r="K33" s="133"/>
      <c r="L33" s="133"/>
      <c r="M33" s="133"/>
      <c r="N33" s="133"/>
      <c r="O33" s="133"/>
      <c r="P33" s="133"/>
      <c r="Q33" s="133"/>
      <c r="R33" s="133"/>
      <c r="S33" s="129"/>
      <c r="T33" s="144"/>
    </row>
    <row r="34" spans="2:23">
      <c r="B34" s="118" t="str">
        <f>'INPUT-Data(EUTIMES-HD)'!B10</f>
        <v>TRAGH2C04</v>
      </c>
      <c r="C34" s="118" t="str">
        <f>'INPUT-Data(EUTIMES-HD)'!C10</f>
        <v>Fuel Tech - H2 Delivery from centralized production (COMP+USTOR+TR+GSTORB+RTS+REFGG (small))</v>
      </c>
      <c r="D34" s="118" t="s">
        <v>194</v>
      </c>
      <c r="E34" s="118"/>
      <c r="G34" s="119">
        <f>'INPUT-Data(EUTIMES-HD)'!J10</f>
        <v>1</v>
      </c>
      <c r="H34" s="125"/>
      <c r="I34" s="138">
        <f>'INPUT-Data(EUTIMES-HD)'!N10</f>
        <v>0.8</v>
      </c>
      <c r="J34" s="124">
        <f>'INPUT-Data(EUTIMES-HD)'!O10</f>
        <v>65.997865718856</v>
      </c>
      <c r="K34" s="124">
        <f>J34-(3*(J34-L34)/4)</f>
        <v>51.8698206964563</v>
      </c>
      <c r="L34" s="124">
        <f>'INPUT-Data(EUTIMES-HD)'!P10</f>
        <v>47.1604723556564</v>
      </c>
      <c r="M34" s="124">
        <f>'INPUT-Data(EUTIMES-HD)'!Q10</f>
        <v>5.02041031618602</v>
      </c>
      <c r="N34" s="124">
        <f>M34-(3*(M34-O34)/4)</f>
        <v>3.90176322283852</v>
      </c>
      <c r="O34" s="124">
        <f>'INPUT-Data(EUTIMES-HD)'!R10</f>
        <v>3.52888085838935</v>
      </c>
      <c r="P34" s="124">
        <f>'INPUT-Data(EUTIMES-HD)'!S10</f>
        <v>0.270052285355869</v>
      </c>
      <c r="Q34" s="124">
        <f>P34-(3*(P34-R34)/4)</f>
        <v>0.212119527039659</v>
      </c>
      <c r="R34" s="124">
        <f>'INPUT-Data(EUTIMES-HD)'!T10</f>
        <v>0.192808607600923</v>
      </c>
      <c r="S34" s="119">
        <f>'INPUT-Data(EUTIMES-HD)'!U10</f>
        <v>20</v>
      </c>
      <c r="T34" s="144">
        <v>2021</v>
      </c>
      <c r="U34" s="145">
        <v>1</v>
      </c>
      <c r="W34" t="s">
        <v>211</v>
      </c>
    </row>
    <row r="35" spans="2:20">
      <c r="B35" s="118"/>
      <c r="C35" s="118"/>
      <c r="D35" s="118" t="s">
        <v>38</v>
      </c>
      <c r="E35" s="118"/>
      <c r="F35" s="118"/>
      <c r="G35" s="121">
        <f>'INPUT-Data(EUTIMES-HD)'!K10</f>
        <v>0.07332</v>
      </c>
      <c r="H35" s="125"/>
      <c r="I35" s="138"/>
      <c r="J35" s="124"/>
      <c r="K35" s="124"/>
      <c r="L35" s="124"/>
      <c r="M35" s="124"/>
      <c r="N35" s="124"/>
      <c r="O35" s="124"/>
      <c r="P35" s="124"/>
      <c r="Q35" s="124"/>
      <c r="R35" s="124"/>
      <c r="S35" s="119"/>
      <c r="T35" s="144"/>
    </row>
    <row r="36" ht="13" spans="2:20">
      <c r="B36" s="118"/>
      <c r="C36" s="118"/>
      <c r="D36" s="122" t="s">
        <v>184</v>
      </c>
      <c r="E36" s="118"/>
      <c r="F36" s="118"/>
      <c r="G36" s="123">
        <f>IF('INPUT-Data(EUTIMES-HD)'!L10=0,"",'INPUT-Data(EUTIMES-HD)'!L10)</f>
        <v>0.003</v>
      </c>
      <c r="I36" s="138"/>
      <c r="J36" s="124"/>
      <c r="K36" s="124"/>
      <c r="L36" s="124"/>
      <c r="M36" s="124"/>
      <c r="N36" s="124"/>
      <c r="O36" s="124"/>
      <c r="P36" s="124"/>
      <c r="Q36" s="124"/>
      <c r="R36" s="124"/>
      <c r="S36" s="119"/>
      <c r="T36" s="144"/>
    </row>
    <row r="37" spans="2:20">
      <c r="B37" s="118"/>
      <c r="C37" s="118"/>
      <c r="D37" s="118"/>
      <c r="E37" s="118"/>
      <c r="F37" s="118" t="s">
        <v>206</v>
      </c>
      <c r="G37" s="124"/>
      <c r="H37" s="125">
        <f>'INPUT-Data(EUTIMES-HD)'!M10</f>
        <v>1</v>
      </c>
      <c r="I37" s="138"/>
      <c r="J37" s="124"/>
      <c r="K37" s="124"/>
      <c r="L37" s="124"/>
      <c r="M37" s="124"/>
      <c r="N37" s="124"/>
      <c r="O37" s="124"/>
      <c r="P37" s="124"/>
      <c r="Q37" s="124"/>
      <c r="R37" s="124"/>
      <c r="S37" s="119"/>
      <c r="T37" s="144"/>
    </row>
    <row r="38" spans="2:23">
      <c r="B38" s="126" t="s">
        <v>212</v>
      </c>
      <c r="C38" s="127" t="str">
        <f>'INPUT-Data(EUTIMES-HD)'!C11</f>
        <v>Fuel Tech - H2 Delivery from centralized production (COMP+USTOR+TR+DP - Residential)</v>
      </c>
      <c r="D38" s="127" t="s">
        <v>194</v>
      </c>
      <c r="E38" s="127"/>
      <c r="F38" s="128"/>
      <c r="G38" s="129">
        <f>'INPUT-Data(EUTIMES-HD)'!J11</f>
        <v>1</v>
      </c>
      <c r="H38" s="130"/>
      <c r="I38" s="139">
        <f>'INPUT-Data(EUTIMES-HD)'!N11</f>
        <v>0.7</v>
      </c>
      <c r="J38" s="133">
        <f>'INPUT-Data(EUTIMES-HD)'!O11</f>
        <v>34.0384408615258</v>
      </c>
      <c r="K38" s="133">
        <f>J38-(3*(J38-L38)/4)</f>
        <v>31.2275679681129</v>
      </c>
      <c r="L38" s="133">
        <f>'INPUT-Data(EUTIMES-HD)'!P11</f>
        <v>30.2906103369753</v>
      </c>
      <c r="M38" s="133">
        <f>'INPUT-Data(EUTIMES-HD)'!Q11</f>
        <v>1.78135170014138</v>
      </c>
      <c r="N38" s="133">
        <f>M38-(3*(M38-O38)/4)</f>
        <v>1.62032341090441</v>
      </c>
      <c r="O38" s="133">
        <f>'INPUT-Data(EUTIMES-HD)'!R11</f>
        <v>1.56664731449208</v>
      </c>
      <c r="P38" s="133">
        <f>'INPUT-Data(EUTIMES-HD)'!S11</f>
        <v>0.360000020229396</v>
      </c>
      <c r="Q38" s="133">
        <f>P38-(3*(P38-R38)/4)</f>
        <v>0.32643760420854</v>
      </c>
      <c r="R38" s="133">
        <f>'INPUT-Data(EUTIMES-HD)'!T11</f>
        <v>0.315250132201588</v>
      </c>
      <c r="S38" s="129">
        <f>'INPUT-Data(EUTIMES-HD)'!U11</f>
        <v>20</v>
      </c>
      <c r="T38" s="144">
        <v>2021</v>
      </c>
      <c r="U38" s="145">
        <v>1</v>
      </c>
      <c r="W38" t="s">
        <v>208</v>
      </c>
    </row>
    <row r="39" spans="2:20">
      <c r="B39" s="126"/>
      <c r="C39" s="127"/>
      <c r="D39" s="127" t="s">
        <v>38</v>
      </c>
      <c r="E39" s="127"/>
      <c r="F39" s="127"/>
      <c r="G39" s="131">
        <f>'INPUT-Data(EUTIMES-HD)'!K11</f>
        <v>0.066</v>
      </c>
      <c r="H39" s="130"/>
      <c r="I39" s="139"/>
      <c r="J39" s="133"/>
      <c r="K39" s="133"/>
      <c r="L39" s="133"/>
      <c r="M39" s="133"/>
      <c r="N39" s="133"/>
      <c r="O39" s="133"/>
      <c r="P39" s="133"/>
      <c r="Q39" s="133"/>
      <c r="R39" s="133"/>
      <c r="S39" s="129"/>
      <c r="T39" s="144"/>
    </row>
    <row r="40" spans="2:20">
      <c r="B40" s="126"/>
      <c r="C40" s="127"/>
      <c r="D40" s="127"/>
      <c r="E40" s="127"/>
      <c r="F40" s="127" t="s">
        <v>210</v>
      </c>
      <c r="G40" s="133"/>
      <c r="H40" s="130">
        <f>'INPUT-Data(EUTIMES-HD)'!M11</f>
        <v>1</v>
      </c>
      <c r="I40" s="139"/>
      <c r="J40" s="133"/>
      <c r="K40" s="133"/>
      <c r="L40" s="133"/>
      <c r="M40" s="133"/>
      <c r="N40" s="133"/>
      <c r="O40" s="133"/>
      <c r="P40" s="133"/>
      <c r="Q40" s="133"/>
      <c r="R40" s="133"/>
      <c r="S40" s="129"/>
      <c r="T40" s="144"/>
    </row>
    <row r="41" spans="2:23">
      <c r="B41" s="117" t="s">
        <v>213</v>
      </c>
      <c r="C41" s="118" t="str">
        <f>'INPUT-Data(EUTIMES-HD)'!C12</f>
        <v>Fuel Tech - H2 Delivery from centralized production (COMP+USTOR+TR+DP+REFGG(large))</v>
      </c>
      <c r="D41" s="118" t="s">
        <v>194</v>
      </c>
      <c r="E41" s="118"/>
      <c r="G41" s="119">
        <f>'INPUT-Data(EUTIMES-HD)'!J12</f>
        <v>1</v>
      </c>
      <c r="H41" s="125"/>
      <c r="I41" s="138">
        <f>'INPUT-Data(EUTIMES-HD)'!N12</f>
        <v>0.7</v>
      </c>
      <c r="J41" s="124">
        <f>'INPUT-Data(EUTIMES-HD)'!O12</f>
        <v>80.5483137934968</v>
      </c>
      <c r="K41" s="124">
        <f>J41-(3*(J41-L41)/4)</f>
        <v>66.6484306916592</v>
      </c>
      <c r="L41" s="124">
        <f>'INPUT-Data(EUTIMES-HD)'!P12</f>
        <v>62.01513632438</v>
      </c>
      <c r="M41" s="124">
        <f>'INPUT-Data(EUTIMES-HD)'!Q12</f>
        <v>5.78284963073464</v>
      </c>
      <c r="N41" s="124">
        <f>M41-(3*(M41-O41)/4)</f>
        <v>4.66777333826528</v>
      </c>
      <c r="O41" s="124">
        <f>'INPUT-Data(EUTIMES-HD)'!R12</f>
        <v>4.2960812407755</v>
      </c>
      <c r="P41" s="124">
        <f>'INPUT-Data(EUTIMES-HD)'!S12</f>
        <v>0.549317120815002</v>
      </c>
      <c r="Q41" s="124">
        <f>P41-(3*(P41-R41)/4)</f>
        <v>0.47061720755579</v>
      </c>
      <c r="R41" s="124">
        <f>'INPUT-Data(EUTIMES-HD)'!T12</f>
        <v>0.444383903136052</v>
      </c>
      <c r="S41" s="119">
        <f>'INPUT-Data(EUTIMES-HD)'!U12</f>
        <v>20</v>
      </c>
      <c r="T41" s="144">
        <v>2021</v>
      </c>
      <c r="U41" s="145">
        <v>1</v>
      </c>
      <c r="W41" t="s">
        <v>208</v>
      </c>
    </row>
    <row r="42" spans="2:20">
      <c r="B42" s="117"/>
      <c r="C42" s="118"/>
      <c r="D42" s="118" t="s">
        <v>38</v>
      </c>
      <c r="E42" s="118"/>
      <c r="F42" s="118"/>
      <c r="G42" s="121">
        <f>'INPUT-Data(EUTIMES-HD)'!K12</f>
        <v>0.0902</v>
      </c>
      <c r="H42" s="125"/>
      <c r="I42" s="138"/>
      <c r="J42" s="124"/>
      <c r="K42" s="124"/>
      <c r="L42" s="124"/>
      <c r="M42" s="124"/>
      <c r="N42" s="124"/>
      <c r="O42" s="124"/>
      <c r="P42" s="124"/>
      <c r="Q42" s="124"/>
      <c r="R42" s="124"/>
      <c r="S42" s="119"/>
      <c r="T42" s="144"/>
    </row>
    <row r="43" spans="2:20">
      <c r="B43" s="134"/>
      <c r="C43" s="135"/>
      <c r="D43" s="135"/>
      <c r="E43" s="135"/>
      <c r="F43" s="135" t="s">
        <v>206</v>
      </c>
      <c r="G43" s="136"/>
      <c r="H43" s="137">
        <f>'INPUT-Data(EUTIMES-HD)'!M12</f>
        <v>1</v>
      </c>
      <c r="I43" s="140"/>
      <c r="J43" s="136"/>
      <c r="K43" s="136"/>
      <c r="L43" s="136"/>
      <c r="M43" s="136"/>
      <c r="N43" s="136"/>
      <c r="O43" s="136"/>
      <c r="P43" s="136"/>
      <c r="Q43" s="136"/>
      <c r="R43" s="136"/>
      <c r="S43" s="146"/>
      <c r="T43" s="144"/>
    </row>
    <row r="44" spans="2:23">
      <c r="B44" s="127" t="str">
        <f>'INPUT-Data(EUTIMES-HD)'!B13</f>
        <v>RSDGASH2C01</v>
      </c>
      <c r="C44" s="127" t="str">
        <f>'INPUT-Data(EUTIMES-HD)'!C13</f>
        <v>Fuel Tech - H2 Delivery from centralized production to blending (COMP+USTOR+TR+BLENDING+(nocosNATGASINF))-RSD</v>
      </c>
      <c r="D44" s="127" t="s">
        <v>110</v>
      </c>
      <c r="E44" s="127"/>
      <c r="F44" s="128"/>
      <c r="G44" s="130">
        <v>0.95</v>
      </c>
      <c r="H44" s="130"/>
      <c r="I44" s="139">
        <f>'INPUT-Data(EUTIMES-HD)'!N13</f>
        <v>0.7</v>
      </c>
      <c r="J44" s="133">
        <f>'INPUT-Data(EUTIMES-HD)'!O13</f>
        <v>5.87452918152583</v>
      </c>
      <c r="K44" s="133">
        <f>J44-(3*(J44-L44)/4)</f>
        <v>5.15802780716941</v>
      </c>
      <c r="L44" s="133">
        <f>'INPUT-Data(EUTIMES-HD)'!P13</f>
        <v>4.91919401571727</v>
      </c>
      <c r="M44" s="133">
        <f>'INPUT-Data(EUTIMES-HD)'!Q13</f>
        <v>0.373156116141375</v>
      </c>
      <c r="N44" s="133">
        <f>M44-(3*(M44-O44)/4)</f>
        <v>0.316846402857229</v>
      </c>
      <c r="O44" s="133">
        <f>'INPUT-Data(EUTIMES-HD)'!R13</f>
        <v>0.298076498429181</v>
      </c>
      <c r="P44" s="133">
        <f>'INPUT-Data(EUTIMES-HD)'!S13</f>
        <v>0.0783609034293958</v>
      </c>
      <c r="Q44" s="133">
        <f>P44-(3*(P44-R44)/4)</f>
        <v>0.0657422025991046</v>
      </c>
      <c r="R44" s="133">
        <f>'INPUT-Data(EUTIMES-HD)'!T13</f>
        <v>0.0615359689890075</v>
      </c>
      <c r="S44" s="129">
        <f>'INPUT-Data(EUTIMES-HD)'!U13</f>
        <v>20</v>
      </c>
      <c r="T44" s="144">
        <v>2021</v>
      </c>
      <c r="U44" s="145">
        <v>1</v>
      </c>
      <c r="W44" t="s">
        <v>208</v>
      </c>
    </row>
    <row r="45" spans="2:20">
      <c r="B45" s="127"/>
      <c r="C45" s="127"/>
      <c r="D45" s="127" t="s">
        <v>194</v>
      </c>
      <c r="E45" s="127"/>
      <c r="F45" s="127"/>
      <c r="G45" s="131">
        <v>0.05</v>
      </c>
      <c r="H45" s="130"/>
      <c r="I45" s="139"/>
      <c r="J45" s="133"/>
      <c r="K45" s="133"/>
      <c r="L45" s="133"/>
      <c r="M45" s="133"/>
      <c r="N45" s="133"/>
      <c r="O45" s="133"/>
      <c r="P45" s="133"/>
      <c r="Q45" s="133"/>
      <c r="R45" s="133"/>
      <c r="S45" s="129"/>
      <c r="T45" s="144"/>
    </row>
    <row r="46" spans="2:23">
      <c r="B46" s="127"/>
      <c r="C46" s="127"/>
      <c r="D46" s="127"/>
      <c r="E46" s="127" t="s">
        <v>38</v>
      </c>
      <c r="F46" s="127"/>
      <c r="G46" s="133">
        <f>'INPUT-Data(EUTIMES-HD)'!L13</f>
        <v>0.0902</v>
      </c>
      <c r="H46" s="130"/>
      <c r="I46" s="139"/>
      <c r="J46" s="133"/>
      <c r="K46" s="133"/>
      <c r="L46" s="133"/>
      <c r="M46" s="133"/>
      <c r="N46" s="133"/>
      <c r="O46" s="133"/>
      <c r="P46" s="133"/>
      <c r="Q46" s="133"/>
      <c r="R46" s="133"/>
      <c r="S46" s="129"/>
      <c r="T46" s="144"/>
      <c r="W46" s="147" t="s">
        <v>214</v>
      </c>
    </row>
    <row r="47" spans="2:23">
      <c r="B47" s="127"/>
      <c r="C47" s="127"/>
      <c r="D47" s="127"/>
      <c r="E47" s="127"/>
      <c r="F47" s="127" t="s">
        <v>215</v>
      </c>
      <c r="G47" s="133"/>
      <c r="H47" s="130">
        <v>1</v>
      </c>
      <c r="I47" s="139"/>
      <c r="J47" s="133"/>
      <c r="K47" s="133"/>
      <c r="L47" s="133"/>
      <c r="M47" s="133"/>
      <c r="N47" s="133"/>
      <c r="O47" s="133"/>
      <c r="P47" s="133"/>
      <c r="Q47" s="133"/>
      <c r="R47" s="133"/>
      <c r="S47" s="129"/>
      <c r="T47" s="144"/>
      <c r="W47" s="147" t="s">
        <v>216</v>
      </c>
    </row>
    <row r="48" spans="2:23">
      <c r="B48" s="118" t="str">
        <f>'INPUT-Data(EUTIMES-HD)'!B14</f>
        <v>COMGASH2C01</v>
      </c>
      <c r="C48" s="118" t="str">
        <f>'INPUT-Data(EUTIMES-HD)'!C14</f>
        <v>Fuel Tech - H2 Delivery from centralized production to blending (COMP+USTOR+TR+BLENDING+(nocosNATGASINF))-COM</v>
      </c>
      <c r="D48" s="118" t="s">
        <v>110</v>
      </c>
      <c r="E48" s="118"/>
      <c r="G48" s="125">
        <f>G44</f>
        <v>0.95</v>
      </c>
      <c r="H48" s="125"/>
      <c r="I48" s="138">
        <f>'INPUT-Data(EUTIMES-HD)'!N14</f>
        <v>0.7</v>
      </c>
      <c r="J48" s="124">
        <f>'INPUT-Data(EUTIMES-HD)'!O14</f>
        <v>5.87452918152583</v>
      </c>
      <c r="K48" s="124">
        <f>J48-(3*(J48-L48)/4)</f>
        <v>5.15802780716941</v>
      </c>
      <c r="L48" s="124">
        <f>'INPUT-Data(EUTIMES-HD)'!P14</f>
        <v>4.91919401571727</v>
      </c>
      <c r="M48" s="124">
        <f>'INPUT-Data(EUTIMES-HD)'!Q14</f>
        <v>0.373156116141375</v>
      </c>
      <c r="N48" s="124">
        <f>M48-(3*(M48-O48)/4)</f>
        <v>0.316846402857229</v>
      </c>
      <c r="O48" s="124">
        <f>'INPUT-Data(EUTIMES-HD)'!R14</f>
        <v>0.298076498429181</v>
      </c>
      <c r="P48" s="124">
        <f>'INPUT-Data(EUTIMES-HD)'!S14</f>
        <v>0.0783609034293958</v>
      </c>
      <c r="Q48" s="124">
        <f>P48-(3*(P48-R48)/4)</f>
        <v>0.0657422025991046</v>
      </c>
      <c r="R48" s="124">
        <f>'INPUT-Data(EUTIMES-HD)'!T14</f>
        <v>0.0615359689890075</v>
      </c>
      <c r="S48" s="119">
        <f>'INPUT-Data(EUTIMES-HD)'!U14</f>
        <v>20</v>
      </c>
      <c r="T48" s="144">
        <v>2021</v>
      </c>
      <c r="U48" s="145">
        <v>1</v>
      </c>
      <c r="W48" t="s">
        <v>208</v>
      </c>
    </row>
    <row r="49" spans="2:20">
      <c r="B49" s="118"/>
      <c r="C49" s="118"/>
      <c r="D49" s="118" t="s">
        <v>194</v>
      </c>
      <c r="E49" s="118"/>
      <c r="F49" s="118"/>
      <c r="G49" s="125">
        <f>G45</f>
        <v>0.05</v>
      </c>
      <c r="H49" s="125"/>
      <c r="I49" s="138"/>
      <c r="J49" s="124"/>
      <c r="K49" s="124"/>
      <c r="L49" s="124"/>
      <c r="M49" s="124"/>
      <c r="N49" s="124"/>
      <c r="O49" s="124"/>
      <c r="P49" s="124"/>
      <c r="Q49" s="124"/>
      <c r="R49" s="124"/>
      <c r="S49" s="119"/>
      <c r="T49" s="144"/>
    </row>
    <row r="50" spans="2:23">
      <c r="B50" s="118"/>
      <c r="C50" s="118"/>
      <c r="E50" s="118" t="s">
        <v>38</v>
      </c>
      <c r="F50" s="118"/>
      <c r="G50" s="124">
        <f>'INPUT-Data(EUTIMES-HD)'!L14</f>
        <v>0.0902</v>
      </c>
      <c r="I50" s="138"/>
      <c r="J50" s="124"/>
      <c r="K50" s="124"/>
      <c r="L50" s="124"/>
      <c r="M50" s="124"/>
      <c r="N50" s="124"/>
      <c r="O50" s="124"/>
      <c r="P50" s="124"/>
      <c r="Q50" s="124"/>
      <c r="R50" s="124"/>
      <c r="S50" s="119"/>
      <c r="T50" s="144"/>
      <c r="W50" s="147" t="s">
        <v>214</v>
      </c>
    </row>
    <row r="51" spans="2:23">
      <c r="B51" s="118"/>
      <c r="C51" s="118"/>
      <c r="D51" s="118"/>
      <c r="E51" s="118"/>
      <c r="F51" s="118" t="s">
        <v>217</v>
      </c>
      <c r="G51" s="124"/>
      <c r="H51" s="125">
        <v>1</v>
      </c>
      <c r="I51" s="138"/>
      <c r="J51" s="124"/>
      <c r="K51" s="124"/>
      <c r="L51" s="124"/>
      <c r="M51" s="124"/>
      <c r="N51" s="124"/>
      <c r="O51" s="124"/>
      <c r="P51" s="124"/>
      <c r="Q51" s="124"/>
      <c r="R51" s="124"/>
      <c r="S51" s="119"/>
      <c r="T51" s="144"/>
      <c r="W51" s="147" t="s">
        <v>216</v>
      </c>
    </row>
    <row r="52" spans="2:23">
      <c r="B52" s="127" t="str">
        <f>'INPUT-Data(EUTIMES-HD)'!B15</f>
        <v>AGRGASH2C01</v>
      </c>
      <c r="C52" s="127" t="str">
        <f>'INPUT-Data(EUTIMES-HD)'!C15</f>
        <v>Fuel Tech - H2 Delivery from centralized production to blending (COMP+USTOR+TR+BLENDING+(nocosNATGASINF))-AGR</v>
      </c>
      <c r="D52" s="127" t="s">
        <v>110</v>
      </c>
      <c r="E52" s="127"/>
      <c r="F52" s="127"/>
      <c r="G52" s="130">
        <f>G48</f>
        <v>0.95</v>
      </c>
      <c r="H52" s="130"/>
      <c r="I52" s="139">
        <f>'INPUT-Data(EUTIMES-HD)'!N15</f>
        <v>0.7</v>
      </c>
      <c r="J52" s="133">
        <f>'INPUT-Data(EUTIMES-HD)'!O15</f>
        <v>5.87452918152583</v>
      </c>
      <c r="K52" s="133">
        <f>J52-(3*(J52-L52)/4)</f>
        <v>5.15802780716941</v>
      </c>
      <c r="L52" s="133">
        <f>'INPUT-Data(EUTIMES-HD)'!P15</f>
        <v>4.91919401571727</v>
      </c>
      <c r="M52" s="133">
        <f>'INPUT-Data(EUTIMES-HD)'!Q15</f>
        <v>0.373156116141375</v>
      </c>
      <c r="N52" s="133">
        <f>M52-(3*(M52-O52)/4)</f>
        <v>0.316846402857229</v>
      </c>
      <c r="O52" s="133">
        <f>'INPUT-Data(EUTIMES-HD)'!R15</f>
        <v>0.298076498429181</v>
      </c>
      <c r="P52" s="133">
        <f>'INPUT-Data(EUTIMES-HD)'!S15</f>
        <v>0.0783609034293958</v>
      </c>
      <c r="Q52" s="133">
        <f>P52-(3*(P52-R52)/4)</f>
        <v>0.0657422025991046</v>
      </c>
      <c r="R52" s="133">
        <f>'INPUT-Data(EUTIMES-HD)'!T15</f>
        <v>0.0615359689890075</v>
      </c>
      <c r="S52" s="129">
        <f>'INPUT-Data(EUTIMES-HD)'!U15</f>
        <v>20</v>
      </c>
      <c r="T52" s="144">
        <v>2021</v>
      </c>
      <c r="U52" s="145">
        <v>1</v>
      </c>
      <c r="W52" t="s">
        <v>208</v>
      </c>
    </row>
    <row r="53" spans="2:20">
      <c r="B53" s="127"/>
      <c r="C53" s="127"/>
      <c r="D53" s="127" t="s">
        <v>194</v>
      </c>
      <c r="E53" s="127"/>
      <c r="F53" s="127"/>
      <c r="G53" s="130">
        <f>G49</f>
        <v>0.05</v>
      </c>
      <c r="H53" s="130"/>
      <c r="I53" s="139"/>
      <c r="J53" s="133"/>
      <c r="K53" s="133"/>
      <c r="L53" s="133"/>
      <c r="M53" s="133"/>
      <c r="N53" s="133"/>
      <c r="O53" s="133"/>
      <c r="P53" s="133"/>
      <c r="Q53" s="133"/>
      <c r="R53" s="133"/>
      <c r="S53" s="129"/>
      <c r="T53" s="144"/>
    </row>
    <row r="54" spans="2:23">
      <c r="B54" s="127"/>
      <c r="C54" s="127"/>
      <c r="D54" s="127"/>
      <c r="E54" s="127" t="s">
        <v>38</v>
      </c>
      <c r="F54" s="127"/>
      <c r="G54" s="133">
        <f>'INPUT-Data(EUTIMES-HD)'!L15</f>
        <v>0.0902</v>
      </c>
      <c r="H54" s="130"/>
      <c r="I54" s="139"/>
      <c r="J54" s="133"/>
      <c r="K54" s="133"/>
      <c r="L54" s="133"/>
      <c r="M54" s="133"/>
      <c r="N54" s="133"/>
      <c r="O54" s="133"/>
      <c r="P54" s="133"/>
      <c r="Q54" s="133"/>
      <c r="R54" s="133"/>
      <c r="S54" s="129"/>
      <c r="T54" s="144"/>
      <c r="W54" s="147" t="s">
        <v>214</v>
      </c>
    </row>
    <row r="55" spans="2:23">
      <c r="B55" s="127"/>
      <c r="C55" s="127"/>
      <c r="D55" s="127"/>
      <c r="E55" s="127"/>
      <c r="F55" s="127" t="s">
        <v>218</v>
      </c>
      <c r="G55" s="133"/>
      <c r="H55" s="130">
        <v>1</v>
      </c>
      <c r="I55" s="139"/>
      <c r="J55" s="133"/>
      <c r="K55" s="133"/>
      <c r="L55" s="133"/>
      <c r="M55" s="133"/>
      <c r="N55" s="133"/>
      <c r="O55" s="133"/>
      <c r="P55" s="133"/>
      <c r="Q55" s="133"/>
      <c r="R55" s="133"/>
      <c r="S55" s="129"/>
      <c r="T55" s="144"/>
      <c r="W55" s="147" t="s">
        <v>216</v>
      </c>
    </row>
    <row r="56" spans="2:23">
      <c r="B56" s="118" t="str">
        <f>'INPUT-Data(EUTIMES-HD)'!B16</f>
        <v>TRAGASH2C01</v>
      </c>
      <c r="C56" s="118" t="str">
        <f>'INPUT-Data(EUTIMES-HD)'!C16</f>
        <v>Fuel Tech - H2 Delivery from centralized production to blending (COMP+USTOR+TR+BLENDING+(nocosNATGASINF))-TRA</v>
      </c>
      <c r="D56" s="118" t="s">
        <v>110</v>
      </c>
      <c r="E56" s="118"/>
      <c r="G56" s="125">
        <f>G52</f>
        <v>0.95</v>
      </c>
      <c r="H56" s="125"/>
      <c r="I56" s="138">
        <f>'INPUT-Data(EUTIMES-HD)'!N16</f>
        <v>0.7</v>
      </c>
      <c r="J56" s="124">
        <f>'INPUT-Data(EUTIMES-HD)'!O16</f>
        <v>5.87452918152583</v>
      </c>
      <c r="K56" s="124">
        <f>J56-(3*(J56-L56)/4)</f>
        <v>5.15802780716941</v>
      </c>
      <c r="L56" s="124">
        <f>'INPUT-Data(EUTIMES-HD)'!P16</f>
        <v>4.91919401571727</v>
      </c>
      <c r="M56" s="124">
        <f>'INPUT-Data(EUTIMES-HD)'!Q16</f>
        <v>0.373156116141375</v>
      </c>
      <c r="N56" s="124">
        <f>M56-(3*(M56-O56)/4)</f>
        <v>0.316846402857229</v>
      </c>
      <c r="O56" s="124">
        <f>'INPUT-Data(EUTIMES-HD)'!R16</f>
        <v>0.298076498429181</v>
      </c>
      <c r="P56" s="124">
        <f>'INPUT-Data(EUTIMES-HD)'!S16</f>
        <v>0.0783609034293958</v>
      </c>
      <c r="Q56" s="124">
        <f>P56-(3*(P56-R56)/4)</f>
        <v>0.0657422025991046</v>
      </c>
      <c r="R56" s="124">
        <f>'INPUT-Data(EUTIMES-HD)'!T16</f>
        <v>0.0615359689890075</v>
      </c>
      <c r="S56" s="119">
        <f>'INPUT-Data(EUTIMES-HD)'!U16</f>
        <v>20</v>
      </c>
      <c r="T56" s="144">
        <v>2021</v>
      </c>
      <c r="U56" s="145">
        <v>1</v>
      </c>
      <c r="W56" t="s">
        <v>208</v>
      </c>
    </row>
    <row r="57" spans="2:20">
      <c r="B57" s="118"/>
      <c r="C57" s="118"/>
      <c r="D57" s="118" t="s">
        <v>194</v>
      </c>
      <c r="E57" s="118"/>
      <c r="F57" s="118"/>
      <c r="G57" s="125">
        <f>G53</f>
        <v>0.05</v>
      </c>
      <c r="H57" s="125"/>
      <c r="I57" s="138"/>
      <c r="J57" s="124"/>
      <c r="K57" s="124"/>
      <c r="L57" s="124"/>
      <c r="M57" s="124"/>
      <c r="N57" s="124"/>
      <c r="O57" s="124"/>
      <c r="P57" s="124"/>
      <c r="Q57" s="124"/>
      <c r="R57" s="124"/>
      <c r="S57" s="119"/>
      <c r="T57" s="144"/>
    </row>
    <row r="58" spans="2:23">
      <c r="B58" s="118"/>
      <c r="C58" s="118"/>
      <c r="E58" s="118" t="s">
        <v>38</v>
      </c>
      <c r="F58" s="118"/>
      <c r="G58" s="124">
        <f>'INPUT-Data(EUTIMES-HD)'!L16</f>
        <v>0.0902</v>
      </c>
      <c r="I58" s="138"/>
      <c r="J58" s="124"/>
      <c r="K58" s="124"/>
      <c r="L58" s="124"/>
      <c r="M58" s="124"/>
      <c r="N58" s="124"/>
      <c r="O58" s="124"/>
      <c r="P58" s="124"/>
      <c r="Q58" s="124"/>
      <c r="R58" s="124"/>
      <c r="S58" s="119"/>
      <c r="T58" s="144"/>
      <c r="W58" s="147" t="s">
        <v>214</v>
      </c>
    </row>
    <row r="59" spans="2:23">
      <c r="B59" s="118"/>
      <c r="C59" s="118"/>
      <c r="D59" s="118"/>
      <c r="E59" s="118"/>
      <c r="F59" s="118" t="s">
        <v>219</v>
      </c>
      <c r="G59" s="124"/>
      <c r="H59" s="125">
        <v>1</v>
      </c>
      <c r="I59" s="138"/>
      <c r="J59" s="124"/>
      <c r="K59" s="124"/>
      <c r="L59" s="124"/>
      <c r="M59" s="124"/>
      <c r="N59" s="124"/>
      <c r="O59" s="124"/>
      <c r="P59" s="124"/>
      <c r="Q59" s="124"/>
      <c r="R59" s="124"/>
      <c r="S59" s="119"/>
      <c r="T59" s="144"/>
      <c r="W59" s="147" t="s">
        <v>216</v>
      </c>
    </row>
    <row r="60" spans="2:23">
      <c r="B60" s="127" t="str">
        <f>'INPUT-Data(EUTIMES-HD)'!B17</f>
        <v>INDGASH2C01</v>
      </c>
      <c r="C60" s="127" t="str">
        <f>'INPUT-Data(EUTIMES-HD)'!C17</f>
        <v>Fuel Tech - H2 Delivery from centralized production to blending (COMP+USTOR+TR+BLENDING+(nocosNATGASINF))-IND</v>
      </c>
      <c r="D60" s="127" t="s">
        <v>110</v>
      </c>
      <c r="E60" s="127"/>
      <c r="F60" s="128"/>
      <c r="G60" s="130">
        <f>G56</f>
        <v>0.95</v>
      </c>
      <c r="H60" s="130"/>
      <c r="I60" s="139">
        <f>'INPUT-Data(EUTIMES-HD)'!N17</f>
        <v>0.7</v>
      </c>
      <c r="J60" s="133">
        <f>'INPUT-Data(EUTIMES-HD)'!O17</f>
        <v>5.87452918152583</v>
      </c>
      <c r="K60" s="133">
        <f>J60-(3*(J60-L60)/4)</f>
        <v>5.15802780716941</v>
      </c>
      <c r="L60" s="133">
        <f>'INPUT-Data(EUTIMES-HD)'!P17</f>
        <v>4.91919401571727</v>
      </c>
      <c r="M60" s="133">
        <f>'INPUT-Data(EUTIMES-HD)'!Q17</f>
        <v>0.373156116141375</v>
      </c>
      <c r="N60" s="133">
        <f>M60-(3*(M60-O60)/4)</f>
        <v>0.316846402857229</v>
      </c>
      <c r="O60" s="133">
        <f>'INPUT-Data(EUTIMES-HD)'!R17</f>
        <v>0.298076498429181</v>
      </c>
      <c r="P60" s="133">
        <f>'INPUT-Data(EUTIMES-HD)'!S17</f>
        <v>0.0783609034293958</v>
      </c>
      <c r="Q60" s="133">
        <f>P60-(3*(P60-R60)/4)</f>
        <v>0.0657422025991046</v>
      </c>
      <c r="R60" s="133">
        <f>'INPUT-Data(EUTIMES-HD)'!T17</f>
        <v>0.0615359689890075</v>
      </c>
      <c r="S60" s="129">
        <f>'INPUT-Data(EUTIMES-HD)'!U17</f>
        <v>20</v>
      </c>
      <c r="T60" s="144">
        <v>2021</v>
      </c>
      <c r="U60" s="145">
        <v>1</v>
      </c>
      <c r="W60" t="s">
        <v>208</v>
      </c>
    </row>
    <row r="61" spans="2:20">
      <c r="B61" s="127"/>
      <c r="C61" s="127"/>
      <c r="D61" s="127" t="s">
        <v>194</v>
      </c>
      <c r="E61" s="127"/>
      <c r="F61" s="127"/>
      <c r="G61" s="130">
        <f>G57</f>
        <v>0.05</v>
      </c>
      <c r="H61" s="130"/>
      <c r="I61" s="139"/>
      <c r="J61" s="133"/>
      <c r="K61" s="133"/>
      <c r="L61" s="133"/>
      <c r="M61" s="133"/>
      <c r="N61" s="133"/>
      <c r="O61" s="133"/>
      <c r="P61" s="133"/>
      <c r="Q61" s="133"/>
      <c r="R61" s="133"/>
      <c r="S61" s="129"/>
      <c r="T61" s="144"/>
    </row>
    <row r="62" spans="2:23">
      <c r="B62" s="127"/>
      <c r="C62" s="127"/>
      <c r="D62" s="127"/>
      <c r="E62" s="127" t="s">
        <v>38</v>
      </c>
      <c r="F62" s="127"/>
      <c r="G62" s="133">
        <f>'INPUT-Data(EUTIMES-HD)'!L17</f>
        <v>0.0902</v>
      </c>
      <c r="H62" s="130"/>
      <c r="I62" s="139"/>
      <c r="J62" s="133"/>
      <c r="K62" s="133"/>
      <c r="L62" s="133"/>
      <c r="M62" s="133"/>
      <c r="N62" s="133"/>
      <c r="O62" s="133"/>
      <c r="P62" s="133"/>
      <c r="Q62" s="133"/>
      <c r="R62" s="133"/>
      <c r="S62" s="129"/>
      <c r="T62" s="144"/>
      <c r="W62" s="147" t="s">
        <v>214</v>
      </c>
    </row>
    <row r="63" spans="2:23">
      <c r="B63" s="127"/>
      <c r="C63" s="127"/>
      <c r="D63" s="127"/>
      <c r="E63" s="127"/>
      <c r="F63" s="127" t="s">
        <v>220</v>
      </c>
      <c r="G63" s="133"/>
      <c r="H63" s="130">
        <v>1</v>
      </c>
      <c r="I63" s="139"/>
      <c r="J63" s="133"/>
      <c r="K63" s="133"/>
      <c r="L63" s="133"/>
      <c r="M63" s="133"/>
      <c r="N63" s="133"/>
      <c r="O63" s="133"/>
      <c r="P63" s="133"/>
      <c r="Q63" s="133"/>
      <c r="R63" s="133"/>
      <c r="S63" s="129"/>
      <c r="T63" s="144"/>
      <c r="W63" s="147" t="s">
        <v>216</v>
      </c>
    </row>
    <row r="64" spans="2:23">
      <c r="B64" s="118" t="str">
        <f>'INPUT-Data(EUTIMES-HD)'!B18</f>
        <v>ELCGASH2C01</v>
      </c>
      <c r="C64" s="118" t="str">
        <f>'INPUT-Data(EUTIMES-HD)'!C18</f>
        <v>Fuel Tech - H2 Delivery from centralized production to blending (COMP+USTOR+TR+BLENDING+(nocosNATGASINF))-ELC</v>
      </c>
      <c r="D64" s="118" t="s">
        <v>110</v>
      </c>
      <c r="E64" s="118"/>
      <c r="G64" s="125">
        <f>G60</f>
        <v>0.95</v>
      </c>
      <c r="H64" s="125"/>
      <c r="I64" s="138">
        <f>'INPUT-Data(EUTIMES-HD)'!N18</f>
        <v>0.7</v>
      </c>
      <c r="J64" s="124">
        <f>'INPUT-Data(EUTIMES-HD)'!O18</f>
        <v>5.87452918152583</v>
      </c>
      <c r="K64" s="124">
        <f>J64-(3*(J64-L64)/4)</f>
        <v>5.15802780716941</v>
      </c>
      <c r="L64" s="124">
        <f>'INPUT-Data(EUTIMES-HD)'!P18</f>
        <v>4.91919401571727</v>
      </c>
      <c r="M64" s="124">
        <f>'INPUT-Data(EUTIMES-HD)'!Q18</f>
        <v>0.373156116141375</v>
      </c>
      <c r="N64" s="124">
        <f>M64-(3*(M64-O64)/4)</f>
        <v>0.316846402857229</v>
      </c>
      <c r="O64" s="124">
        <f>'INPUT-Data(EUTIMES-HD)'!R18</f>
        <v>0.298076498429181</v>
      </c>
      <c r="P64" s="124">
        <f>'INPUT-Data(EUTIMES-HD)'!S18</f>
        <v>0.0783609034293958</v>
      </c>
      <c r="Q64" s="124">
        <f>P64-(3*(P64-R64)/4)</f>
        <v>0.0657422025991046</v>
      </c>
      <c r="R64" s="124">
        <f>'INPUT-Data(EUTIMES-HD)'!T18</f>
        <v>0.0615359689890075</v>
      </c>
      <c r="S64" s="119">
        <f>'INPUT-Data(EUTIMES-HD)'!U18</f>
        <v>20</v>
      </c>
      <c r="T64" s="144">
        <v>2021</v>
      </c>
      <c r="U64" s="145">
        <v>1</v>
      </c>
      <c r="W64" t="s">
        <v>208</v>
      </c>
    </row>
    <row r="65" spans="2:20">
      <c r="B65" s="118"/>
      <c r="C65" s="118"/>
      <c r="D65" s="118" t="s">
        <v>194</v>
      </c>
      <c r="E65" s="118"/>
      <c r="F65" s="118"/>
      <c r="G65" s="125">
        <f>G61</f>
        <v>0.05</v>
      </c>
      <c r="H65" s="125"/>
      <c r="I65" s="138"/>
      <c r="J65" s="124"/>
      <c r="K65" s="124"/>
      <c r="L65" s="124"/>
      <c r="M65" s="124"/>
      <c r="N65" s="124"/>
      <c r="O65" s="124"/>
      <c r="P65" s="124"/>
      <c r="Q65" s="124"/>
      <c r="R65" s="124"/>
      <c r="S65" s="119"/>
      <c r="T65" s="144"/>
    </row>
    <row r="66" spans="2:23">
      <c r="B66" s="118"/>
      <c r="C66" s="118"/>
      <c r="E66" s="118" t="s">
        <v>38</v>
      </c>
      <c r="F66" s="118"/>
      <c r="G66" s="124">
        <f>'INPUT-Data(EUTIMES-HD)'!L18</f>
        <v>0.0902</v>
      </c>
      <c r="I66" s="138"/>
      <c r="J66" s="124"/>
      <c r="K66" s="124"/>
      <c r="L66" s="124"/>
      <c r="M66" s="124"/>
      <c r="N66" s="124"/>
      <c r="O66" s="124"/>
      <c r="P66" s="124"/>
      <c r="Q66" s="124"/>
      <c r="R66" s="124"/>
      <c r="S66" s="119"/>
      <c r="T66" s="144"/>
      <c r="W66" s="147" t="s">
        <v>214</v>
      </c>
    </row>
    <row r="67" spans="2:23">
      <c r="B67" s="118"/>
      <c r="C67" s="118"/>
      <c r="D67" s="118"/>
      <c r="E67" s="118"/>
      <c r="F67" s="118" t="s">
        <v>221</v>
      </c>
      <c r="G67" s="124"/>
      <c r="H67" s="125">
        <v>1</v>
      </c>
      <c r="I67" s="138"/>
      <c r="J67" s="124"/>
      <c r="K67" s="124"/>
      <c r="L67" s="124"/>
      <c r="M67" s="124"/>
      <c r="N67" s="124"/>
      <c r="O67" s="124"/>
      <c r="P67" s="124"/>
      <c r="Q67" s="124"/>
      <c r="R67" s="124"/>
      <c r="S67" s="119"/>
      <c r="T67" s="144"/>
      <c r="W67" s="147" t="s">
        <v>216</v>
      </c>
    </row>
    <row r="68" spans="2:23">
      <c r="B68" s="127" t="str">
        <f>'INPUT-Data(EUTIMES-HD)'!B19</f>
        <v>SUPGASH2C01</v>
      </c>
      <c r="C68" s="127" t="str">
        <f>'INPUT-Data(EUTIMES-HD)'!C19</f>
        <v>Fuel Tech - H2 Delivery from centralized production to blending (COMP+USTOR+TR+BLENDING+(nocosNATGASINF))-SUP</v>
      </c>
      <c r="D68" s="127" t="s">
        <v>110</v>
      </c>
      <c r="E68" s="127"/>
      <c r="F68" s="128"/>
      <c r="G68" s="130">
        <f>G64</f>
        <v>0.95</v>
      </c>
      <c r="H68" s="130"/>
      <c r="I68" s="139">
        <f>'INPUT-Data(EUTIMES-HD)'!N19</f>
        <v>0.7</v>
      </c>
      <c r="J68" s="133">
        <f>'INPUT-Data(EUTIMES-HD)'!O19</f>
        <v>5.87452918152583</v>
      </c>
      <c r="K68" s="133">
        <f>J68-(3*(J68-L68)/4)</f>
        <v>5.15802780716941</v>
      </c>
      <c r="L68" s="133">
        <f>'INPUT-Data(EUTIMES-HD)'!P19</f>
        <v>4.91919401571727</v>
      </c>
      <c r="M68" s="133">
        <f>'INPUT-Data(EUTIMES-HD)'!Q19</f>
        <v>0.373156116141375</v>
      </c>
      <c r="N68" s="133">
        <f>M68-(3*(M68-O68)/4)</f>
        <v>0.316846402857229</v>
      </c>
      <c r="O68" s="133">
        <f>'INPUT-Data(EUTIMES-HD)'!R19</f>
        <v>0.298076498429181</v>
      </c>
      <c r="P68" s="133">
        <f>'INPUT-Data(EUTIMES-HD)'!S19</f>
        <v>0.0783609034293958</v>
      </c>
      <c r="Q68" s="133">
        <f>P68-(3*(P68-R68)/4)</f>
        <v>0.0657422025991046</v>
      </c>
      <c r="R68" s="133">
        <f>'INPUT-Data(EUTIMES-HD)'!T19</f>
        <v>0.0615359689890075</v>
      </c>
      <c r="S68" s="129">
        <f>'INPUT-Data(EUTIMES-HD)'!U19</f>
        <v>20</v>
      </c>
      <c r="T68" s="144">
        <v>2021</v>
      </c>
      <c r="U68" s="145">
        <v>1</v>
      </c>
      <c r="W68" t="s">
        <v>208</v>
      </c>
    </row>
    <row r="69" spans="2:20">
      <c r="B69" s="127"/>
      <c r="C69" s="127"/>
      <c r="D69" s="127" t="s">
        <v>194</v>
      </c>
      <c r="E69" s="127"/>
      <c r="F69" s="127"/>
      <c r="G69" s="130">
        <f>G65</f>
        <v>0.05</v>
      </c>
      <c r="H69" s="130"/>
      <c r="I69" s="139"/>
      <c r="J69" s="133"/>
      <c r="K69" s="133"/>
      <c r="L69" s="133"/>
      <c r="M69" s="133"/>
      <c r="N69" s="133"/>
      <c r="O69" s="133"/>
      <c r="P69" s="133"/>
      <c r="Q69" s="133"/>
      <c r="R69" s="133"/>
      <c r="S69" s="129"/>
      <c r="T69" s="144"/>
    </row>
    <row r="70" spans="2:23">
      <c r="B70" s="127"/>
      <c r="C70" s="127"/>
      <c r="D70" s="127"/>
      <c r="E70" s="127" t="s">
        <v>38</v>
      </c>
      <c r="F70" s="127"/>
      <c r="G70" s="133">
        <f>'INPUT-Data(EUTIMES-HD)'!L19</f>
        <v>0.0902</v>
      </c>
      <c r="H70" s="130"/>
      <c r="I70" s="139"/>
      <c r="J70" s="133"/>
      <c r="K70" s="133"/>
      <c r="L70" s="133"/>
      <c r="M70" s="133"/>
      <c r="N70" s="133"/>
      <c r="O70" s="133"/>
      <c r="P70" s="133"/>
      <c r="Q70" s="133"/>
      <c r="R70" s="133"/>
      <c r="S70" s="129"/>
      <c r="T70" s="144"/>
      <c r="W70" s="147" t="s">
        <v>214</v>
      </c>
    </row>
    <row r="71" spans="2:23">
      <c r="B71" s="148"/>
      <c r="C71" s="148"/>
      <c r="D71" s="148"/>
      <c r="E71" s="148"/>
      <c r="F71" s="148" t="s">
        <v>222</v>
      </c>
      <c r="G71" s="149"/>
      <c r="H71" s="150">
        <v>1</v>
      </c>
      <c r="I71" s="160"/>
      <c r="J71" s="149"/>
      <c r="K71" s="149"/>
      <c r="L71" s="149"/>
      <c r="M71" s="149"/>
      <c r="N71" s="149"/>
      <c r="O71" s="149"/>
      <c r="P71" s="149"/>
      <c r="Q71" s="149"/>
      <c r="R71" s="149"/>
      <c r="S71" s="163"/>
      <c r="T71" s="144"/>
      <c r="W71" s="147" t="s">
        <v>216</v>
      </c>
    </row>
    <row r="72" spans="2:23">
      <c r="B72" s="118" t="str">
        <f>'INPUT-Data(EUTIMES-HD)'!B20</f>
        <v>RSDGH2D01</v>
      </c>
      <c r="C72" s="118" t="str">
        <f>'INPUT-Data(EUTIMES-HD)'!C20</f>
        <v>Fuel Tech - H2 Delivery from local production (LOCGSTORB+DP - Residential)</v>
      </c>
      <c r="D72" s="118" t="s">
        <v>195</v>
      </c>
      <c r="E72" s="118"/>
      <c r="G72" s="119">
        <f>'INPUT-Data(EUTIMES-HD)'!J20</f>
        <v>1</v>
      </c>
      <c r="H72" s="125"/>
      <c r="I72" s="138">
        <f>'INPUT-Data(EUTIMES-HD)'!N20</f>
        <v>0.7</v>
      </c>
      <c r="J72" s="124">
        <f>'INPUT-Data(EUTIMES-HD)'!O20</f>
        <v>51.8385860004907</v>
      </c>
      <c r="K72" s="124">
        <f>J72-(3*(J72-L72)/4)</f>
        <v>45.6429746992401</v>
      </c>
      <c r="L72" s="124">
        <f>'INPUT-Data(EUTIMES-HD)'!P20</f>
        <v>43.5777709321566</v>
      </c>
      <c r="M72" s="124">
        <f>'INPUT-Data(EUTIMES-HD)'!Q20</f>
        <v>2.49723060274257</v>
      </c>
      <c r="N72" s="124">
        <f>M72-(3*(M72-O72)/4)</f>
        <v>2.20385499680882</v>
      </c>
      <c r="O72" s="124">
        <f>'INPUT-Data(EUTIMES-HD)'!R20</f>
        <v>2.10606312816424</v>
      </c>
      <c r="P72" s="124">
        <f>'INPUT-Data(EUTIMES-HD)'!S20</f>
        <v>0.2816391168</v>
      </c>
      <c r="Q72" s="124">
        <f>P72-(3*(P72-R72)/4)</f>
        <v>0.260695401609435</v>
      </c>
      <c r="R72" s="124">
        <f>'INPUT-Data(EUTIMES-HD)'!T20</f>
        <v>0.25371416321258</v>
      </c>
      <c r="S72" s="119">
        <f>'INPUT-Data(EUTIMES-HD)'!U20</f>
        <v>20</v>
      </c>
      <c r="T72" s="144">
        <v>2021</v>
      </c>
      <c r="U72" s="145">
        <v>1</v>
      </c>
      <c r="W72" t="s">
        <v>223</v>
      </c>
    </row>
    <row r="73" spans="2:20">
      <c r="B73" s="118"/>
      <c r="C73" s="118"/>
      <c r="D73" s="118" t="s">
        <v>38</v>
      </c>
      <c r="E73" s="118"/>
      <c r="F73" s="118"/>
      <c r="G73" s="121" t="str">
        <f>IF('INPUT-Data(EUTIMES-HD)'!K20=0,"0.0001",'INPUT-Data(EUTIMES-HD)'!K20)</f>
        <v>0.0001</v>
      </c>
      <c r="H73" s="125"/>
      <c r="I73" s="138"/>
      <c r="J73" s="124"/>
      <c r="K73" s="124"/>
      <c r="L73" s="124"/>
      <c r="M73" s="124"/>
      <c r="N73" s="124"/>
      <c r="O73" s="124"/>
      <c r="P73" s="124"/>
      <c r="Q73" s="124"/>
      <c r="R73" s="124"/>
      <c r="S73" s="119"/>
      <c r="T73" s="144"/>
    </row>
    <row r="74" spans="2:20">
      <c r="B74" s="118"/>
      <c r="C74" s="118"/>
      <c r="D74" s="118"/>
      <c r="E74" s="118"/>
      <c r="F74" s="118" t="s">
        <v>210</v>
      </c>
      <c r="G74" s="124"/>
      <c r="H74" s="125">
        <f>'INPUT-Data(EUTIMES-HD)'!M20</f>
        <v>1</v>
      </c>
      <c r="I74" s="138"/>
      <c r="J74" s="124"/>
      <c r="K74" s="124"/>
      <c r="L74" s="124"/>
      <c r="M74" s="124"/>
      <c r="N74" s="124"/>
      <c r="O74" s="124"/>
      <c r="P74" s="124"/>
      <c r="Q74" s="124"/>
      <c r="R74" s="124"/>
      <c r="S74" s="119"/>
      <c r="T74" s="144"/>
    </row>
    <row r="75" spans="2:23">
      <c r="B75" s="127" t="str">
        <f>'INPUT-Data(EUTIMES-HD)'!B21</f>
        <v>TRALH2D01</v>
      </c>
      <c r="C75" s="127" t="str">
        <f>'INPUT-Data(EUTIMES-HD)'!C21</f>
        <v>Fuel Tech - H2 Delivery from local production (LOCGSTORB+ONSITELIQ+REFLL (large))</v>
      </c>
      <c r="D75" s="127" t="s">
        <v>195</v>
      </c>
      <c r="E75" s="127"/>
      <c r="F75" s="128"/>
      <c r="G75" s="129">
        <f>'INPUT-Data(EUTIMES-HD)'!J21</f>
        <v>1</v>
      </c>
      <c r="H75" s="130"/>
      <c r="I75" s="139">
        <f>'INPUT-Data(EUTIMES-HD)'!N21</f>
        <v>0.7</v>
      </c>
      <c r="J75" s="133">
        <f>'INPUT-Data(EUTIMES-HD)'!O21</f>
        <v>144.836029779983</v>
      </c>
      <c r="K75" s="133">
        <f>J75-(3*(J75-L75)/4)</f>
        <v>110.40356995212</v>
      </c>
      <c r="L75" s="133">
        <f>'INPUT-Data(EUTIMES-HD)'!P21</f>
        <v>98.9260833428329</v>
      </c>
      <c r="M75" s="133">
        <f>'INPUT-Data(EUTIMES-HD)'!Q21</f>
        <v>8.98792126091444</v>
      </c>
      <c r="N75" s="133">
        <f>M75-(3*(M75-O75)/4)</f>
        <v>6.81493827729485</v>
      </c>
      <c r="O75" s="133">
        <f>'INPUT-Data(EUTIMES-HD)'!R21</f>
        <v>6.09061061608832</v>
      </c>
      <c r="P75" s="133">
        <f>'INPUT-Data(EUTIMES-HD)'!S21</f>
        <v>1.78407793279814</v>
      </c>
      <c r="Q75" s="133">
        <f>P75-(3*(P75-R75)/4)</f>
        <v>1.34427722068415</v>
      </c>
      <c r="R75" s="133">
        <f>'INPUT-Data(EUTIMES-HD)'!T21</f>
        <v>1.19767698331282</v>
      </c>
      <c r="S75" s="129">
        <f>'INPUT-Data(EUTIMES-HD)'!U21</f>
        <v>20</v>
      </c>
      <c r="T75" s="144">
        <v>2021</v>
      </c>
      <c r="U75" s="145">
        <v>1</v>
      </c>
      <c r="W75" t="s">
        <v>223</v>
      </c>
    </row>
    <row r="76" spans="2:20">
      <c r="B76" s="127"/>
      <c r="C76" s="127"/>
      <c r="D76" s="127" t="s">
        <v>38</v>
      </c>
      <c r="E76" s="127"/>
      <c r="F76" s="127"/>
      <c r="G76" s="131">
        <f>'INPUT-Data(EUTIMES-HD)'!K21</f>
        <v>0.452</v>
      </c>
      <c r="H76" s="130"/>
      <c r="I76" s="139"/>
      <c r="J76" s="133"/>
      <c r="K76" s="133"/>
      <c r="L76" s="133"/>
      <c r="M76" s="133"/>
      <c r="N76" s="133"/>
      <c r="O76" s="133"/>
      <c r="P76" s="133"/>
      <c r="Q76" s="133"/>
      <c r="R76" s="133"/>
      <c r="S76" s="129"/>
      <c r="T76" s="144"/>
    </row>
    <row r="77" spans="2:20">
      <c r="B77" s="127"/>
      <c r="C77" s="127"/>
      <c r="D77" s="127"/>
      <c r="E77" s="127"/>
      <c r="F77" s="127" t="s">
        <v>204</v>
      </c>
      <c r="G77" s="133"/>
      <c r="H77" s="130">
        <f>'INPUT-Data(EUTIMES-HD)'!M21</f>
        <v>1</v>
      </c>
      <c r="I77" s="139"/>
      <c r="J77" s="133"/>
      <c r="K77" s="133"/>
      <c r="L77" s="133"/>
      <c r="M77" s="133"/>
      <c r="N77" s="133"/>
      <c r="O77" s="133"/>
      <c r="P77" s="133"/>
      <c r="Q77" s="133"/>
      <c r="R77" s="133"/>
      <c r="S77" s="129"/>
      <c r="T77" s="144"/>
    </row>
    <row r="78" spans="2:23">
      <c r="B78" s="118" t="str">
        <f>'INPUT-Data(EUTIMES-HD)'!B22</f>
        <v>TRAGH2D01</v>
      </c>
      <c r="C78" s="118" t="str">
        <f>'INPUT-Data(EUTIMES-HD)'!C22</f>
        <v>Fuel Tech - H2 Delivery from local production (LOCGSTORB + REFGG (small))</v>
      </c>
      <c r="D78" s="118" t="s">
        <v>195</v>
      </c>
      <c r="E78" s="118"/>
      <c r="G78" s="119">
        <f>'INPUT-Data(EUTIMES-HD)'!J22</f>
        <v>1</v>
      </c>
      <c r="H78" s="125"/>
      <c r="I78" s="138">
        <f>'INPUT-Data(EUTIMES-HD)'!N22</f>
        <v>0.7</v>
      </c>
      <c r="J78" s="124">
        <f>'INPUT-Data(EUTIMES-HD)'!O22</f>
        <v>70.1845472524617</v>
      </c>
      <c r="K78" s="124">
        <f>J78-(3*(J78-L78)/4)</f>
        <v>54.9942972618429</v>
      </c>
      <c r="L78" s="124">
        <f>'INPUT-Data(EUTIMES-HD)'!P22</f>
        <v>49.9308805983033</v>
      </c>
      <c r="M78" s="124">
        <f>'INPUT-Data(EUTIMES-HD)'!Q22</f>
        <v>5.09053294933584</v>
      </c>
      <c r="N78" s="124">
        <f>M78-(3*(M78-O78)/4)</f>
        <v>3.94782791612252</v>
      </c>
      <c r="O78" s="124">
        <f>'INPUT-Data(EUTIMES-HD)'!R22</f>
        <v>3.56692623838475</v>
      </c>
      <c r="P78" s="124">
        <f>'INPUT-Data(EUTIMES-HD)'!S22</f>
        <v>0.189317100585606</v>
      </c>
      <c r="Q78" s="124">
        <f>P78-(3*(P78-R78)/4)</f>
        <v>0.144179603347249</v>
      </c>
      <c r="R78" s="124">
        <f>'INPUT-Data(EUTIMES-HD)'!T22</f>
        <v>0.129133770934464</v>
      </c>
      <c r="S78" s="119">
        <f>'INPUT-Data(EUTIMES-HD)'!U22</f>
        <v>20</v>
      </c>
      <c r="T78" s="144">
        <v>2021</v>
      </c>
      <c r="U78" s="145">
        <v>1</v>
      </c>
      <c r="W78" t="s">
        <v>223</v>
      </c>
    </row>
    <row r="79" spans="2:19">
      <c r="B79" s="118"/>
      <c r="C79" s="118"/>
      <c r="D79" s="118" t="s">
        <v>38</v>
      </c>
      <c r="E79" s="118"/>
      <c r="F79" s="118"/>
      <c r="G79" s="121">
        <f>'INPUT-Data(EUTIMES-HD)'!K22</f>
        <v>0.125</v>
      </c>
      <c r="H79" s="125"/>
      <c r="I79" s="138"/>
      <c r="J79" s="124"/>
      <c r="K79" s="124"/>
      <c r="L79" s="124"/>
      <c r="M79" s="161"/>
      <c r="N79" s="124"/>
      <c r="O79" s="161"/>
      <c r="P79" s="161"/>
      <c r="Q79" s="124"/>
      <c r="R79" s="161"/>
      <c r="S79" s="164"/>
    </row>
    <row r="80" spans="2:19">
      <c r="B80" s="135"/>
      <c r="C80" s="135"/>
      <c r="D80" s="151"/>
      <c r="E80" s="151"/>
      <c r="F80" s="135" t="s">
        <v>206</v>
      </c>
      <c r="G80" s="136"/>
      <c r="H80" s="137">
        <f>'INPUT-Data(EUTIMES-HD)'!M22</f>
        <v>1</v>
      </c>
      <c r="I80" s="140"/>
      <c r="J80" s="136"/>
      <c r="K80" s="136"/>
      <c r="L80" s="136"/>
      <c r="M80" s="151"/>
      <c r="N80" s="136"/>
      <c r="O80" s="151"/>
      <c r="P80" s="151"/>
      <c r="Q80" s="136"/>
      <c r="R80" s="151"/>
      <c r="S80" s="151"/>
    </row>
    <row r="81" spans="2:6">
      <c r="B81" s="118"/>
      <c r="C81" s="118"/>
      <c r="F81" s="147"/>
    </row>
    <row r="86" ht="13" spans="1:1">
      <c r="A86" s="152" t="s">
        <v>45</v>
      </c>
    </row>
    <row r="87" ht="13" spans="2:9">
      <c r="B87" s="152"/>
      <c r="C87" s="153"/>
      <c r="D87" s="153"/>
      <c r="E87" s="153"/>
      <c r="F87" s="153"/>
      <c r="G87" s="153"/>
      <c r="H87" s="153"/>
      <c r="I87" s="157" t="s">
        <v>224</v>
      </c>
    </row>
    <row r="88" ht="13" spans="1:12">
      <c r="A88" s="113" t="s">
        <v>46</v>
      </c>
      <c r="B88" s="113" t="s">
        <v>14</v>
      </c>
      <c r="C88" s="113" t="s">
        <v>47</v>
      </c>
      <c r="D88" s="113" t="s">
        <v>48</v>
      </c>
      <c r="E88" s="113" t="s">
        <v>49</v>
      </c>
      <c r="F88" s="113" t="s">
        <v>50</v>
      </c>
      <c r="G88" s="113" t="s">
        <v>51</v>
      </c>
      <c r="I88" t="s">
        <v>225</v>
      </c>
      <c r="J88" t="s">
        <v>226</v>
      </c>
      <c r="K88">
        <v>802.34</v>
      </c>
      <c r="L88" t="s">
        <v>227</v>
      </c>
    </row>
    <row r="89" ht="50" spans="1:12">
      <c r="A89" s="154" t="s">
        <v>53</v>
      </c>
      <c r="B89" s="154" t="s">
        <v>54</v>
      </c>
      <c r="C89" s="154" t="s">
        <v>32</v>
      </c>
      <c r="D89" s="154" t="s">
        <v>55</v>
      </c>
      <c r="E89" s="154" t="s">
        <v>56</v>
      </c>
      <c r="F89" s="154" t="s">
        <v>57</v>
      </c>
      <c r="G89" s="154" t="s">
        <v>58</v>
      </c>
      <c r="J89" t="s">
        <v>228</v>
      </c>
      <c r="K89">
        <v>244</v>
      </c>
      <c r="L89" t="s">
        <v>227</v>
      </c>
    </row>
    <row r="90" spans="1:12">
      <c r="A90" s="117" t="s">
        <v>111</v>
      </c>
      <c r="B90" s="117" t="s">
        <v>202</v>
      </c>
      <c r="C90" s="117" t="str">
        <f>'INPUT-Data(EUTIMES-HD)'!C3</f>
        <v>Fuel Tech - H2 Delivery from centralized production (COMP+USTOR+TR+LIQ+LSTORB+RTS+REFLL(large))</v>
      </c>
      <c r="D90" s="155" t="s">
        <v>63</v>
      </c>
      <c r="E90" s="156" t="s">
        <v>229</v>
      </c>
      <c r="F90" s="155" t="s">
        <v>230</v>
      </c>
      <c r="G90" s="118"/>
      <c r="H90" s="118"/>
      <c r="I90" t="s">
        <v>231</v>
      </c>
      <c r="J90" t="s">
        <v>226</v>
      </c>
      <c r="K90">
        <f>K88/K98</f>
        <v>1226.77998809154</v>
      </c>
      <c r="L90" t="s">
        <v>232</v>
      </c>
    </row>
    <row r="91" spans="1:12">
      <c r="A91" s="117" t="s">
        <v>111</v>
      </c>
      <c r="B91" s="117" t="s">
        <v>205</v>
      </c>
      <c r="C91" s="117" t="str">
        <f>'INPUT-Data(EUTIMES-HD)'!C4</f>
        <v>Fuel Tech - H2 Delivery from centralized production (COMP+USTOR+TR+LIQ+LSTORB+RTS+REFLG(large))</v>
      </c>
      <c r="D91" s="155" t="s">
        <v>63</v>
      </c>
      <c r="E91" s="156" t="s">
        <v>229</v>
      </c>
      <c r="F91" s="155" t="s">
        <v>230</v>
      </c>
      <c r="G91" s="118"/>
      <c r="H91" s="118"/>
      <c r="J91" t="s">
        <v>228</v>
      </c>
      <c r="K91">
        <f>K89/K99</f>
        <v>2984.61317739946</v>
      </c>
      <c r="L91" t="s">
        <v>232</v>
      </c>
    </row>
    <row r="92" spans="1:12">
      <c r="A92" s="117" t="s">
        <v>111</v>
      </c>
      <c r="B92" s="117" t="s">
        <v>233</v>
      </c>
      <c r="C92" s="117" t="str">
        <f>'INPUT-Data(EUTIMES-HD)'!C5</f>
        <v>Fuel Tech - H2 Delivery from centralized production (COMP+TR+LIQ+LSTORB+RTS+REFLL(large))</v>
      </c>
      <c r="D92" s="155" t="s">
        <v>63</v>
      </c>
      <c r="E92" s="156" t="s">
        <v>229</v>
      </c>
      <c r="F92" s="155" t="s">
        <v>230</v>
      </c>
      <c r="G92" s="118"/>
      <c r="I92" t="s">
        <v>234</v>
      </c>
      <c r="J92" t="s">
        <v>226</v>
      </c>
      <c r="K92">
        <v>16</v>
      </c>
      <c r="L92" t="s">
        <v>235</v>
      </c>
    </row>
    <row r="93" spans="1:12">
      <c r="A93" s="117" t="s">
        <v>111</v>
      </c>
      <c r="B93" s="117" t="s">
        <v>236</v>
      </c>
      <c r="C93" s="117" t="str">
        <f>'INPUT-Data(EUTIMES-HD)'!C6</f>
        <v>Fuel Tech - H2 Delivery from centralized production (COMP+TR+LIQ+LSTORB+RTS+REFLG(large))</v>
      </c>
      <c r="D93" s="155" t="s">
        <v>63</v>
      </c>
      <c r="E93" s="156" t="s">
        <v>229</v>
      </c>
      <c r="F93" s="155" t="s">
        <v>230</v>
      </c>
      <c r="G93" s="118"/>
      <c r="J93" t="s">
        <v>228</v>
      </c>
      <c r="K93">
        <v>2</v>
      </c>
      <c r="L93" t="s">
        <v>235</v>
      </c>
    </row>
    <row r="94" spans="1:12">
      <c r="A94" s="117" t="s">
        <v>111</v>
      </c>
      <c r="B94" s="117" t="s">
        <v>237</v>
      </c>
      <c r="C94" s="117" t="str">
        <f>'INPUT-Data(EUTIMES-HD)'!C7</f>
        <v>Fuel Tech - H2 Delivery from centralized production (COMP+TR+DP - Industrial)</v>
      </c>
      <c r="D94" s="155" t="s">
        <v>63</v>
      </c>
      <c r="E94" s="156" t="s">
        <v>229</v>
      </c>
      <c r="F94" s="155" t="s">
        <v>230</v>
      </c>
      <c r="G94" s="118"/>
      <c r="I94" t="s">
        <v>238</v>
      </c>
      <c r="J94" t="s">
        <v>226</v>
      </c>
      <c r="K94">
        <v>0.94</v>
      </c>
      <c r="L94" t="s">
        <v>239</v>
      </c>
    </row>
    <row r="95" spans="1:11">
      <c r="A95" s="117" t="s">
        <v>111</v>
      </c>
      <c r="B95" s="117" t="s">
        <v>240</v>
      </c>
      <c r="C95" s="117" t="str">
        <f>'INPUT-Data(EUTIMES-HD)'!C8</f>
        <v>Fuel Tech - H2 Delivery from centralized production (COMP+TR+DP - Residential)</v>
      </c>
      <c r="D95" s="155" t="s">
        <v>63</v>
      </c>
      <c r="E95" s="156" t="s">
        <v>229</v>
      </c>
      <c r="F95" s="155" t="s">
        <v>230</v>
      </c>
      <c r="G95" s="118"/>
      <c r="J95" t="s">
        <v>228</v>
      </c>
      <c r="K95">
        <v>1.05</v>
      </c>
    </row>
    <row r="96" spans="1:13">
      <c r="A96" s="117" t="s">
        <v>111</v>
      </c>
      <c r="B96" s="117" t="s">
        <v>241</v>
      </c>
      <c r="C96" s="117" t="str">
        <f>'INPUT-Data(EUTIMES-HD)'!C9</f>
        <v>Fuel Tech - H2 Delivery from centralized production (COMP+TR+DP+REFGG(large))</v>
      </c>
      <c r="D96" s="155" t="s">
        <v>63</v>
      </c>
      <c r="E96" s="156" t="s">
        <v>229</v>
      </c>
      <c r="F96" s="155" t="s">
        <v>230</v>
      </c>
      <c r="G96" s="118"/>
      <c r="I96" t="s">
        <v>242</v>
      </c>
      <c r="J96" t="s">
        <v>226</v>
      </c>
      <c r="K96">
        <f>10000000*K92*0.001/(K94*8.314*365)</f>
        <v>56.0904913506008</v>
      </c>
      <c r="L96" t="s">
        <v>243</v>
      </c>
      <c r="M96" t="s">
        <v>239</v>
      </c>
    </row>
    <row r="97" spans="1:12">
      <c r="A97" s="117" t="s">
        <v>111</v>
      </c>
      <c r="B97" s="117" t="s">
        <v>244</v>
      </c>
      <c r="C97" s="117" t="str">
        <f>'INPUT-Data(EUTIMES-HD)'!C10</f>
        <v>Fuel Tech - H2 Delivery from centralized production (COMP+USTOR+TR+GSTORB+RTS+REFGG (small))</v>
      </c>
      <c r="D97" s="155" t="s">
        <v>63</v>
      </c>
      <c r="E97" s="156" t="s">
        <v>229</v>
      </c>
      <c r="F97" s="155" t="s">
        <v>230</v>
      </c>
      <c r="G97" s="118"/>
      <c r="J97" t="s">
        <v>228</v>
      </c>
      <c r="K97">
        <f>10000000*K93*0.001/(K95*8.314*365)</f>
        <v>6.27679307971009</v>
      </c>
      <c r="L97" t="s">
        <v>243</v>
      </c>
    </row>
    <row r="98" spans="1:13">
      <c r="A98" s="117" t="s">
        <v>111</v>
      </c>
      <c r="B98" s="117" t="s">
        <v>212</v>
      </c>
      <c r="C98" s="117" t="str">
        <f>'INPUT-Data(EUTIMES-HD)'!C11</f>
        <v>Fuel Tech - H2 Delivery from centralized production (COMP+USTOR+TR+DP - Residential)</v>
      </c>
      <c r="D98" s="155" t="s">
        <v>63</v>
      </c>
      <c r="E98" s="156" t="s">
        <v>229</v>
      </c>
      <c r="F98" s="155" t="s">
        <v>230</v>
      </c>
      <c r="G98" s="118"/>
      <c r="J98" t="s">
        <v>226</v>
      </c>
      <c r="K98">
        <f>101325*K92*0.001/(8.314*298.15)</f>
        <v>0.654021102225653</v>
      </c>
      <c r="L98" t="s">
        <v>243</v>
      </c>
      <c r="M98" t="s">
        <v>245</v>
      </c>
    </row>
    <row r="99" spans="1:12">
      <c r="A99" s="117" t="s">
        <v>111</v>
      </c>
      <c r="B99" s="117" t="s">
        <v>213</v>
      </c>
      <c r="C99" s="117" t="str">
        <f>'INPUT-Data(EUTIMES-HD)'!C12</f>
        <v>Fuel Tech - H2 Delivery from centralized production (COMP+USTOR+TR+DP+REFGG(large))</v>
      </c>
      <c r="D99" s="155" t="s">
        <v>63</v>
      </c>
      <c r="E99" s="156" t="s">
        <v>229</v>
      </c>
      <c r="F99" s="155" t="s">
        <v>230</v>
      </c>
      <c r="G99" s="118"/>
      <c r="J99" t="s">
        <v>228</v>
      </c>
      <c r="K99">
        <f>101325*K93*0.001/(8.314*298.15)</f>
        <v>0.0817526377782066</v>
      </c>
      <c r="L99" t="s">
        <v>243</v>
      </c>
    </row>
    <row r="100" spans="1:12">
      <c r="A100" s="117" t="s">
        <v>111</v>
      </c>
      <c r="B100" s="117" t="s">
        <v>246</v>
      </c>
      <c r="C100" s="117" t="str">
        <f>'INPUT-Data(EUTIMES-HD)'!C13</f>
        <v>Fuel Tech - H2 Delivery from centralized production to blending (COMP+USTOR+TR+BLENDING+(nocosNATGASINF))-RSD</v>
      </c>
      <c r="D100" s="155" t="s">
        <v>63</v>
      </c>
      <c r="E100" s="156" t="s">
        <v>229</v>
      </c>
      <c r="F100" s="155" t="s">
        <v>230</v>
      </c>
      <c r="G100" s="118"/>
      <c r="J100" t="s">
        <v>226</v>
      </c>
      <c r="K100">
        <f>K96/K92*1000</f>
        <v>3505.65570941255</v>
      </c>
      <c r="L100" t="s">
        <v>247</v>
      </c>
    </row>
    <row r="101" spans="1:12">
      <c r="A101" s="117" t="s">
        <v>111</v>
      </c>
      <c r="B101" s="117" t="s">
        <v>248</v>
      </c>
      <c r="C101" s="117" t="str">
        <f>'INPUT-Data(EUTIMES-HD)'!C14</f>
        <v>Fuel Tech - H2 Delivery from centralized production to blending (COMP+USTOR+TR+BLENDING+(nocosNATGASINF))-COM</v>
      </c>
      <c r="D101" s="155" t="s">
        <v>63</v>
      </c>
      <c r="E101" s="156" t="s">
        <v>229</v>
      </c>
      <c r="F101" s="155" t="s">
        <v>230</v>
      </c>
      <c r="G101" s="118"/>
      <c r="J101" t="s">
        <v>228</v>
      </c>
      <c r="K101">
        <f>K97/K93*1000</f>
        <v>3138.39653985505</v>
      </c>
      <c r="L101" t="s">
        <v>247</v>
      </c>
    </row>
    <row r="102" spans="1:10">
      <c r="A102" s="117" t="s">
        <v>111</v>
      </c>
      <c r="B102" s="117" t="s">
        <v>249</v>
      </c>
      <c r="C102" s="117" t="str">
        <f>'INPUT-Data(EUTIMES-HD)'!C15</f>
        <v>Fuel Tech - H2 Delivery from centralized production to blending (COMP+USTOR+TR+BLENDING+(nocosNATGASINF))-AGR</v>
      </c>
      <c r="D102" s="155" t="s">
        <v>63</v>
      </c>
      <c r="E102" s="156" t="s">
        <v>229</v>
      </c>
      <c r="F102" s="155" t="s">
        <v>230</v>
      </c>
      <c r="G102" s="118"/>
      <c r="J102" t="s">
        <v>250</v>
      </c>
    </row>
    <row r="103" spans="1:10">
      <c r="A103" s="117" t="s">
        <v>111</v>
      </c>
      <c r="B103" s="117" t="s">
        <v>251</v>
      </c>
      <c r="C103" s="117" t="str">
        <f>'INPUT-Data(EUTIMES-HD)'!C16</f>
        <v>Fuel Tech - H2 Delivery from centralized production to blending (COMP+USTOR+TR+BLENDING+(nocosNATGASINF))-TRA</v>
      </c>
      <c r="D103" s="155" t="s">
        <v>63</v>
      </c>
      <c r="E103" s="156" t="s">
        <v>229</v>
      </c>
      <c r="F103" s="155" t="s">
        <v>230</v>
      </c>
      <c r="G103" s="118"/>
      <c r="J103" s="162">
        <v>0.15</v>
      </c>
    </row>
    <row r="104" spans="1:12">
      <c r="A104" s="117" t="s">
        <v>111</v>
      </c>
      <c r="B104" s="117" t="s">
        <v>252</v>
      </c>
      <c r="C104" s="117" t="str">
        <f>'INPUT-Data(EUTIMES-HD)'!C17</f>
        <v>Fuel Tech - H2 Delivery from centralized production to blending (COMP+USTOR+TR+BLENDING+(nocosNATGASINF))-IND</v>
      </c>
      <c r="D104" s="155" t="s">
        <v>63</v>
      </c>
      <c r="E104" s="156" t="s">
        <v>229</v>
      </c>
      <c r="F104" s="155" t="s">
        <v>230</v>
      </c>
      <c r="G104" s="118"/>
      <c r="K104">
        <v>100</v>
      </c>
      <c r="L104" t="s">
        <v>253</v>
      </c>
    </row>
    <row r="105" spans="1:12">
      <c r="A105" s="117" t="s">
        <v>111</v>
      </c>
      <c r="B105" s="117" t="s">
        <v>254</v>
      </c>
      <c r="C105" s="117" t="str">
        <f>'INPUT-Data(EUTIMES-HD)'!C18</f>
        <v>Fuel Tech - H2 Delivery from centralized production to blending (COMP+USTOR+TR+BLENDING+(nocosNATGASINF))-ELC</v>
      </c>
      <c r="D105" s="155" t="s">
        <v>63</v>
      </c>
      <c r="E105" s="156" t="s">
        <v>229</v>
      </c>
      <c r="F105" s="155" t="s">
        <v>230</v>
      </c>
      <c r="G105" s="118"/>
      <c r="I105" t="s">
        <v>255</v>
      </c>
      <c r="J105" t="s">
        <v>226</v>
      </c>
      <c r="K105">
        <f>K104*(1-J103)</f>
        <v>85</v>
      </c>
      <c r="L105" t="s">
        <v>253</v>
      </c>
    </row>
    <row r="106" spans="1:12">
      <c r="A106" s="117" t="s">
        <v>111</v>
      </c>
      <c r="B106" s="117" t="s">
        <v>256</v>
      </c>
      <c r="C106" s="117" t="str">
        <f>'INPUT-Data(EUTIMES-HD)'!C19</f>
        <v>Fuel Tech - H2 Delivery from centralized production to blending (COMP+USTOR+TR+BLENDING+(nocosNATGASINF))-SUP</v>
      </c>
      <c r="D106" s="155" t="s">
        <v>63</v>
      </c>
      <c r="E106" s="156" t="s">
        <v>229</v>
      </c>
      <c r="F106" s="155" t="s">
        <v>230</v>
      </c>
      <c r="G106" s="118"/>
      <c r="J106" t="s">
        <v>228</v>
      </c>
      <c r="K106">
        <f>K104*J103</f>
        <v>15</v>
      </c>
      <c r="L106" t="s">
        <v>253</v>
      </c>
    </row>
    <row r="107" spans="1:12">
      <c r="A107" s="117" t="s">
        <v>111</v>
      </c>
      <c r="B107" s="117" t="s">
        <v>257</v>
      </c>
      <c r="C107" s="117" t="str">
        <f>'INPUT-Data(EUTIMES-HD)'!C20</f>
        <v>Fuel Tech - H2 Delivery from local production (LOCGSTORB+DP - Residential)</v>
      </c>
      <c r="D107" s="155" t="s">
        <v>63</v>
      </c>
      <c r="E107" s="156" t="s">
        <v>229</v>
      </c>
      <c r="F107" s="155" t="s">
        <v>230</v>
      </c>
      <c r="G107" s="118"/>
      <c r="I107" t="s">
        <v>258</v>
      </c>
      <c r="J107" t="s">
        <v>226</v>
      </c>
      <c r="K107">
        <f>K105*K100*K88*0.001</f>
        <v>239081.863160656</v>
      </c>
      <c r="L107" t="s">
        <v>259</v>
      </c>
    </row>
    <row r="108" spans="1:12">
      <c r="A108" s="117" t="s">
        <v>111</v>
      </c>
      <c r="B108" s="117" t="s">
        <v>260</v>
      </c>
      <c r="C108" s="117" t="str">
        <f>'INPUT-Data(EUTIMES-HD)'!C21</f>
        <v>Fuel Tech - H2 Delivery from local production (LOCGSTORB+ONSITELIQ+REFLL (large))</v>
      </c>
      <c r="D108" s="155" t="s">
        <v>63</v>
      </c>
      <c r="E108" s="156" t="s">
        <v>229</v>
      </c>
      <c r="F108" s="155" t="s">
        <v>230</v>
      </c>
      <c r="G108" s="118"/>
      <c r="J108" t="s">
        <v>228</v>
      </c>
      <c r="K108">
        <f>K106*K101*K89*0.001</f>
        <v>11486.5313358695</v>
      </c>
      <c r="L108" t="s">
        <v>259</v>
      </c>
    </row>
    <row r="109" spans="1:11">
      <c r="A109" s="117" t="s">
        <v>111</v>
      </c>
      <c r="B109" s="117" t="s">
        <v>261</v>
      </c>
      <c r="C109" s="117" t="str">
        <f>'INPUT-Data(EUTIMES-HD)'!C22</f>
        <v>Fuel Tech - H2 Delivery from local production (LOCGSTORB + REFGG (small))</v>
      </c>
      <c r="D109" s="155" t="s">
        <v>63</v>
      </c>
      <c r="E109" s="156" t="s">
        <v>229</v>
      </c>
      <c r="F109" s="155" t="s">
        <v>230</v>
      </c>
      <c r="G109" s="118"/>
      <c r="J109" t="s">
        <v>262</v>
      </c>
      <c r="K109" s="162">
        <f>K108/(K107+K108)</f>
        <v>0.0458419002083232</v>
      </c>
    </row>
    <row r="110" spans="9:12">
      <c r="I110" t="s">
        <v>231</v>
      </c>
      <c r="J110" t="s">
        <v>226</v>
      </c>
      <c r="K110">
        <f>10000000*K92*0.001*K105/(K94*8.314*365)</f>
        <v>4767.69176480107</v>
      </c>
      <c r="L110" t="s">
        <v>263</v>
      </c>
    </row>
    <row r="111" ht="13" spans="1:12">
      <c r="A111" s="152" t="s">
        <v>67</v>
      </c>
      <c r="J111" t="s">
        <v>228</v>
      </c>
      <c r="K111">
        <f>10000000*K93*0.001*K106/(K95*8.314*365)</f>
        <v>94.1518961956514</v>
      </c>
      <c r="L111" t="s">
        <v>263</v>
      </c>
    </row>
    <row r="112" spans="2:11">
      <c r="B112" s="157"/>
      <c r="C112" s="157"/>
      <c r="D112" s="157"/>
      <c r="E112" s="157"/>
      <c r="F112" s="157"/>
      <c r="G112" s="157"/>
      <c r="H112" s="157"/>
      <c r="J112" t="s">
        <v>262</v>
      </c>
      <c r="K112">
        <f>K111/(K110+K111)</f>
        <v>0.019365471775855</v>
      </c>
    </row>
    <row r="113" ht="13" spans="1:12">
      <c r="A113" s="158" t="s">
        <v>68</v>
      </c>
      <c r="B113" s="158" t="s">
        <v>69</v>
      </c>
      <c r="C113" s="158" t="s">
        <v>70</v>
      </c>
      <c r="D113" s="159" t="s">
        <v>71</v>
      </c>
      <c r="E113" s="159" t="s">
        <v>72</v>
      </c>
      <c r="F113" s="159" t="s">
        <v>73</v>
      </c>
      <c r="G113" s="159" t="s">
        <v>74</v>
      </c>
      <c r="H113" s="159" t="s">
        <v>75</v>
      </c>
      <c r="K113">
        <f>K110*K90</f>
        <v>5848908.84644678</v>
      </c>
      <c r="L113" t="s">
        <v>259</v>
      </c>
    </row>
    <row r="114" ht="50" spans="1:12">
      <c r="A114" s="154" t="s">
        <v>76</v>
      </c>
      <c r="B114" s="154" t="s">
        <v>77</v>
      </c>
      <c r="C114" s="154" t="s">
        <v>78</v>
      </c>
      <c r="D114" s="154" t="s">
        <v>71</v>
      </c>
      <c r="E114" s="154" t="s">
        <v>79</v>
      </c>
      <c r="F114" s="154" t="s">
        <v>80</v>
      </c>
      <c r="G114" s="154" t="s">
        <v>81</v>
      </c>
      <c r="H114" s="154" t="s">
        <v>82</v>
      </c>
      <c r="K114">
        <f>K111*K91</f>
        <v>281006.990062687</v>
      </c>
      <c r="L114" t="s">
        <v>259</v>
      </c>
    </row>
    <row r="115" spans="1:11">
      <c r="A115" s="117" t="s">
        <v>83</v>
      </c>
      <c r="B115" s="118" t="s">
        <v>210</v>
      </c>
      <c r="C115" s="118" t="s">
        <v>210</v>
      </c>
      <c r="D115" s="118" t="s">
        <v>63</v>
      </c>
      <c r="E115" s="118"/>
      <c r="F115" s="155" t="s">
        <v>230</v>
      </c>
      <c r="G115" s="118"/>
      <c r="H115" s="118"/>
      <c r="J115" t="s">
        <v>262</v>
      </c>
      <c r="K115" s="162">
        <f>K114/(K113+K114)</f>
        <v>0.0458419002083232</v>
      </c>
    </row>
    <row r="116" spans="1:8">
      <c r="A116" s="118" t="s">
        <v>83</v>
      </c>
      <c r="B116" s="118" t="s">
        <v>206</v>
      </c>
      <c r="C116" s="118" t="s">
        <v>264</v>
      </c>
      <c r="D116" s="118" t="s">
        <v>63</v>
      </c>
      <c r="E116" s="118"/>
      <c r="F116" s="155" t="s">
        <v>230</v>
      </c>
      <c r="G116" s="118"/>
      <c r="H116" s="118"/>
    </row>
    <row r="117" spans="1:8">
      <c r="A117" s="118" t="s">
        <v>83</v>
      </c>
      <c r="B117" s="118" t="s">
        <v>204</v>
      </c>
      <c r="C117" s="118" t="s">
        <v>265</v>
      </c>
      <c r="D117" s="118" t="s">
        <v>63</v>
      </c>
      <c r="E117" s="118"/>
      <c r="F117" s="155" t="s">
        <v>230</v>
      </c>
      <c r="G117" s="118"/>
      <c r="H117" s="118"/>
    </row>
    <row r="118" spans="1:8">
      <c r="A118" s="118" t="s">
        <v>83</v>
      </c>
      <c r="B118" s="118" t="s">
        <v>209</v>
      </c>
      <c r="C118" s="118" t="s">
        <v>209</v>
      </c>
      <c r="D118" s="118" t="s">
        <v>63</v>
      </c>
      <c r="E118" s="118"/>
      <c r="F118" s="155" t="s">
        <v>230</v>
      </c>
      <c r="G118" s="118"/>
      <c r="H118" s="118"/>
    </row>
  </sheetData>
  <pageMargins left="0.7" right="0.7" top="0.75" bottom="0.75" header="0.3" footer="0.3"/>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tabColor rgb="FFFF0000"/>
  </sheetPr>
  <dimension ref="A1:AL47"/>
  <sheetViews>
    <sheetView zoomScale="65" zoomScaleNormal="65" workbookViewId="0">
      <pane ySplit="1" topLeftCell="A2" activePane="bottomLeft" state="frozen"/>
      <selection/>
      <selection pane="bottomLeft" activeCell="U18" sqref="U18"/>
    </sheetView>
  </sheetViews>
  <sheetFormatPr defaultColWidth="9.18181818181818" defaultRowHeight="14.5"/>
  <cols>
    <col min="1" max="1" width="7.27272727272727" style="37" customWidth="1"/>
    <col min="2" max="2" width="17.1818181818182" style="37" customWidth="1"/>
    <col min="3" max="3" width="82.4545454545455" style="37" customWidth="1"/>
    <col min="4" max="4" width="22.5454545454545" style="37" customWidth="1"/>
    <col min="5" max="5" width="17.7272727272727" style="37" customWidth="1"/>
    <col min="6" max="9" width="16.4545454545455" style="38" customWidth="1"/>
    <col min="10" max="35" width="14" style="38" customWidth="1"/>
    <col min="36" max="36" width="29.5454545454545" style="37" customWidth="1"/>
    <col min="37" max="16384" width="9.18181818181818" style="37"/>
  </cols>
  <sheetData>
    <row r="1" s="31" customFormat="1" ht="36" customHeight="1" spans="1:36">
      <c r="A1" s="39" t="s">
        <v>266</v>
      </c>
      <c r="B1" s="39" t="s">
        <v>267</v>
      </c>
      <c r="C1" s="39" t="s">
        <v>268</v>
      </c>
      <c r="D1" s="39" t="s">
        <v>269</v>
      </c>
      <c r="E1" s="40" t="s">
        <v>270</v>
      </c>
      <c r="F1" s="41" t="s">
        <v>271</v>
      </c>
      <c r="G1" s="41" t="s">
        <v>272</v>
      </c>
      <c r="H1" s="41" t="s">
        <v>273</v>
      </c>
      <c r="I1" s="41" t="s">
        <v>274</v>
      </c>
      <c r="J1" s="41" t="s">
        <v>275</v>
      </c>
      <c r="K1" s="41"/>
      <c r="L1" s="41"/>
      <c r="M1" s="41"/>
      <c r="N1" s="41" t="s">
        <v>276</v>
      </c>
      <c r="O1" s="41"/>
      <c r="P1" s="41"/>
      <c r="Q1" s="41"/>
      <c r="R1" s="41" t="s">
        <v>277</v>
      </c>
      <c r="S1" s="41" t="s">
        <v>278</v>
      </c>
      <c r="T1" s="40" t="s">
        <v>279</v>
      </c>
      <c r="U1" s="40" t="s">
        <v>144</v>
      </c>
      <c r="V1" s="40" t="s">
        <v>280</v>
      </c>
      <c r="W1" s="40"/>
      <c r="X1" s="40"/>
      <c r="Y1" s="40"/>
      <c r="Z1" s="40" t="s">
        <v>281</v>
      </c>
      <c r="AA1" s="40"/>
      <c r="AB1" s="40"/>
      <c r="AC1" s="40"/>
      <c r="AD1" s="40" t="s">
        <v>282</v>
      </c>
      <c r="AE1" s="40"/>
      <c r="AF1" s="40"/>
      <c r="AG1" s="40"/>
      <c r="AH1" s="40" t="s">
        <v>28</v>
      </c>
      <c r="AI1" s="40" t="s">
        <v>139</v>
      </c>
      <c r="AJ1" s="39" t="s">
        <v>283</v>
      </c>
    </row>
    <row r="2" s="32" customFormat="1" spans="1:36">
      <c r="A2" s="42"/>
      <c r="B2" s="42"/>
      <c r="C2" s="42"/>
      <c r="D2" s="42"/>
      <c r="E2" s="43" t="s">
        <v>284</v>
      </c>
      <c r="F2" s="44"/>
      <c r="G2" s="44"/>
      <c r="H2" s="44"/>
      <c r="I2" s="44"/>
      <c r="J2" s="44">
        <v>2010</v>
      </c>
      <c r="K2" s="44">
        <v>2020</v>
      </c>
      <c r="L2" s="44">
        <v>2025</v>
      </c>
      <c r="M2" s="44">
        <v>2030</v>
      </c>
      <c r="N2" s="44">
        <v>2010</v>
      </c>
      <c r="O2" s="44">
        <v>2020</v>
      </c>
      <c r="P2" s="44">
        <v>2025</v>
      </c>
      <c r="Q2" s="44">
        <v>2030</v>
      </c>
      <c r="R2" s="44"/>
      <c r="S2" s="44"/>
      <c r="T2" s="43" t="s">
        <v>285</v>
      </c>
      <c r="U2" s="43"/>
      <c r="V2" s="43"/>
      <c r="W2" s="43">
        <v>2020</v>
      </c>
      <c r="X2" s="43">
        <v>2025</v>
      </c>
      <c r="Y2" s="43">
        <v>2030</v>
      </c>
      <c r="Z2" s="43"/>
      <c r="AA2" s="43">
        <v>2020</v>
      </c>
      <c r="AB2" s="43">
        <v>2025</v>
      </c>
      <c r="AC2" s="43">
        <v>2030</v>
      </c>
      <c r="AD2" s="43"/>
      <c r="AE2" s="43">
        <v>2020</v>
      </c>
      <c r="AF2" s="43">
        <v>2025</v>
      </c>
      <c r="AG2" s="43">
        <v>2030</v>
      </c>
      <c r="AH2" s="43" t="s">
        <v>286</v>
      </c>
      <c r="AI2" s="43" t="s">
        <v>287</v>
      </c>
      <c r="AJ2" s="42"/>
    </row>
    <row r="3" spans="1:36">
      <c r="A3" s="45" t="s">
        <v>288</v>
      </c>
      <c r="B3" s="45" t="s">
        <v>289</v>
      </c>
      <c r="C3" s="45" t="s">
        <v>290</v>
      </c>
      <c r="D3" s="45" t="s">
        <v>291</v>
      </c>
      <c r="E3" s="46" t="s">
        <v>292</v>
      </c>
      <c r="F3" s="47" t="s">
        <v>293</v>
      </c>
      <c r="G3" s="48" t="s">
        <v>294</v>
      </c>
      <c r="H3" s="48" t="s">
        <v>295</v>
      </c>
      <c r="I3" s="48" t="s">
        <v>296</v>
      </c>
      <c r="J3" s="46">
        <v>1.77</v>
      </c>
      <c r="K3" s="46"/>
      <c r="L3" s="46">
        <v>1.77</v>
      </c>
      <c r="M3" s="68">
        <v>1.62</v>
      </c>
      <c r="N3" s="68">
        <v>0.07</v>
      </c>
      <c r="O3" s="46"/>
      <c r="P3" s="68">
        <v>0.07</v>
      </c>
      <c r="Q3" s="68">
        <v>0.023</v>
      </c>
      <c r="R3" s="46">
        <v>1</v>
      </c>
      <c r="S3" s="46" t="s">
        <v>296</v>
      </c>
      <c r="T3" s="69">
        <v>1667.369</v>
      </c>
      <c r="U3" s="77">
        <v>0.9</v>
      </c>
      <c r="V3" s="69"/>
      <c r="W3" s="46"/>
      <c r="X3" s="69">
        <v>462.459956620939</v>
      </c>
      <c r="Y3" s="69">
        <v>350.944789776173</v>
      </c>
      <c r="Z3" s="68"/>
      <c r="AA3" s="68"/>
      <c r="AB3" s="68">
        <v>27.4961416288809</v>
      </c>
      <c r="AC3" s="68">
        <v>22.4123619638989</v>
      </c>
      <c r="AD3" s="68"/>
      <c r="AE3" s="68"/>
      <c r="AF3" s="87">
        <v>0.162938989169675</v>
      </c>
      <c r="AG3" s="68">
        <v>0.123648736462094</v>
      </c>
      <c r="AH3" s="46">
        <v>20</v>
      </c>
      <c r="AI3" s="98">
        <v>2021</v>
      </c>
      <c r="AJ3" s="99" t="s">
        <v>297</v>
      </c>
    </row>
    <row r="4" spans="1:36">
      <c r="A4" s="45" t="s">
        <v>288</v>
      </c>
      <c r="B4" s="45" t="s">
        <v>298</v>
      </c>
      <c r="C4" s="45" t="s">
        <v>299</v>
      </c>
      <c r="D4" s="45" t="s">
        <v>300</v>
      </c>
      <c r="E4" s="46" t="s">
        <v>292</v>
      </c>
      <c r="F4" s="47" t="s">
        <v>293</v>
      </c>
      <c r="G4" s="48" t="s">
        <v>296</v>
      </c>
      <c r="H4" s="48" t="s">
        <v>295</v>
      </c>
      <c r="I4" s="48" t="s">
        <v>294</v>
      </c>
      <c r="J4" s="46">
        <v>1.75</v>
      </c>
      <c r="K4" s="46"/>
      <c r="L4" s="46"/>
      <c r="M4" s="46"/>
      <c r="N4" s="46"/>
      <c r="O4" s="46"/>
      <c r="P4" s="46"/>
      <c r="Q4" s="46"/>
      <c r="R4" s="46">
        <v>1</v>
      </c>
      <c r="S4" s="68">
        <v>0.08</v>
      </c>
      <c r="T4" s="69">
        <v>434.07</v>
      </c>
      <c r="U4" s="77">
        <v>0.8</v>
      </c>
      <c r="V4" s="69"/>
      <c r="W4" s="69">
        <v>573.367742382672</v>
      </c>
      <c r="X4" s="69"/>
      <c r="Y4" s="69"/>
      <c r="Z4" s="68"/>
      <c r="AA4" s="68"/>
      <c r="AB4" s="68"/>
      <c r="AC4" s="69"/>
      <c r="AD4" s="68"/>
      <c r="AE4" s="68"/>
      <c r="AF4" s="68"/>
      <c r="AG4" s="69"/>
      <c r="AH4" s="46">
        <v>20</v>
      </c>
      <c r="AI4" s="98">
        <v>2021</v>
      </c>
      <c r="AJ4" s="99" t="s">
        <v>301</v>
      </c>
    </row>
    <row r="5" spans="1:36">
      <c r="A5" s="45" t="s">
        <v>288</v>
      </c>
      <c r="B5" s="45" t="s">
        <v>302</v>
      </c>
      <c r="C5" s="45" t="s">
        <v>303</v>
      </c>
      <c r="D5" s="45" t="s">
        <v>304</v>
      </c>
      <c r="E5" s="46" t="s">
        <v>292</v>
      </c>
      <c r="F5" s="47" t="s">
        <v>293</v>
      </c>
      <c r="G5" s="48" t="s">
        <v>294</v>
      </c>
      <c r="H5" s="48" t="s">
        <v>295</v>
      </c>
      <c r="I5" s="48" t="s">
        <v>296</v>
      </c>
      <c r="J5" s="46">
        <v>1.77</v>
      </c>
      <c r="K5" s="46"/>
      <c r="L5" s="46">
        <v>1.77</v>
      </c>
      <c r="M5" s="68">
        <v>1.62</v>
      </c>
      <c r="N5" s="68">
        <v>0.111</v>
      </c>
      <c r="O5" s="46"/>
      <c r="P5" s="68">
        <v>0.111</v>
      </c>
      <c r="Q5" s="68">
        <v>0.023</v>
      </c>
      <c r="R5" s="46">
        <v>1</v>
      </c>
      <c r="S5" s="46" t="s">
        <v>296</v>
      </c>
      <c r="T5" s="69">
        <v>1667.369</v>
      </c>
      <c r="U5" s="77">
        <v>0.9</v>
      </c>
      <c r="V5" s="69"/>
      <c r="W5" s="69">
        <v>520.404111942238</v>
      </c>
      <c r="X5" s="69">
        <v>520.404111942238</v>
      </c>
      <c r="Y5" s="69">
        <v>363.517578194946</v>
      </c>
      <c r="Z5" s="68"/>
      <c r="AA5" s="68"/>
      <c r="AB5" s="68">
        <v>40.9982231046931</v>
      </c>
      <c r="AC5" s="68">
        <v>22.6856834512635</v>
      </c>
      <c r="AD5" s="68"/>
      <c r="AE5" s="68"/>
      <c r="AF5" s="87">
        <v>0.201169945848375</v>
      </c>
      <c r="AG5" s="68">
        <v>0.128078519855596</v>
      </c>
      <c r="AH5" s="46">
        <v>20</v>
      </c>
      <c r="AI5" s="98">
        <v>2021</v>
      </c>
      <c r="AJ5" s="99" t="s">
        <v>297</v>
      </c>
    </row>
    <row r="6" spans="1:36">
      <c r="A6" s="45" t="s">
        <v>288</v>
      </c>
      <c r="B6" s="45" t="s">
        <v>305</v>
      </c>
      <c r="C6" s="45" t="s">
        <v>306</v>
      </c>
      <c r="D6" s="45" t="s">
        <v>307</v>
      </c>
      <c r="E6" s="46" t="s">
        <v>292</v>
      </c>
      <c r="F6" s="47" t="s">
        <v>293</v>
      </c>
      <c r="G6" s="48" t="s">
        <v>296</v>
      </c>
      <c r="H6" s="48" t="s">
        <v>295</v>
      </c>
      <c r="I6" s="48" t="s">
        <v>294</v>
      </c>
      <c r="J6" s="46">
        <v>1.72</v>
      </c>
      <c r="K6" s="46"/>
      <c r="L6" s="46"/>
      <c r="M6" s="46"/>
      <c r="N6" s="68" t="s">
        <v>296</v>
      </c>
      <c r="O6" s="68"/>
      <c r="P6" s="68"/>
      <c r="Q6" s="68"/>
      <c r="R6" s="46">
        <v>1</v>
      </c>
      <c r="S6" s="68">
        <v>0.08</v>
      </c>
      <c r="T6" s="69">
        <v>442.137</v>
      </c>
      <c r="U6" s="77">
        <v>0.8</v>
      </c>
      <c r="V6" s="69"/>
      <c r="W6" s="69">
        <v>660.83061833935</v>
      </c>
      <c r="X6" s="69"/>
      <c r="Y6" s="69"/>
      <c r="Z6" s="68"/>
      <c r="AA6" s="68"/>
      <c r="AB6" s="68"/>
      <c r="AC6" s="68"/>
      <c r="AD6" s="68"/>
      <c r="AE6" s="68"/>
      <c r="AF6" s="68"/>
      <c r="AG6" s="68"/>
      <c r="AH6" s="46">
        <v>20</v>
      </c>
      <c r="AI6" s="98">
        <v>2021</v>
      </c>
      <c r="AJ6" s="99" t="s">
        <v>301</v>
      </c>
    </row>
    <row r="7" spans="1:36">
      <c r="A7" s="45" t="s">
        <v>288</v>
      </c>
      <c r="B7" s="45" t="s">
        <v>308</v>
      </c>
      <c r="C7" s="45" t="s">
        <v>309</v>
      </c>
      <c r="D7" s="45" t="s">
        <v>310</v>
      </c>
      <c r="E7" s="46" t="s">
        <v>311</v>
      </c>
      <c r="F7" s="47" t="s">
        <v>312</v>
      </c>
      <c r="G7" s="48" t="s">
        <v>294</v>
      </c>
      <c r="H7" s="48" t="s">
        <v>295</v>
      </c>
      <c r="I7" s="48" t="s">
        <v>296</v>
      </c>
      <c r="J7" s="46">
        <v>3</v>
      </c>
      <c r="K7" s="46"/>
      <c r="L7" s="46"/>
      <c r="M7" s="46"/>
      <c r="N7" s="68">
        <v>0.2</v>
      </c>
      <c r="O7" s="46"/>
      <c r="P7" s="46"/>
      <c r="Q7" s="46"/>
      <c r="R7" s="46">
        <v>1</v>
      </c>
      <c r="S7" s="46" t="s">
        <v>296</v>
      </c>
      <c r="T7" s="69">
        <v>0.708</v>
      </c>
      <c r="U7" s="77">
        <v>0.71</v>
      </c>
      <c r="V7" s="69"/>
      <c r="W7" s="69">
        <v>3099.11034878123</v>
      </c>
      <c r="X7" s="69"/>
      <c r="Y7" s="69"/>
      <c r="Z7" s="68"/>
      <c r="AA7" s="68"/>
      <c r="AB7" s="68"/>
      <c r="AC7" s="68"/>
      <c r="AD7" s="68"/>
      <c r="AE7" s="68"/>
      <c r="AF7" s="68"/>
      <c r="AG7" s="68"/>
      <c r="AH7" s="46">
        <v>20</v>
      </c>
      <c r="AI7" s="98">
        <v>2021</v>
      </c>
      <c r="AJ7" s="99" t="s">
        <v>313</v>
      </c>
    </row>
    <row r="8" spans="1:36">
      <c r="A8" s="45" t="s">
        <v>288</v>
      </c>
      <c r="B8" s="45" t="s">
        <v>314</v>
      </c>
      <c r="C8" s="45" t="s">
        <v>315</v>
      </c>
      <c r="D8" s="45" t="s">
        <v>316</v>
      </c>
      <c r="E8" s="46" t="s">
        <v>292</v>
      </c>
      <c r="F8" s="47" t="s">
        <v>312</v>
      </c>
      <c r="G8" s="48" t="s">
        <v>294</v>
      </c>
      <c r="H8" s="48" t="s">
        <v>295</v>
      </c>
      <c r="I8" s="48" t="s">
        <v>296</v>
      </c>
      <c r="J8" s="46">
        <v>2.78</v>
      </c>
      <c r="K8" s="69">
        <v>1.804</v>
      </c>
      <c r="L8" s="69"/>
      <c r="M8" s="46"/>
      <c r="N8" s="68">
        <v>0.195</v>
      </c>
      <c r="O8" s="68">
        <v>0.097</v>
      </c>
      <c r="P8" s="68"/>
      <c r="Q8" s="46"/>
      <c r="R8" s="46">
        <v>1</v>
      </c>
      <c r="S8" s="46" t="s">
        <v>296</v>
      </c>
      <c r="T8" s="69">
        <v>33.39</v>
      </c>
      <c r="U8" s="77">
        <v>0.9</v>
      </c>
      <c r="V8" s="69"/>
      <c r="W8" s="68">
        <v>1290.62406333574</v>
      </c>
      <c r="X8" s="68"/>
      <c r="Y8" s="69"/>
      <c r="Z8" s="68"/>
      <c r="AA8" s="68">
        <v>64.5038710180505</v>
      </c>
      <c r="AB8" s="68"/>
      <c r="AC8" s="68"/>
      <c r="AD8" s="68"/>
      <c r="AE8" s="68">
        <v>0.454726895306859</v>
      </c>
      <c r="AF8" s="68"/>
      <c r="AG8" s="68"/>
      <c r="AH8" s="46">
        <v>20</v>
      </c>
      <c r="AI8" s="98">
        <v>2021</v>
      </c>
      <c r="AJ8" s="99" t="s">
        <v>317</v>
      </c>
    </row>
    <row r="9" spans="1:36">
      <c r="A9" s="45" t="s">
        <v>288</v>
      </c>
      <c r="B9" s="45" t="s">
        <v>318</v>
      </c>
      <c r="C9" s="45" t="s">
        <v>319</v>
      </c>
      <c r="D9" s="45" t="s">
        <v>320</v>
      </c>
      <c r="E9" s="46" t="s">
        <v>292</v>
      </c>
      <c r="F9" s="47" t="s">
        <v>312</v>
      </c>
      <c r="G9" s="48" t="s">
        <v>294</v>
      </c>
      <c r="H9" s="48" t="s">
        <v>295</v>
      </c>
      <c r="I9" s="48" t="s">
        <v>296</v>
      </c>
      <c r="J9" s="46">
        <v>2.78</v>
      </c>
      <c r="K9" s="69">
        <v>1.804</v>
      </c>
      <c r="L9" s="69"/>
      <c r="M9" s="46"/>
      <c r="N9" s="68">
        <v>0.27</v>
      </c>
      <c r="O9" s="68">
        <v>0.143</v>
      </c>
      <c r="P9" s="68"/>
      <c r="Q9" s="46"/>
      <c r="R9" s="46">
        <v>1</v>
      </c>
      <c r="S9" s="46" t="s">
        <v>296</v>
      </c>
      <c r="T9" s="69">
        <v>33.39</v>
      </c>
      <c r="U9" s="77">
        <v>0.9</v>
      </c>
      <c r="V9" s="69"/>
      <c r="W9" s="68">
        <v>1309.20992447653</v>
      </c>
      <c r="X9" s="68"/>
      <c r="Y9" s="69"/>
      <c r="Z9" s="68"/>
      <c r="AA9" s="68">
        <v>65.3238354801444</v>
      </c>
      <c r="AB9" s="68"/>
      <c r="AC9" s="68"/>
      <c r="AD9" s="68"/>
      <c r="AE9" s="68">
        <v>0.461275270758123</v>
      </c>
      <c r="AF9" s="68"/>
      <c r="AG9" s="68"/>
      <c r="AH9" s="46">
        <v>20</v>
      </c>
      <c r="AI9" s="98">
        <v>2021</v>
      </c>
      <c r="AJ9" s="99" t="s">
        <v>297</v>
      </c>
    </row>
    <row r="10" spans="1:36">
      <c r="A10" s="45" t="s">
        <v>288</v>
      </c>
      <c r="B10" s="45" t="s">
        <v>321</v>
      </c>
      <c r="C10" s="45" t="s">
        <v>322</v>
      </c>
      <c r="D10" s="45" t="s">
        <v>323</v>
      </c>
      <c r="E10" s="46" t="s">
        <v>292</v>
      </c>
      <c r="F10" s="47" t="s">
        <v>324</v>
      </c>
      <c r="G10" s="48" t="s">
        <v>294</v>
      </c>
      <c r="H10" s="49" t="s">
        <v>295</v>
      </c>
      <c r="I10" s="48" t="s">
        <v>296</v>
      </c>
      <c r="J10" s="46">
        <v>1.75</v>
      </c>
      <c r="K10" s="46"/>
      <c r="L10" s="46"/>
      <c r="M10" s="46"/>
      <c r="N10" s="68">
        <v>0.35</v>
      </c>
      <c r="O10" s="46"/>
      <c r="P10" s="46"/>
      <c r="Q10" s="46"/>
      <c r="R10" s="46">
        <v>1</v>
      </c>
      <c r="S10" s="46" t="s">
        <v>296</v>
      </c>
      <c r="T10" s="69">
        <v>18.9</v>
      </c>
      <c r="U10" s="77">
        <v>0.9</v>
      </c>
      <c r="V10" s="69"/>
      <c r="W10" s="69"/>
      <c r="X10" s="69"/>
      <c r="Y10" s="69"/>
      <c r="Z10" s="68"/>
      <c r="AA10" s="68"/>
      <c r="AB10" s="68"/>
      <c r="AC10" s="68"/>
      <c r="AD10" s="68"/>
      <c r="AE10" s="68"/>
      <c r="AF10" s="68"/>
      <c r="AG10" s="68"/>
      <c r="AH10" s="46">
        <v>20</v>
      </c>
      <c r="AI10" s="98">
        <v>2021</v>
      </c>
      <c r="AJ10" s="99" t="s">
        <v>325</v>
      </c>
    </row>
    <row r="11" s="33" customFormat="1" spans="1:36">
      <c r="A11" s="50" t="s">
        <v>326</v>
      </c>
      <c r="B11" s="50" t="s">
        <v>327</v>
      </c>
      <c r="C11" s="50" t="s">
        <v>328</v>
      </c>
      <c r="D11" s="50" t="s">
        <v>329</v>
      </c>
      <c r="E11" s="51" t="s">
        <v>292</v>
      </c>
      <c r="F11" s="52" t="s">
        <v>312</v>
      </c>
      <c r="G11" s="53" t="s">
        <v>294</v>
      </c>
      <c r="H11" s="48" t="s">
        <v>295</v>
      </c>
      <c r="I11" s="53" t="s">
        <v>296</v>
      </c>
      <c r="J11" s="51">
        <v>1.36</v>
      </c>
      <c r="K11" s="51"/>
      <c r="L11" s="51"/>
      <c r="M11" s="51"/>
      <c r="N11" s="70">
        <v>0.044</v>
      </c>
      <c r="O11" s="51"/>
      <c r="P11" s="51"/>
      <c r="Q11" s="51"/>
      <c r="R11" s="51">
        <v>1</v>
      </c>
      <c r="S11" s="51" t="s">
        <v>296</v>
      </c>
      <c r="T11" s="78">
        <v>235</v>
      </c>
      <c r="U11" s="79">
        <v>0.9</v>
      </c>
      <c r="V11" s="78"/>
      <c r="W11" s="78"/>
      <c r="X11" s="78"/>
      <c r="Y11" s="78"/>
      <c r="Z11" s="70"/>
      <c r="AA11" s="70"/>
      <c r="AB11" s="70"/>
      <c r="AC11" s="70"/>
      <c r="AD11" s="70"/>
      <c r="AE11" s="70"/>
      <c r="AF11" s="70"/>
      <c r="AG11" s="70"/>
      <c r="AH11" s="51">
        <v>20</v>
      </c>
      <c r="AI11" s="98">
        <v>2021</v>
      </c>
      <c r="AJ11" s="100" t="s">
        <v>330</v>
      </c>
    </row>
    <row r="12" spans="1:36">
      <c r="A12" s="45" t="s">
        <v>326</v>
      </c>
      <c r="B12" s="45" t="s">
        <v>331</v>
      </c>
      <c r="C12" s="45" t="s">
        <v>332</v>
      </c>
      <c r="D12" s="45" t="s">
        <v>333</v>
      </c>
      <c r="E12" s="46" t="s">
        <v>292</v>
      </c>
      <c r="F12" s="47" t="s">
        <v>324</v>
      </c>
      <c r="G12" s="48" t="s">
        <v>294</v>
      </c>
      <c r="H12" s="48" t="s">
        <v>295</v>
      </c>
      <c r="I12" s="48" t="s">
        <v>296</v>
      </c>
      <c r="J12" s="68">
        <v>1.32</v>
      </c>
      <c r="K12" s="46"/>
      <c r="L12" s="68">
        <v>1.32</v>
      </c>
      <c r="M12" s="68">
        <v>1.25</v>
      </c>
      <c r="N12" s="68">
        <v>0.02</v>
      </c>
      <c r="O12" s="46"/>
      <c r="P12" s="68">
        <v>0.02</v>
      </c>
      <c r="Q12" s="68">
        <v>0.021</v>
      </c>
      <c r="R12" s="46">
        <v>1</v>
      </c>
      <c r="S12" s="46" t="s">
        <v>296</v>
      </c>
      <c r="T12" s="69">
        <v>1530</v>
      </c>
      <c r="U12" s="77">
        <v>0.9</v>
      </c>
      <c r="V12" s="69"/>
      <c r="W12" s="69">
        <v>201.164614700361</v>
      </c>
      <c r="X12" s="69">
        <v>201.164614700361</v>
      </c>
      <c r="Y12" s="69">
        <v>158.253141184116</v>
      </c>
      <c r="Z12" s="68"/>
      <c r="AA12" s="46"/>
      <c r="AB12" s="68">
        <v>9.83957354512636</v>
      </c>
      <c r="AC12" s="68">
        <v>7.65300164620939</v>
      </c>
      <c r="AD12" s="68"/>
      <c r="AE12" s="46"/>
      <c r="AF12" s="87">
        <v>0.0770397111913357</v>
      </c>
      <c r="AG12" s="68">
        <v>0.0481498194945848</v>
      </c>
      <c r="AH12" s="46">
        <v>20</v>
      </c>
      <c r="AI12" s="98">
        <v>2021</v>
      </c>
      <c r="AJ12" s="99" t="s">
        <v>317</v>
      </c>
    </row>
    <row r="13" spans="1:36">
      <c r="A13" s="45" t="s">
        <v>326</v>
      </c>
      <c r="B13" s="45" t="s">
        <v>334</v>
      </c>
      <c r="C13" s="54" t="s">
        <v>335</v>
      </c>
      <c r="D13" s="45" t="s">
        <v>336</v>
      </c>
      <c r="E13" s="46" t="s">
        <v>292</v>
      </c>
      <c r="F13" s="47" t="s">
        <v>324</v>
      </c>
      <c r="G13" s="48" t="s">
        <v>294</v>
      </c>
      <c r="H13" s="48" t="s">
        <v>295</v>
      </c>
      <c r="I13" s="48" t="s">
        <v>296</v>
      </c>
      <c r="J13" s="68">
        <v>1.575</v>
      </c>
      <c r="K13" s="46"/>
      <c r="L13" s="68">
        <v>1.575</v>
      </c>
      <c r="M13" s="68">
        <v>1.48</v>
      </c>
      <c r="N13" s="68">
        <v>0.03</v>
      </c>
      <c r="O13" s="46"/>
      <c r="P13" s="68">
        <v>0.03</v>
      </c>
      <c r="Q13" s="68">
        <v>0.02</v>
      </c>
      <c r="R13" s="46">
        <v>1</v>
      </c>
      <c r="S13" s="46" t="s">
        <v>296</v>
      </c>
      <c r="T13" s="69">
        <v>33</v>
      </c>
      <c r="U13" s="77">
        <v>0.9</v>
      </c>
      <c r="V13" s="69"/>
      <c r="W13" s="69">
        <v>431.847950036101</v>
      </c>
      <c r="X13" s="69">
        <v>431.847950036101</v>
      </c>
      <c r="Y13" s="88">
        <v>344.385074079422</v>
      </c>
      <c r="Z13" s="68"/>
      <c r="AA13" s="46"/>
      <c r="AB13" s="68">
        <v>16.3992892418773</v>
      </c>
      <c r="AC13" s="89">
        <v>17.2192537039711</v>
      </c>
      <c r="AD13" s="68"/>
      <c r="AE13" s="46"/>
      <c r="AF13" s="87">
        <v>0.144449458483755</v>
      </c>
      <c r="AG13" s="68">
        <v>0.0481498194945848</v>
      </c>
      <c r="AH13" s="46">
        <v>20</v>
      </c>
      <c r="AI13" s="98">
        <v>2021</v>
      </c>
      <c r="AJ13" s="99" t="s">
        <v>317</v>
      </c>
    </row>
    <row r="14" spans="1:36">
      <c r="A14" s="45" t="s">
        <v>326</v>
      </c>
      <c r="B14" s="45" t="s">
        <v>337</v>
      </c>
      <c r="C14" s="45" t="s">
        <v>338</v>
      </c>
      <c r="D14" s="55" t="s">
        <v>339</v>
      </c>
      <c r="E14" s="46" t="s">
        <v>292</v>
      </c>
      <c r="F14" s="47" t="s">
        <v>324</v>
      </c>
      <c r="G14" s="48" t="s">
        <v>294</v>
      </c>
      <c r="H14" s="48" t="s">
        <v>295</v>
      </c>
      <c r="I14" s="48" t="s">
        <v>296</v>
      </c>
      <c r="J14" s="46">
        <v>1.52</v>
      </c>
      <c r="K14" s="46"/>
      <c r="L14" s="68">
        <v>1.52</v>
      </c>
      <c r="M14" s="68">
        <v>1.4</v>
      </c>
      <c r="N14" s="68">
        <v>0.05</v>
      </c>
      <c r="O14" s="46"/>
      <c r="P14" s="68">
        <v>0.05</v>
      </c>
      <c r="Q14" s="68">
        <v>0.039</v>
      </c>
      <c r="R14" s="46">
        <v>1</v>
      </c>
      <c r="S14" s="46" t="s">
        <v>296</v>
      </c>
      <c r="T14" s="69">
        <v>1501.74</v>
      </c>
      <c r="U14" s="77">
        <v>0.9</v>
      </c>
      <c r="V14" s="69"/>
      <c r="W14" s="69">
        <v>272.774844389892</v>
      </c>
      <c r="X14" s="69">
        <v>272.774844389892</v>
      </c>
      <c r="Y14" s="90">
        <v>191.325041155235</v>
      </c>
      <c r="Z14" s="87"/>
      <c r="AA14" s="57"/>
      <c r="AB14" s="68">
        <v>14.2127173429603</v>
      </c>
      <c r="AC14" s="87">
        <v>11.4795024693141</v>
      </c>
      <c r="AD14" s="87"/>
      <c r="AE14" s="57"/>
      <c r="AF14" s="87">
        <v>0.529648014440433</v>
      </c>
      <c r="AG14" s="87">
        <v>0.0674097472924188</v>
      </c>
      <c r="AH14" s="46">
        <v>20</v>
      </c>
      <c r="AI14" s="98">
        <v>2021</v>
      </c>
      <c r="AJ14" s="99" t="s">
        <v>317</v>
      </c>
    </row>
    <row r="15" spans="1:36">
      <c r="A15" s="45" t="s">
        <v>326</v>
      </c>
      <c r="B15" s="45" t="s">
        <v>340</v>
      </c>
      <c r="C15" s="54" t="s">
        <v>341</v>
      </c>
      <c r="D15" s="55" t="s">
        <v>342</v>
      </c>
      <c r="E15" s="46" t="s">
        <v>292</v>
      </c>
      <c r="F15" s="47" t="s">
        <v>324</v>
      </c>
      <c r="G15" s="48" t="s">
        <v>294</v>
      </c>
      <c r="H15" s="48" t="s">
        <v>295</v>
      </c>
      <c r="I15" s="48" t="s">
        <v>296</v>
      </c>
      <c r="J15" s="46">
        <v>1.65</v>
      </c>
      <c r="K15" s="46"/>
      <c r="L15" s="68">
        <v>1.65</v>
      </c>
      <c r="M15" s="68">
        <v>1.4</v>
      </c>
      <c r="N15" s="68">
        <v>0.067</v>
      </c>
      <c r="O15" s="46"/>
      <c r="P15" s="68">
        <v>0.067</v>
      </c>
      <c r="Q15" s="68">
        <v>0.039</v>
      </c>
      <c r="R15" s="46">
        <v>1</v>
      </c>
      <c r="S15" s="46" t="s">
        <v>296</v>
      </c>
      <c r="T15" s="69">
        <v>33</v>
      </c>
      <c r="U15" s="77">
        <v>0.9</v>
      </c>
      <c r="V15" s="69"/>
      <c r="W15" s="69">
        <v>565.228835870036</v>
      </c>
      <c r="X15" s="69">
        <v>565.228835870036</v>
      </c>
      <c r="Y15" s="88">
        <v>191.325041155235</v>
      </c>
      <c r="Z15" s="87"/>
      <c r="AA15" s="57"/>
      <c r="AB15" s="68">
        <v>29.5187206353791</v>
      </c>
      <c r="AC15" s="89">
        <v>11.4795024693141</v>
      </c>
      <c r="AD15" s="87"/>
      <c r="AE15" s="57"/>
      <c r="AF15" s="87">
        <v>0.202229241877256</v>
      </c>
      <c r="AG15" s="87">
        <v>0.0674097472924188</v>
      </c>
      <c r="AH15" s="46">
        <v>20</v>
      </c>
      <c r="AI15" s="98">
        <v>2021</v>
      </c>
      <c r="AJ15" s="99" t="s">
        <v>317</v>
      </c>
    </row>
    <row r="16" spans="1:36">
      <c r="A16" s="56" t="s">
        <v>326</v>
      </c>
      <c r="B16" s="56" t="s">
        <v>343</v>
      </c>
      <c r="C16" s="56" t="s">
        <v>344</v>
      </c>
      <c r="D16" s="56" t="s">
        <v>345</v>
      </c>
      <c r="E16" s="57" t="s">
        <v>292</v>
      </c>
      <c r="F16" s="47" t="s">
        <v>324</v>
      </c>
      <c r="G16" s="48" t="s">
        <v>346</v>
      </c>
      <c r="H16" s="48" t="s">
        <v>295</v>
      </c>
      <c r="I16" s="48" t="s">
        <v>296</v>
      </c>
      <c r="J16" s="46">
        <v>0.83</v>
      </c>
      <c r="K16" s="46"/>
      <c r="L16" s="46"/>
      <c r="M16" s="46"/>
      <c r="N16" s="68">
        <v>0.32</v>
      </c>
      <c r="O16" s="46"/>
      <c r="P16" s="46"/>
      <c r="Q16" s="46"/>
      <c r="R16" s="46">
        <v>1</v>
      </c>
      <c r="S16" s="46" t="s">
        <v>296</v>
      </c>
      <c r="T16" s="69">
        <v>150</v>
      </c>
      <c r="U16" s="77">
        <v>0.87</v>
      </c>
      <c r="V16" s="69"/>
      <c r="W16" s="69"/>
      <c r="X16" s="69"/>
      <c r="Y16" s="69"/>
      <c r="Z16" s="68"/>
      <c r="AA16" s="68"/>
      <c r="AB16" s="68"/>
      <c r="AC16" s="68"/>
      <c r="AD16" s="68"/>
      <c r="AE16" s="68"/>
      <c r="AF16" s="68"/>
      <c r="AG16" s="68"/>
      <c r="AH16" s="46">
        <v>20</v>
      </c>
      <c r="AI16" s="98">
        <v>2021</v>
      </c>
      <c r="AJ16" s="99" t="s">
        <v>347</v>
      </c>
    </row>
    <row r="17" spans="1:36">
      <c r="A17" s="45" t="s">
        <v>326</v>
      </c>
      <c r="B17" s="45" t="s">
        <v>348</v>
      </c>
      <c r="C17" s="45" t="s">
        <v>349</v>
      </c>
      <c r="D17" s="45" t="s">
        <v>350</v>
      </c>
      <c r="E17" s="46" t="s">
        <v>311</v>
      </c>
      <c r="F17" s="47" t="s">
        <v>324</v>
      </c>
      <c r="G17" s="48" t="s">
        <v>294</v>
      </c>
      <c r="H17" s="48" t="s">
        <v>295</v>
      </c>
      <c r="I17" s="48" t="s">
        <v>296</v>
      </c>
      <c r="J17" s="46">
        <v>1.36</v>
      </c>
      <c r="K17" s="68">
        <v>1.36</v>
      </c>
      <c r="L17" s="68">
        <v>1.27</v>
      </c>
      <c r="M17" s="46"/>
      <c r="N17" s="68">
        <v>0.25</v>
      </c>
      <c r="O17" s="68">
        <v>0.25</v>
      </c>
      <c r="P17" s="68">
        <v>0.067</v>
      </c>
      <c r="Q17" s="46"/>
      <c r="R17" s="46">
        <v>1</v>
      </c>
      <c r="S17" s="46" t="s">
        <v>296</v>
      </c>
      <c r="T17" s="69">
        <v>2</v>
      </c>
      <c r="U17" s="77">
        <v>0.86</v>
      </c>
      <c r="V17" s="69"/>
      <c r="W17" s="69">
        <v>485.783390209386</v>
      </c>
      <c r="X17" s="69">
        <v>376.87388821083</v>
      </c>
      <c r="Y17" s="46"/>
      <c r="Z17" s="68"/>
      <c r="AA17" s="68">
        <v>28.2067774960289</v>
      </c>
      <c r="AB17" s="68">
        <v>41.7878185126354</v>
      </c>
      <c r="AC17" s="46"/>
      <c r="AD17" s="68"/>
      <c r="AE17" s="68">
        <v>0.0442978339350181</v>
      </c>
      <c r="AF17" s="68">
        <v>0.0433348375451264</v>
      </c>
      <c r="AG17" s="46"/>
      <c r="AH17" s="46">
        <v>20</v>
      </c>
      <c r="AI17" s="98">
        <v>2021</v>
      </c>
      <c r="AJ17" s="99" t="s">
        <v>347</v>
      </c>
    </row>
    <row r="18" spans="1:36">
      <c r="A18" s="45" t="s">
        <v>326</v>
      </c>
      <c r="B18" s="45" t="s">
        <v>351</v>
      </c>
      <c r="C18" s="45" t="s">
        <v>352</v>
      </c>
      <c r="D18" s="45" t="s">
        <v>353</v>
      </c>
      <c r="E18" s="46" t="s">
        <v>311</v>
      </c>
      <c r="F18" s="47" t="s">
        <v>324</v>
      </c>
      <c r="G18" s="48" t="s">
        <v>294</v>
      </c>
      <c r="H18" s="48" t="s">
        <v>295</v>
      </c>
      <c r="I18" s="48" t="s">
        <v>296</v>
      </c>
      <c r="J18" s="46">
        <v>1.81</v>
      </c>
      <c r="K18" s="46"/>
      <c r="L18" s="68">
        <v>1.81</v>
      </c>
      <c r="M18" s="68">
        <v>1.55</v>
      </c>
      <c r="N18" s="68">
        <v>0.065</v>
      </c>
      <c r="O18" s="46"/>
      <c r="P18" s="68">
        <v>0.065</v>
      </c>
      <c r="Q18" s="68">
        <v>0.05</v>
      </c>
      <c r="R18" s="46">
        <v>1</v>
      </c>
      <c r="S18" s="46" t="s">
        <v>296</v>
      </c>
      <c r="T18" s="69">
        <v>0.666</v>
      </c>
      <c r="U18" s="77">
        <v>0.9</v>
      </c>
      <c r="V18" s="69"/>
      <c r="W18" s="69">
        <v>1642.93546054874</v>
      </c>
      <c r="X18" s="69">
        <v>1642.93546054874</v>
      </c>
      <c r="Y18" s="69">
        <v>1157.78982047653</v>
      </c>
      <c r="Z18" s="68"/>
      <c r="AA18" s="46"/>
      <c r="AB18" s="68">
        <v>44.5514024404332</v>
      </c>
      <c r="AC18" s="68">
        <v>22.9590049386282</v>
      </c>
      <c r="AD18" s="68"/>
      <c r="AE18" s="46"/>
      <c r="AF18" s="68">
        <v>0.645207581227437</v>
      </c>
      <c r="AG18" s="68">
        <v>0.404458483754513</v>
      </c>
      <c r="AH18" s="46">
        <v>20</v>
      </c>
      <c r="AI18" s="98">
        <v>2021</v>
      </c>
      <c r="AJ18" s="99" t="s">
        <v>317</v>
      </c>
    </row>
    <row r="19" spans="1:36">
      <c r="A19" s="45" t="s">
        <v>326</v>
      </c>
      <c r="B19" s="45" t="s">
        <v>354</v>
      </c>
      <c r="C19" s="45" t="s">
        <v>355</v>
      </c>
      <c r="D19" s="45" t="s">
        <v>356</v>
      </c>
      <c r="E19" s="46" t="s">
        <v>311</v>
      </c>
      <c r="F19" s="47" t="s">
        <v>357</v>
      </c>
      <c r="G19" s="48" t="s">
        <v>294</v>
      </c>
      <c r="H19" s="48" t="s">
        <v>295</v>
      </c>
      <c r="I19" s="48" t="s">
        <v>296</v>
      </c>
      <c r="J19" s="68">
        <f>2.37/0.0268</f>
        <v>88.4328358208955</v>
      </c>
      <c r="K19" s="46"/>
      <c r="L19" s="46"/>
      <c r="M19" s="46"/>
      <c r="N19" s="68">
        <v>0.177</v>
      </c>
      <c r="O19" s="46"/>
      <c r="P19" s="46"/>
      <c r="Q19" s="46"/>
      <c r="R19" s="46">
        <v>1</v>
      </c>
      <c r="S19" s="46" t="s">
        <v>296</v>
      </c>
      <c r="T19" s="69">
        <v>0.0105</v>
      </c>
      <c r="U19" s="77">
        <v>0.9</v>
      </c>
      <c r="V19" s="69"/>
      <c r="W19" s="69"/>
      <c r="X19" s="69"/>
      <c r="Y19" s="69"/>
      <c r="Z19" s="68"/>
      <c r="AA19" s="68"/>
      <c r="AB19" s="68"/>
      <c r="AC19" s="68"/>
      <c r="AD19" s="68"/>
      <c r="AE19" s="68"/>
      <c r="AF19" s="68"/>
      <c r="AG19" s="68"/>
      <c r="AH19" s="46">
        <v>10</v>
      </c>
      <c r="AI19" s="98">
        <v>2021</v>
      </c>
      <c r="AJ19" s="99" t="s">
        <v>358</v>
      </c>
    </row>
    <row r="20" spans="1:36">
      <c r="A20" s="56" t="s">
        <v>326</v>
      </c>
      <c r="B20" s="56" t="s">
        <v>359</v>
      </c>
      <c r="C20" s="56" t="s">
        <v>360</v>
      </c>
      <c r="D20" s="56" t="s">
        <v>361</v>
      </c>
      <c r="E20" s="57" t="s">
        <v>311</v>
      </c>
      <c r="F20" s="58" t="s">
        <v>324</v>
      </c>
      <c r="G20" s="48" t="s">
        <v>346</v>
      </c>
      <c r="H20" s="59" t="s">
        <v>295</v>
      </c>
      <c r="I20" s="48" t="s">
        <v>296</v>
      </c>
      <c r="J20" s="46">
        <v>1.72</v>
      </c>
      <c r="K20" s="46"/>
      <c r="L20" s="46"/>
      <c r="M20" s="46"/>
      <c r="N20" s="68">
        <v>0.234</v>
      </c>
      <c r="O20" s="46"/>
      <c r="P20" s="46"/>
      <c r="Q20" s="46"/>
      <c r="R20" s="46">
        <v>1</v>
      </c>
      <c r="S20" s="46" t="s">
        <v>296</v>
      </c>
      <c r="T20" s="69">
        <v>0.127</v>
      </c>
      <c r="U20" s="77">
        <v>0.33</v>
      </c>
      <c r="V20" s="69"/>
      <c r="W20" s="69"/>
      <c r="X20" s="69"/>
      <c r="Y20" s="69"/>
      <c r="Z20" s="68"/>
      <c r="AA20" s="68"/>
      <c r="AB20" s="68"/>
      <c r="AC20" s="68"/>
      <c r="AD20" s="68"/>
      <c r="AE20" s="68"/>
      <c r="AF20" s="68"/>
      <c r="AG20" s="68"/>
      <c r="AH20" s="46">
        <v>20</v>
      </c>
      <c r="AI20" s="98">
        <v>2021</v>
      </c>
      <c r="AJ20" s="99" t="s">
        <v>362</v>
      </c>
    </row>
    <row r="21" s="34" customFormat="1" spans="1:36">
      <c r="A21" s="60" t="s">
        <v>326</v>
      </c>
      <c r="B21" s="60" t="s">
        <v>363</v>
      </c>
      <c r="C21" s="60" t="s">
        <v>364</v>
      </c>
      <c r="D21" s="60" t="s">
        <v>365</v>
      </c>
      <c r="E21" s="61" t="s">
        <v>292</v>
      </c>
      <c r="F21" s="62" t="s">
        <v>366</v>
      </c>
      <c r="G21" s="49" t="s">
        <v>294</v>
      </c>
      <c r="H21" s="49" t="s">
        <v>295</v>
      </c>
      <c r="I21" s="49"/>
      <c r="J21" s="71">
        <v>1.3</v>
      </c>
      <c r="K21" s="72"/>
      <c r="L21" s="72"/>
      <c r="M21" s="72"/>
      <c r="N21" s="71">
        <v>0.063</v>
      </c>
      <c r="O21" s="72"/>
      <c r="P21" s="72"/>
      <c r="Q21" s="72"/>
      <c r="R21" s="72">
        <v>1</v>
      </c>
      <c r="S21" s="72" t="s">
        <v>296</v>
      </c>
      <c r="T21" s="80">
        <v>300</v>
      </c>
      <c r="U21" s="81">
        <v>0.9</v>
      </c>
      <c r="V21" s="80"/>
      <c r="W21" s="80"/>
      <c r="X21" s="80"/>
      <c r="Y21" s="80"/>
      <c r="Z21" s="71"/>
      <c r="AA21" s="71"/>
      <c r="AB21" s="71"/>
      <c r="AC21" s="71"/>
      <c r="AD21" s="71"/>
      <c r="AE21" s="71"/>
      <c r="AF21" s="71"/>
      <c r="AG21" s="71"/>
      <c r="AH21" s="101">
        <v>25</v>
      </c>
      <c r="AI21" s="98">
        <v>2021</v>
      </c>
      <c r="AJ21" s="102" t="s">
        <v>325</v>
      </c>
    </row>
    <row r="22" s="35" customFormat="1" spans="1:36">
      <c r="A22" s="63" t="s">
        <v>367</v>
      </c>
      <c r="B22" s="63" t="s">
        <v>368</v>
      </c>
      <c r="C22" s="63" t="s">
        <v>369</v>
      </c>
      <c r="D22" s="63" t="s">
        <v>370</v>
      </c>
      <c r="E22" s="64" t="s">
        <v>292</v>
      </c>
      <c r="F22" s="47" t="s">
        <v>294</v>
      </c>
      <c r="G22" s="59" t="s">
        <v>296</v>
      </c>
      <c r="H22" s="48" t="s">
        <v>295</v>
      </c>
      <c r="I22" s="59" t="s">
        <v>296</v>
      </c>
      <c r="J22" s="73">
        <v>1.5</v>
      </c>
      <c r="K22" s="74">
        <v>1.5</v>
      </c>
      <c r="L22" s="73">
        <v>1.38</v>
      </c>
      <c r="M22" s="63"/>
      <c r="N22" s="74" t="s">
        <v>296</v>
      </c>
      <c r="O22" s="74"/>
      <c r="P22" s="74"/>
      <c r="Q22" s="74"/>
      <c r="R22" s="74">
        <v>1</v>
      </c>
      <c r="S22" s="74" t="s">
        <v>296</v>
      </c>
      <c r="T22" s="82">
        <v>72</v>
      </c>
      <c r="U22" s="83">
        <v>0.9</v>
      </c>
      <c r="V22" s="82"/>
      <c r="W22" s="82">
        <v>625.906206064982</v>
      </c>
      <c r="X22" s="82">
        <v>377.183652563177</v>
      </c>
      <c r="Y22" s="63"/>
      <c r="Z22" s="73"/>
      <c r="AA22" s="73">
        <v>40.0075560530178</v>
      </c>
      <c r="AB22" s="73">
        <v>26.2388627870036</v>
      </c>
      <c r="AC22" s="63"/>
      <c r="AD22" s="73"/>
      <c r="AE22" s="73">
        <v>0.154079422382671</v>
      </c>
      <c r="AF22" s="73">
        <v>0.063557761732852</v>
      </c>
      <c r="AG22" s="63"/>
      <c r="AH22" s="74">
        <v>5</v>
      </c>
      <c r="AI22" s="98">
        <v>2021</v>
      </c>
      <c r="AJ22" s="103" t="s">
        <v>347</v>
      </c>
    </row>
    <row r="23" spans="1:36">
      <c r="A23" s="45" t="s">
        <v>367</v>
      </c>
      <c r="B23" s="45" t="s">
        <v>371</v>
      </c>
      <c r="C23" s="45" t="s">
        <v>372</v>
      </c>
      <c r="D23" s="45" t="s">
        <v>373</v>
      </c>
      <c r="E23" s="57" t="s">
        <v>292</v>
      </c>
      <c r="F23" s="47" t="s">
        <v>294</v>
      </c>
      <c r="G23" s="48" t="s">
        <v>296</v>
      </c>
      <c r="H23" s="48" t="s">
        <v>295</v>
      </c>
      <c r="I23" s="48" t="s">
        <v>296</v>
      </c>
      <c r="J23" s="68">
        <v>1.633</v>
      </c>
      <c r="K23" s="46"/>
      <c r="L23" s="68">
        <v>1.633</v>
      </c>
      <c r="M23" s="73">
        <v>1.416</v>
      </c>
      <c r="N23" s="46" t="s">
        <v>296</v>
      </c>
      <c r="O23" s="46"/>
      <c r="P23" s="46"/>
      <c r="Q23" s="46"/>
      <c r="R23" s="46">
        <v>1</v>
      </c>
      <c r="S23" s="46" t="s">
        <v>296</v>
      </c>
      <c r="T23" s="69">
        <v>33</v>
      </c>
      <c r="U23" s="77">
        <v>0.9</v>
      </c>
      <c r="V23" s="69"/>
      <c r="W23" s="69">
        <v>497.718428490975</v>
      </c>
      <c r="X23" s="69">
        <v>497.718428490975</v>
      </c>
      <c r="Y23" s="91">
        <v>207.724330397112</v>
      </c>
      <c r="Z23" s="68"/>
      <c r="AA23" s="68"/>
      <c r="AB23" s="68">
        <v>89.9227693429603</v>
      </c>
      <c r="AC23" s="68">
        <v>10.3862165198556</v>
      </c>
      <c r="AD23" s="68"/>
      <c r="AE23" s="68"/>
      <c r="AF23" s="68">
        <v>0.0577797833935018</v>
      </c>
      <c r="AG23" s="68">
        <v>0.173339350180505</v>
      </c>
      <c r="AH23" s="46">
        <v>20</v>
      </c>
      <c r="AI23" s="98">
        <v>2021</v>
      </c>
      <c r="AJ23" s="99" t="s">
        <v>317</v>
      </c>
    </row>
    <row r="24" spans="1:36">
      <c r="A24" s="45" t="s">
        <v>367</v>
      </c>
      <c r="B24" s="45" t="s">
        <v>374</v>
      </c>
      <c r="C24" s="45" t="s">
        <v>375</v>
      </c>
      <c r="D24" s="45" t="s">
        <v>376</v>
      </c>
      <c r="E24" s="46" t="s">
        <v>311</v>
      </c>
      <c r="F24" s="47" t="s">
        <v>294</v>
      </c>
      <c r="G24" s="48" t="s">
        <v>296</v>
      </c>
      <c r="H24" s="48" t="s">
        <v>295</v>
      </c>
      <c r="I24" s="48" t="s">
        <v>296</v>
      </c>
      <c r="J24" s="68">
        <v>1.62</v>
      </c>
      <c r="K24" s="46"/>
      <c r="L24" s="46">
        <v>1.62</v>
      </c>
      <c r="M24" s="68">
        <v>1.41</v>
      </c>
      <c r="N24" s="46" t="s">
        <v>296</v>
      </c>
      <c r="O24" s="46"/>
      <c r="P24" s="46"/>
      <c r="Q24" s="46"/>
      <c r="R24" s="46">
        <v>1</v>
      </c>
      <c r="S24" s="46" t="s">
        <v>296</v>
      </c>
      <c r="T24" s="69">
        <v>0.6</v>
      </c>
      <c r="U24" s="77">
        <v>0.9</v>
      </c>
      <c r="V24" s="69"/>
      <c r="W24" s="69">
        <v>865.882471971119</v>
      </c>
      <c r="X24" s="69">
        <v>865.882471971119</v>
      </c>
      <c r="Y24" s="69">
        <v>512.477788808664</v>
      </c>
      <c r="Z24" s="68"/>
      <c r="AA24" s="68"/>
      <c r="AB24" s="68">
        <v>136.66074368231</v>
      </c>
      <c r="AC24" s="68">
        <v>25.4188983249098</v>
      </c>
      <c r="AD24" s="68"/>
      <c r="AE24" s="68"/>
      <c r="AF24" s="68">
        <v>0.962996389891697</v>
      </c>
      <c r="AG24" s="68">
        <v>0.173339350180505</v>
      </c>
      <c r="AH24" s="46">
        <v>20</v>
      </c>
      <c r="AI24" s="98">
        <v>2021</v>
      </c>
      <c r="AJ24" s="99" t="s">
        <v>317</v>
      </c>
    </row>
    <row r="25" s="36" customFormat="1" spans="1:36">
      <c r="A25" s="36" t="s">
        <v>377</v>
      </c>
      <c r="B25" s="36" t="s">
        <v>378</v>
      </c>
      <c r="C25" s="36" t="s">
        <v>379</v>
      </c>
      <c r="D25" s="36" t="s">
        <v>380</v>
      </c>
      <c r="E25" s="65" t="s">
        <v>292</v>
      </c>
      <c r="F25" s="65" t="s">
        <v>381</v>
      </c>
      <c r="G25" s="65" t="s">
        <v>296</v>
      </c>
      <c r="H25" s="66" t="s">
        <v>294</v>
      </c>
      <c r="I25" s="66" t="s">
        <v>295</v>
      </c>
      <c r="J25" s="409" t="s">
        <v>296</v>
      </c>
      <c r="K25" s="409" t="s">
        <v>296</v>
      </c>
      <c r="L25" s="409" t="s">
        <v>296</v>
      </c>
      <c r="M25" s="76">
        <v>0.666666666666667</v>
      </c>
      <c r="N25" s="409" t="s">
        <v>296</v>
      </c>
      <c r="O25" s="409" t="s">
        <v>296</v>
      </c>
      <c r="P25" s="409" t="s">
        <v>296</v>
      </c>
      <c r="Q25" s="84"/>
      <c r="R25" s="84">
        <v>1</v>
      </c>
      <c r="S25" s="75" t="s">
        <v>296</v>
      </c>
      <c r="T25" s="85">
        <v>600</v>
      </c>
      <c r="U25" s="86">
        <v>0.94</v>
      </c>
      <c r="V25" s="85"/>
      <c r="W25" s="410" t="s">
        <v>296</v>
      </c>
      <c r="X25" s="410" t="s">
        <v>296</v>
      </c>
      <c r="Y25" s="92">
        <f>Y28</f>
        <v>4687.30708944608</v>
      </c>
      <c r="Z25" s="85"/>
      <c r="AA25" s="410" t="s">
        <v>296</v>
      </c>
      <c r="AB25" s="410" t="s">
        <v>296</v>
      </c>
      <c r="AC25" s="93">
        <f>AC28</f>
        <v>304.674960813995</v>
      </c>
      <c r="AD25" s="85"/>
      <c r="AE25" s="410" t="s">
        <v>296</v>
      </c>
      <c r="AF25" s="410" t="s">
        <v>296</v>
      </c>
      <c r="AG25" s="93">
        <f>AG28</f>
        <v>2.60405949413671</v>
      </c>
      <c r="AH25" s="84">
        <v>60</v>
      </c>
      <c r="AI25" s="84">
        <v>2030</v>
      </c>
      <c r="AJ25" s="104" t="s">
        <v>382</v>
      </c>
    </row>
    <row r="27" ht="26" spans="3:3">
      <c r="C27" s="67" t="s">
        <v>383</v>
      </c>
    </row>
    <row r="28" spans="6:33">
      <c r="F28" s="37"/>
      <c r="G28" s="37"/>
      <c r="H28" s="37"/>
      <c r="I28" s="37"/>
      <c r="J28" s="37"/>
      <c r="K28" s="37"/>
      <c r="L28" s="37"/>
      <c r="M28" s="37"/>
      <c r="N28" s="37"/>
      <c r="O28" s="37"/>
      <c r="P28" s="37"/>
      <c r="Q28" s="37"/>
      <c r="R28" s="37"/>
      <c r="S28" s="37"/>
      <c r="T28" s="37"/>
      <c r="U28" s="37"/>
      <c r="X28" s="38">
        <v>2030</v>
      </c>
      <c r="Y28" s="94">
        <f>5000/$AI$33</f>
        <v>4687.30708944608</v>
      </c>
      <c r="AC28" s="95">
        <f>6.5%*$Y$28</f>
        <v>304.674960813995</v>
      </c>
      <c r="AG28" s="38">
        <f>10/3.6/$AI$33</f>
        <v>2.60405949413671</v>
      </c>
    </row>
    <row r="29" spans="6:33">
      <c r="F29" s="37"/>
      <c r="G29" s="37"/>
      <c r="H29" s="37"/>
      <c r="I29" s="37"/>
      <c r="J29" s="37"/>
      <c r="K29" s="37"/>
      <c r="L29" s="37"/>
      <c r="M29" s="37"/>
      <c r="N29" s="37"/>
      <c r="O29" s="37"/>
      <c r="P29" s="37"/>
      <c r="Q29" s="37"/>
      <c r="R29" s="37"/>
      <c r="S29" s="37"/>
      <c r="T29" s="37"/>
      <c r="U29" s="37"/>
      <c r="X29" s="38">
        <v>2050</v>
      </c>
      <c r="Y29" s="94">
        <f>4200/$AI$33</f>
        <v>3937.33795513471</v>
      </c>
      <c r="AC29" s="95">
        <f>6.5%*$Y$29</f>
        <v>255.926967083756</v>
      </c>
      <c r="AG29" s="38">
        <f>10/3.6/$AI$33</f>
        <v>2.60405949413671</v>
      </c>
    </row>
    <row r="30" spans="6:21">
      <c r="F30" s="37"/>
      <c r="G30" s="37"/>
      <c r="H30" s="37"/>
      <c r="I30" s="37"/>
      <c r="J30" s="37"/>
      <c r="K30" s="37"/>
      <c r="L30" s="37"/>
      <c r="M30" s="37"/>
      <c r="N30" s="37"/>
      <c r="O30" s="37"/>
      <c r="P30" s="37"/>
      <c r="Q30" s="37"/>
      <c r="R30" s="37"/>
      <c r="S30" s="37"/>
      <c r="T30" s="37"/>
      <c r="U30" s="37"/>
    </row>
    <row r="31" spans="6:38">
      <c r="F31" s="37"/>
      <c r="G31" s="37"/>
      <c r="H31" s="37"/>
      <c r="I31" s="37"/>
      <c r="J31" s="37"/>
      <c r="K31" s="37"/>
      <c r="L31" s="37"/>
      <c r="M31" s="37"/>
      <c r="N31" s="37"/>
      <c r="O31" s="37"/>
      <c r="P31" s="37"/>
      <c r="Q31" s="37"/>
      <c r="R31" s="37"/>
      <c r="S31" s="37"/>
      <c r="T31" s="37"/>
      <c r="U31" s="37"/>
      <c r="Y31" t="s">
        <v>384</v>
      </c>
      <c r="Z31"/>
      <c r="AA31"/>
      <c r="AB31"/>
      <c r="AC31"/>
      <c r="AD31"/>
      <c r="AE31"/>
      <c r="AF31"/>
      <c r="AG31"/>
      <c r="AH31"/>
      <c r="AI31"/>
      <c r="AJ31"/>
      <c r="AK31"/>
      <c r="AL31"/>
    </row>
    <row r="32" spans="6:38">
      <c r="F32" s="37"/>
      <c r="G32" s="37"/>
      <c r="H32" s="37"/>
      <c r="I32" s="37"/>
      <c r="J32" s="37"/>
      <c r="K32" s="37"/>
      <c r="L32" s="37"/>
      <c r="M32" s="37"/>
      <c r="N32" s="37"/>
      <c r="O32" s="37"/>
      <c r="P32" s="37"/>
      <c r="Q32" s="37"/>
      <c r="R32" s="37"/>
      <c r="S32" s="37"/>
      <c r="T32" s="37"/>
      <c r="U32" s="37"/>
      <c r="Y32" s="96" t="s">
        <v>385</v>
      </c>
      <c r="Z32" s="96" t="s">
        <v>386</v>
      </c>
      <c r="AA32" s="96" t="s">
        <v>387</v>
      </c>
      <c r="AB32" s="96" t="s">
        <v>388</v>
      </c>
      <c r="AC32" s="96" t="s">
        <v>389</v>
      </c>
      <c r="AD32" s="96" t="s">
        <v>390</v>
      </c>
      <c r="AE32" s="96" t="s">
        <v>391</v>
      </c>
      <c r="AF32" s="96" t="s">
        <v>392</v>
      </c>
      <c r="AG32" s="96" t="s">
        <v>393</v>
      </c>
      <c r="AH32" s="96" t="s">
        <v>394</v>
      </c>
      <c r="AI32" s="96" t="s">
        <v>395</v>
      </c>
      <c r="AJ32" s="96" t="s">
        <v>396</v>
      </c>
      <c r="AK32" s="96" t="s">
        <v>397</v>
      </c>
      <c r="AL32" s="105">
        <v>2013</v>
      </c>
    </row>
    <row r="33" spans="6:38">
      <c r="F33" s="37"/>
      <c r="G33" s="37"/>
      <c r="H33" s="37"/>
      <c r="I33" s="37"/>
      <c r="J33" s="37"/>
      <c r="K33" s="37"/>
      <c r="L33" s="37"/>
      <c r="M33" s="37"/>
      <c r="N33" s="37"/>
      <c r="O33" s="37"/>
      <c r="P33" s="37"/>
      <c r="Q33" s="37"/>
      <c r="R33" s="37"/>
      <c r="S33" s="37"/>
      <c r="T33" s="37"/>
      <c r="U33" s="37"/>
      <c r="Y33" s="96" t="s">
        <v>398</v>
      </c>
      <c r="Z33" s="97">
        <v>1.29326651480638</v>
      </c>
      <c r="AA33" s="97">
        <v>1.2668817341409</v>
      </c>
      <c r="AB33" s="97">
        <v>1.24258718082335</v>
      </c>
      <c r="AC33" s="97">
        <v>1.21808581937066</v>
      </c>
      <c r="AD33" s="97">
        <v>1.1922624</v>
      </c>
      <c r="AE33" s="97">
        <v>1.16865555773378</v>
      </c>
      <c r="AF33" s="97">
        <v>1.13993919112726</v>
      </c>
      <c r="AG33" s="97">
        <v>1.09967017155506</v>
      </c>
      <c r="AH33" s="97">
        <v>1.08892355466253</v>
      </c>
      <c r="AI33" s="97">
        <v>1.06671056634159</v>
      </c>
      <c r="AJ33" s="97">
        <v>1.0346805519396</v>
      </c>
      <c r="AK33" s="97">
        <v>1.008</v>
      </c>
      <c r="AL33" s="106">
        <v>1</v>
      </c>
    </row>
    <row r="34" spans="6:21">
      <c r="F34" s="37"/>
      <c r="G34" s="37"/>
      <c r="H34" s="37"/>
      <c r="I34" s="37"/>
      <c r="J34" s="37"/>
      <c r="K34" s="37"/>
      <c r="L34" s="37"/>
      <c r="M34" s="37"/>
      <c r="N34" s="37"/>
      <c r="O34" s="37"/>
      <c r="P34" s="37"/>
      <c r="Q34" s="37"/>
      <c r="R34" s="37"/>
      <c r="S34" s="37"/>
      <c r="T34" s="37"/>
      <c r="U34" s="37"/>
    </row>
    <row r="35" spans="6:21">
      <c r="F35" s="37"/>
      <c r="G35" s="37"/>
      <c r="H35" s="37"/>
      <c r="I35" s="37"/>
      <c r="J35" s="37"/>
      <c r="K35" s="37"/>
      <c r="L35" s="37"/>
      <c r="M35" s="37"/>
      <c r="N35" s="37"/>
      <c r="O35" s="37"/>
      <c r="P35" s="37"/>
      <c r="Q35" s="37"/>
      <c r="R35" s="37"/>
      <c r="S35" s="37"/>
      <c r="T35" s="37"/>
      <c r="U35" s="37"/>
    </row>
    <row r="36" spans="6:21">
      <c r="F36" s="37"/>
      <c r="G36" s="37"/>
      <c r="H36" s="37"/>
      <c r="I36" s="37"/>
      <c r="J36" s="37"/>
      <c r="K36" s="37"/>
      <c r="L36" s="37"/>
      <c r="M36" s="37"/>
      <c r="N36" s="37"/>
      <c r="O36" s="37"/>
      <c r="P36" s="37"/>
      <c r="Q36" s="37"/>
      <c r="R36" s="37"/>
      <c r="S36" s="37"/>
      <c r="T36" s="37"/>
      <c r="U36" s="37"/>
    </row>
    <row r="37" spans="6:21">
      <c r="F37" s="37"/>
      <c r="G37" s="37"/>
      <c r="H37" s="37"/>
      <c r="I37" s="37"/>
      <c r="J37" s="37"/>
      <c r="K37" s="37"/>
      <c r="L37" s="37"/>
      <c r="M37" s="37"/>
      <c r="N37" s="37"/>
      <c r="O37" s="37"/>
      <c r="P37" s="37"/>
      <c r="Q37" s="37"/>
      <c r="R37" s="37"/>
      <c r="S37" s="37"/>
      <c r="T37" s="37"/>
      <c r="U37" s="37"/>
    </row>
    <row r="38" spans="6:21">
      <c r="F38" s="37"/>
      <c r="G38" s="37"/>
      <c r="H38" s="37"/>
      <c r="I38" s="37"/>
      <c r="J38" s="37"/>
      <c r="K38" s="37"/>
      <c r="L38" s="37"/>
      <c r="M38" s="37"/>
      <c r="N38" s="37"/>
      <c r="O38" s="37"/>
      <c r="P38" s="37"/>
      <c r="Q38" s="37"/>
      <c r="R38" s="37"/>
      <c r="S38" s="37"/>
      <c r="T38" s="37"/>
      <c r="U38" s="37"/>
    </row>
    <row r="39" spans="6:21">
      <c r="F39" s="37"/>
      <c r="G39" s="37"/>
      <c r="H39" s="37"/>
      <c r="I39" s="37"/>
      <c r="J39" s="37"/>
      <c r="K39" s="37"/>
      <c r="L39" s="37"/>
      <c r="M39" s="37"/>
      <c r="N39" s="37"/>
      <c r="O39" s="37"/>
      <c r="P39" s="37"/>
      <c r="Q39" s="37"/>
      <c r="R39" s="37"/>
      <c r="S39" s="37"/>
      <c r="T39" s="37"/>
      <c r="U39" s="37"/>
    </row>
    <row r="40" spans="6:21">
      <c r="F40" s="37"/>
      <c r="G40" s="37"/>
      <c r="H40" s="37"/>
      <c r="I40" s="37"/>
      <c r="J40" s="37"/>
      <c r="K40" s="37"/>
      <c r="L40" s="37"/>
      <c r="M40" s="37"/>
      <c r="N40" s="37"/>
      <c r="O40" s="37"/>
      <c r="P40" s="37"/>
      <c r="Q40" s="37"/>
      <c r="R40" s="37"/>
      <c r="S40" s="37"/>
      <c r="T40" s="37"/>
      <c r="U40" s="37"/>
    </row>
    <row r="41" spans="6:21">
      <c r="F41" s="37"/>
      <c r="G41" s="37"/>
      <c r="H41" s="37"/>
      <c r="I41" s="37"/>
      <c r="J41" s="37"/>
      <c r="K41" s="37"/>
      <c r="L41" s="37"/>
      <c r="M41" s="37"/>
      <c r="N41" s="37"/>
      <c r="O41" s="37"/>
      <c r="P41" s="37"/>
      <c r="Q41" s="37"/>
      <c r="R41" s="37"/>
      <c r="S41" s="37"/>
      <c r="T41" s="37"/>
      <c r="U41" s="37"/>
    </row>
    <row r="42" spans="6:21">
      <c r="F42" s="37"/>
      <c r="G42" s="37"/>
      <c r="H42" s="37"/>
      <c r="I42" s="37"/>
      <c r="J42" s="37"/>
      <c r="K42" s="37"/>
      <c r="L42" s="37"/>
      <c r="M42" s="37"/>
      <c r="N42" s="37"/>
      <c r="O42" s="37"/>
      <c r="P42" s="37"/>
      <c r="Q42" s="37"/>
      <c r="R42" s="37"/>
      <c r="S42" s="37"/>
      <c r="T42" s="37"/>
      <c r="U42" s="37"/>
    </row>
    <row r="43" spans="6:21">
      <c r="F43" s="37"/>
      <c r="G43" s="37"/>
      <c r="H43" s="37"/>
      <c r="I43" s="37"/>
      <c r="J43" s="37"/>
      <c r="K43" s="37"/>
      <c r="L43" s="37"/>
      <c r="M43" s="37"/>
      <c r="N43" s="37"/>
      <c r="O43" s="37"/>
      <c r="P43" s="37"/>
      <c r="Q43" s="37"/>
      <c r="R43" s="37"/>
      <c r="S43" s="37"/>
      <c r="T43" s="37"/>
      <c r="U43" s="37"/>
    </row>
    <row r="44" spans="6:21">
      <c r="F44" s="37"/>
      <c r="G44" s="37"/>
      <c r="H44" s="37"/>
      <c r="I44" s="37"/>
      <c r="J44" s="37"/>
      <c r="K44" s="37"/>
      <c r="L44" s="37"/>
      <c r="M44" s="37"/>
      <c r="N44" s="37"/>
      <c r="O44" s="37"/>
      <c r="P44" s="37"/>
      <c r="Q44" s="37"/>
      <c r="R44" s="37"/>
      <c r="S44" s="37"/>
      <c r="T44" s="37"/>
      <c r="U44" s="37"/>
    </row>
    <row r="45" spans="6:21">
      <c r="F45" s="37"/>
      <c r="G45" s="37"/>
      <c r="H45" s="37"/>
      <c r="I45" s="37"/>
      <c r="J45" s="37"/>
      <c r="K45" s="37"/>
      <c r="L45" s="37"/>
      <c r="M45" s="37"/>
      <c r="N45" s="37"/>
      <c r="O45" s="37"/>
      <c r="P45" s="37"/>
      <c r="Q45" s="37"/>
      <c r="R45" s="37"/>
      <c r="S45" s="37"/>
      <c r="T45" s="37"/>
      <c r="U45" s="37"/>
    </row>
    <row r="46" spans="6:21">
      <c r="F46" s="37"/>
      <c r="G46" s="37"/>
      <c r="H46" s="37"/>
      <c r="I46" s="37"/>
      <c r="J46" s="37"/>
      <c r="K46" s="37"/>
      <c r="L46" s="37"/>
      <c r="M46" s="37"/>
      <c r="N46" s="37"/>
      <c r="O46" s="37"/>
      <c r="P46" s="37"/>
      <c r="Q46" s="37"/>
      <c r="R46" s="37"/>
      <c r="S46" s="37"/>
      <c r="T46" s="37"/>
      <c r="U46" s="37"/>
    </row>
    <row r="47" spans="6:21">
      <c r="F47" s="37"/>
      <c r="G47" s="37"/>
      <c r="H47" s="37"/>
      <c r="I47" s="37"/>
      <c r="J47" s="37"/>
      <c r="K47" s="37"/>
      <c r="L47" s="37"/>
      <c r="M47" s="37"/>
      <c r="N47" s="37"/>
      <c r="O47" s="37"/>
      <c r="P47" s="37"/>
      <c r="Q47" s="37"/>
      <c r="R47" s="37"/>
      <c r="S47" s="37"/>
      <c r="T47" s="37"/>
      <c r="U47" s="37"/>
    </row>
  </sheetData>
  <mergeCells count="5">
    <mergeCell ref="J1:M1"/>
    <mergeCell ref="N1:Q1"/>
    <mergeCell ref="V1:Y1"/>
    <mergeCell ref="Z1:AC1"/>
    <mergeCell ref="AD1:AG1"/>
  </mergeCells>
  <pageMargins left="0.7" right="0.7" top="0.75" bottom="0.75" header="0.3" footer="0.3"/>
  <pageSetup paperSize="1" orientation="portrait"/>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tabColor rgb="FFFF0000"/>
  </sheetPr>
  <dimension ref="A1:AK51"/>
  <sheetViews>
    <sheetView zoomScale="48" zoomScaleNormal="48" workbookViewId="0">
      <pane xSplit="3" topLeftCell="I1" activePane="topRight" state="frozen"/>
      <selection/>
      <selection pane="topRight" activeCell="I23" sqref="I23"/>
    </sheetView>
  </sheetViews>
  <sheetFormatPr defaultColWidth="9.18181818181818" defaultRowHeight="14.5"/>
  <cols>
    <col min="1" max="1" width="9.27272727272727" style="3" customWidth="1"/>
    <col min="2" max="2" width="17.7272727272727" style="3" customWidth="1"/>
    <col min="3" max="3" width="108.727272727273" style="3" customWidth="1"/>
    <col min="4" max="4" width="11.4545454545455" style="3" customWidth="1"/>
    <col min="5" max="5" width="17.7272727272727" style="3" customWidth="1"/>
    <col min="6" max="8" width="16.4545454545455" style="4" customWidth="1"/>
    <col min="9" max="9" width="27.5454545454545" style="4" customWidth="1"/>
    <col min="10" max="14" width="14" style="4" customWidth="1"/>
    <col min="15" max="20" width="17.7272727272727" style="4" customWidth="1"/>
    <col min="21" max="22" width="14" style="4" customWidth="1"/>
    <col min="23" max="23" width="54.5454545454545" style="3" customWidth="1"/>
    <col min="24" max="24" width="12" style="3" customWidth="1"/>
    <col min="25" max="25" width="80" style="3" customWidth="1"/>
    <col min="26" max="26" width="9.27272727272727" style="3" customWidth="1"/>
    <col min="27" max="16384" width="9.18181818181818" style="3"/>
  </cols>
  <sheetData>
    <row r="1" s="1" customFormat="1" ht="36" customHeight="1" spans="1:37">
      <c r="A1" s="1" t="s">
        <v>266</v>
      </c>
      <c r="B1" s="1" t="s">
        <v>267</v>
      </c>
      <c r="C1" s="1" t="s">
        <v>268</v>
      </c>
      <c r="D1" s="5" t="s">
        <v>399</v>
      </c>
      <c r="E1" s="5" t="s">
        <v>270</v>
      </c>
      <c r="F1" s="6" t="s">
        <v>271</v>
      </c>
      <c r="G1" s="6" t="s">
        <v>272</v>
      </c>
      <c r="H1" s="6" t="s">
        <v>400</v>
      </c>
      <c r="I1" s="6" t="s">
        <v>401</v>
      </c>
      <c r="J1" s="6" t="s">
        <v>275</v>
      </c>
      <c r="K1" s="6" t="s">
        <v>276</v>
      </c>
      <c r="L1" s="6" t="s">
        <v>402</v>
      </c>
      <c r="M1" s="6" t="s">
        <v>403</v>
      </c>
      <c r="N1" s="5" t="s">
        <v>144</v>
      </c>
      <c r="O1" s="5" t="s">
        <v>404</v>
      </c>
      <c r="P1" s="5" t="s">
        <v>405</v>
      </c>
      <c r="Q1" s="5" t="s">
        <v>406</v>
      </c>
      <c r="R1" s="5" t="s">
        <v>407</v>
      </c>
      <c r="S1" s="5" t="s">
        <v>408</v>
      </c>
      <c r="T1" s="5" t="s">
        <v>409</v>
      </c>
      <c r="U1" s="5" t="s">
        <v>28</v>
      </c>
      <c r="V1" s="5" t="s">
        <v>139</v>
      </c>
      <c r="W1" s="1" t="s">
        <v>283</v>
      </c>
      <c r="X1" s="1" t="s">
        <v>410</v>
      </c>
      <c r="AA1" s="30"/>
      <c r="AB1" s="30"/>
      <c r="AC1" s="30"/>
      <c r="AD1" s="30"/>
      <c r="AE1" s="30"/>
      <c r="AF1" s="30"/>
      <c r="AG1" s="30"/>
      <c r="AH1" s="30"/>
      <c r="AI1" s="30"/>
      <c r="AJ1" s="30"/>
      <c r="AK1" s="30"/>
    </row>
    <row r="2" s="2" customFormat="1" spans="5:37">
      <c r="E2" s="7" t="s">
        <v>284</v>
      </c>
      <c r="F2" s="8"/>
      <c r="G2" s="8"/>
      <c r="H2" s="8"/>
      <c r="I2" s="8"/>
      <c r="J2" s="8"/>
      <c r="K2" s="8"/>
      <c r="L2" s="8"/>
      <c r="M2" s="8"/>
      <c r="N2" s="7"/>
      <c r="O2" s="7" t="s">
        <v>411</v>
      </c>
      <c r="P2" s="7" t="s">
        <v>411</v>
      </c>
      <c r="Q2" s="7" t="s">
        <v>411</v>
      </c>
      <c r="R2" s="7" t="s">
        <v>411</v>
      </c>
      <c r="S2" s="7" t="s">
        <v>411</v>
      </c>
      <c r="T2" s="7" t="s">
        <v>411</v>
      </c>
      <c r="U2" s="7" t="s">
        <v>286</v>
      </c>
      <c r="V2" s="7" t="s">
        <v>287</v>
      </c>
      <c r="AA2" s="30"/>
      <c r="AB2" s="30"/>
      <c r="AC2" s="30"/>
      <c r="AD2" s="30"/>
      <c r="AE2" s="30"/>
      <c r="AF2" s="30"/>
      <c r="AG2" s="30"/>
      <c r="AH2" s="30"/>
      <c r="AI2" s="30"/>
      <c r="AJ2" s="30"/>
      <c r="AK2" s="30"/>
    </row>
    <row r="3" spans="1:33">
      <c r="A3" s="3" t="s">
        <v>412</v>
      </c>
      <c r="B3" s="3" t="s">
        <v>202</v>
      </c>
      <c r="C3" s="3" t="s">
        <v>413</v>
      </c>
      <c r="D3" s="9" t="s">
        <v>414</v>
      </c>
      <c r="E3" s="4" t="s">
        <v>292</v>
      </c>
      <c r="F3" s="10" t="s">
        <v>295</v>
      </c>
      <c r="G3" s="11" t="s">
        <v>294</v>
      </c>
      <c r="H3" s="11" t="s">
        <v>415</v>
      </c>
      <c r="I3" s="11" t="s">
        <v>416</v>
      </c>
      <c r="J3" s="4">
        <v>1</v>
      </c>
      <c r="K3" s="23">
        <f>K5</f>
        <v>0.236</v>
      </c>
      <c r="L3" s="9">
        <f>L5</f>
        <v>0.003</v>
      </c>
      <c r="M3" s="4">
        <v>1</v>
      </c>
      <c r="N3" s="24">
        <f t="shared" ref="N3:N4" si="0">N5</f>
        <v>0.75</v>
      </c>
      <c r="O3" s="25">
        <f>O32+O33+O34+O36+O40+O49</f>
        <v>38.7130049443045</v>
      </c>
      <c r="P3" s="25">
        <f t="shared" ref="P3:T3" si="1">P32+P33+P34+P36+P40+P49</f>
        <v>27.393052082187</v>
      </c>
      <c r="Q3" s="25">
        <f t="shared" si="1"/>
        <v>2.02398119397593</v>
      </c>
      <c r="R3" s="25">
        <f t="shared" si="1"/>
        <v>1.42507479027975</v>
      </c>
      <c r="S3" s="25">
        <f t="shared" si="1"/>
        <v>0.947440990831614</v>
      </c>
      <c r="T3" s="25">
        <f t="shared" si="1"/>
        <v>0.652159187841526</v>
      </c>
      <c r="U3" s="4">
        <v>20</v>
      </c>
      <c r="V3" s="4">
        <v>2015</v>
      </c>
      <c r="W3" s="3" t="s">
        <v>417</v>
      </c>
      <c r="Y3" s="3" t="s">
        <v>418</v>
      </c>
      <c r="AG3" s="4"/>
    </row>
    <row r="4" spans="1:33">
      <c r="A4" s="3" t="s">
        <v>412</v>
      </c>
      <c r="B4" s="3" t="s">
        <v>205</v>
      </c>
      <c r="C4" s="3" t="s">
        <v>419</v>
      </c>
      <c r="D4" s="9" t="s">
        <v>420</v>
      </c>
      <c r="E4" s="4" t="s">
        <v>292</v>
      </c>
      <c r="F4" s="10" t="s">
        <v>295</v>
      </c>
      <c r="G4" s="11" t="s">
        <v>294</v>
      </c>
      <c r="H4" s="11" t="s">
        <v>415</v>
      </c>
      <c r="I4" s="11" t="s">
        <v>421</v>
      </c>
      <c r="J4" s="4">
        <v>1</v>
      </c>
      <c r="K4" s="23">
        <f>K6</f>
        <v>0.2602</v>
      </c>
      <c r="L4" s="9">
        <f>L6</f>
        <v>0.003</v>
      </c>
      <c r="M4" s="4">
        <v>1</v>
      </c>
      <c r="N4" s="24">
        <f t="shared" si="0"/>
        <v>0.75</v>
      </c>
      <c r="O4" s="25">
        <f>O32+O33+O34+O36+O41+O49</f>
        <v>65.6895353947647</v>
      </c>
      <c r="P4" s="25">
        <f t="shared" ref="P4:T4" si="2">P32+P33+P34+P36+P41+P49</f>
        <v>45.7938256679895</v>
      </c>
      <c r="Q4" s="25">
        <f t="shared" si="2"/>
        <v>2.72397842658076</v>
      </c>
      <c r="R4" s="25">
        <f t="shared" si="2"/>
        <v>1.90254503470216</v>
      </c>
      <c r="S4" s="25">
        <f t="shared" si="2"/>
        <v>0.343334506253001</v>
      </c>
      <c r="T4" s="25">
        <f t="shared" si="2"/>
        <v>0.240096314713359</v>
      </c>
      <c r="U4" s="4">
        <v>20</v>
      </c>
      <c r="V4" s="4">
        <v>2015</v>
      </c>
      <c r="W4" s="3" t="s">
        <v>417</v>
      </c>
      <c r="Y4" s="3" t="s">
        <v>422</v>
      </c>
      <c r="AG4" s="4"/>
    </row>
    <row r="5" spans="1:33">
      <c r="A5" s="3" t="s">
        <v>412</v>
      </c>
      <c r="B5" s="3" t="s">
        <v>233</v>
      </c>
      <c r="C5" s="3" t="s">
        <v>423</v>
      </c>
      <c r="D5" s="4" t="s">
        <v>424</v>
      </c>
      <c r="E5" s="4" t="s">
        <v>292</v>
      </c>
      <c r="F5" s="10" t="s">
        <v>295</v>
      </c>
      <c r="G5" s="11" t="s">
        <v>294</v>
      </c>
      <c r="H5" s="11" t="s">
        <v>415</v>
      </c>
      <c r="I5" s="11" t="s">
        <v>416</v>
      </c>
      <c r="J5" s="4">
        <v>1</v>
      </c>
      <c r="K5" s="26">
        <v>0.236</v>
      </c>
      <c r="L5" s="4">
        <v>0.003</v>
      </c>
      <c r="M5" s="4">
        <v>1</v>
      </c>
      <c r="N5" s="27">
        <v>0.75</v>
      </c>
      <c r="O5" s="28">
        <f>O3</f>
        <v>38.7130049443045</v>
      </c>
      <c r="P5" s="28">
        <f>P3</f>
        <v>27.393052082187</v>
      </c>
      <c r="Q5" s="28">
        <f t="shared" ref="Q5:T5" si="3">Q3</f>
        <v>2.02398119397593</v>
      </c>
      <c r="R5" s="28">
        <f t="shared" si="3"/>
        <v>1.42507479027975</v>
      </c>
      <c r="S5" s="28">
        <f t="shared" si="3"/>
        <v>0.947440990831614</v>
      </c>
      <c r="T5" s="28">
        <f t="shared" si="3"/>
        <v>0.652159187841526</v>
      </c>
      <c r="U5" s="4">
        <v>20</v>
      </c>
      <c r="V5" s="4">
        <v>2015</v>
      </c>
      <c r="W5" s="3" t="s">
        <v>417</v>
      </c>
      <c r="X5" s="3" t="s">
        <v>425</v>
      </c>
      <c r="Y5" s="3" t="s">
        <v>426</v>
      </c>
      <c r="AG5" s="4"/>
    </row>
    <row r="6" spans="1:33">
      <c r="A6" s="3" t="s">
        <v>412</v>
      </c>
      <c r="B6" s="3" t="s">
        <v>236</v>
      </c>
      <c r="C6" s="3" t="s">
        <v>427</v>
      </c>
      <c r="D6" s="12" t="s">
        <v>428</v>
      </c>
      <c r="E6" s="4" t="s">
        <v>292</v>
      </c>
      <c r="F6" s="10" t="s">
        <v>295</v>
      </c>
      <c r="G6" s="11" t="s">
        <v>294</v>
      </c>
      <c r="H6" s="11" t="s">
        <v>415</v>
      </c>
      <c r="I6" s="11" t="s">
        <v>421</v>
      </c>
      <c r="J6" s="4">
        <v>1</v>
      </c>
      <c r="K6" s="26">
        <v>0.2602</v>
      </c>
      <c r="L6" s="4">
        <v>0.003</v>
      </c>
      <c r="M6" s="4">
        <v>1</v>
      </c>
      <c r="N6" s="27">
        <v>0.75</v>
      </c>
      <c r="O6" s="28">
        <f>O4</f>
        <v>65.6895353947647</v>
      </c>
      <c r="P6" s="28">
        <f>P4</f>
        <v>45.7938256679895</v>
      </c>
      <c r="Q6" s="28">
        <f t="shared" ref="Q6:T6" si="4">Q4</f>
        <v>2.72397842658076</v>
      </c>
      <c r="R6" s="28">
        <f t="shared" si="4"/>
        <v>1.90254503470216</v>
      </c>
      <c r="S6" s="28">
        <f t="shared" si="4"/>
        <v>0.343334506253001</v>
      </c>
      <c r="T6" s="28">
        <f t="shared" si="4"/>
        <v>0.240096314713359</v>
      </c>
      <c r="U6" s="4">
        <v>20</v>
      </c>
      <c r="V6" s="4">
        <v>2015</v>
      </c>
      <c r="W6" s="3" t="s">
        <v>429</v>
      </c>
      <c r="X6" s="3" t="s">
        <v>425</v>
      </c>
      <c r="Y6" s="3" t="s">
        <v>430</v>
      </c>
      <c r="AG6" s="4"/>
    </row>
    <row r="7" spans="1:33">
      <c r="A7" s="3" t="s">
        <v>431</v>
      </c>
      <c r="B7" s="13" t="s">
        <v>237</v>
      </c>
      <c r="C7" s="3" t="s">
        <v>432</v>
      </c>
      <c r="D7" s="12" t="s">
        <v>433</v>
      </c>
      <c r="E7" s="4" t="s">
        <v>292</v>
      </c>
      <c r="F7" s="10" t="s">
        <v>295</v>
      </c>
      <c r="G7" s="11" t="s">
        <v>294</v>
      </c>
      <c r="H7" s="11"/>
      <c r="I7" s="11" t="s">
        <v>434</v>
      </c>
      <c r="J7" s="4">
        <v>1</v>
      </c>
      <c r="K7" s="26">
        <v>0.066</v>
      </c>
      <c r="M7" s="4">
        <v>1</v>
      </c>
      <c r="N7" s="27">
        <v>0.7</v>
      </c>
      <c r="O7" s="28">
        <f>O32+O33+O38</f>
        <v>34.0384408615258</v>
      </c>
      <c r="P7" s="28">
        <f>P32+P33+P38</f>
        <v>30.2906103369753</v>
      </c>
      <c r="Q7" s="28">
        <f t="shared" ref="Q7:T7" si="5">Q32+Q33+Q38</f>
        <v>1.78135170014138</v>
      </c>
      <c r="R7" s="28">
        <f t="shared" si="5"/>
        <v>1.56664731449208</v>
      </c>
      <c r="S7" s="28">
        <f t="shared" si="5"/>
        <v>0.360000020229396</v>
      </c>
      <c r="T7" s="28">
        <f t="shared" si="5"/>
        <v>0.315250132201588</v>
      </c>
      <c r="U7" s="4">
        <v>20</v>
      </c>
      <c r="V7" s="4">
        <v>2015</v>
      </c>
      <c r="W7" s="3" t="s">
        <v>429</v>
      </c>
      <c r="X7" s="3" t="s">
        <v>425</v>
      </c>
      <c r="Y7" s="3" t="s">
        <v>435</v>
      </c>
      <c r="AG7" s="4"/>
    </row>
    <row r="8" spans="1:33">
      <c r="A8" s="3" t="s">
        <v>431</v>
      </c>
      <c r="B8" s="3" t="s">
        <v>240</v>
      </c>
      <c r="C8" s="3" t="s">
        <v>436</v>
      </c>
      <c r="D8" s="12" t="s">
        <v>433</v>
      </c>
      <c r="E8" s="4" t="s">
        <v>292</v>
      </c>
      <c r="F8" s="10" t="s">
        <v>295</v>
      </c>
      <c r="G8" s="11" t="s">
        <v>294</v>
      </c>
      <c r="H8" s="11"/>
      <c r="I8" s="11" t="s">
        <v>437</v>
      </c>
      <c r="J8" s="4">
        <v>1</v>
      </c>
      <c r="K8" s="26">
        <v>0.066</v>
      </c>
      <c r="M8" s="4">
        <v>1</v>
      </c>
      <c r="N8" s="27">
        <v>0.7</v>
      </c>
      <c r="O8" s="28">
        <f>O7</f>
        <v>34.0384408615258</v>
      </c>
      <c r="P8" s="28">
        <f>P7</f>
        <v>30.2906103369753</v>
      </c>
      <c r="Q8" s="28">
        <f t="shared" ref="Q8:T8" si="6">Q7</f>
        <v>1.78135170014138</v>
      </c>
      <c r="R8" s="28">
        <f t="shared" si="6"/>
        <v>1.56664731449208</v>
      </c>
      <c r="S8" s="28">
        <f t="shared" si="6"/>
        <v>0.360000020229396</v>
      </c>
      <c r="T8" s="28">
        <f t="shared" si="6"/>
        <v>0.315250132201588</v>
      </c>
      <c r="U8" s="4">
        <v>20</v>
      </c>
      <c r="V8" s="4">
        <v>2015</v>
      </c>
      <c r="W8" s="3" t="s">
        <v>429</v>
      </c>
      <c r="X8" s="3" t="s">
        <v>425</v>
      </c>
      <c r="Y8" s="3" t="s">
        <v>435</v>
      </c>
      <c r="AG8" s="4"/>
    </row>
    <row r="9" spans="1:33">
      <c r="A9" s="3" t="s">
        <v>431</v>
      </c>
      <c r="B9" s="3" t="s">
        <v>241</v>
      </c>
      <c r="C9" s="3" t="s">
        <v>438</v>
      </c>
      <c r="D9" s="12" t="s">
        <v>439</v>
      </c>
      <c r="E9" s="4" t="s">
        <v>292</v>
      </c>
      <c r="F9" s="10" t="s">
        <v>295</v>
      </c>
      <c r="G9" s="11" t="s">
        <v>294</v>
      </c>
      <c r="H9" s="11"/>
      <c r="I9" s="11" t="s">
        <v>421</v>
      </c>
      <c r="J9" s="4">
        <v>1</v>
      </c>
      <c r="K9" s="26">
        <v>0.0902</v>
      </c>
      <c r="M9" s="4">
        <v>1</v>
      </c>
      <c r="N9" s="27">
        <v>0.7</v>
      </c>
      <c r="O9" s="28">
        <f>O32+O33+O38+O43</f>
        <v>80.5483137934968</v>
      </c>
      <c r="P9" s="28">
        <f>P32+P33+P38+P43</f>
        <v>62.01513632438</v>
      </c>
      <c r="Q9" s="28">
        <f t="shared" ref="Q9:T9" si="7">Q32+Q33+Q38+Q43</f>
        <v>5.78284963073464</v>
      </c>
      <c r="R9" s="28">
        <f t="shared" si="7"/>
        <v>4.2960812407755</v>
      </c>
      <c r="S9" s="28">
        <f t="shared" si="7"/>
        <v>0.549317120815002</v>
      </c>
      <c r="T9" s="28">
        <f t="shared" si="7"/>
        <v>0.444383903136052</v>
      </c>
      <c r="U9" s="4">
        <v>20</v>
      </c>
      <c r="V9" s="4">
        <v>2015</v>
      </c>
      <c r="W9" s="3" t="s">
        <v>429</v>
      </c>
      <c r="X9" s="3" t="s">
        <v>425</v>
      </c>
      <c r="Y9" s="3" t="s">
        <v>440</v>
      </c>
      <c r="AG9" s="4"/>
    </row>
    <row r="10" spans="1:33">
      <c r="A10" s="3" t="s">
        <v>431</v>
      </c>
      <c r="B10" s="3" t="s">
        <v>244</v>
      </c>
      <c r="C10" s="3" t="s">
        <v>441</v>
      </c>
      <c r="D10" s="14" t="s">
        <v>442</v>
      </c>
      <c r="E10" s="4" t="s">
        <v>292</v>
      </c>
      <c r="F10" s="10" t="s">
        <v>295</v>
      </c>
      <c r="G10" s="11" t="s">
        <v>294</v>
      </c>
      <c r="H10" s="11" t="s">
        <v>415</v>
      </c>
      <c r="I10" s="11" t="s">
        <v>421</v>
      </c>
      <c r="J10" s="4">
        <v>1</v>
      </c>
      <c r="K10" s="26">
        <v>0.07332</v>
      </c>
      <c r="L10" s="4">
        <v>0.003</v>
      </c>
      <c r="M10" s="4">
        <v>1</v>
      </c>
      <c r="N10" s="27">
        <v>0.8</v>
      </c>
      <c r="O10" s="25">
        <f>O32+O33+O36+O43+O47</f>
        <v>65.997865718856</v>
      </c>
      <c r="P10" s="25">
        <f t="shared" ref="P10:T10" si="8">P32+P33+P36+P43+P47</f>
        <v>47.1604723556564</v>
      </c>
      <c r="Q10" s="25">
        <f t="shared" si="8"/>
        <v>5.02041031618602</v>
      </c>
      <c r="R10" s="25">
        <f t="shared" si="8"/>
        <v>3.52888085838935</v>
      </c>
      <c r="S10" s="25">
        <f t="shared" si="8"/>
        <v>0.270052285355869</v>
      </c>
      <c r="T10" s="25">
        <f t="shared" si="8"/>
        <v>0.192808607600923</v>
      </c>
      <c r="U10" s="4">
        <v>20</v>
      </c>
      <c r="V10" s="4">
        <v>2015</v>
      </c>
      <c r="W10" s="3" t="s">
        <v>429</v>
      </c>
      <c r="Y10" s="3" t="s">
        <v>443</v>
      </c>
      <c r="AG10" s="4"/>
    </row>
    <row r="11" spans="1:33">
      <c r="A11" s="3" t="s">
        <v>431</v>
      </c>
      <c r="B11" s="3" t="s">
        <v>212</v>
      </c>
      <c r="C11" s="3" t="s">
        <v>444</v>
      </c>
      <c r="D11" s="14" t="s">
        <v>445</v>
      </c>
      <c r="E11" s="4" t="s">
        <v>292</v>
      </c>
      <c r="F11" s="10" t="s">
        <v>295</v>
      </c>
      <c r="G11" s="11" t="s">
        <v>294</v>
      </c>
      <c r="H11" s="11"/>
      <c r="I11" s="11" t="s">
        <v>437</v>
      </c>
      <c r="J11" s="4">
        <v>1</v>
      </c>
      <c r="K11" s="23">
        <f>K8</f>
        <v>0.066</v>
      </c>
      <c r="M11" s="4">
        <v>1</v>
      </c>
      <c r="N11" s="24">
        <f t="shared" ref="N11:N12" si="9">N8</f>
        <v>0.7</v>
      </c>
      <c r="O11" s="25">
        <f>O8</f>
        <v>34.0384408615258</v>
      </c>
      <c r="P11" s="25">
        <f>P8</f>
        <v>30.2906103369753</v>
      </c>
      <c r="Q11" s="25">
        <f t="shared" ref="Q11:T11" si="10">Q8</f>
        <v>1.78135170014138</v>
      </c>
      <c r="R11" s="25">
        <f t="shared" si="10"/>
        <v>1.56664731449208</v>
      </c>
      <c r="S11" s="25">
        <f t="shared" si="10"/>
        <v>0.360000020229396</v>
      </c>
      <c r="T11" s="25">
        <f t="shared" si="10"/>
        <v>0.315250132201588</v>
      </c>
      <c r="U11" s="4">
        <v>20</v>
      </c>
      <c r="V11" s="4">
        <v>2015</v>
      </c>
      <c r="W11" s="3" t="s">
        <v>429</v>
      </c>
      <c r="Y11" s="3" t="s">
        <v>446</v>
      </c>
      <c r="AG11" s="4"/>
    </row>
    <row r="12" spans="1:33">
      <c r="A12" s="3" t="s">
        <v>431</v>
      </c>
      <c r="B12" s="3" t="s">
        <v>213</v>
      </c>
      <c r="C12" s="3" t="s">
        <v>447</v>
      </c>
      <c r="D12" s="9" t="s">
        <v>448</v>
      </c>
      <c r="E12" s="4" t="s">
        <v>292</v>
      </c>
      <c r="F12" s="10" t="s">
        <v>295</v>
      </c>
      <c r="G12" s="11" t="s">
        <v>294</v>
      </c>
      <c r="H12" s="11"/>
      <c r="I12" s="11" t="s">
        <v>421</v>
      </c>
      <c r="J12" s="4">
        <v>1</v>
      </c>
      <c r="K12" s="23">
        <f>K9</f>
        <v>0.0902</v>
      </c>
      <c r="M12" s="4">
        <v>1</v>
      </c>
      <c r="N12" s="24">
        <f t="shared" si="9"/>
        <v>0.7</v>
      </c>
      <c r="O12" s="25">
        <f>O9</f>
        <v>80.5483137934968</v>
      </c>
      <c r="P12" s="25">
        <f>P9</f>
        <v>62.01513632438</v>
      </c>
      <c r="Q12" s="25">
        <f t="shared" ref="Q12:T12" si="11">Q9</f>
        <v>5.78284963073464</v>
      </c>
      <c r="R12" s="25">
        <f t="shared" si="11"/>
        <v>4.2960812407755</v>
      </c>
      <c r="S12" s="25">
        <f t="shared" si="11"/>
        <v>0.549317120815002</v>
      </c>
      <c r="T12" s="25">
        <f t="shared" si="11"/>
        <v>0.444383903136052</v>
      </c>
      <c r="U12" s="4">
        <v>20</v>
      </c>
      <c r="V12" s="4">
        <v>2015</v>
      </c>
      <c r="W12" s="3" t="s">
        <v>429</v>
      </c>
      <c r="Y12" s="3" t="s">
        <v>449</v>
      </c>
      <c r="AG12" s="4"/>
    </row>
    <row r="13" spans="1:33">
      <c r="A13" s="3" t="s">
        <v>431</v>
      </c>
      <c r="B13" s="15" t="s">
        <v>246</v>
      </c>
      <c r="C13" s="3" t="s">
        <v>450</v>
      </c>
      <c r="D13" s="14" t="s">
        <v>451</v>
      </c>
      <c r="E13" s="4" t="s">
        <v>292</v>
      </c>
      <c r="F13" s="11" t="s">
        <v>324</v>
      </c>
      <c r="G13" s="10" t="s">
        <v>295</v>
      </c>
      <c r="H13" s="11" t="s">
        <v>294</v>
      </c>
      <c r="I13" s="10" t="s">
        <v>452</v>
      </c>
      <c r="J13" s="4">
        <v>0.75</v>
      </c>
      <c r="K13" s="26">
        <v>0.15</v>
      </c>
      <c r="L13" s="23">
        <f>K9</f>
        <v>0.0902</v>
      </c>
      <c r="M13" s="4">
        <v>1</v>
      </c>
      <c r="N13" s="27">
        <v>0.7</v>
      </c>
      <c r="O13" s="25">
        <f>O32+O33</f>
        <v>5.87452918152583</v>
      </c>
      <c r="P13" s="25">
        <f>P32+P33</f>
        <v>4.91919401571727</v>
      </c>
      <c r="Q13" s="25">
        <f t="shared" ref="Q13:T13" si="12">Q32+Q33</f>
        <v>0.373156116141375</v>
      </c>
      <c r="R13" s="25">
        <f t="shared" si="12"/>
        <v>0.298076498429181</v>
      </c>
      <c r="S13" s="25">
        <f t="shared" si="12"/>
        <v>0.0783609034293958</v>
      </c>
      <c r="T13" s="25">
        <f t="shared" si="12"/>
        <v>0.0615359689890075</v>
      </c>
      <c r="U13" s="4">
        <v>20</v>
      </c>
      <c r="V13" s="4">
        <v>2015</v>
      </c>
      <c r="W13" s="3" t="s">
        <v>429</v>
      </c>
      <c r="Y13" s="3" t="s">
        <v>453</v>
      </c>
      <c r="AG13" s="4"/>
    </row>
    <row r="14" spans="1:33">
      <c r="A14" s="3" t="s">
        <v>431</v>
      </c>
      <c r="B14" s="15" t="s">
        <v>248</v>
      </c>
      <c r="C14" s="3" t="s">
        <v>454</v>
      </c>
      <c r="D14" s="14" t="s">
        <v>451</v>
      </c>
      <c r="E14" s="4" t="s">
        <v>292</v>
      </c>
      <c r="F14" s="11" t="s">
        <v>324</v>
      </c>
      <c r="G14" s="10" t="s">
        <v>295</v>
      </c>
      <c r="H14" s="11" t="s">
        <v>294</v>
      </c>
      <c r="I14" s="10" t="s">
        <v>455</v>
      </c>
      <c r="J14" s="4">
        <v>0.75</v>
      </c>
      <c r="K14" s="26">
        <v>0.15</v>
      </c>
      <c r="L14" s="9">
        <f>L13</f>
        <v>0.0902</v>
      </c>
      <c r="M14" s="4">
        <v>1</v>
      </c>
      <c r="N14" s="27">
        <v>0.7</v>
      </c>
      <c r="O14" s="25">
        <f t="shared" ref="O14:P19" si="13">O13</f>
        <v>5.87452918152583</v>
      </c>
      <c r="P14" s="25">
        <f t="shared" si="13"/>
        <v>4.91919401571727</v>
      </c>
      <c r="Q14" s="25">
        <f t="shared" ref="Q14:T19" si="14">Q13</f>
        <v>0.373156116141375</v>
      </c>
      <c r="R14" s="25">
        <f t="shared" si="14"/>
        <v>0.298076498429181</v>
      </c>
      <c r="S14" s="25">
        <f t="shared" si="14"/>
        <v>0.0783609034293958</v>
      </c>
      <c r="T14" s="25">
        <f t="shared" si="14"/>
        <v>0.0615359689890075</v>
      </c>
      <c r="U14" s="4">
        <v>20</v>
      </c>
      <c r="V14" s="4">
        <v>2015</v>
      </c>
      <c r="W14" s="3" t="s">
        <v>429</v>
      </c>
      <c r="Y14" s="3" t="s">
        <v>453</v>
      </c>
      <c r="AG14" s="4"/>
    </row>
    <row r="15" spans="1:33">
      <c r="A15" s="3" t="s">
        <v>431</v>
      </c>
      <c r="B15" s="15" t="s">
        <v>249</v>
      </c>
      <c r="C15" s="3" t="s">
        <v>456</v>
      </c>
      <c r="D15" s="14" t="s">
        <v>451</v>
      </c>
      <c r="E15" s="4" t="s">
        <v>292</v>
      </c>
      <c r="F15" s="11" t="s">
        <v>324</v>
      </c>
      <c r="G15" s="10" t="s">
        <v>295</v>
      </c>
      <c r="H15" s="11" t="s">
        <v>294</v>
      </c>
      <c r="I15" s="10" t="s">
        <v>457</v>
      </c>
      <c r="J15" s="4">
        <v>0.75</v>
      </c>
      <c r="K15" s="26">
        <v>0.15</v>
      </c>
      <c r="L15" s="9">
        <f t="shared" ref="L15:L19" si="15">L14</f>
        <v>0.0902</v>
      </c>
      <c r="M15" s="4">
        <v>1</v>
      </c>
      <c r="N15" s="27">
        <v>0.7</v>
      </c>
      <c r="O15" s="25">
        <f t="shared" si="13"/>
        <v>5.87452918152583</v>
      </c>
      <c r="P15" s="25">
        <f t="shared" si="13"/>
        <v>4.91919401571727</v>
      </c>
      <c r="Q15" s="25">
        <f t="shared" si="14"/>
        <v>0.373156116141375</v>
      </c>
      <c r="R15" s="25">
        <f t="shared" si="14"/>
        <v>0.298076498429181</v>
      </c>
      <c r="S15" s="25">
        <f t="shared" si="14"/>
        <v>0.0783609034293958</v>
      </c>
      <c r="T15" s="25">
        <f t="shared" si="14"/>
        <v>0.0615359689890075</v>
      </c>
      <c r="U15" s="4">
        <v>20</v>
      </c>
      <c r="V15" s="4">
        <v>2015</v>
      </c>
      <c r="W15" s="3" t="s">
        <v>429</v>
      </c>
      <c r="Y15" s="3" t="s">
        <v>453</v>
      </c>
      <c r="AG15" s="4"/>
    </row>
    <row r="16" spans="1:33">
      <c r="A16" s="3" t="s">
        <v>431</v>
      </c>
      <c r="B16" s="15" t="s">
        <v>251</v>
      </c>
      <c r="C16" s="3" t="s">
        <v>458</v>
      </c>
      <c r="D16" s="14" t="s">
        <v>451</v>
      </c>
      <c r="E16" s="4" t="s">
        <v>292</v>
      </c>
      <c r="F16" s="11" t="s">
        <v>324</v>
      </c>
      <c r="G16" s="10" t="s">
        <v>295</v>
      </c>
      <c r="H16" s="11" t="s">
        <v>294</v>
      </c>
      <c r="I16" s="10" t="s">
        <v>459</v>
      </c>
      <c r="J16" s="4">
        <v>0.75</v>
      </c>
      <c r="K16" s="26">
        <v>0.15</v>
      </c>
      <c r="L16" s="9">
        <f t="shared" si="15"/>
        <v>0.0902</v>
      </c>
      <c r="M16" s="4">
        <v>1</v>
      </c>
      <c r="N16" s="27">
        <v>0.7</v>
      </c>
      <c r="O16" s="25">
        <f t="shared" si="13"/>
        <v>5.87452918152583</v>
      </c>
      <c r="P16" s="25">
        <f t="shared" si="13"/>
        <v>4.91919401571727</v>
      </c>
      <c r="Q16" s="25">
        <f t="shared" si="14"/>
        <v>0.373156116141375</v>
      </c>
      <c r="R16" s="25">
        <f t="shared" si="14"/>
        <v>0.298076498429181</v>
      </c>
      <c r="S16" s="25">
        <f t="shared" si="14"/>
        <v>0.0783609034293958</v>
      </c>
      <c r="T16" s="25">
        <f t="shared" si="14"/>
        <v>0.0615359689890075</v>
      </c>
      <c r="U16" s="4">
        <v>20</v>
      </c>
      <c r="V16" s="4">
        <v>2015</v>
      </c>
      <c r="W16" s="3" t="s">
        <v>429</v>
      </c>
      <c r="Y16" s="3" t="s">
        <v>453</v>
      </c>
      <c r="AG16" s="4"/>
    </row>
    <row r="17" spans="1:33">
      <c r="A17" s="3" t="s">
        <v>431</v>
      </c>
      <c r="B17" s="15" t="s">
        <v>252</v>
      </c>
      <c r="C17" s="3" t="s">
        <v>460</v>
      </c>
      <c r="D17" s="14" t="s">
        <v>451</v>
      </c>
      <c r="E17" s="4" t="s">
        <v>292</v>
      </c>
      <c r="F17" s="11" t="s">
        <v>324</v>
      </c>
      <c r="G17" s="10" t="s">
        <v>295</v>
      </c>
      <c r="H17" s="11" t="s">
        <v>294</v>
      </c>
      <c r="I17" s="10" t="s">
        <v>461</v>
      </c>
      <c r="J17" s="4">
        <v>0.75</v>
      </c>
      <c r="K17" s="26">
        <v>0.15</v>
      </c>
      <c r="L17" s="9">
        <f t="shared" si="15"/>
        <v>0.0902</v>
      </c>
      <c r="M17" s="4">
        <v>1</v>
      </c>
      <c r="N17" s="27">
        <v>0.7</v>
      </c>
      <c r="O17" s="25">
        <f t="shared" si="13"/>
        <v>5.87452918152583</v>
      </c>
      <c r="P17" s="25">
        <f t="shared" si="13"/>
        <v>4.91919401571727</v>
      </c>
      <c r="Q17" s="25">
        <f t="shared" si="14"/>
        <v>0.373156116141375</v>
      </c>
      <c r="R17" s="25">
        <f t="shared" si="14"/>
        <v>0.298076498429181</v>
      </c>
      <c r="S17" s="25">
        <f t="shared" si="14"/>
        <v>0.0783609034293958</v>
      </c>
      <c r="T17" s="25">
        <f t="shared" si="14"/>
        <v>0.0615359689890075</v>
      </c>
      <c r="U17" s="4">
        <v>20</v>
      </c>
      <c r="V17" s="4">
        <v>2015</v>
      </c>
      <c r="W17" s="3" t="s">
        <v>429</v>
      </c>
      <c r="Y17" s="3" t="s">
        <v>453</v>
      </c>
      <c r="AG17" s="4"/>
    </row>
    <row r="18" spans="1:33">
      <c r="A18" s="3" t="s">
        <v>431</v>
      </c>
      <c r="B18" s="15" t="s">
        <v>254</v>
      </c>
      <c r="C18" s="3" t="s">
        <v>462</v>
      </c>
      <c r="D18" s="14" t="s">
        <v>451</v>
      </c>
      <c r="E18" s="4" t="s">
        <v>292</v>
      </c>
      <c r="F18" s="11" t="s">
        <v>324</v>
      </c>
      <c r="G18" s="10" t="s">
        <v>295</v>
      </c>
      <c r="H18" s="11" t="s">
        <v>294</v>
      </c>
      <c r="I18" s="10" t="s">
        <v>463</v>
      </c>
      <c r="J18" s="4">
        <v>0.75</v>
      </c>
      <c r="K18" s="26">
        <v>0.15</v>
      </c>
      <c r="L18" s="9">
        <f t="shared" si="15"/>
        <v>0.0902</v>
      </c>
      <c r="M18" s="4">
        <v>1</v>
      </c>
      <c r="N18" s="27">
        <v>0.7</v>
      </c>
      <c r="O18" s="25">
        <f t="shared" si="13"/>
        <v>5.87452918152583</v>
      </c>
      <c r="P18" s="25">
        <f t="shared" si="13"/>
        <v>4.91919401571727</v>
      </c>
      <c r="Q18" s="25">
        <f t="shared" si="14"/>
        <v>0.373156116141375</v>
      </c>
      <c r="R18" s="25">
        <f t="shared" si="14"/>
        <v>0.298076498429181</v>
      </c>
      <c r="S18" s="25">
        <f t="shared" si="14"/>
        <v>0.0783609034293958</v>
      </c>
      <c r="T18" s="25">
        <f t="shared" si="14"/>
        <v>0.0615359689890075</v>
      </c>
      <c r="U18" s="4">
        <v>20</v>
      </c>
      <c r="V18" s="4">
        <v>2015</v>
      </c>
      <c r="W18" s="3" t="s">
        <v>429</v>
      </c>
      <c r="Y18" s="3" t="s">
        <v>453</v>
      </c>
      <c r="AG18" s="4"/>
    </row>
    <row r="19" spans="1:33">
      <c r="A19" s="3" t="s">
        <v>431</v>
      </c>
      <c r="B19" s="15" t="s">
        <v>256</v>
      </c>
      <c r="C19" s="3" t="s">
        <v>464</v>
      </c>
      <c r="D19" s="14" t="s">
        <v>451</v>
      </c>
      <c r="E19" s="4" t="s">
        <v>292</v>
      </c>
      <c r="F19" s="11" t="s">
        <v>324</v>
      </c>
      <c r="G19" s="10" t="s">
        <v>295</v>
      </c>
      <c r="H19" s="11" t="s">
        <v>294</v>
      </c>
      <c r="I19" s="10" t="s">
        <v>465</v>
      </c>
      <c r="J19" s="4">
        <v>0.75</v>
      </c>
      <c r="K19" s="26">
        <v>0.15</v>
      </c>
      <c r="L19" s="9">
        <f t="shared" si="15"/>
        <v>0.0902</v>
      </c>
      <c r="M19" s="4">
        <v>1</v>
      </c>
      <c r="N19" s="27">
        <v>0.7</v>
      </c>
      <c r="O19" s="25">
        <f t="shared" si="13"/>
        <v>5.87452918152583</v>
      </c>
      <c r="P19" s="25">
        <f t="shared" si="13"/>
        <v>4.91919401571727</v>
      </c>
      <c r="Q19" s="25">
        <f t="shared" si="14"/>
        <v>0.373156116141375</v>
      </c>
      <c r="R19" s="25">
        <f t="shared" si="14"/>
        <v>0.298076498429181</v>
      </c>
      <c r="S19" s="25">
        <f t="shared" si="14"/>
        <v>0.0783609034293958</v>
      </c>
      <c r="T19" s="25">
        <f t="shared" si="14"/>
        <v>0.0615359689890075</v>
      </c>
      <c r="U19" s="4">
        <v>20</v>
      </c>
      <c r="V19" s="4">
        <v>2015</v>
      </c>
      <c r="W19" s="3" t="s">
        <v>429</v>
      </c>
      <c r="Y19" s="3" t="s">
        <v>453</v>
      </c>
      <c r="AG19" s="4"/>
    </row>
    <row r="20" spans="1:33">
      <c r="A20" s="3" t="s">
        <v>466</v>
      </c>
      <c r="B20" s="3" t="s">
        <v>257</v>
      </c>
      <c r="C20" s="3" t="s">
        <v>467</v>
      </c>
      <c r="D20" s="14" t="s">
        <v>468</v>
      </c>
      <c r="E20" s="4" t="s">
        <v>311</v>
      </c>
      <c r="F20" s="10" t="s">
        <v>295</v>
      </c>
      <c r="G20" s="11" t="s">
        <v>294</v>
      </c>
      <c r="H20" s="11"/>
      <c r="I20" s="11" t="s">
        <v>437</v>
      </c>
      <c r="J20" s="4">
        <v>1</v>
      </c>
      <c r="K20" s="26">
        <v>0</v>
      </c>
      <c r="M20" s="4">
        <v>1</v>
      </c>
      <c r="N20" s="27">
        <v>0.7</v>
      </c>
      <c r="O20" s="25">
        <f>O38+O48</f>
        <v>51.8385860004907</v>
      </c>
      <c r="P20" s="25">
        <f t="shared" ref="P20:T20" si="16">P38+P48</f>
        <v>43.5777709321566</v>
      </c>
      <c r="Q20" s="25">
        <f t="shared" si="16"/>
        <v>2.49723060274257</v>
      </c>
      <c r="R20" s="25">
        <f t="shared" si="16"/>
        <v>2.10606312816424</v>
      </c>
      <c r="S20" s="25">
        <f t="shared" si="16"/>
        <v>0.2816391168</v>
      </c>
      <c r="T20" s="25">
        <f t="shared" si="16"/>
        <v>0.25371416321258</v>
      </c>
      <c r="U20" s="4">
        <v>20</v>
      </c>
      <c r="V20" s="4">
        <v>2015</v>
      </c>
      <c r="W20" s="3" t="s">
        <v>429</v>
      </c>
      <c r="Y20" s="3" t="s">
        <v>469</v>
      </c>
      <c r="AG20" s="4"/>
    </row>
    <row r="21" spans="1:33">
      <c r="A21" s="3" t="s">
        <v>466</v>
      </c>
      <c r="B21" s="3" t="s">
        <v>260</v>
      </c>
      <c r="C21" s="3" t="s">
        <v>470</v>
      </c>
      <c r="D21" s="14" t="s">
        <v>471</v>
      </c>
      <c r="E21" s="4" t="s">
        <v>311</v>
      </c>
      <c r="F21" s="10" t="s">
        <v>295</v>
      </c>
      <c r="G21" s="11" t="s">
        <v>294</v>
      </c>
      <c r="H21" s="11"/>
      <c r="I21" s="11" t="s">
        <v>416</v>
      </c>
      <c r="J21" s="4">
        <v>1</v>
      </c>
      <c r="K21" s="26">
        <v>0.452</v>
      </c>
      <c r="M21" s="4">
        <v>1</v>
      </c>
      <c r="N21" s="27">
        <v>0.7</v>
      </c>
      <c r="O21" s="25">
        <f>O35+O40+O48</f>
        <v>144.836029779983</v>
      </c>
      <c r="P21" s="25">
        <f t="shared" ref="P21:T21" si="17">P35+P40+P48</f>
        <v>98.9260833428329</v>
      </c>
      <c r="Q21" s="25">
        <f t="shared" si="17"/>
        <v>8.98792126091444</v>
      </c>
      <c r="R21" s="25">
        <f t="shared" si="17"/>
        <v>6.09061061608832</v>
      </c>
      <c r="S21" s="25">
        <f t="shared" si="17"/>
        <v>1.78407793279814</v>
      </c>
      <c r="T21" s="25">
        <f t="shared" si="17"/>
        <v>1.19767698331282</v>
      </c>
      <c r="U21" s="4">
        <v>20</v>
      </c>
      <c r="V21" s="4">
        <v>2015</v>
      </c>
      <c r="W21" s="3" t="s">
        <v>429</v>
      </c>
      <c r="Y21" s="3" t="s">
        <v>472</v>
      </c>
      <c r="AG21" s="4"/>
    </row>
    <row r="22" spans="1:33">
      <c r="A22" s="3" t="s">
        <v>466</v>
      </c>
      <c r="B22" s="3" t="s">
        <v>261</v>
      </c>
      <c r="C22" s="3" t="s">
        <v>473</v>
      </c>
      <c r="D22" s="14" t="s">
        <v>474</v>
      </c>
      <c r="E22" s="4" t="s">
        <v>311</v>
      </c>
      <c r="F22" s="10" t="s">
        <v>295</v>
      </c>
      <c r="G22" s="11" t="s">
        <v>294</v>
      </c>
      <c r="H22" s="11"/>
      <c r="I22" s="11" t="s">
        <v>421</v>
      </c>
      <c r="J22" s="4">
        <v>1</v>
      </c>
      <c r="K22" s="26">
        <v>0.125</v>
      </c>
      <c r="M22" s="4">
        <v>1</v>
      </c>
      <c r="N22" s="27">
        <v>0.7</v>
      </c>
      <c r="O22" s="25">
        <f>O43+O48</f>
        <v>70.1845472524617</v>
      </c>
      <c r="P22" s="25">
        <f t="shared" ref="P22:T22" si="18">P43+P48</f>
        <v>49.9308805983033</v>
      </c>
      <c r="Q22" s="25">
        <f t="shared" si="18"/>
        <v>5.09053294933584</v>
      </c>
      <c r="R22" s="25">
        <f t="shared" si="18"/>
        <v>3.56692623838475</v>
      </c>
      <c r="S22" s="25">
        <f t="shared" si="18"/>
        <v>0.189317100585606</v>
      </c>
      <c r="T22" s="25">
        <f t="shared" si="18"/>
        <v>0.129133770934464</v>
      </c>
      <c r="U22" s="4">
        <v>20</v>
      </c>
      <c r="V22" s="4">
        <v>2015</v>
      </c>
      <c r="W22" s="3" t="s">
        <v>429</v>
      </c>
      <c r="Y22" s="3" t="s">
        <v>475</v>
      </c>
      <c r="AG22" s="4"/>
    </row>
    <row r="26" spans="2:3">
      <c r="B26" s="16"/>
      <c r="C26" s="16"/>
    </row>
    <row r="28" spans="13:20">
      <c r="M28" s="29" t="s">
        <v>476</v>
      </c>
      <c r="N28" s="29"/>
      <c r="O28" s="29"/>
      <c r="P28" s="29" t="s">
        <v>477</v>
      </c>
      <c r="Q28" s="29"/>
      <c r="R28" s="29"/>
      <c r="S28" s="29"/>
      <c r="T28" s="29"/>
    </row>
    <row r="30" spans="2:30">
      <c r="B30" s="17" t="s">
        <v>478</v>
      </c>
      <c r="C30" s="18" t="s">
        <v>268</v>
      </c>
      <c r="M30" s="29"/>
      <c r="N30" s="29"/>
      <c r="O30" s="29" t="s">
        <v>479</v>
      </c>
      <c r="P30" s="29"/>
      <c r="Q30" s="29" t="s">
        <v>480</v>
      </c>
      <c r="R30" s="29"/>
      <c r="S30" s="29" t="s">
        <v>481</v>
      </c>
      <c r="T30" s="29"/>
      <c r="W30" s="29"/>
      <c r="X30" s="29"/>
      <c r="Y30" s="29"/>
      <c r="Z30" s="29"/>
      <c r="AA30" s="29"/>
      <c r="AB30" s="29"/>
      <c r="AC30" s="29"/>
      <c r="AD30" s="29"/>
    </row>
    <row r="31" spans="2:20">
      <c r="B31" s="19" t="s">
        <v>482</v>
      </c>
      <c r="C31" s="20" t="s">
        <v>483</v>
      </c>
      <c r="M31" s="29"/>
      <c r="N31" s="29"/>
      <c r="O31" s="29">
        <v>2012</v>
      </c>
      <c r="P31" s="29">
        <v>2025</v>
      </c>
      <c r="Q31" s="29">
        <v>2012</v>
      </c>
      <c r="R31" s="29">
        <v>2025</v>
      </c>
      <c r="S31" s="29">
        <v>2012</v>
      </c>
      <c r="T31" s="29">
        <v>2025</v>
      </c>
    </row>
    <row r="32" spans="2:30">
      <c r="B32" s="19" t="s">
        <v>484</v>
      </c>
      <c r="C32" s="20" t="s">
        <v>485</v>
      </c>
      <c r="M32" s="29" t="s">
        <v>482</v>
      </c>
      <c r="N32" s="29" t="s">
        <v>486</v>
      </c>
      <c r="O32" s="29">
        <v>1.37309281298962</v>
      </c>
      <c r="P32" s="29">
        <v>0.864082018228435</v>
      </c>
      <c r="Q32" s="29">
        <v>0.196156116141375</v>
      </c>
      <c r="R32" s="29">
        <v>0.123440288318348</v>
      </c>
      <c r="S32" s="29">
        <v>0.0333465397440337</v>
      </c>
      <c r="T32" s="29">
        <v>0.0209848490141191</v>
      </c>
      <c r="W32" s="29"/>
      <c r="X32" s="29"/>
      <c r="Y32" s="29"/>
      <c r="Z32" s="29"/>
      <c r="AA32" s="29"/>
      <c r="AB32" s="29"/>
      <c r="AC32" s="29"/>
      <c r="AD32" s="29"/>
    </row>
    <row r="33" spans="2:30">
      <c r="B33" s="19" t="s">
        <v>487</v>
      </c>
      <c r="C33" s="20" t="s">
        <v>488</v>
      </c>
      <c r="M33" s="29" t="s">
        <v>484</v>
      </c>
      <c r="N33" s="29" t="s">
        <v>489</v>
      </c>
      <c r="O33" s="29">
        <v>4.50143636853621</v>
      </c>
      <c r="P33" s="29">
        <v>4.05511199748883</v>
      </c>
      <c r="Q33" s="29">
        <v>0.177</v>
      </c>
      <c r="R33" s="29">
        <v>0.174636210110833</v>
      </c>
      <c r="S33" s="29">
        <v>0.0450143636853621</v>
      </c>
      <c r="T33" s="29">
        <v>0.0405511199748883</v>
      </c>
      <c r="W33" s="29"/>
      <c r="X33" s="29"/>
      <c r="Y33" s="29"/>
      <c r="Z33" s="29"/>
      <c r="AA33" s="29"/>
      <c r="AB33" s="29"/>
      <c r="AC33" s="29"/>
      <c r="AD33" s="29"/>
    </row>
    <row r="34" spans="2:30">
      <c r="B34" s="19" t="s">
        <v>490</v>
      </c>
      <c r="C34" s="20" t="s">
        <v>491</v>
      </c>
      <c r="M34" s="29" t="s">
        <v>487</v>
      </c>
      <c r="N34" s="29" t="s">
        <v>492</v>
      </c>
      <c r="O34" s="29">
        <v>14.9571542402738</v>
      </c>
      <c r="P34" s="29">
        <v>9.9324885674634</v>
      </c>
      <c r="Q34" s="29">
        <v>1.04700079681916</v>
      </c>
      <c r="R34" s="29">
        <v>0.695274199722438</v>
      </c>
      <c r="S34" s="29">
        <v>0.149571542402738</v>
      </c>
      <c r="T34" s="29">
        <v>0.099324885674634</v>
      </c>
      <c r="W34" s="29"/>
      <c r="X34" s="29"/>
      <c r="Y34" s="29"/>
      <c r="Z34" s="29"/>
      <c r="AA34" s="29"/>
      <c r="AB34" s="29"/>
      <c r="AC34" s="29"/>
      <c r="AD34" s="29"/>
    </row>
    <row r="35" spans="2:30">
      <c r="B35" s="19" t="s">
        <v>493</v>
      </c>
      <c r="C35" s="20" t="s">
        <v>494</v>
      </c>
      <c r="M35" s="29" t="s">
        <v>490</v>
      </c>
      <c r="N35" s="29" t="s">
        <v>495</v>
      </c>
      <c r="O35" s="29">
        <v>106.694366913953</v>
      </c>
      <c r="P35" s="29">
        <v>70.8517517812389</v>
      </c>
      <c r="Q35" s="29">
        <v>7.4686056839767</v>
      </c>
      <c r="R35" s="29">
        <v>4.95962262468672</v>
      </c>
      <c r="S35" s="29">
        <v>1.06694366913953</v>
      </c>
      <c r="T35" s="29">
        <v>0.708517517812389</v>
      </c>
      <c r="W35" s="29"/>
      <c r="X35" s="29"/>
      <c r="Y35" s="29"/>
      <c r="Z35" s="29"/>
      <c r="AA35" s="29"/>
      <c r="AB35" s="29"/>
      <c r="AC35" s="29"/>
      <c r="AD35" s="29"/>
    </row>
    <row r="36" spans="2:30">
      <c r="B36" s="19" t="s">
        <v>496</v>
      </c>
      <c r="C36" s="20" t="s">
        <v>497</v>
      </c>
      <c r="M36" s="29" t="s">
        <v>498</v>
      </c>
      <c r="N36" s="29" t="s">
        <v>499</v>
      </c>
      <c r="O36" s="29">
        <v>0.36179525194168</v>
      </c>
      <c r="P36" s="29">
        <v>0.325922693706828</v>
      </c>
      <c r="Q36" s="29">
        <v>0.036179525194168</v>
      </c>
      <c r="R36" s="29">
        <v>0.0325922693706828</v>
      </c>
      <c r="S36" s="29">
        <v>0.00237428134086728</v>
      </c>
      <c r="T36" s="29">
        <v>0.00213886767745106</v>
      </c>
      <c r="W36" s="29"/>
      <c r="X36" s="29"/>
      <c r="Y36" s="29"/>
      <c r="Z36" s="29"/>
      <c r="AA36" s="29"/>
      <c r="AB36" s="29"/>
      <c r="AC36" s="29"/>
      <c r="AD36" s="29"/>
    </row>
    <row r="37" spans="2:30">
      <c r="B37" s="19" t="s">
        <v>500</v>
      </c>
      <c r="C37" s="20" t="s">
        <v>501</v>
      </c>
      <c r="W37" s="29"/>
      <c r="X37" s="29"/>
      <c r="Y37" s="29"/>
      <c r="Z37" s="29"/>
      <c r="AA37" s="29"/>
      <c r="AB37" s="29"/>
      <c r="AC37" s="29"/>
      <c r="AD37" s="29"/>
    </row>
    <row r="38" spans="2:30">
      <c r="B38" s="19" t="s">
        <v>502</v>
      </c>
      <c r="C38" s="20" t="s">
        <v>503</v>
      </c>
      <c r="M38" s="29" t="s">
        <v>504</v>
      </c>
      <c r="N38" s="29" t="s">
        <v>505</v>
      </c>
      <c r="O38" s="29">
        <v>28.16391168</v>
      </c>
      <c r="P38" s="29">
        <v>25.371416321258</v>
      </c>
      <c r="Q38" s="29">
        <v>1.408195584</v>
      </c>
      <c r="R38" s="29">
        <v>1.2685708160629</v>
      </c>
      <c r="S38" s="29">
        <v>0.2816391168</v>
      </c>
      <c r="T38" s="29">
        <v>0.25371416321258</v>
      </c>
      <c r="W38" s="29"/>
      <c r="X38" s="29"/>
      <c r="Y38" s="29"/>
      <c r="Z38" s="29"/>
      <c r="AA38" s="29"/>
      <c r="AB38" s="29"/>
      <c r="AC38" s="29"/>
      <c r="AD38" s="29"/>
    </row>
    <row r="39" spans="2:3">
      <c r="B39" s="19" t="s">
        <v>506</v>
      </c>
      <c r="C39" s="20" t="s">
        <v>507</v>
      </c>
    </row>
    <row r="40" spans="2:30">
      <c r="B40" s="19" t="s">
        <v>508</v>
      </c>
      <c r="C40" s="20" t="s">
        <v>509</v>
      </c>
      <c r="M40" s="29" t="s">
        <v>510</v>
      </c>
      <c r="N40" s="29" t="s">
        <v>511</v>
      </c>
      <c r="O40" s="29">
        <v>14.4669885455398</v>
      </c>
      <c r="P40" s="29">
        <v>9.86797695069541</v>
      </c>
      <c r="Q40" s="29">
        <v>0.430280558195168</v>
      </c>
      <c r="R40" s="29">
        <v>0.29349567930026</v>
      </c>
      <c r="S40" s="29">
        <v>0.717134263658613</v>
      </c>
      <c r="T40" s="29">
        <v>0.489159465500434</v>
      </c>
      <c r="W40" s="29"/>
      <c r="X40" s="29"/>
      <c r="Y40" s="29"/>
      <c r="Z40" s="29"/>
      <c r="AA40" s="29"/>
      <c r="AB40" s="29"/>
      <c r="AC40" s="29"/>
      <c r="AD40" s="29"/>
    </row>
    <row r="41" spans="2:20">
      <c r="B41" s="19" t="s">
        <v>498</v>
      </c>
      <c r="C41" s="20" t="s">
        <v>512</v>
      </c>
      <c r="M41" s="29" t="s">
        <v>513</v>
      </c>
      <c r="N41" s="29" t="s">
        <v>514</v>
      </c>
      <c r="O41" s="29">
        <v>41.443518996</v>
      </c>
      <c r="P41" s="29">
        <v>28.2687505364979</v>
      </c>
      <c r="Q41" s="29">
        <v>1.1302777908</v>
      </c>
      <c r="R41" s="29">
        <v>0.770965923722669</v>
      </c>
      <c r="S41" s="29">
        <v>0.11302777908</v>
      </c>
      <c r="T41" s="29">
        <v>0.0770965923722669</v>
      </c>
    </row>
    <row r="42" spans="2:30">
      <c r="B42" s="19" t="s">
        <v>515</v>
      </c>
      <c r="C42" s="20" t="s">
        <v>516</v>
      </c>
      <c r="M42" s="29" t="s">
        <v>517</v>
      </c>
      <c r="N42" s="29" t="s">
        <v>518</v>
      </c>
      <c r="O42" s="29">
        <v>12.2457901494035</v>
      </c>
      <c r="P42" s="29">
        <v>8.35289075932964</v>
      </c>
      <c r="Q42" s="29">
        <v>1.40756208613834</v>
      </c>
      <c r="R42" s="29">
        <v>0.960102386129844</v>
      </c>
      <c r="S42" s="29">
        <v>0.0497673737598911</v>
      </c>
      <c r="T42" s="29">
        <v>0.0339464772238766</v>
      </c>
      <c r="W42" s="29"/>
      <c r="X42" s="29"/>
      <c r="Y42" s="29"/>
      <c r="Z42" s="29"/>
      <c r="AA42" s="29"/>
      <c r="AB42" s="29"/>
      <c r="AC42" s="29"/>
      <c r="AD42" s="29"/>
    </row>
    <row r="43" spans="2:30">
      <c r="B43" s="19" t="s">
        <v>519</v>
      </c>
      <c r="C43" s="20" t="s">
        <v>520</v>
      </c>
      <c r="M43" s="29" t="s">
        <v>521</v>
      </c>
      <c r="N43" s="29" t="s">
        <v>522</v>
      </c>
      <c r="O43" s="29">
        <v>46.509872931971</v>
      </c>
      <c r="P43" s="29">
        <v>31.7245259874047</v>
      </c>
      <c r="Q43" s="29">
        <v>4.00149793059327</v>
      </c>
      <c r="R43" s="29">
        <v>2.72943392628341</v>
      </c>
      <c r="S43" s="29">
        <v>0.189317100585606</v>
      </c>
      <c r="T43" s="29">
        <v>0.129133770934464</v>
      </c>
      <c r="W43" s="29"/>
      <c r="X43" s="29"/>
      <c r="Y43" s="29"/>
      <c r="Z43" s="29"/>
      <c r="AA43" s="29"/>
      <c r="AB43" s="29"/>
      <c r="AC43" s="29"/>
      <c r="AD43" s="29"/>
    </row>
    <row r="44" spans="2:30">
      <c r="B44" s="19" t="s">
        <v>504</v>
      </c>
      <c r="C44" s="20" t="s">
        <v>523</v>
      </c>
      <c r="W44" s="29"/>
      <c r="X44" s="29"/>
      <c r="Y44" s="29"/>
      <c r="Z44" s="29"/>
      <c r="AA44" s="29"/>
      <c r="AB44" s="29"/>
      <c r="AC44" s="29"/>
      <c r="AD44" s="29"/>
    </row>
    <row r="45" spans="2:30">
      <c r="B45" s="19" t="s">
        <v>524</v>
      </c>
      <c r="C45" s="20" t="s">
        <v>525</v>
      </c>
      <c r="W45" s="29"/>
      <c r="X45" s="29"/>
      <c r="Y45" s="29"/>
      <c r="Z45" s="29"/>
      <c r="AA45" s="29"/>
      <c r="AB45" s="29"/>
      <c r="AC45" s="29"/>
      <c r="AD45" s="29"/>
    </row>
    <row r="46" spans="2:18">
      <c r="B46" s="19" t="s">
        <v>526</v>
      </c>
      <c r="C46" s="20" t="s">
        <v>527</v>
      </c>
      <c r="M46" s="29" t="s">
        <v>508</v>
      </c>
      <c r="N46" s="29" t="s">
        <v>528</v>
      </c>
      <c r="O46" s="29">
        <v>3.5260105546848</v>
      </c>
      <c r="P46" s="29">
        <v>2.71158106132005</v>
      </c>
      <c r="Q46" s="29">
        <v>0.3025275327984</v>
      </c>
      <c r="R46" s="29">
        <v>0.23265044608959</v>
      </c>
    </row>
    <row r="47" ht="15.25" spans="2:18">
      <c r="B47" s="21" t="s">
        <v>529</v>
      </c>
      <c r="C47" s="22" t="s">
        <v>530</v>
      </c>
      <c r="M47" s="29" t="s">
        <v>500</v>
      </c>
      <c r="N47" s="29" t="s">
        <v>531</v>
      </c>
      <c r="O47" s="29">
        <v>13.2516683534175</v>
      </c>
      <c r="P47" s="29">
        <v>10.1908296588276</v>
      </c>
      <c r="Q47" s="29">
        <v>0.609576744257206</v>
      </c>
      <c r="R47" s="29">
        <v>0.468778164306072</v>
      </c>
    </row>
    <row r="48" spans="13:28">
      <c r="M48" s="29" t="s">
        <v>502</v>
      </c>
      <c r="N48" s="29" t="s">
        <v>532</v>
      </c>
      <c r="O48" s="29">
        <v>23.6746743204907</v>
      </c>
      <c r="P48" s="29">
        <v>18.2063546108986</v>
      </c>
      <c r="Q48" s="29">
        <v>1.08903501874257</v>
      </c>
      <c r="R48" s="29">
        <v>0.837492312101335</v>
      </c>
      <c r="W48" s="29"/>
      <c r="X48" s="29"/>
      <c r="Y48" s="29"/>
      <c r="Z48" s="29"/>
      <c r="AA48" s="29"/>
      <c r="AB48" s="29"/>
    </row>
    <row r="49" spans="13:28">
      <c r="M49" s="29" t="s">
        <v>493</v>
      </c>
      <c r="N49" s="29" t="s">
        <v>533</v>
      </c>
      <c r="O49" s="29">
        <v>3.05253772502345</v>
      </c>
      <c r="P49" s="29">
        <v>2.34746985460413</v>
      </c>
      <c r="Q49" s="29">
        <v>0.137364197626055</v>
      </c>
      <c r="R49" s="29">
        <v>0.105636143457186</v>
      </c>
      <c r="W49" s="29"/>
      <c r="X49" s="29"/>
      <c r="Y49" s="29"/>
      <c r="Z49" s="29"/>
      <c r="AA49" s="29"/>
      <c r="AB49" s="29"/>
    </row>
    <row r="50" spans="23:28">
      <c r="W50" s="29"/>
      <c r="X50" s="29"/>
      <c r="Y50" s="29"/>
      <c r="Z50" s="29"/>
      <c r="AA50" s="29"/>
      <c r="AB50" s="29"/>
    </row>
    <row r="51" spans="23:28">
      <c r="W51" s="29"/>
      <c r="X51" s="29"/>
      <c r="Y51" s="29"/>
      <c r="Z51" s="29"/>
      <c r="AA51" s="29"/>
      <c r="AB51" s="29"/>
    </row>
  </sheetData>
  <pageMargins left="0.7" right="0.7"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Company>KanORS Consulting Inc.</Company>
  <Application>Microsoft Excel</Application>
  <HeadingPairs>
    <vt:vector size="2" baseType="variant">
      <vt:variant>
        <vt:lpstr>工作表</vt:lpstr>
      </vt:variant>
      <vt:variant>
        <vt:i4>9</vt:i4>
      </vt:variant>
    </vt:vector>
  </HeadingPairs>
  <TitlesOfParts>
    <vt:vector size="9" baseType="lpstr">
      <vt:lpstr>SUP_HFCandPEM</vt:lpstr>
      <vt:lpstr>SUP_HP</vt:lpstr>
      <vt:lpstr>SUP_HP2HS</vt:lpstr>
      <vt:lpstr>SUP_HS</vt:lpstr>
      <vt:lpstr>SUP_DELIVERY</vt:lpstr>
      <vt:lpstr>ReferEMI-NOUSE</vt:lpstr>
      <vt:lpstr>!SUP_HD(EUTIMES)</vt:lpstr>
      <vt:lpstr>INPUT-Data(EUTIMES-HP)</vt:lpstr>
      <vt:lpstr>INPUT-Data(EUTIMES-HD)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Alessandro Chiodi;Maurizio Gargiulo</dc:creator>
  <cp:lastModifiedBy>李潇</cp:lastModifiedBy>
  <dcterms:created xsi:type="dcterms:W3CDTF">2005-06-03T09:41:00Z</dcterms:created>
  <dcterms:modified xsi:type="dcterms:W3CDTF">2024-10-04T16:30:59Z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840953120161792</vt:r8>
  </property>
  <property fmtid="{D5CDD505-2E9C-101B-9397-08002B2CF9AE}" pid="3" name="ICV">
    <vt:lpwstr>22D7C41A82404F47858534109598A5A4_12</vt:lpwstr>
  </property>
  <property fmtid="{D5CDD505-2E9C-101B-9397-08002B2CF9AE}" pid="4" name="KSOProductBuildVer">
    <vt:lpwstr>1033-12.2.0.18283</vt:lpwstr>
  </property>
</Properties>
</file>